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pgutierrezr\Desktop\PROCEDIMIENTOS PDI\"/>
    </mc:Choice>
  </mc:AlternateContent>
  <bookViews>
    <workbookView xWindow="0" yWindow="0" windowWidth="25200" windowHeight="11985" tabRatio="882" activeTab="1"/>
  </bookViews>
  <sheets>
    <sheet name="Instructivo" sheetId="20" r:id="rId1"/>
    <sheet name="Mapa Riesgos" sheetId="1" r:id="rId2"/>
    <sheet name="Mapa Riesgos de corrupción" sheetId="22"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r:id="rId9"/>
    <sheet name="Hoja1" sheetId="11" state="hidden" r:id="rId10"/>
  </sheets>
  <externalReferences>
    <externalReference r:id="rId11"/>
    <externalReference r:id="rId12"/>
    <externalReference r:id="rId13"/>
    <externalReference r:id="rId14"/>
  </externalReferences>
  <definedNames>
    <definedName name="A">#REF!</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10">#REF!</definedName>
    <definedName name="Acc_2">#REF!</definedName>
    <definedName name="Acc_2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cc_d">#REF!</definedName>
    <definedName name="accdd">#REF!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#REF!</definedName>
    <definedName name="clase">'[2]Explicación de los campos'!$G$2:$G$7</definedName>
    <definedName name="Confidencialidad">[2]Hoja2!$N$3:$N$7</definedName>
    <definedName name="ControlTipo">[3]Hoja2!$AI$3:$AI$6</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#REF!</definedName>
    <definedName name="hola">#REF!</definedName>
    <definedName name="Indicadores">#REF!</definedName>
    <definedName name="juan">'[4]Explicación de los campos'!$AU$2:$AU$3</definedName>
    <definedName name="m">#REF!</definedName>
    <definedName name="Monica">#REF!</definedName>
    <definedName name="Objetivos">OFFSET(#REF!,0,0,COUNTA(#REF!)-1,1)</definedName>
    <definedName name="Objjj">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Riesgos">'[4]Explicación de los campos'!$AU$8:$AU$10</definedName>
    <definedName name="SiNo">[3]Hoja2!$AK$3:$AK$4</definedName>
  </definedNames>
  <calcPr calcId="152511"/>
  <pivotCaches>
    <pivotCache cacheId="0" r:id="rId15"/>
  </pivotCaches>
</workbook>
</file>

<file path=xl/calcChain.xml><?xml version="1.0" encoding="utf-8"?>
<calcChain xmlns="http://schemas.openxmlformats.org/spreadsheetml/2006/main">
  <c r="R72" i="1" l="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Y21" i="1" s="1"/>
  <c r="R19" i="1"/>
  <c r="R18" i="1"/>
  <c r="R17" i="1"/>
  <c r="R16" i="1"/>
  <c r="Y50" i="1" l="1"/>
  <c r="Y49" i="1"/>
  <c r="AC49" i="1"/>
  <c r="AB49" i="1" s="1"/>
  <c r="AC50" i="1"/>
  <c r="AB50" i="1" s="1"/>
  <c r="AC58" i="1"/>
  <c r="AB58" i="1" s="1"/>
  <c r="Y58" i="1"/>
  <c r="AC66" i="1"/>
  <c r="AB66" i="1" s="1"/>
  <c r="Y66" i="1"/>
  <c r="AC51" i="1"/>
  <c r="AB51" i="1" s="1"/>
  <c r="Y51" i="1"/>
  <c r="AC59" i="1"/>
  <c r="AB59" i="1" s="1"/>
  <c r="Y59" i="1"/>
  <c r="Z21" i="1"/>
  <c r="AA21" i="1"/>
  <c r="Y22" i="1" s="1"/>
  <c r="Y45" i="1"/>
  <c r="AC45" i="1"/>
  <c r="AB45" i="1" s="1"/>
  <c r="Y53" i="1"/>
  <c r="AC53" i="1"/>
  <c r="AB53" i="1" s="1"/>
  <c r="Y69" i="1"/>
  <c r="AC69" i="1"/>
  <c r="AB69" i="1" s="1"/>
  <c r="AC52" i="1"/>
  <c r="AB52" i="1" s="1"/>
  <c r="Y52" i="1"/>
  <c r="Y37" i="1"/>
  <c r="AC37" i="1"/>
  <c r="AB37" i="1" s="1"/>
  <c r="AC38" i="1"/>
  <c r="AB38" i="1" s="1"/>
  <c r="Y38" i="1"/>
  <c r="AC46" i="1"/>
  <c r="AB46" i="1" s="1"/>
  <c r="Y46" i="1"/>
  <c r="AC54" i="1"/>
  <c r="AB54" i="1" s="1"/>
  <c r="Y54" i="1"/>
  <c r="Y61" i="1"/>
  <c r="AC61" i="1"/>
  <c r="AB61" i="1" s="1"/>
  <c r="AC62" i="1"/>
  <c r="AB62" i="1" s="1"/>
  <c r="Y62" i="1"/>
  <c r="AC70" i="1"/>
  <c r="AB70" i="1" s="1"/>
  <c r="Y70" i="1"/>
  <c r="Y26" i="1"/>
  <c r="Y25" i="1"/>
  <c r="Y43" i="1"/>
  <c r="AC44" i="1"/>
  <c r="AB44" i="1" s="1"/>
  <c r="Y44" i="1"/>
  <c r="AC43" i="1"/>
  <c r="AB43" i="1" s="1"/>
  <c r="Y67" i="1"/>
  <c r="AC68" i="1"/>
  <c r="AB68" i="1" s="1"/>
  <c r="Y68" i="1"/>
  <c r="AC67" i="1"/>
  <c r="AB67" i="1" s="1"/>
  <c r="AC39" i="1"/>
  <c r="AB39" i="1" s="1"/>
  <c r="Y39" i="1"/>
  <c r="Y47" i="1"/>
  <c r="AC47" i="1"/>
  <c r="AB47" i="1" s="1"/>
  <c r="AC63" i="1"/>
  <c r="AB63" i="1" s="1"/>
  <c r="Y63" i="1"/>
  <c r="AC71" i="1"/>
  <c r="AB71" i="1" s="1"/>
  <c r="Y71" i="1"/>
  <c r="Y19" i="1"/>
  <c r="Y20" i="1"/>
  <c r="AC60" i="1"/>
  <c r="AB60" i="1" s="1"/>
  <c r="Y60" i="1"/>
  <c r="Y31" i="1"/>
  <c r="Y32" i="1"/>
  <c r="Y40" i="1"/>
  <c r="AC40" i="1"/>
  <c r="AB40" i="1" s="1"/>
  <c r="AC48" i="1"/>
  <c r="AB48" i="1" s="1"/>
  <c r="Y48" i="1"/>
  <c r="AC55" i="1"/>
  <c r="AB55" i="1" s="1"/>
  <c r="Y56" i="1"/>
  <c r="Y55" i="1"/>
  <c r="AC56" i="1"/>
  <c r="AB56" i="1" s="1"/>
  <c r="Y64" i="1"/>
  <c r="AC64" i="1"/>
  <c r="AB64" i="1" s="1"/>
  <c r="Y72" i="1"/>
  <c r="AC72" i="1"/>
  <c r="AB72" i="1" s="1"/>
  <c r="AC42" i="1"/>
  <c r="AB42" i="1" s="1"/>
  <c r="Y42" i="1"/>
  <c r="Y33" i="1"/>
  <c r="AC41" i="1"/>
  <c r="AB41" i="1" s="1"/>
  <c r="Y41" i="1"/>
  <c r="AC57" i="1"/>
  <c r="AB57" i="1" s="1"/>
  <c r="Y57" i="1"/>
  <c r="AC65" i="1"/>
  <c r="AB65" i="1" s="1"/>
  <c r="Y65" i="1"/>
  <c r="I19" i="1"/>
  <c r="I25" i="1"/>
  <c r="I31" i="1"/>
  <c r="I37" i="1"/>
  <c r="I43" i="1"/>
  <c r="I49" i="1"/>
  <c r="I55" i="1"/>
  <c r="I61" i="1"/>
  <c r="I67" i="1"/>
  <c r="Z45" i="1" l="1"/>
  <c r="AD45" i="1" s="1"/>
  <c r="AA45" i="1"/>
  <c r="Z71" i="1"/>
  <c r="AD71" i="1" s="1"/>
  <c r="AA71" i="1"/>
  <c r="Z25" i="1"/>
  <c r="AA25" i="1"/>
  <c r="Y27" i="1" s="1"/>
  <c r="AA54" i="1"/>
  <c r="Z54" i="1"/>
  <c r="AD54" i="1" s="1"/>
  <c r="Z52" i="1"/>
  <c r="AD52" i="1" s="1"/>
  <c r="AA52" i="1"/>
  <c r="Z22" i="1"/>
  <c r="AA22" i="1"/>
  <c r="Y23" i="1" s="1"/>
  <c r="Z58" i="1"/>
  <c r="AD58" i="1" s="1"/>
  <c r="AA58" i="1"/>
  <c r="Z20" i="1"/>
  <c r="AA20" i="1"/>
  <c r="Z66" i="1"/>
  <c r="AD66" i="1" s="1"/>
  <c r="AA66" i="1"/>
  <c r="AA19" i="1"/>
  <c r="Z19" i="1"/>
  <c r="Z41" i="1"/>
  <c r="AD41" i="1" s="1"/>
  <c r="AA41" i="1"/>
  <c r="Z64" i="1"/>
  <c r="AD64" i="1" s="1"/>
  <c r="AA64" i="1"/>
  <c r="Z40" i="1"/>
  <c r="AD40" i="1" s="1"/>
  <c r="AA40" i="1"/>
  <c r="AA68" i="1"/>
  <c r="Z68" i="1"/>
  <c r="AD68" i="1" s="1"/>
  <c r="Z26" i="1"/>
  <c r="AA26" i="1"/>
  <c r="AA72" i="1"/>
  <c r="Z72" i="1"/>
  <c r="AD72" i="1" s="1"/>
  <c r="AA43" i="1"/>
  <c r="Z43" i="1"/>
  <c r="AD43" i="1" s="1"/>
  <c r="Z37" i="1"/>
  <c r="AD37" i="1" s="1"/>
  <c r="AA37" i="1"/>
  <c r="Z32" i="1"/>
  <c r="AA32" i="1"/>
  <c r="AA63" i="1"/>
  <c r="Z63" i="1"/>
  <c r="AD63" i="1" s="1"/>
  <c r="Z70" i="1"/>
  <c r="AD70" i="1" s="1"/>
  <c r="AA70" i="1"/>
  <c r="AA46" i="1"/>
  <c r="Z46" i="1"/>
  <c r="AD46" i="1" s="1"/>
  <c r="AA59" i="1"/>
  <c r="Z59" i="1"/>
  <c r="AD59" i="1" s="1"/>
  <c r="AA48" i="1"/>
  <c r="Z48" i="1"/>
  <c r="AD48" i="1" s="1"/>
  <c r="Z61" i="1"/>
  <c r="AD61" i="1" s="1"/>
  <c r="AA61" i="1"/>
  <c r="AA33" i="1"/>
  <c r="Y34" i="1" s="1"/>
  <c r="Z33" i="1"/>
  <c r="AA55" i="1"/>
  <c r="Z55" i="1"/>
  <c r="AD55" i="1" s="1"/>
  <c r="Z31" i="1"/>
  <c r="AA31" i="1"/>
  <c r="Z67" i="1"/>
  <c r="AD67" i="1" s="1"/>
  <c r="AA67" i="1"/>
  <c r="AA69" i="1"/>
  <c r="Z69" i="1"/>
  <c r="AD69" i="1" s="1"/>
  <c r="AA57" i="1"/>
  <c r="Z57" i="1"/>
  <c r="AD57" i="1" s="1"/>
  <c r="AA42" i="1"/>
  <c r="Z42" i="1"/>
  <c r="AD42" i="1" s="1"/>
  <c r="Z56" i="1"/>
  <c r="AD56" i="1" s="1"/>
  <c r="AA56" i="1"/>
  <c r="Z60" i="1"/>
  <c r="AD60" i="1" s="1"/>
  <c r="AA60" i="1"/>
  <c r="Z62" i="1"/>
  <c r="AD62" i="1" s="1"/>
  <c r="AA62" i="1"/>
  <c r="AA38" i="1"/>
  <c r="Z38" i="1"/>
  <c r="AD38" i="1" s="1"/>
  <c r="AA51" i="1"/>
  <c r="Z51" i="1"/>
  <c r="AD51" i="1" s="1"/>
  <c r="Z49" i="1"/>
  <c r="AD49" i="1" s="1"/>
  <c r="AA49" i="1"/>
  <c r="AA39" i="1"/>
  <c r="Z39" i="1"/>
  <c r="AD39" i="1" s="1"/>
  <c r="Z65" i="1"/>
  <c r="AD65" i="1" s="1"/>
  <c r="AA65" i="1"/>
  <c r="AA47" i="1"/>
  <c r="Z47" i="1"/>
  <c r="AD47" i="1" s="1"/>
  <c r="AA44" i="1"/>
  <c r="Z44" i="1"/>
  <c r="AD44" i="1" s="1"/>
  <c r="Z53" i="1"/>
  <c r="AD53" i="1" s="1"/>
  <c r="AA53" i="1"/>
  <c r="AA50" i="1"/>
  <c r="Z50" i="1"/>
  <c r="AD50" i="1" s="1"/>
  <c r="R13" i="1"/>
  <c r="AA27" i="1" l="1"/>
  <c r="Y28" i="1" s="1"/>
  <c r="Z27" i="1"/>
  <c r="AA23" i="1"/>
  <c r="Y24" i="1" s="1"/>
  <c r="Z23" i="1"/>
  <c r="Z34" i="1"/>
  <c r="AA34" i="1"/>
  <c r="Y35" i="1" s="1"/>
  <c r="AM13" i="22"/>
  <c r="AX13" i="22" s="1"/>
  <c r="AW13" i="22" s="1"/>
  <c r="U13" i="1"/>
  <c r="I13" i="1"/>
  <c r="J13" i="1" s="1"/>
  <c r="AG72" i="22"/>
  <c r="AG71" i="22"/>
  <c r="AG70" i="22"/>
  <c r="AG69" i="22"/>
  <c r="AG68" i="22"/>
  <c r="AG67" i="22"/>
  <c r="AH67" i="22" s="1"/>
  <c r="AI67" i="22" s="1"/>
  <c r="AG66" i="22"/>
  <c r="AG65" i="22"/>
  <c r="AG64" i="22"/>
  <c r="AG63" i="22"/>
  <c r="AG62" i="22"/>
  <c r="AG61" i="22"/>
  <c r="AH61" i="22" s="1"/>
  <c r="AI61" i="22" s="1"/>
  <c r="AG60" i="22"/>
  <c r="AG59" i="22"/>
  <c r="AG58" i="22"/>
  <c r="AG57" i="22"/>
  <c r="AG56" i="22"/>
  <c r="AG55" i="22"/>
  <c r="AH55" i="22" s="1"/>
  <c r="AI55" i="22" s="1"/>
  <c r="AG54" i="22"/>
  <c r="AG53" i="22"/>
  <c r="AG52" i="22"/>
  <c r="AG51" i="22"/>
  <c r="AG50" i="22"/>
  <c r="AG49" i="22"/>
  <c r="AH49" i="22" s="1"/>
  <c r="AI49" i="22" s="1"/>
  <c r="AG48" i="22"/>
  <c r="AG47" i="22"/>
  <c r="AG46" i="22"/>
  <c r="AG45" i="22"/>
  <c r="AG44" i="22"/>
  <c r="AG43" i="22"/>
  <c r="AH43" i="22" s="1"/>
  <c r="AI43" i="22" s="1"/>
  <c r="AG42" i="22"/>
  <c r="AG41" i="22"/>
  <c r="AG40" i="22"/>
  <c r="AG39" i="22"/>
  <c r="AG38" i="22"/>
  <c r="AG37" i="22"/>
  <c r="AH37" i="22" s="1"/>
  <c r="AI37" i="22" s="1"/>
  <c r="AG36" i="22"/>
  <c r="AG35" i="22"/>
  <c r="AG34" i="22"/>
  <c r="AG33" i="22"/>
  <c r="AG32" i="22"/>
  <c r="AG31" i="22"/>
  <c r="AH31" i="22" s="1"/>
  <c r="AI31" i="22" s="1"/>
  <c r="AG30" i="22"/>
  <c r="AG29" i="22"/>
  <c r="AG28" i="22"/>
  <c r="AG27" i="22"/>
  <c r="AG26" i="22"/>
  <c r="AG25" i="22"/>
  <c r="AH25" i="22" s="1"/>
  <c r="AI25" i="22" s="1"/>
  <c r="AG24" i="22"/>
  <c r="AG23" i="22"/>
  <c r="AG22" i="22"/>
  <c r="AG21" i="22"/>
  <c r="AG20" i="22"/>
  <c r="AG19" i="22"/>
  <c r="AH19" i="22" s="1"/>
  <c r="AI19" i="22" s="1"/>
  <c r="AG18" i="22"/>
  <c r="AG17" i="22"/>
  <c r="AG16" i="22"/>
  <c r="AG15" i="22"/>
  <c r="AG14" i="22"/>
  <c r="AF13" i="22"/>
  <c r="AG13" i="22" s="1"/>
  <c r="AH13" i="22" s="1"/>
  <c r="AP72" i="22"/>
  <c r="AM72" i="22"/>
  <c r="AP71" i="22"/>
  <c r="AM71" i="22"/>
  <c r="AP70" i="22"/>
  <c r="AM70" i="22"/>
  <c r="AP69" i="22"/>
  <c r="AM69" i="22"/>
  <c r="AP68" i="22"/>
  <c r="AM68" i="22"/>
  <c r="AP67" i="22"/>
  <c r="AM67" i="22"/>
  <c r="K67" i="22"/>
  <c r="L67" i="22" s="1"/>
  <c r="AP66" i="22"/>
  <c r="AM66" i="22"/>
  <c r="AP65" i="22"/>
  <c r="AM65" i="22"/>
  <c r="AP64" i="22"/>
  <c r="AM64" i="22"/>
  <c r="AP63" i="22"/>
  <c r="AM63" i="22"/>
  <c r="AP62" i="22"/>
  <c r="AM62" i="22"/>
  <c r="AP61" i="22"/>
  <c r="AM61" i="22"/>
  <c r="K61" i="22"/>
  <c r="L61" i="22" s="1"/>
  <c r="AP60" i="22"/>
  <c r="AM60" i="22"/>
  <c r="AP59" i="22"/>
  <c r="AM59" i="22"/>
  <c r="AP58" i="22"/>
  <c r="AM58" i="22"/>
  <c r="AP57" i="22"/>
  <c r="AM57" i="22"/>
  <c r="AP56" i="22"/>
  <c r="AM56" i="22"/>
  <c r="AP55" i="22"/>
  <c r="AM55" i="22"/>
  <c r="K55" i="22"/>
  <c r="L55" i="22" s="1"/>
  <c r="AP54" i="22"/>
  <c r="AM54" i="22"/>
  <c r="AP53" i="22"/>
  <c r="AM53" i="22"/>
  <c r="AP52" i="22"/>
  <c r="AM52" i="22"/>
  <c r="AP51" i="22"/>
  <c r="AM51" i="22"/>
  <c r="AP50" i="22"/>
  <c r="AM50" i="22"/>
  <c r="AP49" i="22"/>
  <c r="AM49" i="22"/>
  <c r="K49" i="22"/>
  <c r="L49" i="22" s="1"/>
  <c r="AP48" i="22"/>
  <c r="AM48" i="22"/>
  <c r="AP47" i="22"/>
  <c r="AM47" i="22"/>
  <c r="AP46" i="22"/>
  <c r="AM46" i="22"/>
  <c r="AP45" i="22"/>
  <c r="AM45" i="22"/>
  <c r="AP44" i="22"/>
  <c r="AM44" i="22"/>
  <c r="AP43" i="22"/>
  <c r="AM43" i="22"/>
  <c r="K43" i="22"/>
  <c r="L43" i="22" s="1"/>
  <c r="AP42" i="22"/>
  <c r="AM42" i="22"/>
  <c r="AP41" i="22"/>
  <c r="AM41" i="22"/>
  <c r="AP40" i="22"/>
  <c r="AM40" i="22"/>
  <c r="AP39" i="22"/>
  <c r="AM39" i="22"/>
  <c r="AP38" i="22"/>
  <c r="AM38" i="22"/>
  <c r="AP37" i="22"/>
  <c r="AM37" i="22"/>
  <c r="K37" i="22"/>
  <c r="AP36" i="22"/>
  <c r="AM36" i="22"/>
  <c r="AP35" i="22"/>
  <c r="AM35" i="22"/>
  <c r="AP34" i="22"/>
  <c r="AM34" i="22"/>
  <c r="AP33" i="22"/>
  <c r="AM33" i="22"/>
  <c r="AP32" i="22"/>
  <c r="AM32" i="22"/>
  <c r="AP31" i="22"/>
  <c r="AM31" i="22"/>
  <c r="K31" i="22"/>
  <c r="L31" i="22" s="1"/>
  <c r="AP30" i="22"/>
  <c r="AM30" i="22"/>
  <c r="AP29" i="22"/>
  <c r="AM29" i="22"/>
  <c r="AP28" i="22"/>
  <c r="AM28" i="22"/>
  <c r="AP27" i="22"/>
  <c r="AM27" i="22"/>
  <c r="AP26" i="22"/>
  <c r="AM26" i="22"/>
  <c r="AP25" i="22"/>
  <c r="AM25" i="22"/>
  <c r="K25" i="22"/>
  <c r="L25" i="22" s="1"/>
  <c r="AP24" i="22"/>
  <c r="AM24" i="22"/>
  <c r="AP23" i="22"/>
  <c r="AM23" i="22"/>
  <c r="AP22" i="22"/>
  <c r="AM22" i="22"/>
  <c r="AP21" i="22"/>
  <c r="AM21" i="22"/>
  <c r="AP20" i="22"/>
  <c r="AM20" i="22"/>
  <c r="AP19" i="22"/>
  <c r="AM19" i="22"/>
  <c r="K19" i="22"/>
  <c r="L19" i="22" s="1"/>
  <c r="AP18" i="22"/>
  <c r="AM18" i="22"/>
  <c r="AP17" i="22"/>
  <c r="AM17" i="22"/>
  <c r="AP16" i="22"/>
  <c r="AM16" i="22"/>
  <c r="AP15" i="22"/>
  <c r="AM15" i="22"/>
  <c r="AP14" i="22"/>
  <c r="AM14" i="22"/>
  <c r="AP13" i="22"/>
  <c r="K13" i="22"/>
  <c r="L13" i="22" s="1"/>
  <c r="L37" i="22"/>
  <c r="F221" i="13"/>
  <c r="F211" i="13"/>
  <c r="F212" i="13"/>
  <c r="F213" i="13"/>
  <c r="F214" i="13"/>
  <c r="F215" i="13"/>
  <c r="F216" i="13"/>
  <c r="F217" i="13"/>
  <c r="F218" i="13"/>
  <c r="F219" i="13"/>
  <c r="F220" i="13"/>
  <c r="F210"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U72" i="1"/>
  <c r="U71" i="1"/>
  <c r="U70" i="1"/>
  <c r="U69" i="1"/>
  <c r="U68" i="1"/>
  <c r="U67" i="1"/>
  <c r="J67" i="1"/>
  <c r="U66" i="1"/>
  <c r="U65" i="1"/>
  <c r="U64" i="1"/>
  <c r="U63" i="1"/>
  <c r="U62" i="1"/>
  <c r="U61" i="1"/>
  <c r="J61" i="1"/>
  <c r="U60" i="1"/>
  <c r="U59" i="1"/>
  <c r="U58" i="1"/>
  <c r="U57" i="1"/>
  <c r="U56" i="1"/>
  <c r="U55" i="1"/>
  <c r="J55" i="1"/>
  <c r="U54" i="1"/>
  <c r="U53" i="1"/>
  <c r="U52" i="1"/>
  <c r="U51" i="1"/>
  <c r="U50" i="1"/>
  <c r="U49" i="1"/>
  <c r="J49" i="1"/>
  <c r="U48" i="1"/>
  <c r="U47" i="1"/>
  <c r="U46" i="1"/>
  <c r="U45" i="1"/>
  <c r="U44" i="1"/>
  <c r="U43" i="1"/>
  <c r="J43" i="1"/>
  <c r="U42" i="1"/>
  <c r="U41" i="1"/>
  <c r="U40" i="1"/>
  <c r="U39" i="1"/>
  <c r="U38" i="1"/>
  <c r="U37" i="1"/>
  <c r="J37" i="1"/>
  <c r="U36" i="1"/>
  <c r="U35" i="1"/>
  <c r="U34" i="1"/>
  <c r="U33" i="1"/>
  <c r="U32" i="1"/>
  <c r="U31" i="1"/>
  <c r="J31" i="1"/>
  <c r="U30" i="1"/>
  <c r="U29" i="1"/>
  <c r="U28" i="1"/>
  <c r="U27" i="1"/>
  <c r="U26" i="1"/>
  <c r="U25" i="1"/>
  <c r="J25" i="1"/>
  <c r="J19" i="1"/>
  <c r="U24" i="1"/>
  <c r="U23" i="1"/>
  <c r="U22" i="1"/>
  <c r="U21" i="1"/>
  <c r="U20" i="1"/>
  <c r="U19" i="1"/>
  <c r="U14" i="1"/>
  <c r="U15" i="1"/>
  <c r="R15" i="1"/>
  <c r="R14" i="1"/>
  <c r="L20" i="1"/>
  <c r="H210" i="13"/>
  <c r="L15" i="1"/>
  <c r="L38" i="1"/>
  <c r="L59" i="1"/>
  <c r="L45" i="1"/>
  <c r="L47" i="1"/>
  <c r="L18" i="1"/>
  <c r="L29" i="1"/>
  <c r="L66" i="1"/>
  <c r="L35" i="1"/>
  <c r="L48" i="1"/>
  <c r="L28" i="1"/>
  <c r="L42" i="1"/>
  <c r="L26" i="1"/>
  <c r="L69" i="1"/>
  <c r="L30" i="1"/>
  <c r="L44" i="1"/>
  <c r="L52" i="1"/>
  <c r="L72" i="1"/>
  <c r="L63" i="1"/>
  <c r="L46" i="1"/>
  <c r="L68" i="1"/>
  <c r="L23" i="1"/>
  <c r="L22" i="1"/>
  <c r="L56" i="1"/>
  <c r="L53" i="1"/>
  <c r="L33" i="1"/>
  <c r="L70" i="1"/>
  <c r="L24" i="1"/>
  <c r="B221" i="13" a="1"/>
  <c r="L57" i="1"/>
  <c r="L60" i="1"/>
  <c r="L50" i="1"/>
  <c r="L36" i="1"/>
  <c r="L17" i="1"/>
  <c r="L65" i="1"/>
  <c r="L58" i="1"/>
  <c r="L40" i="1"/>
  <c r="L32" i="1"/>
  <c r="L51" i="1"/>
  <c r="L39" i="1"/>
  <c r="L62" i="1"/>
  <c r="L41" i="1"/>
  <c r="L34" i="1"/>
  <c r="L27" i="1"/>
  <c r="L71" i="1"/>
  <c r="L64" i="1"/>
  <c r="L14" i="1"/>
  <c r="L21" i="1"/>
  <c r="L54" i="1"/>
  <c r="L16" i="1"/>
  <c r="AJ67" i="22" l="1"/>
  <c r="AJ19" i="22"/>
  <c r="AJ31" i="22"/>
  <c r="AJ25" i="22"/>
  <c r="AT15" i="22"/>
  <c r="AJ49" i="22"/>
  <c r="AT33" i="22"/>
  <c r="AX33" i="22"/>
  <c r="AW33" i="22" s="1"/>
  <c r="AX44" i="22"/>
  <c r="AW44" i="22" s="1"/>
  <c r="AT44" i="22"/>
  <c r="AX43" i="22"/>
  <c r="AW43" i="22" s="1"/>
  <c r="AT43" i="22"/>
  <c r="AX28" i="22"/>
  <c r="AW28" i="22" s="1"/>
  <c r="AT28" i="22"/>
  <c r="AX39" i="22"/>
  <c r="AW39" i="22" s="1"/>
  <c r="AT39" i="22"/>
  <c r="AT50" i="22"/>
  <c r="AT49" i="22"/>
  <c r="AX50" i="22"/>
  <c r="AW50" i="22" s="1"/>
  <c r="AX49" i="22"/>
  <c r="AW49" i="22" s="1"/>
  <c r="AT54" i="22"/>
  <c r="AX54" i="22"/>
  <c r="AW54" i="22" s="1"/>
  <c r="AX65" i="22"/>
  <c r="AW65" i="22" s="1"/>
  <c r="AT65" i="22"/>
  <c r="AX36" i="22"/>
  <c r="AW36" i="22" s="1"/>
  <c r="AT36" i="22"/>
  <c r="AT47" i="22"/>
  <c r="AX47" i="22"/>
  <c r="AW47" i="22" s="1"/>
  <c r="AX58" i="22"/>
  <c r="AW58" i="22" s="1"/>
  <c r="AT58" i="22"/>
  <c r="AT69" i="22"/>
  <c r="AX69" i="22"/>
  <c r="AW69" i="22" s="1"/>
  <c r="AX14" i="22"/>
  <c r="AX21" i="22"/>
  <c r="AW21" i="22" s="1"/>
  <c r="AT21" i="22"/>
  <c r="AX32" i="22"/>
  <c r="AW32" i="22" s="1"/>
  <c r="AT32" i="22"/>
  <c r="AX31" i="22"/>
  <c r="AW31" i="22" s="1"/>
  <c r="AT31" i="22"/>
  <c r="AX29" i="22"/>
  <c r="AW29" i="22" s="1"/>
  <c r="AT29" i="22"/>
  <c r="AT40" i="22"/>
  <c r="AX40" i="22"/>
  <c r="AW40" i="22" s="1"/>
  <c r="AX51" i="22"/>
  <c r="AW51" i="22" s="1"/>
  <c r="AT51" i="22"/>
  <c r="AT62" i="22"/>
  <c r="AX62" i="22"/>
  <c r="AW62" i="22" s="1"/>
  <c r="AX61" i="22"/>
  <c r="AW61" i="22" s="1"/>
  <c r="AT61" i="22"/>
  <c r="AX66" i="22"/>
  <c r="AW66" i="22" s="1"/>
  <c r="AT66" i="22"/>
  <c r="AX18" i="22"/>
  <c r="AW18" i="22" s="1"/>
  <c r="AX26" i="22"/>
  <c r="AW26" i="22" s="1"/>
  <c r="AT25" i="22"/>
  <c r="AT26" i="22"/>
  <c r="AX25" i="22"/>
  <c r="AW25" i="22" s="1"/>
  <c r="AX30" i="22"/>
  <c r="AW30" i="22" s="1"/>
  <c r="AT30" i="22"/>
  <c r="AT41" i="22"/>
  <c r="AX41" i="22"/>
  <c r="AW41" i="22" s="1"/>
  <c r="AX52" i="22"/>
  <c r="AW52" i="22" s="1"/>
  <c r="AT52" i="22"/>
  <c r="AT63" i="22"/>
  <c r="AX63" i="22"/>
  <c r="AW63" i="22" s="1"/>
  <c r="AX22" i="22"/>
  <c r="AW22" i="22" s="1"/>
  <c r="AT22" i="22"/>
  <c r="AX48" i="22"/>
  <c r="AW48" i="22" s="1"/>
  <c r="AT48" i="22"/>
  <c r="AX59" i="22"/>
  <c r="AW59" i="22" s="1"/>
  <c r="AT59" i="22"/>
  <c r="AX70" i="22"/>
  <c r="AW70" i="22" s="1"/>
  <c r="AT70" i="22"/>
  <c r="AX23" i="22"/>
  <c r="AW23" i="22" s="1"/>
  <c r="AT23" i="22"/>
  <c r="AX34" i="22"/>
  <c r="AW34" i="22" s="1"/>
  <c r="AT34" i="22"/>
  <c r="AX45" i="22"/>
  <c r="AW45" i="22" s="1"/>
  <c r="AT45" i="22"/>
  <c r="AT55" i="22"/>
  <c r="AX56" i="22"/>
  <c r="AW56" i="22" s="1"/>
  <c r="AT56" i="22"/>
  <c r="AX55" i="22"/>
  <c r="AW55" i="22" s="1"/>
  <c r="AT60" i="22"/>
  <c r="AX60" i="22"/>
  <c r="AW60" i="22" s="1"/>
  <c r="AX71" i="22"/>
  <c r="AW71" i="22" s="1"/>
  <c r="AT71" i="22"/>
  <c r="AX27" i="22"/>
  <c r="AW27" i="22" s="1"/>
  <c r="AT27" i="22"/>
  <c r="AX38" i="22"/>
  <c r="AW38" i="22" s="1"/>
  <c r="AT38" i="22"/>
  <c r="AX37" i="22"/>
  <c r="AW37" i="22" s="1"/>
  <c r="AT37" i="22"/>
  <c r="AX42" i="22"/>
  <c r="AW42" i="22" s="1"/>
  <c r="AT42" i="22"/>
  <c r="AT53" i="22"/>
  <c r="AX53" i="22"/>
  <c r="AW53" i="22" s="1"/>
  <c r="AT64" i="22"/>
  <c r="AX64" i="22"/>
  <c r="AW64" i="22" s="1"/>
  <c r="AT20" i="22"/>
  <c r="AX19" i="22"/>
  <c r="AW19" i="22" s="1"/>
  <c r="AT19" i="22"/>
  <c r="AX20" i="22"/>
  <c r="AW20" i="22" s="1"/>
  <c r="AX24" i="22"/>
  <c r="AW24" i="22" s="1"/>
  <c r="AT24" i="22"/>
  <c r="AX35" i="22"/>
  <c r="AW35" i="22" s="1"/>
  <c r="AT35" i="22"/>
  <c r="AX46" i="22"/>
  <c r="AW46" i="22" s="1"/>
  <c r="AT46" i="22"/>
  <c r="AT57" i="22"/>
  <c r="AX57" i="22"/>
  <c r="AW57" i="22" s="1"/>
  <c r="AX68" i="22"/>
  <c r="AW68" i="22" s="1"/>
  <c r="AT68" i="22"/>
  <c r="AX67" i="22"/>
  <c r="AW67" i="22" s="1"/>
  <c r="AT67" i="22"/>
  <c r="AX72" i="22"/>
  <c r="AW72" i="22" s="1"/>
  <c r="AT72" i="22"/>
  <c r="AA35" i="1"/>
  <c r="Y36" i="1" s="1"/>
  <c r="Z35" i="1"/>
  <c r="AA24" i="1"/>
  <c r="Z24" i="1"/>
  <c r="AA28" i="1"/>
  <c r="Y29" i="1" s="1"/>
  <c r="Z28" i="1"/>
  <c r="AI13" i="22"/>
  <c r="AJ13" i="22"/>
  <c r="AJ37" i="22"/>
  <c r="L33" i="19"/>
  <c r="AJ61" i="22"/>
  <c r="AX15" i="22"/>
  <c r="AW15" i="22" s="1"/>
  <c r="L41" i="19"/>
  <c r="AJ55" i="22"/>
  <c r="N14" i="19"/>
  <c r="AC16" i="1"/>
  <c r="AL14" i="19"/>
  <c r="AT18" i="22"/>
  <c r="AV18" i="22" s="1"/>
  <c r="AJ43" i="22"/>
  <c r="O20" i="19"/>
  <c r="T14" i="19"/>
  <c r="X33" i="19"/>
  <c r="AL54" i="19"/>
  <c r="AF44" i="19"/>
  <c r="AF54" i="19"/>
  <c r="Z14" i="19"/>
  <c r="N24" i="19"/>
  <c r="AF14" i="19"/>
  <c r="N54" i="19"/>
  <c r="N34" i="19"/>
  <c r="AD13" i="19"/>
  <c r="AJ43" i="19"/>
  <c r="AD23" i="19"/>
  <c r="R13" i="19"/>
  <c r="L23" i="19"/>
  <c r="X23" i="19"/>
  <c r="O55" i="19"/>
  <c r="O15" i="19"/>
  <c r="O25" i="19"/>
  <c r="AM50" i="19"/>
  <c r="AJ21" i="19"/>
  <c r="AG20" i="19"/>
  <c r="U20" i="19"/>
  <c r="U30" i="19"/>
  <c r="AM30" i="19"/>
  <c r="AA20" i="19"/>
  <c r="AA10" i="19"/>
  <c r="O30" i="19"/>
  <c r="AG30" i="19"/>
  <c r="AA40" i="19"/>
  <c r="O40" i="19"/>
  <c r="AA50" i="19"/>
  <c r="Y13" i="1"/>
  <c r="B221" i="13"/>
  <c r="B222" i="13"/>
  <c r="B223" i="13"/>
  <c r="AG35" i="19"/>
  <c r="U25" i="19"/>
  <c r="AM25" i="19"/>
  <c r="AG45" i="19"/>
  <c r="AG15" i="19"/>
  <c r="AM35" i="19"/>
  <c r="U35" i="19"/>
  <c r="U15" i="19"/>
  <c r="AA55" i="19"/>
  <c r="AA25" i="19"/>
  <c r="AA45" i="19"/>
  <c r="AG55" i="19"/>
  <c r="O45" i="19"/>
  <c r="AM45" i="19"/>
  <c r="AM15" i="19"/>
  <c r="U55" i="19"/>
  <c r="AA15" i="19"/>
  <c r="AG25" i="19"/>
  <c r="U45" i="19"/>
  <c r="AM55" i="19"/>
  <c r="AA35" i="19"/>
  <c r="O35" i="19"/>
  <c r="AL25" i="19"/>
  <c r="X43" i="19"/>
  <c r="L31" i="19"/>
  <c r="AD31" i="19"/>
  <c r="L11" i="19"/>
  <c r="X31" i="19"/>
  <c r="AV15" i="22"/>
  <c r="AU15" i="22"/>
  <c r="AT16" i="22"/>
  <c r="AX17" i="22"/>
  <c r="AW17" i="22" s="1"/>
  <c r="AX16" i="22"/>
  <c r="AW16" i="22" s="1"/>
  <c r="AT17" i="22"/>
  <c r="Y15" i="1"/>
  <c r="AT13" i="22"/>
  <c r="AW14" i="22"/>
  <c r="AT14" i="22"/>
  <c r="AU42" i="22" l="1"/>
  <c r="AY42" i="22" s="1"/>
  <c r="AV42" i="22"/>
  <c r="AU71" i="22"/>
  <c r="AY71" i="22" s="1"/>
  <c r="AV71" i="22"/>
  <c r="AV45" i="22"/>
  <c r="AU45" i="22"/>
  <c r="AY45" i="22" s="1"/>
  <c r="AU59" i="22"/>
  <c r="AY59" i="22" s="1"/>
  <c r="AV59" i="22"/>
  <c r="AU52" i="22"/>
  <c r="AY52" i="22" s="1"/>
  <c r="AV52" i="22"/>
  <c r="AU25" i="22"/>
  <c r="AY25" i="22" s="1"/>
  <c r="AV25" i="22"/>
  <c r="AU62" i="22"/>
  <c r="AY62" i="22" s="1"/>
  <c r="AV62" i="22"/>
  <c r="AV58" i="22"/>
  <c r="AU58" i="22"/>
  <c r="AY58" i="22" s="1"/>
  <c r="AV28" i="22"/>
  <c r="AU28" i="22"/>
  <c r="AY28" i="22" s="1"/>
  <c r="AU57" i="22"/>
  <c r="AY57" i="22" s="1"/>
  <c r="AV57" i="22"/>
  <c r="AU19" i="22"/>
  <c r="AY19" i="22" s="1"/>
  <c r="AV19" i="22"/>
  <c r="AV51" i="22"/>
  <c r="AU51" i="22"/>
  <c r="AY51" i="22" s="1"/>
  <c r="AV32" i="22"/>
  <c r="AU32" i="22"/>
  <c r="AY32" i="22" s="1"/>
  <c r="AU54" i="22"/>
  <c r="AY54" i="22" s="1"/>
  <c r="AV54" i="22"/>
  <c r="AV72" i="22"/>
  <c r="AU72" i="22"/>
  <c r="AY72" i="22" s="1"/>
  <c r="AU46" i="22"/>
  <c r="AY46" i="22" s="1"/>
  <c r="AV46" i="22"/>
  <c r="AV37" i="22"/>
  <c r="AU37" i="22"/>
  <c r="AY37" i="22" s="1"/>
  <c r="AV34" i="22"/>
  <c r="AU34" i="22"/>
  <c r="AY34" i="22" s="1"/>
  <c r="AV48" i="22"/>
  <c r="AU48" i="22"/>
  <c r="AY48" i="22" s="1"/>
  <c r="AU43" i="22"/>
  <c r="AY43" i="22" s="1"/>
  <c r="AV43" i="22"/>
  <c r="AV20" i="22"/>
  <c r="AU20" i="22"/>
  <c r="AY20" i="22" s="1"/>
  <c r="AV60" i="22"/>
  <c r="AU60" i="22"/>
  <c r="AY60" i="22" s="1"/>
  <c r="AU41" i="22"/>
  <c r="AY41" i="22" s="1"/>
  <c r="AV41" i="22"/>
  <c r="AV66" i="22"/>
  <c r="AU66" i="22"/>
  <c r="AY66" i="22" s="1"/>
  <c r="AV21" i="22"/>
  <c r="AU21" i="22"/>
  <c r="AY21" i="22" s="1"/>
  <c r="AV47" i="22"/>
  <c r="AU47" i="22"/>
  <c r="AY47" i="22" s="1"/>
  <c r="AU67" i="22"/>
  <c r="AY67" i="22" s="1"/>
  <c r="AV67" i="22"/>
  <c r="AU35" i="22"/>
  <c r="AY35" i="22" s="1"/>
  <c r="AV35" i="22"/>
  <c r="AU38" i="22"/>
  <c r="AY38" i="22" s="1"/>
  <c r="AV38" i="22"/>
  <c r="AU23" i="22"/>
  <c r="AY23" i="22" s="1"/>
  <c r="AV23" i="22"/>
  <c r="AV22" i="22"/>
  <c r="AU22" i="22"/>
  <c r="AY22" i="22" s="1"/>
  <c r="AV30" i="22"/>
  <c r="AU30" i="22"/>
  <c r="AY30" i="22" s="1"/>
  <c r="AV40" i="22"/>
  <c r="AU40" i="22"/>
  <c r="AY40" i="22" s="1"/>
  <c r="AV36" i="22"/>
  <c r="AU36" i="22"/>
  <c r="AY36" i="22" s="1"/>
  <c r="AU49" i="22"/>
  <c r="AY49" i="22" s="1"/>
  <c r="AV49" i="22"/>
  <c r="AV44" i="22"/>
  <c r="AU44" i="22"/>
  <c r="AY44" i="22" s="1"/>
  <c r="AV64" i="22"/>
  <c r="AU64" i="22"/>
  <c r="AY64" i="22" s="1"/>
  <c r="AV56" i="22"/>
  <c r="AU56" i="22"/>
  <c r="AY56" i="22" s="1"/>
  <c r="AV61" i="22"/>
  <c r="AU61" i="22"/>
  <c r="AY61" i="22" s="1"/>
  <c r="AU29" i="22"/>
  <c r="AY29" i="22" s="1"/>
  <c r="AV29" i="22"/>
  <c r="AU50" i="22"/>
  <c r="AY50" i="22" s="1"/>
  <c r="AV50" i="22"/>
  <c r="AU68" i="22"/>
  <c r="AY68" i="22" s="1"/>
  <c r="AV68" i="22"/>
  <c r="AV24" i="22"/>
  <c r="AU24" i="22"/>
  <c r="AY24" i="22" s="1"/>
  <c r="AV27" i="22"/>
  <c r="AU27" i="22"/>
  <c r="AY27" i="22" s="1"/>
  <c r="AU70" i="22"/>
  <c r="AY70" i="22" s="1"/>
  <c r="AV70" i="22"/>
  <c r="AV65" i="22"/>
  <c r="AU65" i="22"/>
  <c r="AY65" i="22" s="1"/>
  <c r="AV39" i="22"/>
  <c r="AU39" i="22"/>
  <c r="AY39" i="22" s="1"/>
  <c r="AV53" i="22"/>
  <c r="AU53" i="22"/>
  <c r="AY53" i="22" s="1"/>
  <c r="AU55" i="22"/>
  <c r="AY55" i="22" s="1"/>
  <c r="AV55" i="22"/>
  <c r="AV63" i="22"/>
  <c r="AU63" i="22"/>
  <c r="AY63" i="22" s="1"/>
  <c r="AV26" i="22"/>
  <c r="AU26" i="22"/>
  <c r="AY26" i="22" s="1"/>
  <c r="AU31" i="22"/>
  <c r="AY31" i="22" s="1"/>
  <c r="AV31" i="22"/>
  <c r="AV69" i="22"/>
  <c r="AU69" i="22"/>
  <c r="AY69" i="22" s="1"/>
  <c r="AV33" i="22"/>
  <c r="AU33" i="22"/>
  <c r="AY33" i="22" s="1"/>
  <c r="Z29" i="1"/>
  <c r="AA29" i="1"/>
  <c r="Y30" i="1" s="1"/>
  <c r="AA36" i="1"/>
  <c r="Z36" i="1"/>
  <c r="T35" i="19"/>
  <c r="Z35" i="19"/>
  <c r="AL24" i="19"/>
  <c r="T24" i="19"/>
  <c r="AF34" i="19"/>
  <c r="AL34" i="19"/>
  <c r="Z44" i="19"/>
  <c r="AF24" i="19"/>
  <c r="AL44" i="19"/>
  <c r="T44" i="19"/>
  <c r="T34" i="19"/>
  <c r="T54" i="19"/>
  <c r="Z54" i="19"/>
  <c r="N44" i="19"/>
  <c r="Z24" i="19"/>
  <c r="Z34" i="19"/>
  <c r="R53" i="19"/>
  <c r="R23" i="19"/>
  <c r="AD33" i="19"/>
  <c r="Y33" i="19"/>
  <c r="L13" i="19"/>
  <c r="L43" i="19"/>
  <c r="L53" i="19"/>
  <c r="AD43" i="19"/>
  <c r="AD53" i="19"/>
  <c r="AJ23" i="19"/>
  <c r="R33" i="19"/>
  <c r="AJ53" i="19"/>
  <c r="AJ13" i="19"/>
  <c r="R43" i="19"/>
  <c r="X53" i="19"/>
  <c r="AJ33" i="19"/>
  <c r="X13" i="19"/>
  <c r="X51" i="19"/>
  <c r="X41" i="19"/>
  <c r="R21" i="19"/>
  <c r="R41" i="19"/>
  <c r="AG10" i="19"/>
  <c r="X21" i="19"/>
  <c r="L51" i="19"/>
  <c r="AM10" i="19"/>
  <c r="U50" i="19"/>
  <c r="R11" i="19"/>
  <c r="AM20" i="19"/>
  <c r="AJ11" i="19"/>
  <c r="AJ31" i="19"/>
  <c r="AG40" i="19"/>
  <c r="R51" i="19"/>
  <c r="U10" i="19"/>
  <c r="X11" i="19"/>
  <c r="L21" i="19"/>
  <c r="O50" i="19"/>
  <c r="AA30" i="19"/>
  <c r="O10" i="19"/>
  <c r="AD11" i="19"/>
  <c r="U40" i="19"/>
  <c r="R31" i="19"/>
  <c r="AD41" i="19"/>
  <c r="AG50" i="19"/>
  <c r="AM40" i="19"/>
  <c r="AJ41" i="19"/>
  <c r="T25" i="19"/>
  <c r="AL55" i="19"/>
  <c r="T55" i="19"/>
  <c r="N35" i="19"/>
  <c r="M53" i="19"/>
  <c r="M33" i="19"/>
  <c r="S43" i="19"/>
  <c r="AK43" i="19"/>
  <c r="AK53" i="19"/>
  <c r="AK13" i="19"/>
  <c r="M13" i="19"/>
  <c r="Y23" i="19"/>
  <c r="S23" i="19"/>
  <c r="Y43" i="19"/>
  <c r="AE53" i="19"/>
  <c r="S13" i="19"/>
  <c r="AK33" i="19"/>
  <c r="M23" i="19"/>
  <c r="AK23" i="19"/>
  <c r="AE43" i="19"/>
  <c r="AE13" i="19"/>
  <c r="AE23" i="19"/>
  <c r="Y53" i="19"/>
  <c r="Y13" i="19"/>
  <c r="S53" i="19"/>
  <c r="AL52" i="19"/>
  <c r="AD51" i="19"/>
  <c r="AD21" i="19"/>
  <c r="AJ51" i="19"/>
  <c r="T22" i="19"/>
  <c r="AF12" i="19"/>
  <c r="N12" i="19"/>
  <c r="AL42" i="19"/>
  <c r="Z31" i="19"/>
  <c r="T42" i="19"/>
  <c r="Z42" i="19"/>
  <c r="Z32" i="19"/>
  <c r="T32" i="19"/>
  <c r="Z52" i="19"/>
  <c r="N32" i="19"/>
  <c r="Z22" i="19"/>
  <c r="Z12" i="19"/>
  <c r="N52" i="19"/>
  <c r="AL31" i="19"/>
  <c r="AF42" i="19"/>
  <c r="AB16" i="1"/>
  <c r="AC17" i="1"/>
  <c r="AA33" i="19"/>
  <c r="AM13" i="19"/>
  <c r="AA23" i="19"/>
  <c r="U23" i="19"/>
  <c r="Y42" i="19"/>
  <c r="M22" i="19"/>
  <c r="AE42" i="19"/>
  <c r="AK22" i="19"/>
  <c r="AE52" i="19"/>
  <c r="M52" i="19"/>
  <c r="Y12" i="19"/>
  <c r="M42" i="19"/>
  <c r="M32" i="19"/>
  <c r="AK52" i="19"/>
  <c r="S12" i="19"/>
  <c r="AE32" i="19"/>
  <c r="Y32" i="19"/>
  <c r="AE22" i="19"/>
  <c r="Y52" i="19"/>
  <c r="AL21" i="19"/>
  <c r="AY15" i="22"/>
  <c r="AF35" i="19"/>
  <c r="N55" i="19"/>
  <c r="AF51" i="19"/>
  <c r="N41" i="19"/>
  <c r="Z21" i="19"/>
  <c r="AL41" i="19"/>
  <c r="T51" i="19"/>
  <c r="N21" i="19"/>
  <c r="AF15" i="19"/>
  <c r="AL15" i="19"/>
  <c r="T45" i="19"/>
  <c r="T31" i="19"/>
  <c r="N31" i="19"/>
  <c r="AF55" i="19"/>
  <c r="Z55" i="19"/>
  <c r="AL51" i="19"/>
  <c r="AL35" i="19"/>
  <c r="Z45" i="19"/>
  <c r="N15" i="19"/>
  <c r="T41" i="19"/>
  <c r="AF21" i="19"/>
  <c r="N11" i="19"/>
  <c r="T15" i="19"/>
  <c r="AU18" i="22"/>
  <c r="AY18" i="22" s="1"/>
  <c r="AF41" i="19"/>
  <c r="N25" i="19"/>
  <c r="Z15" i="19"/>
  <c r="AF25" i="19"/>
  <c r="AF31" i="19"/>
  <c r="T21" i="19"/>
  <c r="Z11" i="19"/>
  <c r="AF11" i="19"/>
  <c r="AF45" i="19"/>
  <c r="AL45" i="19"/>
  <c r="N45" i="19"/>
  <c r="AL11" i="19"/>
  <c r="Z51" i="19"/>
  <c r="Z25" i="19"/>
  <c r="Z10" i="19"/>
  <c r="T30" i="19"/>
  <c r="AL30" i="19"/>
  <c r="Z13" i="1"/>
  <c r="AA13" i="1"/>
  <c r="Y14" i="1" s="1"/>
  <c r="AU17" i="22"/>
  <c r="AY17" i="22" s="1"/>
  <c r="AV17" i="22"/>
  <c r="AK24" i="19"/>
  <c r="AE14" i="19"/>
  <c r="Y24" i="19"/>
  <c r="M14" i="19"/>
  <c r="Y34" i="19"/>
  <c r="S44" i="19"/>
  <c r="AE44" i="19"/>
  <c r="M44" i="19"/>
  <c r="M34" i="19"/>
  <c r="S34" i="19"/>
  <c r="AK54" i="19"/>
  <c r="AK44" i="19"/>
  <c r="AE54" i="19"/>
  <c r="M24" i="19"/>
  <c r="M54" i="19"/>
  <c r="AE24" i="19"/>
  <c r="S24" i="19"/>
  <c r="AK34" i="19"/>
  <c r="Y44" i="19"/>
  <c r="S14" i="19"/>
  <c r="AE34" i="19"/>
  <c r="Y14" i="19"/>
  <c r="S54" i="19"/>
  <c r="AM52" i="19"/>
  <c r="O42" i="19"/>
  <c r="O52" i="19"/>
  <c r="AA42" i="19"/>
  <c r="AA22" i="19"/>
  <c r="AM12" i="19"/>
  <c r="AM42" i="19"/>
  <c r="AM22" i="19"/>
  <c r="AA52" i="19"/>
  <c r="O32" i="19"/>
  <c r="U32" i="19"/>
  <c r="U12" i="19"/>
  <c r="AG22" i="19"/>
  <c r="AG12" i="19"/>
  <c r="AA32" i="19"/>
  <c r="AM32" i="19"/>
  <c r="U42" i="19"/>
  <c r="O22" i="19"/>
  <c r="O12" i="19"/>
  <c r="U22" i="19"/>
  <c r="AG42" i="19"/>
  <c r="AA12" i="19"/>
  <c r="AG52" i="19"/>
  <c r="AG32" i="19"/>
  <c r="U52" i="19"/>
  <c r="AV16" i="22"/>
  <c r="AU16" i="22"/>
  <c r="AY16" i="22" s="1"/>
  <c r="AA44" i="19"/>
  <c r="AG14" i="19"/>
  <c r="O14" i="19"/>
  <c r="AM34" i="19"/>
  <c r="AA14" i="19"/>
  <c r="AG24" i="19"/>
  <c r="AA54" i="19"/>
  <c r="U54" i="19"/>
  <c r="O54" i="19"/>
  <c r="O44" i="19"/>
  <c r="U14" i="19"/>
  <c r="AG44" i="19"/>
  <c r="U44" i="19"/>
  <c r="O24" i="19"/>
  <c r="AM44" i="19"/>
  <c r="AA24" i="19"/>
  <c r="AM14" i="19"/>
  <c r="AA34" i="19"/>
  <c r="AG54" i="19"/>
  <c r="AG34" i="19"/>
  <c r="AM24" i="19"/>
  <c r="U34" i="19"/>
  <c r="O34" i="19"/>
  <c r="AM54" i="19"/>
  <c r="U24" i="19"/>
  <c r="AV14" i="22"/>
  <c r="AU14" i="22"/>
  <c r="AY14" i="22" s="1"/>
  <c r="AJ42" i="19"/>
  <c r="X32" i="19"/>
  <c r="AD12" i="19"/>
  <c r="L12" i="19"/>
  <c r="R52" i="19"/>
  <c r="AD32" i="19"/>
  <c r="L52" i="19"/>
  <c r="R32" i="19"/>
  <c r="AD22" i="19"/>
  <c r="X12" i="19"/>
  <c r="X22" i="19"/>
  <c r="X52" i="19"/>
  <c r="AD42" i="19"/>
  <c r="L42" i="19"/>
  <c r="X42" i="19"/>
  <c r="R42" i="19"/>
  <c r="AJ12" i="19"/>
  <c r="AJ22" i="19"/>
  <c r="AJ52" i="19"/>
  <c r="L22" i="19"/>
  <c r="AJ32" i="19"/>
  <c r="R22" i="19"/>
  <c r="L32" i="19"/>
  <c r="R12" i="19"/>
  <c r="AD52" i="19"/>
  <c r="S40" i="19"/>
  <c r="Y50" i="19"/>
  <c r="M40" i="19"/>
  <c r="Y10" i="19"/>
  <c r="AK50" i="19"/>
  <c r="M10" i="19"/>
  <c r="M30" i="19"/>
  <c r="AE10" i="19"/>
  <c r="AK20" i="19"/>
  <c r="AE50" i="19"/>
  <c r="S20" i="19"/>
  <c r="AE40" i="19"/>
  <c r="AK10" i="19"/>
  <c r="AE20" i="19"/>
  <c r="M50" i="19"/>
  <c r="Y30" i="19"/>
  <c r="AK30" i="19"/>
  <c r="S50" i="19"/>
  <c r="AK40" i="19"/>
  <c r="Y40" i="19"/>
  <c r="AE30" i="19"/>
  <c r="S10" i="19"/>
  <c r="S30" i="19"/>
  <c r="M20" i="19"/>
  <c r="Y20" i="19"/>
  <c r="AV13" i="22"/>
  <c r="AU13" i="22"/>
  <c r="AY13" i="22" s="1"/>
  <c r="AF53" i="19"/>
  <c r="AF23" i="19"/>
  <c r="AL53" i="19"/>
  <c r="T13" i="19"/>
  <c r="T43" i="19"/>
  <c r="AL13" i="19"/>
  <c r="N23" i="19"/>
  <c r="Z33" i="19"/>
  <c r="Z53" i="19"/>
  <c r="Z23" i="19"/>
  <c r="N53" i="19"/>
  <c r="N43" i="19"/>
  <c r="AL43" i="19"/>
  <c r="AF33" i="19"/>
  <c r="T23" i="19"/>
  <c r="AF13" i="19"/>
  <c r="N33" i="19"/>
  <c r="AF43" i="19"/>
  <c r="AL23" i="19"/>
  <c r="Z13" i="19"/>
  <c r="N13" i="19"/>
  <c r="T53" i="19"/>
  <c r="Z43" i="19"/>
  <c r="T33" i="19"/>
  <c r="AL33" i="19"/>
  <c r="Z15" i="1"/>
  <c r="AA15" i="1"/>
  <c r="Y16" i="1" s="1"/>
  <c r="AA31" i="19"/>
  <c r="AM51" i="19"/>
  <c r="AA21" i="19"/>
  <c r="AM31" i="19"/>
  <c r="O41" i="19"/>
  <c r="AA51" i="19"/>
  <c r="AG51" i="19"/>
  <c r="U11" i="19"/>
  <c r="U51" i="19"/>
  <c r="AA41" i="19"/>
  <c r="AG31" i="19"/>
  <c r="U31" i="19"/>
  <c r="AM11" i="19"/>
  <c r="U41" i="19"/>
  <c r="AA11" i="19"/>
  <c r="O11" i="19"/>
  <c r="U21" i="19"/>
  <c r="AG21" i="19"/>
  <c r="O21" i="19"/>
  <c r="AG41" i="19"/>
  <c r="AG11" i="19"/>
  <c r="O31" i="19"/>
  <c r="O51" i="19"/>
  <c r="AM21" i="19"/>
  <c r="AM41" i="19"/>
  <c r="L13" i="1"/>
  <c r="M13" i="1" s="1"/>
  <c r="L19" i="1"/>
  <c r="M19" i="1" s="1"/>
  <c r="L37" i="1"/>
  <c r="M37" i="1" s="1"/>
  <c r="L25" i="1"/>
  <c r="M25" i="1" s="1"/>
  <c r="L67" i="1"/>
  <c r="M67" i="1" s="1"/>
  <c r="L43" i="1"/>
  <c r="M43" i="1" s="1"/>
  <c r="L55" i="1"/>
  <c r="M55" i="1" s="1"/>
  <c r="L61" i="1"/>
  <c r="M61" i="1" s="1"/>
  <c r="L31" i="1"/>
  <c r="M31" i="1" s="1"/>
  <c r="L49" i="1"/>
  <c r="M49" i="1" s="1"/>
  <c r="Z30" i="1" l="1"/>
  <c r="AA30" i="1"/>
  <c r="AK14" i="19"/>
  <c r="Y54" i="19"/>
  <c r="AG53" i="19"/>
  <c r="AA43" i="19"/>
  <c r="AG13" i="19"/>
  <c r="AG43" i="19"/>
  <c r="U53" i="19"/>
  <c r="AM43" i="19"/>
  <c r="AE33" i="19"/>
  <c r="S33" i="19"/>
  <c r="M43" i="19"/>
  <c r="AA13" i="19"/>
  <c r="O23" i="19"/>
  <c r="O13" i="19"/>
  <c r="AM23" i="19"/>
  <c r="AG33" i="19"/>
  <c r="U33" i="19"/>
  <c r="U13" i="19"/>
  <c r="AM33" i="19"/>
  <c r="AG23" i="19"/>
  <c r="O43" i="19"/>
  <c r="AM53" i="19"/>
  <c r="AA53" i="19"/>
  <c r="O33" i="19"/>
  <c r="U43" i="19"/>
  <c r="O53" i="19"/>
  <c r="AK12" i="19"/>
  <c r="AE12" i="19"/>
  <c r="S52" i="19"/>
  <c r="AK42" i="19"/>
  <c r="N22" i="19"/>
  <c r="AL22" i="19"/>
  <c r="AF52" i="19"/>
  <c r="Y22" i="19"/>
  <c r="M12" i="19"/>
  <c r="S22" i="19"/>
  <c r="AL12" i="19"/>
  <c r="T52" i="19"/>
  <c r="AF32" i="19"/>
  <c r="AF22" i="19"/>
  <c r="AK32" i="19"/>
  <c r="S42" i="19"/>
  <c r="S32" i="19"/>
  <c r="T12" i="19"/>
  <c r="N42" i="19"/>
  <c r="AL32" i="19"/>
  <c r="N51" i="19"/>
  <c r="T11" i="19"/>
  <c r="M21" i="19"/>
  <c r="M31" i="19"/>
  <c r="AE11" i="19"/>
  <c r="AK11" i="19"/>
  <c r="AK31" i="19"/>
  <c r="Y51" i="19"/>
  <c r="M41" i="19"/>
  <c r="M11" i="19"/>
  <c r="S51" i="19"/>
  <c r="AK51" i="19"/>
  <c r="Y21" i="19"/>
  <c r="AE31" i="19"/>
  <c r="AK21" i="19"/>
  <c r="AE51" i="19"/>
  <c r="AE21" i="19"/>
  <c r="Y31" i="19"/>
  <c r="S41" i="19"/>
  <c r="Y41" i="19"/>
  <c r="Y11" i="19"/>
  <c r="S11" i="19"/>
  <c r="S21" i="19"/>
  <c r="S31" i="19"/>
  <c r="AK41" i="19"/>
  <c r="M51" i="19"/>
  <c r="AE41" i="19"/>
  <c r="Z41" i="19"/>
  <c r="N30" i="19"/>
  <c r="N10" i="19"/>
  <c r="AF30" i="19"/>
  <c r="Z30" i="19"/>
  <c r="AL40" i="19"/>
  <c r="T50" i="19"/>
  <c r="Z50" i="19"/>
  <c r="T40" i="19"/>
  <c r="T20" i="19"/>
  <c r="N20" i="19"/>
  <c r="AL20" i="19"/>
  <c r="Z20" i="19"/>
  <c r="Z40" i="19"/>
  <c r="N40" i="19"/>
  <c r="AF40" i="19"/>
  <c r="T10" i="19"/>
  <c r="AF20" i="19"/>
  <c r="AF50" i="19"/>
  <c r="AL10" i="19"/>
  <c r="N50" i="19"/>
  <c r="AF10" i="19"/>
  <c r="AL50" i="19"/>
  <c r="AA16" i="1"/>
  <c r="Y17" i="1" s="1"/>
  <c r="Z16" i="1"/>
  <c r="Y36" i="19" s="1"/>
  <c r="AA14" i="1"/>
  <c r="Z14" i="1"/>
  <c r="AB17" i="1"/>
  <c r="AC18" i="1"/>
  <c r="AB18" i="1" s="1"/>
  <c r="R50" i="19"/>
  <c r="AD30" i="19"/>
  <c r="X50" i="19"/>
  <c r="AJ10" i="19"/>
  <c r="AD20" i="19"/>
  <c r="X30" i="19"/>
  <c r="AJ30" i="19"/>
  <c r="L20" i="19"/>
  <c r="X10" i="19"/>
  <c r="AJ20" i="19"/>
  <c r="L50" i="19"/>
  <c r="AD40" i="19"/>
  <c r="X40" i="19"/>
  <c r="AD10" i="19"/>
  <c r="L30" i="19"/>
  <c r="AD50" i="19"/>
  <c r="AJ50" i="19"/>
  <c r="R30" i="19"/>
  <c r="X20" i="19"/>
  <c r="R10" i="19"/>
  <c r="L10" i="19"/>
  <c r="R20" i="19"/>
  <c r="R40" i="19"/>
  <c r="L40" i="19"/>
  <c r="AJ40" i="19"/>
  <c r="N13" i="1"/>
  <c r="AC14" i="1" s="1"/>
  <c r="J38" i="18"/>
  <c r="P22" i="18"/>
  <c r="AH38" i="18"/>
  <c r="J6" i="18"/>
  <c r="AH14" i="18"/>
  <c r="V6" i="18"/>
  <c r="AH30" i="18"/>
  <c r="AB14" i="18"/>
  <c r="V30" i="18"/>
  <c r="V38" i="18"/>
  <c r="AH6" i="18"/>
  <c r="O13" i="1"/>
  <c r="AB22" i="18"/>
  <c r="AH22" i="18"/>
  <c r="J22" i="18"/>
  <c r="P6" i="18"/>
  <c r="J14" i="18"/>
  <c r="J30" i="18"/>
  <c r="P14" i="18"/>
  <c r="P38" i="18"/>
  <c r="P30" i="18"/>
  <c r="V22" i="18"/>
  <c r="AB30" i="18"/>
  <c r="AB6" i="18"/>
  <c r="AB38" i="18"/>
  <c r="V14" i="18"/>
  <c r="AF34" i="18"/>
  <c r="N18" i="18"/>
  <c r="T10" i="18"/>
  <c r="Z34" i="18"/>
  <c r="T26" i="18"/>
  <c r="N42" i="18"/>
  <c r="N26" i="18"/>
  <c r="AL42" i="18"/>
  <c r="AL10" i="18"/>
  <c r="N61" i="1"/>
  <c r="AF26" i="18"/>
  <c r="O61" i="1"/>
  <c r="Z18" i="18"/>
  <c r="AL18" i="18"/>
  <c r="N34" i="18"/>
  <c r="N10" i="18"/>
  <c r="Z26" i="18"/>
  <c r="AL26" i="18"/>
  <c r="AF18" i="18"/>
  <c r="AF10" i="18"/>
  <c r="Z42" i="18"/>
  <c r="AF42" i="18"/>
  <c r="T34" i="18"/>
  <c r="T18" i="18"/>
  <c r="Z10" i="18"/>
  <c r="AL34" i="18"/>
  <c r="T42" i="18"/>
  <c r="Y15" i="19"/>
  <c r="AE15" i="19"/>
  <c r="Y35" i="19"/>
  <c r="AK45" i="19"/>
  <c r="Y45" i="19"/>
  <c r="M25" i="19"/>
  <c r="AE55" i="19"/>
  <c r="AE35" i="19"/>
  <c r="S55" i="19"/>
  <c r="M35" i="19"/>
  <c r="AK25" i="19"/>
  <c r="S45" i="19"/>
  <c r="M45" i="19"/>
  <c r="Y55" i="19"/>
  <c r="M55" i="19"/>
  <c r="S35" i="19"/>
  <c r="S25" i="19"/>
  <c r="S15" i="19"/>
  <c r="AK15" i="19"/>
  <c r="M15" i="19"/>
  <c r="AK35" i="19"/>
  <c r="AK55" i="19"/>
  <c r="AE45" i="19"/>
  <c r="Y25" i="19"/>
  <c r="AE25" i="19"/>
  <c r="V32" i="18"/>
  <c r="J32" i="18"/>
  <c r="AH40" i="18"/>
  <c r="AB40" i="18"/>
  <c r="J40" i="18"/>
  <c r="J16" i="18"/>
  <c r="AH24" i="18"/>
  <c r="AH16" i="18"/>
  <c r="AH32" i="18"/>
  <c r="V24" i="18"/>
  <c r="O31" i="1"/>
  <c r="AB16" i="18"/>
  <c r="P32" i="18"/>
  <c r="AH8" i="18"/>
  <c r="V16" i="18"/>
  <c r="AB24" i="18"/>
  <c r="J8" i="18"/>
  <c r="P16" i="18"/>
  <c r="V8" i="18"/>
  <c r="P24" i="18"/>
  <c r="AB8" i="18"/>
  <c r="N31" i="1"/>
  <c r="AB32" i="18"/>
  <c r="P8" i="18"/>
  <c r="P40" i="18"/>
  <c r="J24" i="18"/>
  <c r="V40" i="18"/>
  <c r="X18" i="18"/>
  <c r="R34" i="18"/>
  <c r="AJ26" i="18"/>
  <c r="R18" i="18"/>
  <c r="X34" i="18"/>
  <c r="L34" i="18"/>
  <c r="AJ10" i="18"/>
  <c r="AJ42" i="18"/>
  <c r="AD26" i="18"/>
  <c r="AD34" i="18"/>
  <c r="AJ34" i="18"/>
  <c r="AD18" i="18"/>
  <c r="X42" i="18"/>
  <c r="AD42" i="18"/>
  <c r="R10" i="18"/>
  <c r="X10" i="18"/>
  <c r="R42" i="18"/>
  <c r="AD10" i="18"/>
  <c r="R26" i="18"/>
  <c r="X26" i="18"/>
  <c r="L10" i="18"/>
  <c r="L42" i="18"/>
  <c r="N55" i="1"/>
  <c r="AJ18" i="18"/>
  <c r="L26" i="18"/>
  <c r="L18" i="18"/>
  <c r="O55" i="1"/>
  <c r="Z16" i="18"/>
  <c r="T8" i="18"/>
  <c r="AF24" i="18"/>
  <c r="N24" i="18"/>
  <c r="AL32" i="18"/>
  <c r="T40" i="18"/>
  <c r="AL8" i="18"/>
  <c r="AL40" i="18"/>
  <c r="N32" i="18"/>
  <c r="AF32" i="18"/>
  <c r="T32" i="18"/>
  <c r="AL16" i="18"/>
  <c r="Z40" i="18"/>
  <c r="N8" i="18"/>
  <c r="T16" i="18"/>
  <c r="AF8" i="18"/>
  <c r="N40" i="18"/>
  <c r="AL24" i="18"/>
  <c r="AF40" i="18"/>
  <c r="N43" i="1"/>
  <c r="T24" i="18"/>
  <c r="AF16" i="18"/>
  <c r="N16" i="18"/>
  <c r="Z32" i="18"/>
  <c r="Z8" i="18"/>
  <c r="Z24" i="18"/>
  <c r="O43" i="1"/>
  <c r="AH12" i="18"/>
  <c r="P44" i="18"/>
  <c r="AH28" i="18"/>
  <c r="P20" i="18"/>
  <c r="J20" i="18"/>
  <c r="AB12" i="18"/>
  <c r="V36" i="18"/>
  <c r="AB36" i="18"/>
  <c r="J44" i="18"/>
  <c r="P36" i="18"/>
  <c r="V20" i="18"/>
  <c r="J12" i="18"/>
  <c r="P28" i="18"/>
  <c r="V44" i="18"/>
  <c r="J36" i="18"/>
  <c r="AB28" i="18"/>
  <c r="AB44" i="18"/>
  <c r="N67" i="1"/>
  <c r="AH35" i="19" s="1"/>
  <c r="AH36" i="18"/>
  <c r="O67" i="1"/>
  <c r="V12" i="18"/>
  <c r="P12" i="18"/>
  <c r="V28" i="18"/>
  <c r="AB20" i="18"/>
  <c r="AH20" i="18"/>
  <c r="AH44" i="18"/>
  <c r="J28" i="18"/>
  <c r="T38" i="18"/>
  <c r="N38" i="18"/>
  <c r="Z14" i="18"/>
  <c r="N14" i="18"/>
  <c r="T22" i="18"/>
  <c r="Z38" i="18"/>
  <c r="AL14" i="18"/>
  <c r="AL22" i="18"/>
  <c r="Z6" i="18"/>
  <c r="AF22" i="18"/>
  <c r="AF14" i="18"/>
  <c r="N22" i="18"/>
  <c r="T6" i="18"/>
  <c r="N25" i="1"/>
  <c r="AF30" i="18"/>
  <c r="N6" i="18"/>
  <c r="Z22" i="18"/>
  <c r="O25" i="1"/>
  <c r="AL30" i="18"/>
  <c r="T14" i="18"/>
  <c r="AF6" i="18"/>
  <c r="T30" i="18"/>
  <c r="Z30" i="18"/>
  <c r="AL38" i="18"/>
  <c r="AF38" i="18"/>
  <c r="AL6" i="18"/>
  <c r="N30" i="18"/>
  <c r="AJ16" i="18"/>
  <c r="N37" i="1"/>
  <c r="AD32" i="18"/>
  <c r="R8" i="18"/>
  <c r="L40" i="18"/>
  <c r="AD24" i="18"/>
  <c r="AJ32" i="18"/>
  <c r="R40" i="18"/>
  <c r="L24" i="18"/>
  <c r="X32" i="18"/>
  <c r="AD8" i="18"/>
  <c r="X16" i="18"/>
  <c r="X24" i="18"/>
  <c r="X40" i="18"/>
  <c r="AJ8" i="18"/>
  <c r="L16" i="18"/>
  <c r="O37" i="1"/>
  <c r="AJ40" i="18"/>
  <c r="AJ24" i="18"/>
  <c r="L8" i="18"/>
  <c r="L32" i="18"/>
  <c r="R16" i="18"/>
  <c r="AD16" i="18"/>
  <c r="R32" i="18"/>
  <c r="X8" i="18"/>
  <c r="AD40" i="18"/>
  <c r="R24" i="18"/>
  <c r="AH34" i="18"/>
  <c r="AB10" i="18"/>
  <c r="P26" i="18"/>
  <c r="P10" i="18"/>
  <c r="J18" i="18"/>
  <c r="AB34" i="18"/>
  <c r="V34" i="18"/>
  <c r="P42" i="18"/>
  <c r="AH42" i="18"/>
  <c r="O49" i="1"/>
  <c r="V42" i="18"/>
  <c r="AH26" i="18"/>
  <c r="AB26" i="18"/>
  <c r="P18" i="18"/>
  <c r="V26" i="18"/>
  <c r="AH10" i="18"/>
  <c r="V10" i="18"/>
  <c r="N49" i="1"/>
  <c r="AH18" i="18"/>
  <c r="AB42" i="18"/>
  <c r="J42" i="18"/>
  <c r="J34" i="18"/>
  <c r="J26" i="18"/>
  <c r="P34" i="18"/>
  <c r="J10" i="18"/>
  <c r="V18" i="18"/>
  <c r="AB18" i="18"/>
  <c r="O19" i="1"/>
  <c r="AJ22" i="18"/>
  <c r="X38" i="18"/>
  <c r="L22" i="18"/>
  <c r="X30" i="18"/>
  <c r="N19" i="1"/>
  <c r="AJ38" i="18"/>
  <c r="R6" i="18"/>
  <c r="L6" i="18"/>
  <c r="L38" i="18"/>
  <c r="X6" i="18"/>
  <c r="L30" i="18"/>
  <c r="AJ6" i="18"/>
  <c r="X14" i="18"/>
  <c r="AD22" i="18"/>
  <c r="R38" i="18"/>
  <c r="AJ30" i="18"/>
  <c r="R30" i="18"/>
  <c r="AJ14" i="18"/>
  <c r="AD14" i="18"/>
  <c r="R22" i="18"/>
  <c r="X22" i="18"/>
  <c r="R14" i="18"/>
  <c r="L14" i="18"/>
  <c r="AD38" i="18"/>
  <c r="AD30" i="18"/>
  <c r="AD6" i="18"/>
  <c r="R14" i="19"/>
  <c r="X44" i="19"/>
  <c r="AD54" i="19"/>
  <c r="AD24" i="19"/>
  <c r="R24" i="19"/>
  <c r="X14" i="19"/>
  <c r="AD34" i="19"/>
  <c r="AJ44" i="19"/>
  <c r="R54" i="19"/>
  <c r="X34" i="19"/>
  <c r="R34" i="19"/>
  <c r="L54" i="19"/>
  <c r="L34" i="19"/>
  <c r="L14" i="19"/>
  <c r="AJ54" i="19"/>
  <c r="AJ14" i="19"/>
  <c r="AJ34" i="19"/>
  <c r="AD14" i="19"/>
  <c r="L24" i="19"/>
  <c r="AD44" i="19"/>
  <c r="X24" i="19"/>
  <c r="L44" i="19"/>
  <c r="R44" i="19"/>
  <c r="X54" i="19"/>
  <c r="AJ24" i="19"/>
  <c r="R25" i="19"/>
  <c r="AD45" i="19"/>
  <c r="R45" i="19"/>
  <c r="AD55" i="19"/>
  <c r="X15" i="19"/>
  <c r="L25" i="19"/>
  <c r="AJ45" i="19"/>
  <c r="R15" i="19"/>
  <c r="R55" i="19"/>
  <c r="AD25" i="19"/>
  <c r="L55" i="19"/>
  <c r="AJ35" i="19"/>
  <c r="X55" i="19"/>
  <c r="X35" i="19"/>
  <c r="AD15" i="19"/>
  <c r="X25" i="19"/>
  <c r="X45" i="19"/>
  <c r="AD35" i="19"/>
  <c r="AJ15" i="19"/>
  <c r="AJ55" i="19"/>
  <c r="L35" i="19"/>
  <c r="L15" i="19"/>
  <c r="L45" i="19"/>
  <c r="R35" i="19"/>
  <c r="AJ25" i="19"/>
  <c r="AC32" i="1" l="1"/>
  <c r="AC31" i="1"/>
  <c r="AB31" i="1" s="1"/>
  <c r="AD31" i="1" s="1"/>
  <c r="AC26" i="1"/>
  <c r="AC25" i="1"/>
  <c r="AB25" i="1" s="1"/>
  <c r="AD25" i="1" s="1"/>
  <c r="AC19" i="1"/>
  <c r="AB19" i="1" s="1"/>
  <c r="AD19" i="1" s="1"/>
  <c r="AC20" i="1"/>
  <c r="AC13" i="1"/>
  <c r="AB13" i="1" s="1"/>
  <c r="P16" i="19" s="1"/>
  <c r="M36" i="19"/>
  <c r="AE46" i="19"/>
  <c r="Y16" i="19"/>
  <c r="AE6" i="19"/>
  <c r="Y6" i="19"/>
  <c r="S26" i="19"/>
  <c r="S36" i="19"/>
  <c r="S46" i="19"/>
  <c r="Y46" i="19"/>
  <c r="M6" i="19"/>
  <c r="M46" i="19"/>
  <c r="AK26" i="19"/>
  <c r="AK36" i="19"/>
  <c r="Y26" i="19"/>
  <c r="M16" i="19"/>
  <c r="AE16" i="19"/>
  <c r="AK6" i="19"/>
  <c r="S6" i="19"/>
  <c r="M26" i="19"/>
  <c r="AK16" i="19"/>
  <c r="AD16" i="1"/>
  <c r="AE26" i="19"/>
  <c r="S16" i="19"/>
  <c r="AE36" i="19"/>
  <c r="AK46" i="19"/>
  <c r="AA17" i="1"/>
  <c r="Y18" i="1" s="1"/>
  <c r="Z17" i="1"/>
  <c r="AF36" i="19" s="1"/>
  <c r="AH25" i="19"/>
  <c r="AH54" i="19"/>
  <c r="AB25" i="19"/>
  <c r="P55" i="19"/>
  <c r="V25" i="19"/>
  <c r="V55" i="19"/>
  <c r="P25" i="19"/>
  <c r="AB15" i="19"/>
  <c r="P35" i="19"/>
  <c r="AH45" i="19"/>
  <c r="P45" i="19"/>
  <c r="J25" i="19"/>
  <c r="P15" i="19"/>
  <c r="V45" i="19"/>
  <c r="V15" i="19"/>
  <c r="J15" i="19"/>
  <c r="AB35" i="19"/>
  <c r="AH15" i="19"/>
  <c r="J45" i="19"/>
  <c r="V35" i="19"/>
  <c r="AB45" i="19"/>
  <c r="J55" i="19"/>
  <c r="J35" i="19"/>
  <c r="AB55" i="19"/>
  <c r="AH55" i="19"/>
  <c r="P43" i="19"/>
  <c r="V24" i="19"/>
  <c r="J24" i="19"/>
  <c r="AB14" i="19"/>
  <c r="AB34" i="19"/>
  <c r="V54" i="19"/>
  <c r="P24" i="19"/>
  <c r="J54" i="19"/>
  <c r="V44" i="19"/>
  <c r="V14" i="19"/>
  <c r="P42" i="19"/>
  <c r="V33" i="19"/>
  <c r="J30" i="19"/>
  <c r="J8" i="19"/>
  <c r="V8" i="19"/>
  <c r="P18" i="19"/>
  <c r="AB38" i="19"/>
  <c r="AH28" i="19"/>
  <c r="V48" i="19"/>
  <c r="AB48" i="19"/>
  <c r="P28" i="19"/>
  <c r="J18" i="19"/>
  <c r="P48" i="19"/>
  <c r="AH38" i="19"/>
  <c r="AB28" i="19"/>
  <c r="J38" i="19"/>
  <c r="AH18" i="19"/>
  <c r="P8" i="19"/>
  <c r="AH48" i="19"/>
  <c r="P38" i="19"/>
  <c r="J48" i="19"/>
  <c r="V28" i="19" l="1"/>
  <c r="AH8" i="19"/>
  <c r="J28" i="19"/>
  <c r="AB18" i="19"/>
  <c r="AB8" i="19"/>
  <c r="V18" i="19"/>
  <c r="V38" i="19"/>
  <c r="V7" i="19"/>
  <c r="P9" i="19"/>
  <c r="AB32" i="1"/>
  <c r="AD32" i="1" s="1"/>
  <c r="AC33" i="1"/>
  <c r="AB26" i="1"/>
  <c r="AD26" i="1" s="1"/>
  <c r="AC27" i="1"/>
  <c r="AB20" i="1"/>
  <c r="AD20" i="1" s="1"/>
  <c r="AC21" i="1"/>
  <c r="AB14" i="1"/>
  <c r="K26" i="19" s="1"/>
  <c r="AC15" i="1"/>
  <c r="AB15" i="1" s="1"/>
  <c r="Z36" i="19"/>
  <c r="AL6" i="19"/>
  <c r="AF6" i="19"/>
  <c r="AL36" i="19"/>
  <c r="Z26" i="19"/>
  <c r="N16" i="19"/>
  <c r="AF16" i="19"/>
  <c r="Z46" i="19"/>
  <c r="N6" i="19"/>
  <c r="AL46" i="19"/>
  <c r="T36" i="19"/>
  <c r="AD17" i="1"/>
  <c r="T16" i="19"/>
  <c r="T46" i="19"/>
  <c r="N26" i="19"/>
  <c r="Z16" i="19"/>
  <c r="T6" i="19"/>
  <c r="AL26" i="19"/>
  <c r="T26" i="19"/>
  <c r="Z6" i="19"/>
  <c r="N46" i="19"/>
  <c r="AL16" i="19"/>
  <c r="AF46" i="19"/>
  <c r="AF26" i="19"/>
  <c r="N36" i="19"/>
  <c r="AH24" i="19"/>
  <c r="J14" i="19"/>
  <c r="AH44" i="19"/>
  <c r="P54" i="19"/>
  <c r="AH34" i="19"/>
  <c r="V34" i="19"/>
  <c r="AB54" i="19"/>
  <c r="J44" i="19"/>
  <c r="J34" i="19"/>
  <c r="P14" i="19"/>
  <c r="P34" i="19"/>
  <c r="AB44" i="19"/>
  <c r="AB24" i="19"/>
  <c r="P44" i="19"/>
  <c r="AH14" i="19"/>
  <c r="AA18" i="1"/>
  <c r="Z18" i="1"/>
  <c r="J53" i="19"/>
  <c r="J23" i="19"/>
  <c r="AH13" i="19"/>
  <c r="P33" i="19"/>
  <c r="J13" i="19"/>
  <c r="V13" i="19"/>
  <c r="J43" i="19"/>
  <c r="V43" i="19"/>
  <c r="AB53" i="19"/>
  <c r="AB23" i="19"/>
  <c r="J33" i="19"/>
  <c r="AB33" i="19"/>
  <c r="V23" i="19"/>
  <c r="P53" i="19"/>
  <c r="P13" i="19"/>
  <c r="V53" i="19"/>
  <c r="AH33" i="19"/>
  <c r="AB43" i="19"/>
  <c r="AH23" i="19"/>
  <c r="AH43" i="19"/>
  <c r="P23" i="19"/>
  <c r="K35" i="19"/>
  <c r="AC45" i="19"/>
  <c r="AI25" i="19"/>
  <c r="K25" i="19"/>
  <c r="Q15" i="19"/>
  <c r="Q25" i="19"/>
  <c r="K55" i="19"/>
  <c r="K15" i="19"/>
  <c r="K45" i="19"/>
  <c r="W35" i="19"/>
  <c r="AC55" i="19"/>
  <c r="AI55" i="19"/>
  <c r="W55" i="19"/>
  <c r="Q45" i="19"/>
  <c r="AC25" i="19"/>
  <c r="AI45" i="19"/>
  <c r="Q55" i="19"/>
  <c r="AC15" i="19"/>
  <c r="AC35" i="19"/>
  <c r="W45" i="19"/>
  <c r="AI15" i="19"/>
  <c r="W15" i="19"/>
  <c r="W25" i="19"/>
  <c r="AI35" i="19"/>
  <c r="Q35" i="19"/>
  <c r="AB13" i="19"/>
  <c r="AH53" i="19"/>
  <c r="P12" i="19"/>
  <c r="K44" i="19"/>
  <c r="AI24" i="19"/>
  <c r="AC14" i="19"/>
  <c r="K24" i="19"/>
  <c r="Q24" i="19"/>
  <c r="K14" i="19"/>
  <c r="Q44" i="19"/>
  <c r="AC54" i="19"/>
  <c r="AC24" i="19"/>
  <c r="AC44" i="19"/>
  <c r="Q14" i="19"/>
  <c r="Q34" i="19"/>
  <c r="W44" i="19"/>
  <c r="K34" i="19"/>
  <c r="AI14" i="19"/>
  <c r="W54" i="19"/>
  <c r="AI54" i="19"/>
  <c r="W34" i="19"/>
  <c r="AI34" i="19"/>
  <c r="AI44" i="19"/>
  <c r="W14" i="19"/>
  <c r="AC34" i="19"/>
  <c r="Q54" i="19"/>
  <c r="K54" i="19"/>
  <c r="W24" i="19"/>
  <c r="AB12" i="19"/>
  <c r="V32" i="19"/>
  <c r="V42" i="19"/>
  <c r="V52" i="19"/>
  <c r="V12" i="19"/>
  <c r="AB22" i="19"/>
  <c r="J32" i="19"/>
  <c r="AB42" i="19"/>
  <c r="J12" i="19"/>
  <c r="AH52" i="19"/>
  <c r="P22" i="19"/>
  <c r="AH22" i="19"/>
  <c r="AH12" i="19"/>
  <c r="J42" i="19"/>
  <c r="P32" i="19"/>
  <c r="V22" i="19"/>
  <c r="AB32" i="19"/>
  <c r="J52" i="19"/>
  <c r="P52" i="19"/>
  <c r="AH42" i="19"/>
  <c r="AH32" i="19"/>
  <c r="J22" i="19"/>
  <c r="AB52" i="19"/>
  <c r="Q53" i="19"/>
  <c r="AC53" i="19"/>
  <c r="AI43" i="19"/>
  <c r="AI23" i="19"/>
  <c r="W23" i="19"/>
  <c r="AI33" i="19"/>
  <c r="AI53" i="19"/>
  <c r="W33" i="19"/>
  <c r="K43" i="19"/>
  <c r="K33" i="19"/>
  <c r="AC43" i="19"/>
  <c r="AC13" i="19"/>
  <c r="AC23" i="19"/>
  <c r="AC33" i="19"/>
  <c r="K23" i="19"/>
  <c r="Q43" i="19"/>
  <c r="Q13" i="19"/>
  <c r="K13" i="19"/>
  <c r="Q23" i="19"/>
  <c r="W13" i="19"/>
  <c r="K53" i="19"/>
  <c r="AI13" i="19"/>
  <c r="Q33" i="19"/>
  <c r="W53" i="19"/>
  <c r="W43" i="19"/>
  <c r="J27" i="19"/>
  <c r="AH47" i="19"/>
  <c r="P7" i="19"/>
  <c r="V37" i="19"/>
  <c r="W21" i="19"/>
  <c r="AC31" i="19"/>
  <c r="W31" i="19"/>
  <c r="W11" i="19"/>
  <c r="K31" i="19"/>
  <c r="K41" i="19"/>
  <c r="W41" i="19"/>
  <c r="Q21" i="19"/>
  <c r="AC41" i="19"/>
  <c r="Q41" i="19"/>
  <c r="AI11" i="19"/>
  <c r="Q11" i="19"/>
  <c r="K21" i="19"/>
  <c r="AC11" i="19"/>
  <c r="Q31" i="19"/>
  <c r="W51" i="19"/>
  <c r="AI21" i="19"/>
  <c r="AI41" i="19"/>
  <c r="Q51" i="19"/>
  <c r="K11" i="19"/>
  <c r="K51" i="19"/>
  <c r="AI31" i="19"/>
  <c r="AC21" i="19"/>
  <c r="AI51" i="19"/>
  <c r="AC51" i="19"/>
  <c r="J21" i="19"/>
  <c r="J40" i="19"/>
  <c r="J10" i="19"/>
  <c r="AB20" i="19"/>
  <c r="V50" i="19"/>
  <c r="V10" i="19"/>
  <c r="AH30" i="19"/>
  <c r="AB30" i="19"/>
  <c r="P50" i="19"/>
  <c r="AH10" i="19"/>
  <c r="AB37" i="19"/>
  <c r="AB27" i="19"/>
  <c r="V17" i="19"/>
  <c r="P37" i="19"/>
  <c r="J7" i="19"/>
  <c r="V47" i="19"/>
  <c r="J17" i="19"/>
  <c r="V27" i="19"/>
  <c r="P17" i="19"/>
  <c r="J20" i="19"/>
  <c r="J47" i="19"/>
  <c r="AB47" i="19"/>
  <c r="AH27" i="19"/>
  <c r="AH50" i="19"/>
  <c r="P47" i="19"/>
  <c r="J37" i="19"/>
  <c r="AB10" i="19"/>
  <c r="AB40" i="19"/>
  <c r="P20" i="19"/>
  <c r="V20" i="19"/>
  <c r="AH40" i="19"/>
  <c r="AH20" i="19"/>
  <c r="P40" i="19"/>
  <c r="V30" i="19"/>
  <c r="P10" i="19"/>
  <c r="AB50" i="19"/>
  <c r="J50" i="19"/>
  <c r="P30" i="19"/>
  <c r="V40" i="19"/>
  <c r="AC40" i="19"/>
  <c r="AC50" i="19"/>
  <c r="AC20" i="19"/>
  <c r="W20" i="19"/>
  <c r="K10" i="19"/>
  <c r="K40" i="19"/>
  <c r="AI40" i="19"/>
  <c r="K20" i="19"/>
  <c r="AI30" i="19"/>
  <c r="Q20" i="19"/>
  <c r="W30" i="19"/>
  <c r="Q10" i="19"/>
  <c r="Q40" i="19"/>
  <c r="AC30" i="19"/>
  <c r="W10" i="19"/>
  <c r="AC10" i="19"/>
  <c r="K30" i="19"/>
  <c r="Q50" i="19"/>
  <c r="Q30" i="19"/>
  <c r="AI50" i="19"/>
  <c r="K50" i="19"/>
  <c r="W40" i="19"/>
  <c r="AI10" i="19"/>
  <c r="AI20" i="19"/>
  <c r="W50" i="19"/>
  <c r="AB29" i="19"/>
  <c r="P39" i="19"/>
  <c r="P19" i="19"/>
  <c r="AB17" i="19"/>
  <c r="AH19" i="19"/>
  <c r="J9" i="19"/>
  <c r="V9" i="19"/>
  <c r="V29" i="19"/>
  <c r="AB49" i="19"/>
  <c r="V19" i="19"/>
  <c r="AH9" i="19"/>
  <c r="AH39" i="19"/>
  <c r="AB19" i="19"/>
  <c r="V39" i="19"/>
  <c r="AH49" i="19"/>
  <c r="J29" i="19"/>
  <c r="AH37" i="19"/>
  <c r="AH7" i="19"/>
  <c r="P27" i="19"/>
  <c r="AB39" i="19"/>
  <c r="J19" i="19"/>
  <c r="P49" i="19"/>
  <c r="AH17" i="19"/>
  <c r="AB7" i="19"/>
  <c r="V49" i="19"/>
  <c r="J39" i="19"/>
  <c r="AB9" i="19"/>
  <c r="P29" i="19"/>
  <c r="J49" i="19"/>
  <c r="AH29" i="19"/>
  <c r="AI39" i="19"/>
  <c r="AC49" i="19"/>
  <c r="W9" i="19"/>
  <c r="AC39" i="19"/>
  <c r="K49" i="19"/>
  <c r="AC29" i="19"/>
  <c r="W49" i="19"/>
  <c r="W19" i="19"/>
  <c r="K29" i="19"/>
  <c r="Q39" i="19"/>
  <c r="K19" i="19"/>
  <c r="Q19" i="19"/>
  <c r="W29" i="19"/>
  <c r="K9" i="19"/>
  <c r="AC9" i="19"/>
  <c r="Q29" i="19"/>
  <c r="AI49" i="19"/>
  <c r="AI8" i="19"/>
  <c r="K8" i="19"/>
  <c r="AC48" i="19"/>
  <c r="AI38" i="19"/>
  <c r="W38" i="19"/>
  <c r="K48" i="19"/>
  <c r="AI18" i="19"/>
  <c r="K18" i="19"/>
  <c r="AB36" i="19"/>
  <c r="V16" i="19"/>
  <c r="AB16" i="19"/>
  <c r="AH26" i="19"/>
  <c r="P36" i="19"/>
  <c r="AH16" i="19"/>
  <c r="V26" i="19"/>
  <c r="V46" i="19"/>
  <c r="AB46" i="19"/>
  <c r="AH6" i="19"/>
  <c r="J26" i="19"/>
  <c r="V6" i="19"/>
  <c r="AH36" i="19"/>
  <c r="J6" i="19"/>
  <c r="AB26" i="19"/>
  <c r="P6" i="19"/>
  <c r="AH46" i="19"/>
  <c r="AD13" i="1"/>
  <c r="P26" i="19"/>
  <c r="P46" i="19"/>
  <c r="J16" i="19"/>
  <c r="J36" i="19"/>
  <c r="J46" i="19"/>
  <c r="V36" i="19"/>
  <c r="AB6" i="19"/>
  <c r="AI48" i="19" l="1"/>
  <c r="AC28" i="19"/>
  <c r="Q38" i="19"/>
  <c r="Q18" i="19"/>
  <c r="AC18" i="19"/>
  <c r="W48" i="19"/>
  <c r="AI28" i="19"/>
  <c r="W8" i="19"/>
  <c r="W28" i="19"/>
  <c r="AC38" i="19"/>
  <c r="W18" i="19"/>
  <c r="K28" i="19"/>
  <c r="Q8" i="19"/>
  <c r="Q28" i="19"/>
  <c r="Q48" i="19"/>
  <c r="AC8" i="19"/>
  <c r="K38" i="19"/>
  <c r="AI19" i="19"/>
  <c r="AB33" i="1"/>
  <c r="AD33" i="1" s="1"/>
  <c r="AC34" i="1"/>
  <c r="AB27" i="1"/>
  <c r="AD27" i="1" s="1"/>
  <c r="AC28" i="1"/>
  <c r="AI26" i="19"/>
  <c r="AB21" i="1"/>
  <c r="AD21" i="1" s="1"/>
  <c r="AC22" i="1"/>
  <c r="AC26" i="19"/>
  <c r="AC36" i="19"/>
  <c r="Q26" i="19"/>
  <c r="K17" i="19"/>
  <c r="K16" i="19"/>
  <c r="AC6" i="19"/>
  <c r="AD14" i="1"/>
  <c r="L48" i="19"/>
  <c r="AI6" i="19"/>
  <c r="W6" i="19"/>
  <c r="Q6" i="19"/>
  <c r="Q46" i="19"/>
  <c r="W36" i="19"/>
  <c r="AC16" i="19"/>
  <c r="Q36" i="19"/>
  <c r="K36" i="19"/>
  <c r="W46" i="19"/>
  <c r="K46" i="19"/>
  <c r="AI36" i="19"/>
  <c r="AI16" i="19"/>
  <c r="AI46" i="19"/>
  <c r="W16" i="19"/>
  <c r="W26" i="19"/>
  <c r="Q16" i="19"/>
  <c r="AC46" i="19"/>
  <c r="K6" i="19"/>
  <c r="Q27" i="19"/>
  <c r="W7" i="19"/>
  <c r="W47" i="19"/>
  <c r="AC37" i="19"/>
  <c r="Q47" i="19"/>
  <c r="AC17" i="19"/>
  <c r="K37" i="19"/>
  <c r="AI17" i="19"/>
  <c r="AC7" i="19"/>
  <c r="AI37" i="19"/>
  <c r="Q17" i="19"/>
  <c r="W27" i="19"/>
  <c r="K7" i="19"/>
  <c r="W17" i="19"/>
  <c r="W37" i="19"/>
  <c r="Q7" i="19"/>
  <c r="AI7" i="19"/>
  <c r="K27" i="19"/>
  <c r="K47" i="19"/>
  <c r="AI47" i="19"/>
  <c r="AC47" i="19"/>
  <c r="AC27" i="19"/>
  <c r="Q37" i="19"/>
  <c r="AI27" i="19"/>
  <c r="AD36" i="19"/>
  <c r="X6" i="19"/>
  <c r="AD15" i="1"/>
  <c r="L36" i="19"/>
  <c r="AD46" i="19"/>
  <c r="AJ6" i="19"/>
  <c r="AJ36" i="19"/>
  <c r="L16" i="19"/>
  <c r="R16" i="19"/>
  <c r="R6" i="19"/>
  <c r="X16" i="19"/>
  <c r="AJ26" i="19"/>
  <c r="L6" i="19"/>
  <c r="X46" i="19"/>
  <c r="L26" i="19"/>
  <c r="R46" i="19"/>
  <c r="R36" i="19"/>
  <c r="AJ16" i="19"/>
  <c r="R26" i="19"/>
  <c r="AD16" i="19"/>
  <c r="X36" i="19"/>
  <c r="L46" i="19"/>
  <c r="AD6" i="19"/>
  <c r="X26" i="19"/>
  <c r="AD26" i="19"/>
  <c r="AJ46" i="19"/>
  <c r="K39" i="19"/>
  <c r="AC19" i="19"/>
  <c r="Q49" i="19"/>
  <c r="W39" i="19"/>
  <c r="Q9" i="19"/>
  <c r="AI29" i="19"/>
  <c r="AI9" i="19"/>
  <c r="AA16" i="19"/>
  <c r="U26" i="19"/>
  <c r="AM6" i="19"/>
  <c r="AG26" i="19"/>
  <c r="O26" i="19"/>
  <c r="AM26" i="19"/>
  <c r="AG16" i="19"/>
  <c r="AA36" i="19"/>
  <c r="AA26" i="19"/>
  <c r="AM36" i="19"/>
  <c r="AA6" i="19"/>
  <c r="O46" i="19"/>
  <c r="O36" i="19"/>
  <c r="U16" i="19"/>
  <c r="AM16" i="19"/>
  <c r="AG6" i="19"/>
  <c r="AG36" i="19"/>
  <c r="U6" i="19"/>
  <c r="U36" i="19"/>
  <c r="AM46" i="19"/>
  <c r="AD18" i="1"/>
  <c r="O6" i="19"/>
  <c r="U46" i="19"/>
  <c r="AA46" i="19"/>
  <c r="O16" i="19"/>
  <c r="AG46" i="19"/>
  <c r="V21" i="19"/>
  <c r="AH21" i="19"/>
  <c r="J51" i="19"/>
  <c r="P21" i="19"/>
  <c r="AH41" i="19"/>
  <c r="AB41" i="19"/>
  <c r="J31" i="19"/>
  <c r="J41" i="19"/>
  <c r="V51" i="19"/>
  <c r="AH51" i="19"/>
  <c r="AB51" i="19"/>
  <c r="P41" i="19"/>
  <c r="P11" i="19"/>
  <c r="AB11" i="19"/>
  <c r="AH11" i="19"/>
  <c r="AH31" i="19"/>
  <c r="P31" i="19"/>
  <c r="P51" i="19"/>
  <c r="AB21" i="19"/>
  <c r="J11" i="19"/>
  <c r="V41" i="19"/>
  <c r="V11" i="19"/>
  <c r="AB31" i="19"/>
  <c r="V31" i="19"/>
  <c r="AC42" i="19"/>
  <c r="Q12" i="19"/>
  <c r="W12" i="19"/>
  <c r="K52" i="19"/>
  <c r="AC32" i="19"/>
  <c r="AI32" i="19"/>
  <c r="K22" i="19"/>
  <c r="Q32" i="19"/>
  <c r="Q22" i="19"/>
  <c r="AC22" i="19"/>
  <c r="W52" i="19"/>
  <c r="K42" i="19"/>
  <c r="W42" i="19"/>
  <c r="Q52" i="19"/>
  <c r="AI12" i="19"/>
  <c r="K12" i="19"/>
  <c r="AI42" i="19"/>
  <c r="K32" i="19"/>
  <c r="Q42" i="19"/>
  <c r="AC12" i="19"/>
  <c r="W32" i="19"/>
  <c r="AC52" i="19"/>
  <c r="AI52" i="19"/>
  <c r="AI22" i="19"/>
  <c r="W22" i="19"/>
  <c r="R8" i="19" l="1"/>
  <c r="L8" i="19"/>
  <c r="X28" i="19"/>
  <c r="X18" i="19"/>
  <c r="AJ18" i="19"/>
  <c r="AD48" i="19"/>
  <c r="X38" i="19"/>
  <c r="AD38" i="19"/>
  <c r="AD8" i="19"/>
  <c r="L18" i="19"/>
  <c r="AD28" i="19"/>
  <c r="L28" i="19"/>
  <c r="AJ48" i="19"/>
  <c r="R48" i="19"/>
  <c r="R38" i="19"/>
  <c r="L38" i="19"/>
  <c r="X48" i="19"/>
  <c r="AJ38" i="19"/>
  <c r="X8" i="19"/>
  <c r="AJ8" i="19"/>
  <c r="R28" i="19"/>
  <c r="R18" i="19"/>
  <c r="AD18" i="19"/>
  <c r="AJ28" i="19"/>
  <c r="AB34" i="1"/>
  <c r="AD34" i="1" s="1"/>
  <c r="AC35" i="1"/>
  <c r="AB28" i="1"/>
  <c r="AD28" i="1" s="1"/>
  <c r="AC29" i="1"/>
  <c r="AB22" i="1"/>
  <c r="AD22" i="1" s="1"/>
  <c r="AC23" i="1"/>
  <c r="M18" i="19"/>
  <c r="AD37" i="19"/>
  <c r="AJ27" i="19"/>
  <c r="R17" i="19"/>
  <c r="AJ17" i="19"/>
  <c r="AJ37" i="19"/>
  <c r="X17" i="19"/>
  <c r="AJ47" i="19"/>
  <c r="X37" i="19"/>
  <c r="X7" i="19"/>
  <c r="AD27" i="19"/>
  <c r="X47" i="19"/>
  <c r="R7" i="19"/>
  <c r="X27" i="19"/>
  <c r="R27" i="19"/>
  <c r="L7" i="19"/>
  <c r="R47" i="19"/>
  <c r="L17" i="19"/>
  <c r="AD7" i="19"/>
  <c r="L27" i="19"/>
  <c r="AD47" i="19"/>
  <c r="R37" i="19"/>
  <c r="AD17" i="19"/>
  <c r="L37" i="19"/>
  <c r="AJ7" i="19"/>
  <c r="L47" i="19"/>
  <c r="AJ39" i="19"/>
  <c r="AD29" i="19"/>
  <c r="X29" i="19"/>
  <c r="L19" i="19"/>
  <c r="R9" i="19"/>
  <c r="AJ9" i="19"/>
  <c r="L49" i="19"/>
  <c r="X9" i="19"/>
  <c r="R49" i="19"/>
  <c r="X39" i="19"/>
  <c r="AD39" i="19"/>
  <c r="L39" i="19"/>
  <c r="AJ29" i="19"/>
  <c r="AD9" i="19"/>
  <c r="L29" i="19"/>
  <c r="AJ19" i="19"/>
  <c r="R19" i="19"/>
  <c r="X49" i="19"/>
  <c r="AD49" i="19"/>
  <c r="AD19" i="19"/>
  <c r="L9" i="19"/>
  <c r="R29" i="19"/>
  <c r="X19" i="19"/>
  <c r="R39" i="19"/>
  <c r="AJ49" i="19"/>
  <c r="AK38" i="19" l="1"/>
  <c r="M8" i="19"/>
  <c r="S18" i="19"/>
  <c r="M48" i="19"/>
  <c r="Y28" i="19"/>
  <c r="S28" i="19"/>
  <c r="AK18" i="19"/>
  <c r="Y48" i="19"/>
  <c r="M28" i="19"/>
  <c r="AK48" i="19"/>
  <c r="AK8" i="19"/>
  <c r="AE27" i="19"/>
  <c r="AE28" i="19"/>
  <c r="S8" i="19"/>
  <c r="AE8" i="19"/>
  <c r="AE48" i="19"/>
  <c r="AE38" i="19"/>
  <c r="S38" i="19"/>
  <c r="AE18" i="19"/>
  <c r="Y8" i="19"/>
  <c r="M38" i="19"/>
  <c r="S48" i="19"/>
  <c r="Y27" i="19"/>
  <c r="AK28" i="19"/>
  <c r="Y38" i="19"/>
  <c r="Y18" i="19"/>
  <c r="AB35" i="1"/>
  <c r="AD35" i="1" s="1"/>
  <c r="AC36" i="1"/>
  <c r="AB36" i="1" s="1"/>
  <c r="AD36" i="1" s="1"/>
  <c r="AC30" i="1"/>
  <c r="AB30" i="1" s="1"/>
  <c r="AD30" i="1" s="1"/>
  <c r="AB29" i="1"/>
  <c r="AD29" i="1" s="1"/>
  <c r="AB23" i="1"/>
  <c r="AD23" i="1" s="1"/>
  <c r="AC24" i="1"/>
  <c r="AB24" i="1" s="1"/>
  <c r="AD24" i="1" s="1"/>
  <c r="M7" i="19"/>
  <c r="AE17" i="19"/>
  <c r="AE7" i="19"/>
  <c r="S7" i="19"/>
  <c r="M17" i="19"/>
  <c r="M47" i="19"/>
  <c r="S27" i="19"/>
  <c r="M27" i="19"/>
  <c r="Y7" i="19"/>
  <c r="AK37" i="19"/>
  <c r="AE37" i="19"/>
  <c r="AK47" i="19"/>
  <c r="Y47" i="19"/>
  <c r="S17" i="19"/>
  <c r="Y37" i="19"/>
  <c r="AK27" i="19"/>
  <c r="AK7" i="19"/>
  <c r="S47" i="19"/>
  <c r="M37" i="19"/>
  <c r="S37" i="19"/>
  <c r="AK17" i="19"/>
  <c r="AE47" i="19"/>
  <c r="Y17" i="19"/>
  <c r="AG8" i="19"/>
  <c r="AF28" i="19"/>
  <c r="Z48" i="19"/>
  <c r="AF38" i="19"/>
  <c r="N18" i="19"/>
  <c r="T8" i="19"/>
  <c r="N28" i="19"/>
  <c r="T28" i="19"/>
  <c r="N38" i="19"/>
  <c r="Z18" i="19"/>
  <c r="Z38" i="19"/>
  <c r="N8" i="19"/>
  <c r="T18" i="19"/>
  <c r="Z8" i="19"/>
  <c r="T48" i="19"/>
  <c r="AL8" i="19"/>
  <c r="AF8" i="19"/>
  <c r="N48" i="19"/>
  <c r="AL38" i="19"/>
  <c r="AF18" i="19"/>
  <c r="AL28" i="19"/>
  <c r="T38" i="19"/>
  <c r="AF48" i="19"/>
  <c r="AL18" i="19"/>
  <c r="AL48" i="19"/>
  <c r="Z28" i="19"/>
  <c r="AF27" i="19"/>
  <c r="AL27" i="19"/>
  <c r="AF47" i="19"/>
  <c r="N47" i="19"/>
  <c r="AF37" i="19"/>
  <c r="AE9" i="19"/>
  <c r="M9" i="19"/>
  <c r="AK29" i="19"/>
  <c r="AK9" i="19"/>
  <c r="M39" i="19"/>
  <c r="S49" i="19"/>
  <c r="Y49" i="19"/>
  <c r="M49" i="19"/>
  <c r="S19" i="19"/>
  <c r="AE39" i="19"/>
  <c r="Y39" i="19"/>
  <c r="AK39" i="19"/>
  <c r="AE49" i="19"/>
  <c r="AK49" i="19"/>
  <c r="Y19" i="19"/>
  <c r="S29" i="19"/>
  <c r="AE19" i="19"/>
  <c r="M29" i="19"/>
  <c r="AK19" i="19"/>
  <c r="Y9" i="19"/>
  <c r="Y29" i="19"/>
  <c r="AE29" i="19"/>
  <c r="M19" i="19"/>
  <c r="S39" i="19"/>
  <c r="S9" i="19"/>
  <c r="AF7" i="19" l="1"/>
  <c r="AL37" i="19"/>
  <c r="U18" i="19"/>
  <c r="O48" i="19"/>
  <c r="AL47" i="19"/>
  <c r="O28" i="19"/>
  <c r="Z37" i="19"/>
  <c r="AL17" i="19"/>
  <c r="T7" i="19"/>
  <c r="U48" i="19"/>
  <c r="AG28" i="19"/>
  <c r="AG48" i="19"/>
  <c r="AM28" i="19"/>
  <c r="O8" i="19"/>
  <c r="AG18" i="19"/>
  <c r="AA28" i="19"/>
  <c r="U38" i="19"/>
  <c r="AG38" i="19"/>
  <c r="AM8" i="19"/>
  <c r="T27" i="19"/>
  <c r="N37" i="19"/>
  <c r="N7" i="19"/>
  <c r="U8" i="19"/>
  <c r="O18" i="19"/>
  <c r="AM18" i="19"/>
  <c r="O38" i="19"/>
  <c r="AA48" i="19"/>
  <c r="AM48" i="19"/>
  <c r="AM38" i="19"/>
  <c r="AA38" i="19"/>
  <c r="AA8" i="19"/>
  <c r="U28" i="19"/>
  <c r="AA18" i="19"/>
  <c r="T47" i="19"/>
  <c r="Z47" i="19"/>
  <c r="Z17" i="19"/>
  <c r="N27" i="19"/>
  <c r="AF17" i="19"/>
  <c r="T17" i="19"/>
  <c r="Z7" i="19"/>
  <c r="T37" i="19"/>
  <c r="AL7" i="19"/>
  <c r="Z27" i="19"/>
  <c r="N17" i="19"/>
  <c r="AM7" i="19"/>
  <c r="O37" i="19"/>
  <c r="U7" i="19"/>
  <c r="AG7" i="19"/>
  <c r="AA17" i="19"/>
  <c r="AA7" i="19"/>
  <c r="U47" i="19"/>
  <c r="AG47" i="19"/>
  <c r="AG27" i="19"/>
  <c r="U27" i="19"/>
  <c r="AA47" i="19"/>
  <c r="U17" i="19"/>
  <c r="O27" i="19"/>
  <c r="AM47" i="19"/>
  <c r="AM17" i="19"/>
  <c r="U37" i="19"/>
  <c r="AM37" i="19"/>
  <c r="AG37" i="19"/>
  <c r="O7" i="19"/>
  <c r="O17" i="19"/>
  <c r="AM27" i="19"/>
  <c r="AG17" i="19"/>
  <c r="AA27" i="19"/>
  <c r="O47" i="19"/>
  <c r="AA37" i="19"/>
  <c r="N9" i="19"/>
  <c r="N39" i="19"/>
  <c r="AL29" i="19"/>
  <c r="AL39" i="19"/>
  <c r="Z49" i="19"/>
  <c r="AF19" i="19"/>
  <c r="AF9" i="19"/>
  <c r="T39" i="19"/>
  <c r="Z9" i="19"/>
  <c r="AF49" i="19"/>
  <c r="AL9" i="19"/>
  <c r="T19" i="19"/>
  <c r="AL19" i="19"/>
  <c r="T9" i="19"/>
  <c r="Z39" i="19"/>
  <c r="AF39" i="19"/>
  <c r="N49" i="19"/>
  <c r="Z19" i="19"/>
  <c r="AL49" i="19"/>
  <c r="Z29" i="19"/>
  <c r="AF29" i="19"/>
  <c r="N19" i="19"/>
  <c r="T29" i="19"/>
  <c r="T49" i="19"/>
  <c r="N29" i="19"/>
  <c r="AA9" i="19"/>
  <c r="AA29" i="19"/>
  <c r="AA19" i="19"/>
  <c r="AM39" i="19"/>
  <c r="O49" i="19"/>
  <c r="AM19" i="19"/>
  <c r="O9" i="19"/>
  <c r="AG49" i="19"/>
  <c r="AM29" i="19"/>
  <c r="AM9" i="19"/>
  <c r="AA39" i="19"/>
  <c r="U9" i="19"/>
  <c r="O39" i="19"/>
  <c r="AM49" i="19"/>
  <c r="U29" i="19"/>
  <c r="AA49" i="19"/>
  <c r="AG29" i="19"/>
  <c r="AG19" i="19"/>
  <c r="AG39" i="19"/>
  <c r="U39" i="19"/>
  <c r="AG9" i="19"/>
  <c r="O19" i="19"/>
  <c r="U49" i="19"/>
  <c r="O29" i="19"/>
  <c r="U19" i="19"/>
</calcChain>
</file>

<file path=xl/comments1.xml><?xml version="1.0" encoding="utf-8"?>
<comments xmlns="http://schemas.openxmlformats.org/spreadsheetml/2006/main">
  <authors>
    <author>Camilo</author>
  </authors>
  <commentList>
    <comment ref="E11" authorId="0" shapeId="0">
      <text>
        <r>
          <rPr>
            <b/>
            <sz val="9"/>
            <color indexed="81"/>
            <rFont val="Tahoma"/>
            <family val="2"/>
          </rPr>
          <t>DDO :</t>
        </r>
        <r>
          <rPr>
            <sz val="9"/>
            <color indexed="81"/>
            <rFont val="Tahoma"/>
            <family val="2"/>
          </rPr>
          <t xml:space="preserve">En este campo es importante tener en cuenta, los insumos generados para identificación de contexto y sus factores, riesgos vigencia anterior, evaluaciones Control Interno. </t>
        </r>
      </text>
    </comment>
    <comment ref="H11" authorId="0" shapeId="0">
      <text>
        <r>
          <rPr>
            <b/>
            <sz val="9"/>
            <color indexed="81"/>
            <rFont val="Tahoma"/>
            <family val="2"/>
          </rPr>
          <t>DDO:</t>
        </r>
        <r>
          <rPr>
            <sz val="9"/>
            <color indexed="81"/>
            <rFont val="Tahoma"/>
            <family val="2"/>
          </rPr>
          <t xml:space="preserve">En este Campo se diligencia la cantidad de veces que se repite la actividad en formato numérico.
</t>
        </r>
      </text>
    </comment>
    <comment ref="AG11" authorId="0" shapeId="0">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AK11" authorId="0" shapeId="0">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AL11" authorId="0" shapeId="0">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 ref="AM11" authorId="0" shapeId="0">
      <text>
        <r>
          <rPr>
            <b/>
            <sz val="9"/>
            <color indexed="81"/>
            <rFont val="Tahoma"/>
            <family val="2"/>
          </rPr>
          <t>DDO:</t>
        </r>
        <r>
          <rPr>
            <sz val="9"/>
            <color indexed="81"/>
            <rFont val="Tahoma"/>
            <family val="2"/>
          </rPr>
          <t xml:space="preserve"> En este campo se diligencia el numero que genera el aplicativo, para el riesgo registrado. 
</t>
        </r>
      </text>
    </comment>
    <comment ref="AN11" authorId="0" shapeId="0">
      <text>
        <r>
          <rPr>
            <b/>
            <sz val="9"/>
            <color indexed="81"/>
            <rFont val="Tahoma"/>
            <family val="2"/>
          </rPr>
          <t>DDO:</t>
        </r>
        <r>
          <rPr>
            <sz val="9"/>
            <color indexed="81"/>
            <rFont val="Tahoma"/>
            <family val="2"/>
          </rPr>
          <t xml:space="preserve">en este campo se registran los cambios que se generen durante la vigencia (responsables, modificación de actividades o controles, materializaciones de riesgos , fechas de aprobación y/o modificación).Tenga en cuenta que los cambio son realizados de fuerza mayor o estricta necesidad del proceso con el aval de la DDO.   
</t>
        </r>
      </text>
    </comment>
  </commentList>
</comments>
</file>

<file path=xl/comments2.xml><?xml version="1.0" encoding="utf-8"?>
<comments xmlns="http://schemas.openxmlformats.org/spreadsheetml/2006/main">
  <authors>
    <author>Camilo</author>
  </authors>
  <commentList>
    <comment ref="BB11" authorId="0" shapeId="0">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BF11" authorId="0" shapeId="0">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BG11" authorId="0" shapeId="0">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 ref="BH11" authorId="0" shapeId="0">
      <text>
        <r>
          <rPr>
            <b/>
            <sz val="9"/>
            <color indexed="81"/>
            <rFont val="Tahoma"/>
            <family val="2"/>
          </rPr>
          <t>DDO:</t>
        </r>
        <r>
          <rPr>
            <sz val="9"/>
            <color indexed="81"/>
            <rFont val="Tahoma"/>
            <family val="2"/>
          </rPr>
          <t xml:space="preserve"> En este campo se diligencia el numero que genera el aplicativo, para el riesgo registrado. 
</t>
        </r>
      </text>
    </comment>
    <comment ref="BI11" authorId="0" shapeId="0">
      <text>
        <r>
          <rPr>
            <b/>
            <sz val="9"/>
            <color indexed="81"/>
            <rFont val="Tahoma"/>
            <family val="2"/>
          </rPr>
          <t>DDO:</t>
        </r>
        <r>
          <rPr>
            <sz val="9"/>
            <color indexed="81"/>
            <rFont val="Tahoma"/>
            <family val="2"/>
          </rPr>
          <t xml:space="preserve">Se registra cambios que se generen durante la vigencia, responsables, cambio de actividades, redacción, materializaciones , etc.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<sst xmlns="http://schemas.openxmlformats.org/spreadsheetml/2006/main" count="430" uniqueCount="287">
  <si>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</si>
  <si>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</si>
  <si>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</si>
  <si>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</si>
  <si>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</si>
  <si>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</si>
  <si>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</si>
  <si>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</si>
  <si>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</si>
  <si>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</si>
  <si>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</si>
  <si>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</si>
  <si>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</si>
  <si>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</si>
  <si>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</si>
  <si>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</si>
  <si>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</si>
  <si>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</si>
  <si>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</si>
  <si>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</si>
  <si>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</si>
  <si>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</si>
  <si>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</si>
  <si>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</si>
  <si>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</si>
  <si>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</si>
  <si>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</si>
  <si>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</si>
  <si>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</si>
  <si>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</si>
  <si>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</si>
  <si>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</si>
  <si>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</si>
  <si>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</si>
  <si>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</si>
  <si>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Fecha Implementación</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</si>
  <si>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</si>
  <si>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</si>
  <si>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</si>
  <si>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</si>
  <si>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</si>
  <si>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</si>
  <si>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</si>
  <si>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</si>
  <si>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</si>
  <si>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</si>
  <si>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</si>
  <si>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</si>
  <si>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</si>
  <si>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</si>
  <si>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</si>
  <si>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</si>
  <si>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</si>
  <si>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</si>
  <si>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</si>
  <si>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</si>
  <si>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</si>
  <si>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</si>
  <si>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</si>
  <si>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</si>
  <si>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</si>
  <si>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</si>
  <si>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</si>
  <si>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</si>
  <si>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</si>
  <si>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</si>
  <si>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</si>
  <si>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</si>
  <si>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</si>
  <si>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</si>
  <si>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</si>
  <si>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</si>
  <si>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</si>
  <si>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</si>
  <si>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</si>
  <si>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</si>
  <si>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</si>
  <si>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</si>
  <si>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</si>
  <si>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</si>
  <si>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</si>
  <si>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</si>
  <si>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</si>
  <si>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</si>
  <si>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</si>
  <si>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</si>
  <si>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</si>
  <si>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</si>
  <si>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</si>
  <si>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</si>
  <si>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</si>
  <si>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</si>
  <si>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</si>
  <si>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</si>
  <si>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</si>
  <si>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</si>
  <si>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</si>
  <si>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</si>
  <si>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</si>
  <si>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</si>
  <si>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</si>
  <si>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</si>
  <si>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</si>
  <si>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</si>
  <si>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</si>
  <si>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</si>
  <si>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</si>
  <si>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</si>
  <si>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</si>
  <si>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</si>
  <si>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</si>
  <si>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</si>
  <si>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</si>
  <si>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</si>
  <si>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</si>
  <si>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</si>
  <si>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</si>
  <si>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</si>
  <si>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</si>
  <si>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</si>
  <si>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</si>
  <si>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</si>
  <si>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</si>
  <si>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</si>
  <si>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</si>
  <si>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</si>
  <si>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</si>
  <si>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</si>
  <si>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</si>
  <si>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</si>
  <si>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</si>
  <si>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</si>
  <si>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</si>
  <si>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</si>
  <si>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</si>
  <si>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</si>
  <si>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</si>
  <si>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</si>
  <si>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</si>
  <si>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</si>
  <si>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</si>
  <si>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</si>
  <si>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</si>
  <si>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</si>
  <si>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</si>
  <si>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</si>
  <si>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</si>
  <si>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</si>
  <si>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</si>
  <si>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</si>
  <si>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</si>
  <si>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</si>
  <si>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</si>
  <si>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</si>
  <si>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</si>
  <si>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</si>
  <si>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</si>
  <si>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</si>
  <si>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</si>
  <si>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</si>
  <si>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</si>
  <si>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</si>
  <si>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</si>
  <si>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</si>
  <si>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</si>
  <si>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</si>
  <si>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</si>
  <si>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</si>
  <si>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</si>
  <si>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</si>
  <si>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</si>
  <si>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</si>
  <si>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</si>
  <si>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</si>
  <si>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</si>
  <si>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</si>
  <si>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</si>
  <si>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</si>
  <si>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</si>
  <si>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</si>
  <si>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</si>
  <si>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</si>
  <si>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</si>
  <si>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</si>
  <si>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</si>
  <si>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</si>
  <si>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</si>
  <si>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</si>
  <si>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</si>
  <si>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</si>
  <si>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</si>
  <si>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</si>
  <si>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</si>
  <si>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</si>
  <si>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No se afecta la imagen institucional de alguna área de forma significativa.</t>
  </si>
  <si>
    <t xml:space="preserve">Afecta la imagen de la entidad internamente, de conocimiento general, nivel interno, de junta directiva y accionistas y/o de proveedores. 
Imagen institucional afectada localmente por retrasos en la prestación del servicio a los usuarios o ciudadanos.
</t>
  </si>
  <si>
    <t xml:space="preserve">Afecta la imagen de la entidad con algunos usuarios de relevancia frente al logro de los objetivos. 
Imagen institucional afectada en el orden nacional o regional por retrasos en la prestación del servicio a los usuarios o ciudadanos.
</t>
  </si>
  <si>
    <t xml:space="preserve">Afecta la imagen de la entidad con efecto publicitario sostenido a nivel de sector administrativo, departamental o municipal. 
Imagen institucional afectada en el orden nacional o regional por incumplimientos en la prestación del servicio a los usuarios o ciudadanos
</t>
  </si>
  <si>
    <t xml:space="preserve">Afecta la imagen de la entidad a nivel nacional, con efecto publicitario sostenible a nivel país. 
Imagen institucional afectada en el orden nacional o regional por actos o hechos de corrupción comprobados.
</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</si>
  <si>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</si>
  <si>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</si>
  <si>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</si>
  <si>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</si>
  <si>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</si>
  <si>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</si>
  <si>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</si>
  <si>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 xml:space="preserve"> ¿Dar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</si>
  <si>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</si>
  <si>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</si>
  <si>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</si>
  <si>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</si>
  <si>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</si>
  <si>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</si>
  <si>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</si>
  <si>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</si>
  <si>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</si>
  <si>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</si>
  <si>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</si>
  <si>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Si el Riesgo se materializará podria…</t>
  </si>
  <si>
    <t>Suma Afirmaciones</t>
  </si>
  <si>
    <t>Calificación Impacto</t>
  </si>
  <si>
    <t>Afectación menor a 10 SMLMV</t>
  </si>
  <si>
    <t>Entre 10 y 50 SMLMV</t>
  </si>
  <si>
    <t>Entre 50 y 100 SMLMV</t>
  </si>
  <si>
    <t>Entre 100 y 500 SMLMV</t>
  </si>
  <si>
    <t>Mayor a 500 SMLMV</t>
  </si>
  <si>
    <t>La actividad que conlleva el riesgo se ejecuta de 3 a 5 veces por año</t>
  </si>
  <si>
    <t>La actividad que conlleva el riesgo se ejecuta de 6 a 19 veces por año</t>
  </si>
  <si>
    <t>La actividad que conlleva el riesgo se ejecuta mínimo 20 veces al año y máximo 50 veces por año</t>
  </si>
  <si>
    <t>La actividad que conlleva el riesgo se ejecuta más de 50 veces por año</t>
  </si>
  <si>
    <t>Cargo del Responsable</t>
  </si>
  <si>
    <t>Nombre del Responsable</t>
  </si>
  <si>
    <t>Direccionamiento Estratégico y Articulación Gerencial</t>
  </si>
  <si>
    <t>Planificación del Desarrollo Institucional</t>
  </si>
  <si>
    <t xml:space="preserve">Planificación del Desarrollo Institucional </t>
  </si>
  <si>
    <t>Integración Regional</t>
  </si>
  <si>
    <t>Comunicaciones</t>
  </si>
  <si>
    <t>Promoción de Ciencia, Tecnología e Innovación</t>
  </si>
  <si>
    <t>Promoción del Desarrollo Social</t>
  </si>
  <si>
    <t>Promoción del Transporte y la Movilidad</t>
  </si>
  <si>
    <t xml:space="preserve">Fortalecimiento Territorial </t>
  </si>
  <si>
    <t>Promoción del Desarrollo Educativo</t>
  </si>
  <si>
    <t>Promoción de la Competitividad y Desarrollo Económico Sostenible</t>
  </si>
  <si>
    <t>Promoción del Desarrollo de Salud</t>
  </si>
  <si>
    <t>Fortalecimiento Territorial</t>
  </si>
  <si>
    <t>Evaluación y Seguimiento</t>
  </si>
  <si>
    <t>Gestión del Bienestar y Desempeño del Talento Humano</t>
  </si>
  <si>
    <t>Gestión de los Ingresos</t>
  </si>
  <si>
    <t>Gestión de Recursos Físicos</t>
  </si>
  <si>
    <t>Gestión Tecnológica</t>
  </si>
  <si>
    <t>Gestión Contractual</t>
  </si>
  <si>
    <t>Gestión Jurídica</t>
  </si>
  <si>
    <t>Gestión de la Seguridad y Salud en el Trabajo</t>
  </si>
  <si>
    <t>Gestión Financiera</t>
  </si>
  <si>
    <t>Asistencia Técnica</t>
  </si>
  <si>
    <t>Gestión Documental</t>
  </si>
  <si>
    <t>Atención al Usuario</t>
  </si>
  <si>
    <t>Gestión de Asuntos Internacionales</t>
  </si>
  <si>
    <t>Numero de Riesgo en Aplicativo</t>
  </si>
  <si>
    <t xml:space="preserve">Registro de Actualizaciones </t>
  </si>
  <si>
    <t>Fecha Compromiso</t>
  </si>
  <si>
    <t>IDENTIFICACIÓN DE RIESGOS</t>
  </si>
  <si>
    <t>PLANIFICACION DEL DESARROLLO INSTITUCIONAL</t>
  </si>
  <si>
    <t>Código: E - PID - FR - 081</t>
  </si>
  <si>
    <t>Área del Responsable</t>
  </si>
  <si>
    <t>Jefe del Área del Responsable</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</si>
  <si>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Riesgos: </t>
    </r>
    <r>
      <rPr>
        <sz val="10"/>
        <rFont val="Arial Narrow"/>
        <family val="2"/>
      </rPr>
      <t>Encontrará la totalidad de la estructura para la identificación y valoración de los riesgos por proceso, programa o proyecto, acorde con el nivel de desagregación que la entidad considere necesaria.</t>
    </r>
  </si>
  <si>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</si>
  <si>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</si>
  <si>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</si>
  <si>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</si>
  <si>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</si>
  <si>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3 Mapa Riesgos de Corrupción: </t>
    </r>
    <r>
      <rPr>
        <sz val="11"/>
        <rFont val="Arial Narrow"/>
        <family val="2"/>
      </rPr>
      <t xml:space="preserve"> Encontrará la totalidad de la estructura para la identificación y valoración de los riesgos por proceso, programa o proyecto, acorde con el nivel de desagregación que la entidad considere necesaria.</t>
    </r>
  </si>
  <si>
    <t xml:space="preserve">Plan de Acción </t>
  </si>
  <si>
    <t>Utilice la lista de despligue que se encuentra parametrizada, le aparecerán las opciones de la tabla de Impacto en la tabla Impacto del presente documento. La matriz automáticamente hará el cálculo para el nivel de impacto inherente (Columnas K)</t>
  </si>
  <si>
    <t>Teniendo en cuenta que ingresó la información de PROBABILIDAD e IMPACTO, la matriz automáticamente hará el cálculo para la zona de riesgo inherente (Columna O)</t>
  </si>
  <si>
    <t>Esta casilla no se diligencia, depende de la selección en la columna S.</t>
  </si>
  <si>
    <r>
      <t xml:space="preserve">ATRIBUTOS INFORMATIVOS
</t>
    </r>
    <r>
      <rPr>
        <sz val="9"/>
        <rFont val="Arial Narrow"/>
        <family val="2"/>
      </rPr>
      <t>Evidencia</t>
    </r>
  </si>
  <si>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AC-AD).</t>
    </r>
  </si>
  <si>
    <t>Número de Riesgo en Aplicativo</t>
  </si>
  <si>
    <t xml:space="preserve">Plan de acción </t>
  </si>
  <si>
    <t>Gestión Ambiental</t>
  </si>
  <si>
    <t>Gestión de Seguridad de la información</t>
  </si>
  <si>
    <t>Fecha de aprobación:  19/08/2021</t>
  </si>
  <si>
    <t>Fecha de aprobación:</t>
  </si>
  <si>
    <t>Versión: 09</t>
  </si>
  <si>
    <t xml:space="preserve">Fecha de aprobación: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</si>
</sst>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0.000_-;\-* #,##0.000_-;_-* &quot;-&quot;??_-;_-@_-"/>
  </numFmts>
  <fonts count="69">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6"/>
      <name val="Arial Narrow"/>
      <family val="2"/>
    </font>
    <font>
      <sz val="9"/>
      <color theme="1"/>
      <name val="Arial Narrow"/>
      <family val="2"/>
    </font>
    <font>
      <sz val="11"/>
      <color theme="0"/>
      <name val="Calibri (Cuerpo)"/>
    </font>
    <font>
      <sz val="9"/>
      <color theme="1"/>
      <name val="Calibri"/>
      <family val="2"/>
      <scheme val="minor"/>
    </font>
    <font>
      <sz val="9"/>
      <color indexed="81"/>
      <name val="Tahoma"/>
      <family val="2"/>
    </font>
    <font>
      <b/>
      <sz val="9"/>
      <color indexed="81"/>
      <name val="Tahoma"/>
      <family val="2"/>
    </font>
    <font>
      <b/>
      <sz val="11"/>
      <color theme="0"/>
      <name val="Arial Narrow"/>
      <family val="2"/>
    </font>
    <font>
      <b/>
      <sz val="10"/>
      <color theme="0"/>
      <name val="Arial Narrow"/>
      <family val="2"/>
    </font>
    <font>
      <b/>
      <sz val="12"/>
      <color theme="0"/>
      <name val="Arial Narrow"/>
      <family val="2"/>
    </font>
    <font>
      <b/>
      <sz val="14"/>
      <color theme="0"/>
      <name val="Arial Narrow"/>
      <family val="2"/>
    </font>
    <font>
      <sz val="14"/>
      <color theme="0"/>
      <name val="Arial Narrow"/>
      <family val="2"/>
    </font>
    <font>
      <sz val="11"/>
      <color theme="0"/>
      <name val="Arial Narrow"/>
      <family val="2"/>
    </font>
    <font>
      <b/>
      <sz val="6"/>
      <color theme="0"/>
      <name val="Arial Narrow"/>
      <family val="2"/>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theme="8" tint="-0.249977111117893"/>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dashed">
        <color theme="9" tint="-0.24994659260841701"/>
      </right>
      <top style="dashed">
        <color theme="9" tint="-0.24994659260841701"/>
      </top>
      <bottom/>
      <diagonal/>
    </border>
    <border>
      <left style="thin">
        <color indexed="64"/>
      </left>
      <right style="dashed">
        <color theme="9" tint="-0.24994659260841701"/>
      </right>
      <top/>
      <bottom style="dashed">
        <color theme="9" tint="-0.2499465926084170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dashed">
        <color theme="9" tint="-0.24994659260841701"/>
      </left>
      <right style="thin">
        <color indexed="64"/>
      </right>
      <top style="dashed">
        <color theme="9" tint="-0.24994659260841701"/>
      </top>
      <bottom/>
      <diagonal/>
    </border>
    <border>
      <left style="dashed">
        <color theme="9" tint="-0.24994659260841701"/>
      </left>
      <right style="thin">
        <color indexed="64"/>
      </right>
      <top/>
      <bottom style="dashed">
        <color theme="9" tint="-0.24994659260841701"/>
      </bottom>
      <diagonal/>
    </border>
    <border>
      <left style="medium">
        <color indexed="64"/>
      </left>
      <right style="medium">
        <color indexed="64"/>
      </right>
      <top/>
      <bottom/>
      <diagonal/>
    </border>
  </borders>
  <cellStyleXfs count="6">
    <xf numFmtId="0" fontId="0" fillId="0" borderId="0"/>
    <xf numFmtId="9" fontId="13" fillId="0" borderId="0" applyFont="0" applyFill="0" applyBorder="0" applyAlignment="0" applyProtection="0"/>
    <xf numFmtId="0" fontId="45" fillId="0" borderId="0"/>
    <xf numFmtId="0" fontId="46" fillId="0" borderId="0"/>
    <xf numFmtId="0" fontId="5" fillId="0" borderId="0"/>
    <xf numFmtId="164" fontId="13" fillId="0" borderId="0" applyFont="0" applyFill="0" applyBorder="0" applyAlignment="0" applyProtection="0"/>
  </cellStyleXfs>
  <cellXfs count="518">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11" xfId="0" applyFont="1" applyFill="1" applyBorder="1" applyAlignment="1">
      <alignment horizontal="center" vertical="center" wrapText="1" readingOrder="1"/>
    </xf>
    <xf numFmtId="0" fontId="9" fillId="0" borderId="11" xfId="0" applyFont="1" applyBorder="1" applyAlignment="1">
      <alignment horizontal="justify" vertical="center" wrapText="1" readingOrder="1"/>
    </xf>
    <xf numFmtId="9" fontId="9" fillId="0" borderId="11"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xf numFmtId="0" fontId="25" fillId="0" borderId="0" xfId="0" applyFont="1"/>
    <xf numFmtId="0" fontId="0" fillId="0" borderId="0" xfId="0" pivotButton="1"/>
    <xf numFmtId="0" fontId="11" fillId="0" borderId="0" xfId="0" applyFont="1" applyBorder="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11"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1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11"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0" fontId="18" fillId="11" borderId="12" xfId="0" applyFont="1" applyFill="1" applyBorder="1" applyAlignment="1" applyProtection="1">
      <alignment horizontal="center" vertical="center" wrapText="1" readingOrder="1"/>
      <protection hidden="1"/>
    </xf>
    <xf numFmtId="0" fontId="18" fillId="11" borderId="19" xfId="0" applyFont="1" applyFill="1" applyBorder="1" applyAlignment="1" applyProtection="1">
      <alignment horizontal="center" vertical="center" wrapText="1" readingOrder="1"/>
      <protection hidden="1"/>
    </xf>
    <xf numFmtId="0" fontId="18" fillId="11" borderId="13" xfId="0" applyFont="1" applyFill="1" applyBorder="1" applyAlignment="1" applyProtection="1">
      <alignment horizontal="center" vertic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19" xfId="0" applyFont="1" applyFill="1" applyBorder="1" applyAlignment="1" applyProtection="1">
      <alignment horizontal="center" wrapText="1" readingOrder="1"/>
      <protection hidden="1"/>
    </xf>
    <xf numFmtId="0" fontId="18" fillId="12" borderId="13" xfId="0" applyFont="1" applyFill="1" applyBorder="1" applyAlignment="1" applyProtection="1">
      <alignment horizontal="center" wrapText="1" readingOrder="1"/>
      <protection hidden="1"/>
    </xf>
    <xf numFmtId="0" fontId="18" fillId="11" borderId="14"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15" xfId="0" applyFont="1" applyFill="1" applyBorder="1" applyAlignment="1" applyProtection="1">
      <alignment horizontal="center" vertical="center" wrapText="1" readingOrder="1"/>
      <protection hidden="1"/>
    </xf>
    <xf numFmtId="0" fontId="18" fillId="12" borderId="14"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15"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16" xfId="0" applyFont="1" applyFill="1" applyBorder="1" applyAlignment="1" applyProtection="1">
      <alignment horizontal="center" vertical="center" wrapText="1" readingOrder="1"/>
      <protection hidden="1"/>
    </xf>
    <xf numFmtId="0" fontId="18" fillId="11" borderId="18" xfId="0" applyFont="1" applyFill="1" applyBorder="1" applyAlignment="1" applyProtection="1">
      <alignment horizontal="center" vertical="center" wrapText="1" readingOrder="1"/>
      <protection hidden="1"/>
    </xf>
    <xf numFmtId="0" fontId="18" fillId="11" borderId="17" xfId="0" applyFont="1" applyFill="1" applyBorder="1" applyAlignment="1" applyProtection="1">
      <alignment horizontal="center" vertical="center" wrapText="1" readingOrder="1"/>
      <protection hidden="1"/>
    </xf>
    <xf numFmtId="0" fontId="18" fillId="12" borderId="16" xfId="0" applyFont="1" applyFill="1" applyBorder="1" applyAlignment="1" applyProtection="1">
      <alignment horizontal="center" wrapText="1" readingOrder="1"/>
      <protection hidden="1"/>
    </xf>
    <xf numFmtId="0" fontId="18" fillId="12" borderId="18" xfId="0" applyFont="1" applyFill="1" applyBorder="1" applyAlignment="1" applyProtection="1">
      <alignment horizontal="center" wrapText="1" readingOrder="1"/>
      <protection hidden="1"/>
    </xf>
    <xf numFmtId="0" fontId="18" fillId="12" borderId="17"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19" xfId="0" applyFont="1" applyFill="1" applyBorder="1" applyAlignment="1" applyProtection="1">
      <alignment horizontal="center" wrapText="1" readingOrder="1"/>
      <protection hidden="1"/>
    </xf>
    <xf numFmtId="0" fontId="18" fillId="13" borderId="13" xfId="0" applyFont="1" applyFill="1" applyBorder="1" applyAlignment="1" applyProtection="1">
      <alignment horizontal="center" wrapText="1" readingOrder="1"/>
      <protection hidden="1"/>
    </xf>
    <xf numFmtId="0" fontId="18" fillId="13" borderId="14"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15" xfId="0" applyFont="1" applyFill="1" applyBorder="1" applyAlignment="1" applyProtection="1">
      <alignment horizontal="center" wrapText="1" readingOrder="1"/>
      <protection hidden="1"/>
    </xf>
    <xf numFmtId="0" fontId="18" fillId="13" borderId="16" xfId="0" applyFont="1" applyFill="1" applyBorder="1" applyAlignment="1" applyProtection="1">
      <alignment horizontal="center" wrapText="1" readingOrder="1"/>
      <protection hidden="1"/>
    </xf>
    <xf numFmtId="0" fontId="18" fillId="13" borderId="18" xfId="0" applyFont="1" applyFill="1" applyBorder="1" applyAlignment="1" applyProtection="1">
      <alignment horizontal="center" wrapText="1" readingOrder="1"/>
      <protection hidden="1"/>
    </xf>
    <xf numFmtId="0" fontId="18" fillId="13" borderId="17"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19" xfId="0" applyFont="1" applyFill="1" applyBorder="1" applyAlignment="1" applyProtection="1">
      <alignment horizontal="center" wrapText="1" readingOrder="1"/>
      <protection hidden="1"/>
    </xf>
    <xf numFmtId="0" fontId="18" fillId="5" borderId="13" xfId="0" applyFont="1" applyFill="1" applyBorder="1" applyAlignment="1" applyProtection="1">
      <alignment horizontal="center" wrapText="1" readingOrder="1"/>
      <protection hidden="1"/>
    </xf>
    <xf numFmtId="0" fontId="18" fillId="5" borderId="14"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15" xfId="0" applyFont="1" applyFill="1" applyBorder="1" applyAlignment="1" applyProtection="1">
      <alignment horizontal="center" wrapText="1" readingOrder="1"/>
      <protection hidden="1"/>
    </xf>
    <xf numFmtId="0" fontId="18" fillId="5" borderId="16" xfId="0" applyFont="1" applyFill="1" applyBorder="1" applyAlignment="1" applyProtection="1">
      <alignment horizontal="center" wrapText="1" readingOrder="1"/>
      <protection hidden="1"/>
    </xf>
    <xf numFmtId="0" fontId="18" fillId="5" borderId="18" xfId="0" applyFont="1" applyFill="1" applyBorder="1" applyAlignment="1" applyProtection="1">
      <alignment horizontal="center" wrapText="1" readingOrder="1"/>
      <protection hidden="1"/>
    </xf>
    <xf numFmtId="0" fontId="18" fillId="5" borderId="17" xfId="0" applyFont="1" applyFill="1" applyBorder="1" applyAlignment="1" applyProtection="1">
      <alignment horizontal="center" wrapText="1" readingOrder="1"/>
      <protection hidden="1"/>
    </xf>
    <xf numFmtId="0" fontId="22" fillId="13" borderId="19" xfId="0" applyFont="1" applyFill="1" applyBorder="1" applyAlignment="1" applyProtection="1">
      <alignment horizontal="center" wrapText="1" readingOrder="1"/>
      <protection hidden="1"/>
    </xf>
    <xf numFmtId="0" fontId="0" fillId="3" borderId="0" xfId="0" applyFill="1"/>
    <xf numFmtId="0" fontId="47" fillId="3" borderId="47" xfId="2" applyFont="1" applyFill="1" applyBorder="1" applyProtection="1"/>
    <xf numFmtId="0" fontId="47" fillId="3" borderId="48" xfId="2" applyFont="1" applyFill="1" applyBorder="1" applyProtection="1"/>
    <xf numFmtId="0" fontId="47" fillId="3" borderId="49" xfId="2" applyFont="1" applyFill="1" applyBorder="1" applyProtection="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30" xfId="0" applyFont="1" applyFill="1" applyBorder="1" applyAlignment="1">
      <alignment horizontal="center" vertical="center" wrapText="1" readingOrder="1"/>
    </xf>
    <xf numFmtId="0" fontId="36" fillId="3" borderId="30" xfId="0" applyFont="1" applyFill="1" applyBorder="1" applyAlignment="1">
      <alignment horizontal="justify" vertical="center" wrapText="1" readingOrder="1"/>
    </xf>
    <xf numFmtId="9" fontId="35" fillId="3" borderId="39" xfId="0" applyNumberFormat="1" applyFont="1" applyFill="1" applyBorder="1" applyAlignment="1">
      <alignment horizontal="center" vertical="center" wrapText="1" readingOrder="1"/>
    </xf>
    <xf numFmtId="0" fontId="35" fillId="3" borderId="29" xfId="0" applyFont="1" applyFill="1" applyBorder="1" applyAlignment="1">
      <alignment horizontal="center" vertical="center" wrapText="1" readingOrder="1"/>
    </xf>
    <xf numFmtId="0" fontId="36" fillId="3" borderId="29" xfId="0" applyFont="1" applyFill="1" applyBorder="1" applyAlignment="1">
      <alignment horizontal="justify" vertical="center" wrapText="1" readingOrder="1"/>
    </xf>
    <xf numFmtId="9" fontId="35" fillId="3" borderId="34" xfId="0" applyNumberFormat="1"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5" fillId="3" borderId="36" xfId="0" applyFont="1" applyFill="1" applyBorder="1" applyAlignment="1">
      <alignment horizontal="center" vertical="center" wrapText="1" readingOrder="1"/>
    </xf>
    <xf numFmtId="0" fontId="36" fillId="3" borderId="36" xfId="0" applyFont="1" applyFill="1" applyBorder="1" applyAlignment="1">
      <alignment horizontal="justify" vertical="center" wrapText="1" readingOrder="1"/>
    </xf>
    <xf numFmtId="0" fontId="36" fillId="3" borderId="37" xfId="0" applyFont="1" applyFill="1" applyBorder="1" applyAlignment="1">
      <alignment horizontal="center" vertical="center" wrapText="1" readingOrder="1"/>
    </xf>
    <xf numFmtId="0" fontId="44" fillId="3" borderId="0" xfId="0" applyFont="1" applyFill="1"/>
    <xf numFmtId="0" fontId="35" fillId="15" borderId="41" xfId="0" applyFont="1" applyFill="1" applyBorder="1" applyAlignment="1">
      <alignment horizontal="center" vertical="center" wrapText="1" readingOrder="1"/>
    </xf>
    <xf numFmtId="0" fontId="35" fillId="15" borderId="42"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14" fillId="3" borderId="0" xfId="0" applyFont="1" applyFill="1"/>
    <xf numFmtId="0" fontId="4" fillId="3" borderId="0" xfId="0" applyFont="1" applyFill="1" applyAlignment="1">
      <alignment horizontal="left" vertical="center"/>
    </xf>
    <xf numFmtId="0" fontId="47" fillId="3" borderId="14" xfId="2" applyFont="1" applyFill="1" applyBorder="1" applyProtection="1"/>
    <xf numFmtId="0" fontId="52" fillId="3" borderId="0" xfId="0" applyFont="1" applyFill="1" applyBorder="1" applyAlignment="1" applyProtection="1">
      <alignment horizontal="left" vertical="center" wrapText="1"/>
    </xf>
    <xf numFmtId="0" fontId="47" fillId="3" borderId="0" xfId="2" applyFont="1" applyFill="1" applyBorder="1" applyProtection="1"/>
    <xf numFmtId="0" fontId="47" fillId="3" borderId="15" xfId="2" applyFont="1" applyFill="1" applyBorder="1" applyProtection="1"/>
    <xf numFmtId="0" fontId="47" fillId="3" borderId="16" xfId="2" applyFont="1" applyFill="1" applyBorder="1" applyProtection="1"/>
    <xf numFmtId="0" fontId="47" fillId="3" borderId="18" xfId="2" applyFont="1" applyFill="1" applyBorder="1" applyProtection="1"/>
    <xf numFmtId="0" fontId="47" fillId="3" borderId="17" xfId="2" applyFont="1" applyFill="1" applyBorder="1" applyProtection="1"/>
    <xf numFmtId="0" fontId="51" fillId="3" borderId="0" xfId="2" applyFont="1" applyFill="1" applyBorder="1" applyAlignment="1" applyProtection="1">
      <alignment horizontal="left" vertical="center" wrapText="1"/>
    </xf>
    <xf numFmtId="0" fontId="47" fillId="3" borderId="0" xfId="2" applyFont="1" applyFill="1" applyBorder="1" applyAlignment="1" applyProtection="1">
      <alignment horizontal="left" vertical="center" wrapText="1"/>
    </xf>
    <xf numFmtId="0" fontId="47" fillId="3" borderId="0" xfId="2" quotePrefix="1" applyFont="1" applyFill="1" applyBorder="1" applyAlignment="1" applyProtection="1">
      <alignment horizontal="left" vertical="center" wrapText="1"/>
    </xf>
    <xf numFmtId="0" fontId="47" fillId="3" borderId="15" xfId="2" applyFont="1" applyFill="1" applyBorder="1" applyAlignment="1" applyProtection="1"/>
    <xf numFmtId="0" fontId="49" fillId="3" borderId="14" xfId="2" quotePrefix="1" applyFont="1" applyFill="1" applyBorder="1" applyAlignment="1" applyProtection="1">
      <alignment horizontal="left" vertical="top" wrapText="1"/>
    </xf>
    <xf numFmtId="0" fontId="50" fillId="3" borderId="0" xfId="2" quotePrefix="1" applyFont="1" applyFill="1" applyBorder="1" applyAlignment="1" applyProtection="1">
      <alignment horizontal="left" vertical="top" wrapText="1"/>
    </xf>
    <xf numFmtId="0" fontId="50" fillId="3" borderId="15" xfId="2" quotePrefix="1" applyFont="1" applyFill="1" applyBorder="1" applyAlignment="1" applyProtection="1">
      <alignment horizontal="left" vertical="top" wrapText="1"/>
    </xf>
    <xf numFmtId="0" fontId="56" fillId="3" borderId="0" xfId="0" applyFont="1" applyFill="1" applyBorder="1" applyAlignment="1">
      <alignment horizontal="justify" vertical="center" wrapText="1" readingOrder="1"/>
    </xf>
    <xf numFmtId="0" fontId="50" fillId="3" borderId="0" xfId="0" applyFont="1" applyFill="1" applyAlignment="1">
      <alignment vertical="center"/>
    </xf>
    <xf numFmtId="0" fontId="57" fillId="0" borderId="2" xfId="0" applyFont="1" applyBorder="1" applyAlignment="1" applyProtection="1">
      <alignment horizontal="justify" vertical="center" wrapText="1"/>
      <protection locked="0"/>
    </xf>
    <xf numFmtId="0" fontId="57" fillId="0" borderId="2" xfId="0" applyFont="1" applyBorder="1" applyAlignment="1" applyProtection="1">
      <alignment horizontal="justify" vertical="center"/>
      <protection locked="0"/>
    </xf>
    <xf numFmtId="0" fontId="58" fillId="17" borderId="73" xfId="0" applyFont="1" applyFill="1" applyBorder="1" applyAlignment="1" applyProtection="1">
      <alignment horizontal="center" vertical="center" textRotation="90" wrapText="1"/>
      <protection locked="0"/>
    </xf>
    <xf numFmtId="0" fontId="33" fillId="3" borderId="0" xfId="0" applyFont="1" applyFill="1"/>
    <xf numFmtId="0" fontId="33" fillId="0" borderId="0" xfId="0" applyFont="1"/>
    <xf numFmtId="0" fontId="33" fillId="3" borderId="0" xfId="0" applyFont="1" applyFill="1" applyAlignment="1">
      <alignment horizontal="center" vertical="center"/>
    </xf>
    <xf numFmtId="0" fontId="33" fillId="3" borderId="0" xfId="0" applyFont="1" applyFill="1" applyAlignment="1">
      <alignment horizontal="left" vertical="center"/>
    </xf>
    <xf numFmtId="0" fontId="33" fillId="3" borderId="0" xfId="0" applyFont="1" applyFill="1" applyAlignment="1">
      <alignment horizontal="center"/>
    </xf>
    <xf numFmtId="0" fontId="57" fillId="0" borderId="2" xfId="0" applyFont="1" applyBorder="1" applyAlignment="1" applyProtection="1">
      <alignment horizontal="center" vertical="center"/>
    </xf>
    <xf numFmtId="0" fontId="57" fillId="0" borderId="2" xfId="0"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locked="0"/>
    </xf>
    <xf numFmtId="9" fontId="57" fillId="0" borderId="2" xfId="0" applyNumberFormat="1" applyFont="1" applyBorder="1" applyAlignment="1" applyProtection="1">
      <alignment horizontal="center" vertical="center"/>
      <protection hidden="1"/>
    </xf>
    <xf numFmtId="165" fontId="57" fillId="0" borderId="2" xfId="1" applyNumberFormat="1" applyFont="1" applyBorder="1" applyAlignment="1">
      <alignment horizontal="center" vertical="center"/>
    </xf>
    <xf numFmtId="0" fontId="44" fillId="0" borderId="2" xfId="0" applyFont="1" applyFill="1" applyBorder="1" applyAlignment="1" applyProtection="1">
      <alignment horizontal="center" vertical="center" textRotation="90" wrapText="1"/>
      <protection hidden="1"/>
    </xf>
    <xf numFmtId="9" fontId="57" fillId="0" borderId="4" xfId="0" applyNumberFormat="1" applyFont="1" applyBorder="1" applyAlignment="1" applyProtection="1">
      <alignment horizontal="center" vertical="center"/>
      <protection hidden="1"/>
    </xf>
    <xf numFmtId="0" fontId="44" fillId="0" borderId="2" xfId="0" applyFont="1" applyBorder="1" applyAlignment="1" applyProtection="1">
      <alignment horizontal="center" vertical="center" textRotation="90"/>
      <protection hidden="1"/>
    </xf>
    <xf numFmtId="0" fontId="57" fillId="0" borderId="2" xfId="0" applyFont="1" applyBorder="1" applyAlignment="1" applyProtection="1">
      <alignment horizontal="center" vertical="center"/>
      <protection locked="0"/>
    </xf>
    <xf numFmtId="0" fontId="57" fillId="3" borderId="0" xfId="0" applyFont="1" applyFill="1" applyAlignment="1">
      <alignment vertical="center"/>
    </xf>
    <xf numFmtId="0" fontId="57" fillId="0" borderId="0" xfId="0" applyFont="1" applyAlignment="1">
      <alignment vertical="center"/>
    </xf>
    <xf numFmtId="0" fontId="57" fillId="3" borderId="0" xfId="0" applyFont="1" applyFill="1"/>
    <xf numFmtId="0" fontId="57" fillId="0" borderId="0" xfId="0" applyFont="1"/>
    <xf numFmtId="0" fontId="1" fillId="0" borderId="6" xfId="0" applyFont="1" applyBorder="1" applyAlignment="1">
      <alignment horizontal="center" vertical="center"/>
    </xf>
    <xf numFmtId="0" fontId="59" fillId="0" borderId="77" xfId="0" applyFont="1" applyBorder="1" applyAlignment="1">
      <alignment horizontal="left" vertical="center" wrapText="1"/>
    </xf>
    <xf numFmtId="0" fontId="57" fillId="0" borderId="4" xfId="0" applyFont="1" applyBorder="1" applyAlignment="1" applyProtection="1">
      <alignment horizontal="center" vertical="center"/>
      <protection locked="0"/>
    </xf>
    <xf numFmtId="0" fontId="1" fillId="3" borderId="0" xfId="0" applyFont="1" applyFill="1" applyBorder="1"/>
    <xf numFmtId="0" fontId="0" fillId="0" borderId="29" xfId="0" applyBorder="1" applyProtection="1">
      <protection locked="0"/>
    </xf>
    <xf numFmtId="0" fontId="53" fillId="3" borderId="0" xfId="0" applyFont="1" applyFill="1" applyBorder="1" applyAlignment="1" applyProtection="1">
      <alignment horizontal="justify" vertical="center" wrapText="1"/>
    </xf>
    <xf numFmtId="0" fontId="59" fillId="0" borderId="66" xfId="0" applyFont="1" applyBorder="1" applyAlignment="1">
      <alignment horizontal="left" vertical="center" wrapText="1"/>
    </xf>
    <xf numFmtId="0" fontId="59" fillId="0" borderId="79" xfId="0" applyFont="1" applyBorder="1" applyAlignment="1">
      <alignment horizontal="left" vertical="center" wrapText="1"/>
    </xf>
    <xf numFmtId="0" fontId="59" fillId="0" borderId="78" xfId="0" applyFont="1" applyBorder="1" applyAlignment="1">
      <alignment horizontal="left" vertical="center" wrapText="1"/>
    </xf>
    <xf numFmtId="0" fontId="1" fillId="3" borderId="0" xfId="0" applyFont="1" applyFill="1" applyProtection="1">
      <protection locked="0"/>
    </xf>
    <xf numFmtId="0" fontId="1" fillId="0" borderId="0" xfId="0" applyFont="1" applyProtection="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67" fillId="3" borderId="0" xfId="0" applyFont="1" applyFill="1" applyProtection="1">
      <protection locked="0"/>
    </xf>
    <xf numFmtId="0" fontId="67" fillId="0" borderId="0" xfId="0" applyFont="1" applyProtection="1">
      <protection locked="0"/>
    </xf>
    <xf numFmtId="0" fontId="62" fillId="16" borderId="2" xfId="0" applyFont="1" applyFill="1" applyBorder="1" applyAlignment="1" applyProtection="1">
      <alignment horizontal="center" vertical="center" textRotation="90"/>
      <protection locked="0"/>
    </xf>
    <xf numFmtId="0" fontId="62" fillId="3" borderId="0" xfId="0" applyFont="1" applyFill="1" applyAlignment="1" applyProtection="1">
      <alignment horizontal="center" vertical="center"/>
      <protection locked="0"/>
    </xf>
    <xf numFmtId="0" fontId="62" fillId="2" borderId="0" xfId="0" applyFont="1" applyFill="1" applyAlignment="1" applyProtection="1">
      <alignment horizontal="center" vertical="center"/>
      <protection locked="0"/>
    </xf>
    <xf numFmtId="164" fontId="1" fillId="0" borderId="4" xfId="5" applyFont="1" applyBorder="1" applyAlignment="1" applyProtection="1">
      <alignment horizontal="center" vertical="center" wrapText="1"/>
      <protection locked="0"/>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6"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62" fillId="16" borderId="2" xfId="0" applyFont="1" applyFill="1" applyBorder="1" applyAlignment="1" applyProtection="1">
      <alignment horizontal="center" vertical="center" textRotation="90"/>
      <protection hidden="1"/>
    </xf>
    <xf numFmtId="165" fontId="1" fillId="0" borderId="2" xfId="1" applyNumberFormat="1" applyFont="1" applyBorder="1" applyAlignment="1" applyProtection="1">
      <alignment horizontal="center" vertical="center"/>
      <protection hidden="1"/>
    </xf>
    <xf numFmtId="0" fontId="57" fillId="0" borderId="4" xfId="0" applyFont="1" applyBorder="1" applyAlignment="1" applyProtection="1">
      <alignment horizontal="center" vertical="center"/>
      <protection locked="0"/>
    </xf>
    <xf numFmtId="0" fontId="63" fillId="16" borderId="2" xfId="0" applyFont="1" applyFill="1" applyBorder="1" applyAlignment="1">
      <alignment horizontal="center" vertical="center"/>
    </xf>
    <xf numFmtId="0" fontId="33" fillId="3" borderId="0" xfId="0" applyFont="1" applyFill="1" applyProtection="1">
      <protection locked="0"/>
    </xf>
    <xf numFmtId="0" fontId="33" fillId="0" borderId="0" xfId="0" applyFont="1" applyProtection="1">
      <protection locked="0"/>
    </xf>
    <xf numFmtId="0" fontId="64" fillId="16" borderId="6" xfId="0" applyFont="1" applyFill="1" applyBorder="1" applyAlignment="1" applyProtection="1">
      <alignment vertical="center"/>
      <protection locked="0"/>
    </xf>
    <xf numFmtId="0" fontId="64" fillId="16" borderId="10" xfId="0" applyFont="1" applyFill="1" applyBorder="1" applyAlignment="1" applyProtection="1">
      <alignment vertical="center"/>
      <protection locked="0"/>
    </xf>
    <xf numFmtId="0" fontId="59" fillId="0" borderId="82" xfId="0" applyFont="1" applyFill="1" applyBorder="1" applyAlignment="1">
      <alignment horizontal="left" vertical="center" wrapText="1"/>
    </xf>
    <xf numFmtId="0" fontId="57"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locked="0"/>
    </xf>
    <xf numFmtId="0" fontId="1" fillId="3" borderId="0" xfId="0" applyFont="1" applyFill="1" applyBorder="1" applyAlignment="1">
      <alignment wrapText="1"/>
    </xf>
    <xf numFmtId="0" fontId="33" fillId="3" borderId="0" xfId="0" applyFont="1" applyFill="1" applyAlignment="1">
      <alignment wrapText="1"/>
    </xf>
    <xf numFmtId="0" fontId="33" fillId="3" borderId="0" xfId="0" applyFont="1" applyFill="1" applyAlignment="1" applyProtection="1">
      <alignment wrapText="1"/>
      <protection locked="0"/>
    </xf>
    <xf numFmtId="0" fontId="62" fillId="16" borderId="28" xfId="0" applyFont="1" applyFill="1" applyBorder="1" applyAlignment="1">
      <alignment horizontal="center" vertical="center" wrapText="1"/>
    </xf>
    <xf numFmtId="0" fontId="57" fillId="0" borderId="2" xfId="0" applyFont="1" applyBorder="1" applyAlignment="1" applyProtection="1">
      <alignment horizontal="center" vertical="center" wrapText="1"/>
      <protection locked="0"/>
    </xf>
    <xf numFmtId="14" fontId="57" fillId="0" borderId="2" xfId="0" applyNumberFormat="1" applyFont="1" applyBorder="1" applyAlignment="1" applyProtection="1">
      <alignment horizontal="center" vertical="center" wrapText="1"/>
      <protection locked="0"/>
    </xf>
    <xf numFmtId="0" fontId="1" fillId="0" borderId="0" xfId="0" applyFont="1" applyAlignment="1">
      <alignment wrapText="1"/>
    </xf>
    <xf numFmtId="0" fontId="1" fillId="3" borderId="0" xfId="0" applyFont="1" applyFill="1" applyAlignment="1" applyProtection="1">
      <alignment wrapText="1"/>
      <protection locked="0"/>
    </xf>
    <xf numFmtId="0" fontId="67" fillId="3" borderId="0" xfId="0" applyFont="1" applyFill="1" applyAlignment="1" applyProtection="1">
      <alignment wrapText="1"/>
      <protection locked="0"/>
    </xf>
    <xf numFmtId="0" fontId="62" fillId="16" borderId="10"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textRotation="90" wrapText="1"/>
      <protection locked="0"/>
    </xf>
    <xf numFmtId="14" fontId="1" fillId="0" borderId="2" xfId="0" applyNumberFormat="1" applyFont="1" applyBorder="1" applyAlignment="1" applyProtection="1">
      <alignment horizontal="center" vertical="center" wrapText="1"/>
      <protection locked="0"/>
    </xf>
    <xf numFmtId="0" fontId="1" fillId="0" borderId="0" xfId="0" applyFont="1" applyAlignment="1" applyProtection="1">
      <alignment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44" fillId="3" borderId="10"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66" fillId="3" borderId="6" xfId="0" applyFont="1" applyFill="1" applyBorder="1" applyAlignment="1" applyProtection="1">
      <alignment horizontal="left" vertical="center"/>
      <protection locked="0"/>
    </xf>
    <xf numFmtId="0" fontId="66" fillId="3" borderId="10" xfId="0" applyFont="1" applyFill="1" applyBorder="1" applyAlignment="1" applyProtection="1">
      <alignment horizontal="left" vertical="center"/>
      <protection locked="0"/>
    </xf>
    <xf numFmtId="0" fontId="66" fillId="3" borderId="7" xfId="0" applyFont="1" applyFill="1" applyBorder="1" applyAlignment="1" applyProtection="1">
      <alignment horizontal="left" vertical="center"/>
      <protection locked="0"/>
    </xf>
    <xf numFmtId="0" fontId="48" fillId="14" borderId="44" xfId="2" applyFont="1" applyFill="1" applyBorder="1" applyAlignment="1" applyProtection="1">
      <alignment horizontal="center" vertical="center" wrapText="1"/>
    </xf>
    <xf numFmtId="0" fontId="48" fillId="14" borderId="45" xfId="2" applyFont="1" applyFill="1" applyBorder="1" applyAlignment="1" applyProtection="1">
      <alignment horizontal="center" vertical="center" wrapText="1"/>
    </xf>
    <xf numFmtId="0" fontId="48" fillId="14" borderId="46" xfId="2" applyFont="1" applyFill="1" applyBorder="1" applyAlignment="1" applyProtection="1">
      <alignment horizontal="center" vertical="center" wrapText="1"/>
    </xf>
    <xf numFmtId="0" fontId="47" fillId="0" borderId="14" xfId="2" quotePrefix="1" applyFont="1" applyBorder="1" applyAlignment="1" applyProtection="1">
      <alignment horizontal="left" vertical="center" wrapText="1"/>
    </xf>
    <xf numFmtId="0" fontId="47" fillId="0" borderId="0" xfId="2" quotePrefix="1" applyFont="1" applyBorder="1" applyAlignment="1" applyProtection="1">
      <alignment horizontal="left" vertical="center" wrapText="1"/>
    </xf>
    <xf numFmtId="0" fontId="47" fillId="0" borderId="15" xfId="2" quotePrefix="1" applyFont="1" applyBorder="1" applyAlignment="1" applyProtection="1">
      <alignment horizontal="left" vertical="center" wrapText="1"/>
    </xf>
    <xf numFmtId="0" fontId="47" fillId="0" borderId="64" xfId="2" quotePrefix="1" applyFont="1" applyBorder="1" applyAlignment="1" applyProtection="1">
      <alignment horizontal="left" vertical="center" wrapText="1"/>
    </xf>
    <xf numFmtId="0" fontId="47" fillId="0" borderId="65" xfId="2" quotePrefix="1" applyFont="1" applyBorder="1" applyAlignment="1" applyProtection="1">
      <alignment horizontal="left" vertical="center" wrapText="1"/>
    </xf>
    <xf numFmtId="0" fontId="47" fillId="0" borderId="66" xfId="2" quotePrefix="1" applyFont="1" applyBorder="1" applyAlignment="1" applyProtection="1">
      <alignment horizontal="left" vertical="center" wrapText="1"/>
    </xf>
    <xf numFmtId="0" fontId="49" fillId="3" borderId="47" xfId="2" quotePrefix="1" applyFont="1" applyFill="1" applyBorder="1" applyAlignment="1" applyProtection="1">
      <alignment horizontal="left" vertical="top" wrapText="1"/>
    </xf>
    <xf numFmtId="0" fontId="50" fillId="3" borderId="48" xfId="2" quotePrefix="1" applyFont="1" applyFill="1" applyBorder="1" applyAlignment="1" applyProtection="1">
      <alignment horizontal="left" vertical="top" wrapText="1"/>
    </xf>
    <xf numFmtId="0" fontId="50" fillId="3" borderId="49" xfId="2" quotePrefix="1" applyFont="1" applyFill="1" applyBorder="1" applyAlignment="1" applyProtection="1">
      <alignment horizontal="left" vertical="top" wrapText="1"/>
    </xf>
    <xf numFmtId="0" fontId="47" fillId="0" borderId="14" xfId="2" quotePrefix="1" applyFont="1" applyBorder="1" applyAlignment="1" applyProtection="1">
      <alignment horizontal="left" vertical="top" wrapText="1"/>
    </xf>
    <xf numFmtId="0" fontId="47" fillId="0" borderId="0" xfId="2" quotePrefix="1" applyFont="1" applyBorder="1" applyAlignment="1" applyProtection="1">
      <alignment horizontal="left" vertical="top" wrapText="1"/>
    </xf>
    <xf numFmtId="0" fontId="47" fillId="0" borderId="15" xfId="2" quotePrefix="1" applyFont="1" applyBorder="1" applyAlignment="1" applyProtection="1">
      <alignment horizontal="left" vertical="top" wrapText="1"/>
    </xf>
    <xf numFmtId="0" fontId="52" fillId="14" borderId="50" xfId="3" applyFont="1" applyFill="1" applyBorder="1" applyAlignment="1" applyProtection="1">
      <alignment horizontal="center" vertical="center" wrapText="1"/>
    </xf>
    <xf numFmtId="0" fontId="52" fillId="14" borderId="51" xfId="3" applyFont="1" applyFill="1" applyBorder="1" applyAlignment="1" applyProtection="1">
      <alignment horizontal="center" vertical="center" wrapText="1"/>
    </xf>
    <xf numFmtId="0" fontId="52" fillId="14" borderId="52" xfId="2" applyFont="1" applyFill="1" applyBorder="1" applyAlignment="1" applyProtection="1">
      <alignment horizontal="center" vertical="center"/>
    </xf>
    <xf numFmtId="0" fontId="52" fillId="14" borderId="53" xfId="2" applyFont="1" applyFill="1" applyBorder="1" applyAlignment="1" applyProtection="1">
      <alignment horizontal="center" vertical="center"/>
    </xf>
    <xf numFmtId="0" fontId="2" fillId="3" borderId="64" xfId="2" quotePrefix="1" applyFont="1" applyFill="1" applyBorder="1" applyAlignment="1" applyProtection="1">
      <alignment horizontal="justify" vertical="center" wrapText="1"/>
    </xf>
    <xf numFmtId="0" fontId="2" fillId="3" borderId="65" xfId="2" quotePrefix="1" applyFont="1" applyFill="1" applyBorder="1" applyAlignment="1" applyProtection="1">
      <alignment horizontal="justify" vertical="center" wrapText="1"/>
    </xf>
    <xf numFmtId="0" fontId="2" fillId="3" borderId="66" xfId="2" quotePrefix="1" applyFont="1" applyFill="1" applyBorder="1" applyAlignment="1" applyProtection="1">
      <alignment horizontal="justify" vertical="center" wrapText="1"/>
    </xf>
    <xf numFmtId="0" fontId="52" fillId="3" borderId="54" xfId="3" applyFont="1" applyFill="1" applyBorder="1" applyAlignment="1" applyProtection="1">
      <alignment horizontal="left" vertical="top" wrapText="1" readingOrder="1"/>
    </xf>
    <xf numFmtId="0" fontId="52" fillId="3" borderId="55" xfId="3" applyFont="1" applyFill="1" applyBorder="1" applyAlignment="1" applyProtection="1">
      <alignment horizontal="left" vertical="top" wrapText="1" readingOrder="1"/>
    </xf>
    <xf numFmtId="0" fontId="53" fillId="3" borderId="56" xfId="2" applyFont="1" applyFill="1" applyBorder="1" applyAlignment="1" applyProtection="1">
      <alignment horizontal="justify" vertical="center" wrapText="1"/>
    </xf>
    <xf numFmtId="0" fontId="53" fillId="3" borderId="57" xfId="2" applyFont="1" applyFill="1" applyBorder="1" applyAlignment="1" applyProtection="1">
      <alignment horizontal="justify" vertical="center" wrapText="1"/>
    </xf>
    <xf numFmtId="0" fontId="52" fillId="3" borderId="58" xfId="0" applyFont="1" applyFill="1" applyBorder="1" applyAlignment="1" applyProtection="1">
      <alignment horizontal="left" vertical="center" wrapText="1"/>
    </xf>
    <xf numFmtId="0" fontId="52" fillId="3" borderId="59" xfId="0" applyFont="1" applyFill="1" applyBorder="1" applyAlignment="1" applyProtection="1">
      <alignment horizontal="left" vertical="center" wrapText="1"/>
    </xf>
    <xf numFmtId="0" fontId="53" fillId="3" borderId="60" xfId="2" applyFont="1" applyFill="1" applyBorder="1" applyAlignment="1" applyProtection="1">
      <alignment horizontal="justify" vertical="center" wrapText="1"/>
    </xf>
    <xf numFmtId="0" fontId="53" fillId="3" borderId="61" xfId="2" applyFont="1" applyFill="1" applyBorder="1" applyAlignment="1" applyProtection="1">
      <alignment horizontal="justify" vertical="center" wrapText="1"/>
    </xf>
    <xf numFmtId="0" fontId="47" fillId="3" borderId="14" xfId="2" applyFont="1" applyFill="1" applyBorder="1" applyAlignment="1" applyProtection="1">
      <alignment horizontal="left" vertical="top" wrapText="1"/>
    </xf>
    <xf numFmtId="0" fontId="47" fillId="3" borderId="0" xfId="2" applyFont="1" applyFill="1" applyBorder="1" applyAlignment="1" applyProtection="1">
      <alignment horizontal="left" vertical="top" wrapText="1"/>
    </xf>
    <xf numFmtId="0" fontId="47" fillId="3" borderId="15" xfId="2" applyFont="1" applyFill="1" applyBorder="1" applyAlignment="1" applyProtection="1">
      <alignment horizontal="left" vertical="top" wrapText="1"/>
    </xf>
    <xf numFmtId="0" fontId="52" fillId="3" borderId="67" xfId="0" applyFont="1" applyFill="1" applyBorder="1" applyAlignment="1" applyProtection="1">
      <alignment horizontal="left" vertical="center" wrapText="1"/>
    </xf>
    <xf numFmtId="0" fontId="52" fillId="3" borderId="68" xfId="0" applyFont="1" applyFill="1" applyBorder="1" applyAlignment="1" applyProtection="1">
      <alignment horizontal="left" vertical="center" wrapText="1"/>
    </xf>
    <xf numFmtId="0" fontId="52" fillId="3" borderId="69" xfId="0" applyFont="1" applyFill="1" applyBorder="1" applyAlignment="1" applyProtection="1">
      <alignment horizontal="left" vertical="center" wrapText="1"/>
    </xf>
    <xf numFmtId="0" fontId="52" fillId="3" borderId="70" xfId="0" applyFont="1" applyFill="1" applyBorder="1" applyAlignment="1" applyProtection="1">
      <alignment horizontal="left" vertical="center" wrapText="1"/>
    </xf>
    <xf numFmtId="0" fontId="53" fillId="3" borderId="62" xfId="0" applyFont="1" applyFill="1" applyBorder="1" applyAlignment="1" applyProtection="1">
      <alignment horizontal="justify" vertical="center" wrapText="1"/>
    </xf>
    <xf numFmtId="0" fontId="53" fillId="3" borderId="63" xfId="0" applyFont="1" applyFill="1" applyBorder="1" applyAlignment="1" applyProtection="1">
      <alignment horizontal="justify" vertical="center" wrapText="1"/>
    </xf>
    <xf numFmtId="0" fontId="47" fillId="3" borderId="14" xfId="2" applyFont="1" applyFill="1" applyBorder="1" applyAlignment="1" applyProtection="1">
      <alignment horizontal="left" vertical="center" wrapText="1"/>
    </xf>
    <xf numFmtId="0" fontId="47" fillId="3" borderId="0" xfId="2" applyFont="1" applyFill="1" applyBorder="1" applyAlignment="1" applyProtection="1">
      <alignment horizontal="left" vertical="center" wrapText="1"/>
    </xf>
    <xf numFmtId="0" fontId="47" fillId="3" borderId="15" xfId="2" applyFont="1" applyFill="1" applyBorder="1" applyAlignment="1" applyProtection="1">
      <alignment horizontal="left" vertical="center" wrapText="1"/>
    </xf>
    <xf numFmtId="0" fontId="63" fillId="16" borderId="4" xfId="0" applyFont="1" applyFill="1" applyBorder="1" applyAlignment="1">
      <alignment horizontal="center" vertical="center" wrapText="1"/>
    </xf>
    <xf numFmtId="0" fontId="63" fillId="16" borderId="5" xfId="0" applyFont="1" applyFill="1" applyBorder="1" applyAlignment="1">
      <alignment horizontal="center" vertical="center" wrapText="1"/>
    </xf>
    <xf numFmtId="0" fontId="57" fillId="0" borderId="4" xfId="0" applyFont="1" applyBorder="1" applyAlignment="1" applyProtection="1">
      <alignment horizontal="center" vertical="center" wrapText="1"/>
      <protection locked="0"/>
    </xf>
    <xf numFmtId="0" fontId="57" fillId="0" borderId="8" xfId="0" applyFont="1" applyBorder="1" applyAlignment="1" applyProtection="1">
      <alignment horizontal="center" vertical="center" wrapText="1"/>
      <protection locked="0"/>
    </xf>
    <xf numFmtId="0" fontId="57" fillId="0" borderId="5"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8" xfId="0" applyFont="1" applyBorder="1" applyAlignment="1" applyProtection="1">
      <alignment horizontal="center" vertical="center"/>
      <protection locked="0"/>
    </xf>
    <xf numFmtId="0" fontId="57" fillId="0" borderId="5" xfId="0" applyFont="1" applyBorder="1" applyAlignment="1" applyProtection="1">
      <alignment horizontal="center" vertical="center"/>
      <protection locked="0"/>
    </xf>
    <xf numFmtId="0" fontId="44" fillId="0" borderId="4" xfId="0" applyFont="1" applyFill="1" applyBorder="1" applyAlignment="1" applyProtection="1">
      <alignment horizontal="center" vertical="center" wrapText="1"/>
      <protection hidden="1"/>
    </xf>
    <xf numFmtId="0" fontId="44" fillId="0" borderId="8" xfId="0" applyFont="1" applyFill="1" applyBorder="1" applyAlignment="1" applyProtection="1">
      <alignment horizontal="center" vertical="center" wrapText="1"/>
      <protection hidden="1"/>
    </xf>
    <xf numFmtId="0" fontId="44" fillId="0" borderId="5" xfId="0" applyFont="1" applyFill="1" applyBorder="1" applyAlignment="1" applyProtection="1">
      <alignment horizontal="center" vertical="center" wrapText="1"/>
      <protection hidden="1"/>
    </xf>
    <xf numFmtId="0" fontId="63" fillId="16" borderId="2" xfId="0" applyFont="1" applyFill="1" applyBorder="1" applyAlignment="1">
      <alignment horizontal="center" vertical="center" wrapText="1"/>
    </xf>
    <xf numFmtId="9" fontId="57" fillId="0" borderId="4" xfId="0" applyNumberFormat="1" applyFont="1" applyBorder="1" applyAlignment="1" applyProtection="1">
      <alignment horizontal="center" vertical="center" wrapText="1"/>
      <protection hidden="1"/>
    </xf>
    <xf numFmtId="9" fontId="57" fillId="0" borderId="8" xfId="0" applyNumberFormat="1" applyFont="1" applyBorder="1" applyAlignment="1" applyProtection="1">
      <alignment horizontal="center" vertical="center" wrapText="1"/>
      <protection hidden="1"/>
    </xf>
    <xf numFmtId="9" fontId="57" fillId="0" borderId="5" xfId="0" applyNumberFormat="1" applyFont="1" applyBorder="1" applyAlignment="1" applyProtection="1">
      <alignment horizontal="center" vertical="center" wrapText="1"/>
      <protection hidden="1"/>
    </xf>
    <xf numFmtId="9" fontId="57" fillId="0" borderId="4" xfId="0" applyNumberFormat="1" applyFont="1" applyBorder="1" applyAlignment="1" applyProtection="1">
      <alignment horizontal="center" vertical="center" wrapText="1"/>
      <protection locked="0"/>
    </xf>
    <xf numFmtId="9" fontId="57" fillId="0" borderId="8" xfId="0" applyNumberFormat="1" applyFont="1" applyBorder="1" applyAlignment="1" applyProtection="1">
      <alignment horizontal="center" vertical="center" wrapText="1"/>
      <protection locked="0"/>
    </xf>
    <xf numFmtId="9" fontId="57" fillId="0" borderId="5" xfId="0" applyNumberFormat="1" applyFont="1" applyBorder="1" applyAlignment="1" applyProtection="1">
      <alignment horizontal="center" vertical="center" wrapText="1"/>
      <protection locked="0"/>
    </xf>
    <xf numFmtId="0" fontId="63" fillId="16" borderId="4" xfId="0" applyFont="1" applyFill="1" applyBorder="1" applyAlignment="1">
      <alignment horizontal="center" vertical="center" textRotation="90" wrapText="1"/>
    </xf>
    <xf numFmtId="0" fontId="63" fillId="16" borderId="5" xfId="0" applyFont="1" applyFill="1" applyBorder="1" applyAlignment="1">
      <alignment horizontal="center" vertical="center" textRotation="90" wrapText="1"/>
    </xf>
    <xf numFmtId="0" fontId="0" fillId="0" borderId="29" xfId="0" applyBorder="1" applyAlignment="1" applyProtection="1">
      <alignment horizontal="left" vertical="center" wrapText="1"/>
      <protection locked="0"/>
    </xf>
    <xf numFmtId="0" fontId="64" fillId="16" borderId="6" xfId="0" applyFont="1" applyFill="1" applyBorder="1" applyAlignment="1" applyProtection="1">
      <alignment horizontal="left" vertical="center"/>
      <protection locked="0"/>
    </xf>
    <xf numFmtId="0" fontId="64" fillId="16" borderId="10" xfId="0" applyFont="1" applyFill="1" applyBorder="1" applyAlignment="1" applyProtection="1">
      <alignment horizontal="left" vertical="center"/>
      <protection locked="0"/>
    </xf>
    <xf numFmtId="0" fontId="44" fillId="3" borderId="10"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63" fillId="16" borderId="2" xfId="0" applyFont="1" applyFill="1" applyBorder="1" applyAlignment="1">
      <alignment horizontal="center" vertical="center"/>
    </xf>
    <xf numFmtId="0" fontId="68" fillId="16" borderId="4" xfId="0" applyFont="1" applyFill="1" applyBorder="1" applyAlignment="1">
      <alignment horizontal="center" vertical="center" textRotation="90"/>
    </xf>
    <xf numFmtId="0" fontId="68" fillId="16" borderId="5" xfId="0" applyFont="1" applyFill="1" applyBorder="1" applyAlignment="1">
      <alignment horizontal="center" vertical="center" textRotation="90"/>
    </xf>
    <xf numFmtId="0" fontId="63" fillId="16" borderId="5" xfId="0" applyFont="1" applyFill="1" applyBorder="1" applyAlignment="1">
      <alignment horizontal="center" vertical="center"/>
    </xf>
    <xf numFmtId="0" fontId="0" fillId="0" borderId="29" xfId="0" applyBorder="1" applyAlignment="1" applyProtection="1">
      <alignment horizontal="center"/>
      <protection locked="0"/>
    </xf>
    <xf numFmtId="0" fontId="0" fillId="0" borderId="29" xfId="0" applyBorder="1" applyAlignment="1" applyProtection="1">
      <alignment horizontal="center" vertical="center"/>
      <protection locked="0"/>
    </xf>
    <xf numFmtId="0" fontId="44" fillId="0" borderId="4" xfId="0" applyFont="1" applyBorder="1" applyAlignment="1" applyProtection="1">
      <alignment horizontal="center" vertical="center"/>
    </xf>
    <xf numFmtId="0" fontId="44" fillId="0" borderId="8" xfId="0" applyFont="1" applyBorder="1" applyAlignment="1" applyProtection="1">
      <alignment horizontal="center" vertical="center"/>
    </xf>
    <xf numFmtId="0" fontId="44" fillId="0" borderId="5" xfId="0" applyFont="1" applyBorder="1" applyAlignment="1" applyProtection="1">
      <alignment horizontal="center" vertical="center"/>
    </xf>
    <xf numFmtId="0" fontId="53" fillId="0" borderId="4"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53"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0" fontId="63" fillId="16" borderId="8" xfId="0" applyFont="1" applyFill="1" applyBorder="1" applyAlignment="1">
      <alignment horizontal="center" vertical="center" wrapText="1"/>
    </xf>
    <xf numFmtId="0" fontId="63" fillId="16" borderId="9" xfId="0" applyFont="1" applyFill="1" applyBorder="1" applyAlignment="1">
      <alignment horizontal="center" vertical="center"/>
    </xf>
    <xf numFmtId="0" fontId="63" fillId="16" borderId="3" xfId="0" applyFont="1" applyFill="1" applyBorder="1" applyAlignment="1">
      <alignment horizontal="center" vertical="center"/>
    </xf>
    <xf numFmtId="0" fontId="63" fillId="16" borderId="9" xfId="0" applyFont="1" applyFill="1" applyBorder="1" applyAlignment="1">
      <alignment horizontal="center" vertical="center" wrapText="1"/>
    </xf>
    <xf numFmtId="0" fontId="33" fillId="3" borderId="0" xfId="0" applyFont="1" applyFill="1" applyBorder="1" applyAlignment="1" applyProtection="1">
      <alignment horizontal="left" vertical="center"/>
      <protection locked="0"/>
    </xf>
    <xf numFmtId="0" fontId="62" fillId="16" borderId="6" xfId="0" applyFont="1" applyFill="1" applyBorder="1" applyAlignment="1">
      <alignment horizontal="center" vertical="center"/>
    </xf>
    <xf numFmtId="0" fontId="62" fillId="16" borderId="10" xfId="0" applyFont="1" applyFill="1" applyBorder="1" applyAlignment="1">
      <alignment horizontal="center" vertical="center"/>
    </xf>
    <xf numFmtId="0" fontId="62" fillId="16" borderId="7" xfId="0" applyFont="1" applyFill="1" applyBorder="1" applyAlignment="1">
      <alignment horizontal="center" vertical="center"/>
    </xf>
    <xf numFmtId="0" fontId="62" fillId="16" borderId="28"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0" fillId="3" borderId="29" xfId="0" applyFill="1" applyBorder="1" applyAlignment="1" applyProtection="1">
      <alignment horizontal="center"/>
      <protection locked="0"/>
    </xf>
    <xf numFmtId="0" fontId="62" fillId="16" borderId="4" xfId="0" applyFont="1" applyFill="1" applyBorder="1" applyAlignment="1" applyProtection="1">
      <alignment horizontal="center" vertical="center" wrapText="1"/>
      <protection hidden="1"/>
    </xf>
    <xf numFmtId="0" fontId="62" fillId="16" borderId="5" xfId="0" applyFont="1" applyFill="1" applyBorder="1" applyAlignment="1" applyProtection="1">
      <alignment horizontal="center" vertical="center" wrapText="1"/>
      <protection hidden="1"/>
    </xf>
    <xf numFmtId="0" fontId="62" fillId="16" borderId="4" xfId="0" applyFont="1" applyFill="1" applyBorder="1" applyAlignment="1" applyProtection="1">
      <alignment horizontal="center" vertical="center"/>
      <protection hidden="1"/>
    </xf>
    <xf numFmtId="0" fontId="62" fillId="16" borderId="5" xfId="0" applyFont="1" applyFill="1" applyBorder="1" applyAlignment="1" applyProtection="1">
      <alignment horizontal="center" vertical="center"/>
      <protection hidden="1"/>
    </xf>
    <xf numFmtId="0" fontId="62" fillId="16" borderId="4" xfId="0" applyFont="1" applyFill="1" applyBorder="1" applyAlignment="1" applyProtection="1">
      <alignment horizontal="center" vertical="center"/>
      <protection locked="0"/>
    </xf>
    <xf numFmtId="0" fontId="62" fillId="16" borderId="5" xfId="0" applyFont="1" applyFill="1" applyBorder="1" applyAlignment="1" applyProtection="1">
      <alignment horizontal="center" vertical="center"/>
      <protection locked="0"/>
    </xf>
    <xf numFmtId="0" fontId="65" fillId="16" borderId="6" xfId="0" applyFont="1" applyFill="1" applyBorder="1" applyAlignment="1" applyProtection="1">
      <alignment horizontal="left" vertical="center"/>
      <protection locked="0"/>
    </xf>
    <xf numFmtId="0" fontId="65" fillId="16" borderId="10" xfId="0" applyFont="1" applyFill="1" applyBorder="1" applyAlignment="1" applyProtection="1">
      <alignment horizontal="left" vertical="center"/>
      <protection locked="0"/>
    </xf>
    <xf numFmtId="0" fontId="65" fillId="16" borderId="7" xfId="0" applyFont="1" applyFill="1" applyBorder="1" applyAlignment="1" applyProtection="1">
      <alignment horizontal="left" vertical="center"/>
      <protection locked="0"/>
    </xf>
    <xf numFmtId="0" fontId="66" fillId="3" borderId="6" xfId="0" applyFont="1" applyFill="1" applyBorder="1" applyAlignment="1" applyProtection="1">
      <alignment horizontal="left" vertical="center" wrapText="1"/>
      <protection locked="0"/>
    </xf>
    <xf numFmtId="0" fontId="66" fillId="3" borderId="10" xfId="0" applyFont="1" applyFill="1" applyBorder="1" applyAlignment="1" applyProtection="1">
      <alignment horizontal="left" vertical="center" wrapText="1"/>
      <protection locked="0"/>
    </xf>
    <xf numFmtId="0" fontId="66" fillId="3" borderId="7" xfId="0" applyFont="1" applyFill="1" applyBorder="1" applyAlignment="1" applyProtection="1">
      <alignment horizontal="left" vertical="center" wrapText="1"/>
      <protection locked="0"/>
    </xf>
    <xf numFmtId="0" fontId="62" fillId="16" borderId="6" xfId="0" applyFont="1" applyFill="1" applyBorder="1" applyAlignment="1" applyProtection="1">
      <alignment horizontal="center" vertical="center"/>
      <protection locked="0"/>
    </xf>
    <xf numFmtId="0" fontId="62" fillId="16" borderId="10" xfId="0" applyFont="1" applyFill="1" applyBorder="1" applyAlignment="1" applyProtection="1">
      <alignment horizontal="center" vertical="center"/>
      <protection locked="0"/>
    </xf>
    <xf numFmtId="0" fontId="62" fillId="16" borderId="7" xfId="0" applyFont="1" applyFill="1" applyBorder="1" applyAlignment="1" applyProtection="1">
      <alignment horizontal="center" vertical="center"/>
      <protection locked="0"/>
    </xf>
    <xf numFmtId="0" fontId="66" fillId="3" borderId="6" xfId="0" applyFont="1" applyFill="1" applyBorder="1" applyAlignment="1" applyProtection="1">
      <alignment horizontal="left" vertical="center"/>
      <protection locked="0"/>
    </xf>
    <xf numFmtId="0" fontId="66" fillId="3" borderId="10" xfId="0" applyFont="1" applyFill="1" applyBorder="1" applyAlignment="1" applyProtection="1">
      <alignment horizontal="left" vertical="center"/>
      <protection locked="0"/>
    </xf>
    <xf numFmtId="0" fontId="66" fillId="3" borderId="7" xfId="0" applyFont="1" applyFill="1" applyBorder="1" applyAlignment="1" applyProtection="1">
      <alignment horizontal="left" vertical="center"/>
      <protection locked="0"/>
    </xf>
    <xf numFmtId="0" fontId="67" fillId="3" borderId="0" xfId="0" applyFont="1" applyFill="1" applyBorder="1" applyAlignment="1" applyProtection="1">
      <alignment horizontal="left" vertical="center"/>
      <protection locked="0"/>
    </xf>
    <xf numFmtId="0" fontId="62" fillId="16" borderId="4" xfId="0" applyFont="1" applyFill="1" applyBorder="1" applyAlignment="1" applyProtection="1">
      <alignment horizontal="center" vertical="center" textRotation="90" wrapText="1"/>
      <protection locked="0"/>
    </xf>
    <xf numFmtId="0" fontId="62" fillId="16" borderId="5" xfId="0" applyFont="1" applyFill="1" applyBorder="1" applyAlignment="1" applyProtection="1">
      <alignment horizontal="center" vertical="center" textRotation="90" wrapText="1"/>
      <protection locked="0"/>
    </xf>
    <xf numFmtId="0" fontId="62" fillId="16" borderId="4" xfId="0" applyFont="1" applyFill="1" applyBorder="1" applyAlignment="1" applyProtection="1">
      <alignment horizontal="center" vertical="center" wrapText="1"/>
      <protection locked="0"/>
    </xf>
    <xf numFmtId="0" fontId="62" fillId="16" borderId="5" xfId="0" applyFont="1" applyFill="1" applyBorder="1" applyAlignment="1" applyProtection="1">
      <alignment horizontal="center" vertical="center" wrapText="1"/>
      <protection locked="0"/>
    </xf>
    <xf numFmtId="0" fontId="65" fillId="16" borderId="4" xfId="0" applyFont="1" applyFill="1" applyBorder="1" applyAlignment="1" applyProtection="1">
      <alignment horizontal="center" vertical="center" textRotation="90"/>
      <protection locked="0"/>
    </xf>
    <xf numFmtId="0" fontId="65" fillId="16" borderId="5" xfId="0" applyFont="1" applyFill="1" applyBorder="1" applyAlignment="1" applyProtection="1">
      <alignment horizontal="center" vertical="center" textRotation="90"/>
      <protection locked="0"/>
    </xf>
    <xf numFmtId="0" fontId="62" fillId="16" borderId="80" xfId="0" applyFont="1" applyFill="1" applyBorder="1" applyAlignment="1" applyProtection="1">
      <alignment horizontal="center" vertical="center"/>
      <protection hidden="1"/>
    </xf>
    <xf numFmtId="0" fontId="62" fillId="16" borderId="81" xfId="0" applyFont="1" applyFill="1" applyBorder="1" applyAlignment="1" applyProtection="1">
      <alignment horizontal="center" vertical="center"/>
      <protection hidden="1"/>
    </xf>
    <xf numFmtId="0" fontId="63" fillId="16" borderId="2" xfId="0" applyFont="1" applyFill="1" applyBorder="1" applyAlignment="1" applyProtection="1">
      <alignment horizontal="center" vertical="center" wrapText="1"/>
      <protection locked="0"/>
    </xf>
    <xf numFmtId="0" fontId="63" fillId="16" borderId="4" xfId="0" applyFont="1" applyFill="1" applyBorder="1" applyAlignment="1" applyProtection="1">
      <alignment horizontal="center" vertical="center" wrapText="1"/>
      <protection locked="0"/>
    </xf>
    <xf numFmtId="0" fontId="63" fillId="16" borderId="5" xfId="0" applyFont="1" applyFill="1" applyBorder="1" applyAlignment="1" applyProtection="1">
      <alignment horizontal="center" vertical="center" wrapText="1"/>
      <protection locked="0"/>
    </xf>
    <xf numFmtId="0" fontId="62" fillId="16" borderId="4" xfId="0" applyFont="1" applyFill="1" applyBorder="1" applyAlignment="1" applyProtection="1">
      <alignment horizontal="center" vertical="center" textRotation="90" wrapText="1"/>
      <protection hidden="1"/>
    </xf>
    <xf numFmtId="0" fontId="62" fillId="16" borderId="5"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2" fillId="16" borderId="2" xfId="0" applyFont="1" applyFill="1" applyBorder="1" applyAlignment="1" applyProtection="1">
      <alignment horizontal="center" vertical="center" wrapText="1"/>
      <protection locked="0"/>
    </xf>
    <xf numFmtId="166" fontId="1" fillId="0" borderId="4" xfId="5" applyNumberFormat="1" applyFont="1" applyBorder="1" applyAlignment="1" applyProtection="1">
      <alignment horizontal="center" vertical="center" wrapText="1"/>
      <protection locked="0"/>
    </xf>
    <xf numFmtId="166" fontId="1" fillId="0" borderId="8" xfId="5" applyNumberFormat="1" applyFont="1" applyBorder="1" applyAlignment="1" applyProtection="1">
      <alignment horizontal="center" vertical="center" wrapText="1"/>
      <protection locked="0"/>
    </xf>
    <xf numFmtId="166" fontId="1" fillId="0" borderId="5" xfId="5"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62" fillId="16" borderId="75" xfId="0" applyFont="1" applyFill="1" applyBorder="1" applyAlignment="1" applyProtection="1">
      <alignment horizontal="center" vertical="center" wrapText="1"/>
      <protection locked="0"/>
    </xf>
    <xf numFmtId="0" fontId="62" fillId="16" borderId="7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8" fillId="17" borderId="71" xfId="0" applyFont="1" applyFill="1" applyBorder="1" applyAlignment="1" applyProtection="1">
      <alignment horizontal="center" vertical="center" wrapText="1"/>
      <protection locked="0"/>
    </xf>
    <xf numFmtId="0" fontId="58" fillId="17" borderId="74" xfId="0" applyFont="1" applyFill="1" applyBorder="1" applyAlignment="1" applyProtection="1">
      <alignment horizontal="center" vertical="center" wrapText="1"/>
      <protection locked="0"/>
    </xf>
    <xf numFmtId="0" fontId="58" fillId="17" borderId="72" xfId="0" applyFont="1" applyFill="1" applyBorder="1" applyAlignment="1" applyProtection="1">
      <alignment horizontal="center" vertical="center" wrapText="1"/>
      <protection locked="0"/>
    </xf>
    <xf numFmtId="0" fontId="24" fillId="0" borderId="0" xfId="0" applyFont="1" applyAlignment="1">
      <alignment horizontal="center" vertical="center" wrapText="1"/>
    </xf>
    <xf numFmtId="0" fontId="19" fillId="5" borderId="1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2" xfId="0" applyFont="1" applyBorder="1" applyAlignment="1">
      <alignment horizontal="center" vertical="center" wrapText="1"/>
    </xf>
    <xf numFmtId="0" fontId="16" fillId="0" borderId="1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15" xfId="0" applyFont="1" applyFill="1" applyBorder="1" applyAlignment="1">
      <alignment horizontal="center" vertical="center" textRotation="90" wrapText="1" readingOrder="1"/>
    </xf>
    <xf numFmtId="0" fontId="20" fillId="12" borderId="20" xfId="0" applyFont="1" applyFill="1" applyBorder="1" applyAlignment="1">
      <alignment horizontal="center" vertical="center" wrapText="1" readingOrder="1"/>
    </xf>
    <xf numFmtId="0" fontId="20" fillId="12" borderId="21" xfId="0" applyFont="1" applyFill="1" applyBorder="1" applyAlignment="1">
      <alignment horizontal="center" vertical="center" wrapText="1" readingOrder="1"/>
    </xf>
    <xf numFmtId="0" fontId="20" fillId="12" borderId="22" xfId="0" applyFont="1" applyFill="1" applyBorder="1" applyAlignment="1">
      <alignment horizontal="center" vertical="center" wrapText="1" readingOrder="1"/>
    </xf>
    <xf numFmtId="0" fontId="20" fillId="12" borderId="23"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24" xfId="0" applyFont="1" applyFill="1" applyBorder="1" applyAlignment="1">
      <alignment horizontal="center" vertical="center" wrapText="1" readingOrder="1"/>
    </xf>
    <xf numFmtId="0" fontId="20" fillId="12" borderId="25" xfId="0" applyFont="1" applyFill="1" applyBorder="1" applyAlignment="1">
      <alignment horizontal="center" vertical="center" wrapText="1" readingOrder="1"/>
    </xf>
    <xf numFmtId="0" fontId="20" fillId="12" borderId="26" xfId="0" applyFont="1" applyFill="1" applyBorder="1" applyAlignment="1">
      <alignment horizontal="center" vertical="center" wrapText="1" readingOrder="1"/>
    </xf>
    <xf numFmtId="0" fontId="20" fillId="12" borderId="27"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1" borderId="21" xfId="0" applyFont="1" applyFill="1" applyBorder="1" applyAlignment="1">
      <alignment horizontal="center" vertical="center" wrapText="1" readingOrder="1"/>
    </xf>
    <xf numFmtId="0" fontId="20" fillId="11" borderId="22" xfId="0" applyFont="1" applyFill="1" applyBorder="1" applyAlignment="1">
      <alignment horizontal="center" vertical="center" wrapText="1" readingOrder="1"/>
    </xf>
    <xf numFmtId="0" fontId="20" fillId="11" borderId="23"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24" xfId="0" applyFont="1" applyFill="1" applyBorder="1" applyAlignment="1">
      <alignment horizontal="center" vertical="center" wrapText="1" readingOrder="1"/>
    </xf>
    <xf numFmtId="0" fontId="20" fillId="11" borderId="25" xfId="0" applyFont="1" applyFill="1" applyBorder="1" applyAlignment="1">
      <alignment horizontal="center" vertical="center" wrapText="1" readingOrder="1"/>
    </xf>
    <xf numFmtId="0" fontId="20" fillId="11" borderId="26" xfId="0" applyFont="1" applyFill="1" applyBorder="1" applyAlignment="1">
      <alignment horizontal="center" vertical="center" wrapText="1" readingOrder="1"/>
    </xf>
    <xf numFmtId="0" fontId="20" fillId="11" borderId="27"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13" borderId="21" xfId="0" applyFont="1" applyFill="1" applyBorder="1" applyAlignment="1">
      <alignment horizontal="center" vertical="center" wrapText="1" readingOrder="1"/>
    </xf>
    <xf numFmtId="0" fontId="20" fillId="13" borderId="22" xfId="0" applyFont="1" applyFill="1" applyBorder="1" applyAlignment="1">
      <alignment horizontal="center" vertical="center" wrapText="1" readingOrder="1"/>
    </xf>
    <xf numFmtId="0" fontId="20" fillId="13" borderId="23"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24" xfId="0" applyFont="1" applyFill="1" applyBorder="1" applyAlignment="1">
      <alignment horizontal="center" vertical="center" wrapText="1" readingOrder="1"/>
    </xf>
    <xf numFmtId="0" fontId="20" fillId="13" borderId="25" xfId="0" applyFont="1" applyFill="1" applyBorder="1" applyAlignment="1">
      <alignment horizontal="center" vertical="center" wrapText="1" readingOrder="1"/>
    </xf>
    <xf numFmtId="0" fontId="20" fillId="13" borderId="26" xfId="0" applyFont="1" applyFill="1" applyBorder="1" applyAlignment="1">
      <alignment horizontal="center" vertical="center" wrapText="1" readingOrder="1"/>
    </xf>
    <xf numFmtId="0" fontId="20" fillId="13" borderId="27"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20" fillId="5" borderId="21" xfId="0" applyFont="1" applyFill="1" applyBorder="1" applyAlignment="1">
      <alignment horizontal="center" vertical="center" wrapText="1" readingOrder="1"/>
    </xf>
    <xf numFmtId="0" fontId="20" fillId="5" borderId="22" xfId="0" applyFont="1" applyFill="1" applyBorder="1" applyAlignment="1">
      <alignment horizontal="center" vertical="center" wrapText="1" readingOrder="1"/>
    </xf>
    <xf numFmtId="0" fontId="20" fillId="5" borderId="23"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24" xfId="0" applyFont="1" applyFill="1" applyBorder="1" applyAlignment="1">
      <alignment horizontal="center" vertical="center" wrapText="1" readingOrder="1"/>
    </xf>
    <xf numFmtId="0" fontId="20" fillId="5" borderId="25" xfId="0" applyFont="1" applyFill="1" applyBorder="1" applyAlignment="1">
      <alignment horizontal="center" vertical="center" wrapText="1" readingOrder="1"/>
    </xf>
    <xf numFmtId="0" fontId="20" fillId="5" borderId="26" xfId="0" applyFont="1" applyFill="1" applyBorder="1" applyAlignment="1">
      <alignment horizontal="center" vertical="center" wrapText="1" readingOrder="1"/>
    </xf>
    <xf numFmtId="0" fontId="20" fillId="5" borderId="27"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41" fillId="0" borderId="19"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0" xfId="0" applyFont="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1" fillId="0" borderId="17" xfId="0" applyFont="1" applyBorder="1" applyAlignment="1">
      <alignment horizontal="center" vertical="center"/>
    </xf>
    <xf numFmtId="0" fontId="41" fillId="0" borderId="19" xfId="0" applyFont="1" applyBorder="1" applyAlignment="1">
      <alignment horizontal="center" vertical="center" wrapText="1"/>
    </xf>
    <xf numFmtId="0" fontId="40" fillId="11" borderId="20" xfId="0" applyFont="1" applyFill="1" applyBorder="1" applyAlignment="1">
      <alignment horizontal="center" vertical="center" wrapText="1" readingOrder="1"/>
    </xf>
    <xf numFmtId="0" fontId="40" fillId="11" borderId="21" xfId="0" applyFont="1" applyFill="1" applyBorder="1" applyAlignment="1">
      <alignment horizontal="center" vertical="center" wrapText="1" readingOrder="1"/>
    </xf>
    <xf numFmtId="0" fontId="40" fillId="11" borderId="22" xfId="0" applyFont="1" applyFill="1" applyBorder="1" applyAlignment="1">
      <alignment horizontal="center" vertical="center" wrapText="1" readingOrder="1"/>
    </xf>
    <xf numFmtId="0" fontId="40" fillId="11" borderId="23" xfId="0" applyFont="1" applyFill="1" applyBorder="1" applyAlignment="1">
      <alignment horizontal="center" vertical="center" wrapText="1" readingOrder="1"/>
    </xf>
    <xf numFmtId="0" fontId="40" fillId="11" borderId="0" xfId="0" applyFont="1" applyFill="1" applyBorder="1" applyAlignment="1">
      <alignment horizontal="center" vertical="center" wrapText="1" readingOrder="1"/>
    </xf>
    <xf numFmtId="0" fontId="40" fillId="11" borderId="24" xfId="0" applyFont="1" applyFill="1" applyBorder="1" applyAlignment="1">
      <alignment horizontal="center" vertical="center" wrapText="1" readingOrder="1"/>
    </xf>
    <xf numFmtId="0" fontId="40" fillId="11" borderId="25" xfId="0" applyFont="1" applyFill="1" applyBorder="1" applyAlignment="1">
      <alignment horizontal="center" vertical="center" wrapText="1" readingOrder="1"/>
    </xf>
    <xf numFmtId="0" fontId="40" fillId="11" borderId="26" xfId="0" applyFont="1" applyFill="1" applyBorder="1" applyAlignment="1">
      <alignment horizontal="center" vertical="center" wrapText="1" readingOrder="1"/>
    </xf>
    <xf numFmtId="0" fontId="40" fillId="11" borderId="27" xfId="0" applyFont="1" applyFill="1" applyBorder="1" applyAlignment="1">
      <alignment horizontal="center" vertical="center" wrapText="1" readingOrder="1"/>
    </xf>
    <xf numFmtId="0" fontId="41" fillId="0" borderId="14" xfId="0" applyFont="1" applyBorder="1" applyAlignment="1">
      <alignment horizontal="center" vertical="center" wrapText="1"/>
    </xf>
    <xf numFmtId="0" fontId="41" fillId="0" borderId="0" xfId="0" applyFont="1" applyBorder="1" applyAlignment="1">
      <alignment horizontal="center" vertical="center"/>
    </xf>
    <xf numFmtId="0" fontId="40" fillId="12" borderId="20" xfId="0" applyFont="1" applyFill="1" applyBorder="1" applyAlignment="1">
      <alignment horizontal="center" vertical="center" wrapText="1" readingOrder="1"/>
    </xf>
    <xf numFmtId="0" fontId="40" fillId="12" borderId="21" xfId="0" applyFont="1" applyFill="1" applyBorder="1" applyAlignment="1">
      <alignment horizontal="center" vertical="center" wrapText="1" readingOrder="1"/>
    </xf>
    <xf numFmtId="0" fontId="40" fillId="12" borderId="22" xfId="0" applyFont="1" applyFill="1" applyBorder="1" applyAlignment="1">
      <alignment horizontal="center" vertical="center" wrapText="1" readingOrder="1"/>
    </xf>
    <xf numFmtId="0" fontId="40" fillId="12" borderId="23" xfId="0" applyFont="1" applyFill="1" applyBorder="1" applyAlignment="1">
      <alignment horizontal="center" vertical="center" wrapText="1" readingOrder="1"/>
    </xf>
    <xf numFmtId="0" fontId="40" fillId="12" borderId="0" xfId="0" applyFont="1" applyFill="1" applyBorder="1" applyAlignment="1">
      <alignment horizontal="center" vertical="center" wrapText="1" readingOrder="1"/>
    </xf>
    <xf numFmtId="0" fontId="40" fillId="12" borderId="24" xfId="0" applyFont="1" applyFill="1" applyBorder="1" applyAlignment="1">
      <alignment horizontal="center" vertical="center" wrapText="1" readingOrder="1"/>
    </xf>
    <xf numFmtId="0" fontId="40" fillId="12" borderId="25" xfId="0" applyFont="1" applyFill="1" applyBorder="1" applyAlignment="1">
      <alignment horizontal="center" vertical="center" wrapText="1" readingOrder="1"/>
    </xf>
    <xf numFmtId="0" fontId="40" fillId="12" borderId="26" xfId="0" applyFont="1" applyFill="1" applyBorder="1" applyAlignment="1">
      <alignment horizontal="center" vertical="center" wrapText="1" readingOrder="1"/>
    </xf>
    <xf numFmtId="0" fontId="40" fillId="12" borderId="27"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20" xfId="0" applyFont="1" applyFill="1" applyBorder="1" applyAlignment="1">
      <alignment horizontal="center" vertical="center" wrapText="1" readingOrder="1"/>
    </xf>
    <xf numFmtId="0" fontId="40" fillId="5" borderId="21" xfId="0" applyFont="1" applyFill="1" applyBorder="1" applyAlignment="1">
      <alignment horizontal="center" vertical="center" wrapText="1" readingOrder="1"/>
    </xf>
    <xf numFmtId="0" fontId="40" fillId="5" borderId="22" xfId="0" applyFont="1" applyFill="1" applyBorder="1" applyAlignment="1">
      <alignment horizontal="center" vertical="center" wrapText="1" readingOrder="1"/>
    </xf>
    <xf numFmtId="0" fontId="40" fillId="5" borderId="23" xfId="0" applyFont="1" applyFill="1" applyBorder="1" applyAlignment="1">
      <alignment horizontal="center" vertical="center" wrapText="1" readingOrder="1"/>
    </xf>
    <xf numFmtId="0" fontId="40" fillId="5" borderId="0" xfId="0" applyFont="1" applyFill="1" applyBorder="1" applyAlignment="1">
      <alignment horizontal="center" vertical="center" wrapText="1" readingOrder="1"/>
    </xf>
    <xf numFmtId="0" fontId="40" fillId="5" borderId="24" xfId="0" applyFont="1" applyFill="1" applyBorder="1" applyAlignment="1">
      <alignment horizontal="center" vertical="center" wrapText="1" readingOrder="1"/>
    </xf>
    <xf numFmtId="0" fontId="40" fillId="5" borderId="25" xfId="0" applyFont="1" applyFill="1" applyBorder="1" applyAlignment="1">
      <alignment horizontal="center" vertical="center" wrapText="1" readingOrder="1"/>
    </xf>
    <xf numFmtId="0" fontId="40" fillId="5" borderId="26" xfId="0" applyFont="1" applyFill="1" applyBorder="1" applyAlignment="1">
      <alignment horizontal="center" vertical="center" wrapText="1" readingOrder="1"/>
    </xf>
    <xf numFmtId="0" fontId="40" fillId="5" borderId="27"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0" fillId="13" borderId="21" xfId="0" applyFont="1" applyFill="1" applyBorder="1" applyAlignment="1">
      <alignment horizontal="center" vertical="center" wrapText="1" readingOrder="1"/>
    </xf>
    <xf numFmtId="0" fontId="40" fillId="13" borderId="22" xfId="0" applyFont="1" applyFill="1" applyBorder="1" applyAlignment="1">
      <alignment horizontal="center" vertical="center" wrapText="1" readingOrder="1"/>
    </xf>
    <xf numFmtId="0" fontId="40" fillId="13" borderId="23" xfId="0" applyFont="1" applyFill="1" applyBorder="1" applyAlignment="1">
      <alignment horizontal="center" vertical="center" wrapText="1" readingOrder="1"/>
    </xf>
    <xf numFmtId="0" fontId="40" fillId="13" borderId="0" xfId="0" applyFont="1" applyFill="1" applyBorder="1" applyAlignment="1">
      <alignment horizontal="center" vertical="center" wrapText="1" readingOrder="1"/>
    </xf>
    <xf numFmtId="0" fontId="40" fillId="13" borderId="24" xfId="0" applyFont="1" applyFill="1" applyBorder="1" applyAlignment="1">
      <alignment horizontal="center" vertical="center" wrapText="1" readingOrder="1"/>
    </xf>
    <xf numFmtId="0" fontId="40" fillId="13" borderId="25" xfId="0" applyFont="1" applyFill="1" applyBorder="1" applyAlignment="1">
      <alignment horizontal="center" vertical="center" wrapText="1" readingOrder="1"/>
    </xf>
    <xf numFmtId="0" fontId="40" fillId="13" borderId="26" xfId="0" applyFont="1" applyFill="1" applyBorder="1" applyAlignment="1">
      <alignment horizontal="center" vertical="center" wrapText="1" readingOrder="1"/>
    </xf>
    <xf numFmtId="0" fontId="40" fillId="13" borderId="27"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31" xfId="0" applyFont="1" applyFill="1" applyBorder="1" applyAlignment="1">
      <alignment horizontal="center" vertical="center" wrapText="1" readingOrder="1"/>
    </xf>
    <xf numFmtId="0" fontId="38" fillId="15" borderId="32" xfId="0" applyFont="1" applyFill="1" applyBorder="1" applyAlignment="1">
      <alignment horizontal="center" vertical="center" wrapText="1" readingOrder="1"/>
    </xf>
    <xf numFmtId="0" fontId="38" fillId="15" borderId="43" xfId="0" applyFont="1" applyFill="1" applyBorder="1" applyAlignment="1">
      <alignment horizontal="center" vertical="center" wrapText="1" readingOrder="1"/>
    </xf>
    <xf numFmtId="0" fontId="33" fillId="3" borderId="0" xfId="0" applyFont="1" applyFill="1" applyBorder="1" applyAlignment="1">
      <alignment horizontal="justify" vertical="center" wrapText="1"/>
    </xf>
    <xf numFmtId="0" fontId="35" fillId="15" borderId="40" xfId="0" applyFont="1" applyFill="1" applyBorder="1" applyAlignment="1">
      <alignment horizontal="center" vertical="center" wrapText="1" readingOrder="1"/>
    </xf>
    <xf numFmtId="0" fontId="35" fillId="15" borderId="41" xfId="0" applyFont="1" applyFill="1" applyBorder="1" applyAlignment="1">
      <alignment horizontal="center" vertical="center" wrapText="1" readingOrder="1"/>
    </xf>
    <xf numFmtId="0" fontId="35" fillId="3" borderId="38" xfId="0" applyFont="1" applyFill="1" applyBorder="1" applyAlignment="1">
      <alignment horizontal="center" vertical="center" wrapText="1" readingOrder="1"/>
    </xf>
    <xf numFmtId="0" fontId="35" fillId="3"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9" xfId="0" applyFont="1" applyFill="1" applyBorder="1" applyAlignment="1">
      <alignment horizontal="center" vertical="center" wrapText="1" readingOrder="1"/>
    </xf>
    <xf numFmtId="0" fontId="35" fillId="3" borderId="35" xfId="0" applyFont="1" applyFill="1" applyBorder="1" applyAlignment="1">
      <alignment horizontal="center" vertical="center" wrapText="1" readingOrder="1"/>
    </xf>
    <xf numFmtId="0" fontId="35" fillId="3" borderId="36" xfId="0" applyFont="1" applyFill="1" applyBorder="1" applyAlignment="1">
      <alignment horizontal="center" vertical="center" wrapText="1" readingOrder="1"/>
    </xf>
  </cellXfs>
  <cellStyles count="6">
    <cellStyle name="Millares" xfId="5" builtinId="3"/>
    <cellStyle name="Normal" xfId="0" builtinId="0"/>
    <cellStyle name="Normal - Style1 2" xfId="2"/>
    <cellStyle name="Normal 2" xfId="4"/>
    <cellStyle name="Normal 2 2" xfId="3"/>
    <cellStyle name="Porcentaje" xfId="1" builtinId="5"/>
  </cellStyles>
  <dxfs count="43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83342</xdr:rowOff>
    </xdr:from>
    <xdr:to>
      <xdr:col>1</xdr:col>
      <xdr:colOff>1866664</xdr:colOff>
      <xdr:row>3</xdr:row>
      <xdr:rowOff>130968</xdr:rowOff>
    </xdr:to>
    <xdr:pic>
      <xdr:nvPicPr>
        <xdr:cNvPr id="2" name="Picture 20">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088" y="83342"/>
          <a:ext cx="1809514" cy="6548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74612</xdr:colOff>
      <xdr:row>0</xdr:row>
      <xdr:rowOff>71437</xdr:rowOff>
    </xdr:from>
    <xdr:to>
      <xdr:col>2</xdr:col>
      <xdr:colOff>614126</xdr:colOff>
      <xdr:row>3</xdr:row>
      <xdr:rowOff>160337</xdr:rowOff>
    </xdr:to>
    <xdr:pic>
      <xdr:nvPicPr>
        <xdr:cNvPr id="2" name="Picture 20">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550" y="71437"/>
          <a:ext cx="1813482" cy="68421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erazo/Documents/2019/PAAC%202019/Formato%20riesgos%20corrupci&#243;n%202019%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sheetData sheetId="2" refreshError="1">
        <row r="2">
          <cell r="AS2" t="str">
            <v>Asignado</v>
          </cell>
          <cell r="AU2" t="str">
            <v>Confiable</v>
          </cell>
        </row>
        <row r="3">
          <cell r="AU3" t="str">
            <v>No confiable</v>
          </cell>
        </row>
        <row r="8">
          <cell r="AU8" t="str">
            <v>Completa</v>
          </cell>
        </row>
        <row r="9">
          <cell r="AU9" t="str">
            <v>Incompleta</v>
          </cell>
        </row>
        <row r="10">
          <cell r="AU10" t="str">
            <v>No existe</v>
          </cell>
        </row>
      </sheetData>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46"/>
  <sheetViews>
    <sheetView topLeftCell="B1" zoomScaleNormal="100" workbookViewId="0">
      <selection activeCell="C36" sqref="C36:D36"/>
    </sheetView>
  </sheetViews>
  <sheetFormatPr baseColWidth="10" defaultColWidth="11.42578125" defaultRowHeight="15"/>
  <cols>
    <col min="1" max="1" width="2.85546875" style="87" customWidth="1"/>
    <col min="2" max="3" width="24.7109375" style="87" customWidth="1"/>
    <col min="4" max="4" width="16" style="87" customWidth="1"/>
    <col min="5" max="5" width="24.7109375" style="87" customWidth="1"/>
    <col min="6" max="6" width="27.7109375" style="87" customWidth="1"/>
    <col min="7" max="7" width="24.7109375" style="87" customWidth="1"/>
    <col min="8" max="8" width="33.28515625" style="87" customWidth="1"/>
    <col min="9" max="16384" width="11.42578125" style="87"/>
  </cols>
  <sheetData>
    <row r="1" spans="2:8" ht="15.75" thickBot="1"/>
    <row r="2" spans="2:8" ht="18">
      <c r="B2" s="207" t="s">
        <v>157</v>
      </c>
      <c r="C2" s="208"/>
      <c r="D2" s="208"/>
      <c r="E2" s="208"/>
      <c r="F2" s="208"/>
      <c r="G2" s="208"/>
      <c r="H2" s="209"/>
    </row>
    <row r="3" spans="2:8">
      <c r="B3" s="88"/>
      <c r="C3" s="89"/>
      <c r="D3" s="89"/>
      <c r="E3" s="89"/>
      <c r="F3" s="89"/>
      <c r="G3" s="89"/>
      <c r="H3" s="90"/>
    </row>
    <row r="4" spans="2:8" ht="63" customHeight="1">
      <c r="B4" s="210" t="s">
        <v>189</v>
      </c>
      <c r="C4" s="211"/>
      <c r="D4" s="211"/>
      <c r="E4" s="211"/>
      <c r="F4" s="211"/>
      <c r="G4" s="211"/>
      <c r="H4" s="212"/>
    </row>
    <row r="5" spans="2:8" ht="63" customHeight="1">
      <c r="B5" s="213"/>
      <c r="C5" s="214"/>
      <c r="D5" s="214"/>
      <c r="E5" s="214"/>
      <c r="F5" s="214"/>
      <c r="G5" s="214"/>
      <c r="H5" s="215"/>
    </row>
    <row r="6" spans="2:8" ht="16.5">
      <c r="B6" s="216" t="s">
        <v>155</v>
      </c>
      <c r="C6" s="217"/>
      <c r="D6" s="217"/>
      <c r="E6" s="217"/>
      <c r="F6" s="217"/>
      <c r="G6" s="217"/>
      <c r="H6" s="218"/>
    </row>
    <row r="7" spans="2:8" ht="95.25" customHeight="1">
      <c r="B7" s="226" t="s">
        <v>160</v>
      </c>
      <c r="C7" s="227"/>
      <c r="D7" s="227"/>
      <c r="E7" s="227"/>
      <c r="F7" s="227"/>
      <c r="G7" s="227"/>
      <c r="H7" s="228"/>
    </row>
    <row r="8" spans="2:8" ht="16.5">
      <c r="B8" s="123"/>
      <c r="C8" s="124"/>
      <c r="D8" s="124"/>
      <c r="E8" s="124"/>
      <c r="F8" s="124"/>
      <c r="G8" s="124"/>
      <c r="H8" s="125"/>
    </row>
    <row r="9" spans="2:8" ht="16.5" customHeight="1">
      <c r="B9" s="219" t="s">
        <v>266</v>
      </c>
      <c r="C9" s="220"/>
      <c r="D9" s="220"/>
      <c r="E9" s="220"/>
      <c r="F9" s="220"/>
      <c r="G9" s="220"/>
      <c r="H9" s="221"/>
    </row>
    <row r="10" spans="2:8" ht="44.25" customHeight="1">
      <c r="B10" s="219"/>
      <c r="C10" s="220"/>
      <c r="D10" s="220"/>
      <c r="E10" s="220"/>
      <c r="F10" s="220"/>
      <c r="G10" s="220"/>
      <c r="H10" s="221"/>
    </row>
    <row r="11" spans="2:8" ht="15.75" thickBot="1">
      <c r="B11" s="112"/>
      <c r="C11" s="114"/>
      <c r="D11" s="119"/>
      <c r="E11" s="120"/>
      <c r="F11" s="120"/>
      <c r="G11" s="121"/>
      <c r="H11" s="122"/>
    </row>
    <row r="12" spans="2:8" ht="15.75" thickTop="1">
      <c r="B12" s="112"/>
      <c r="C12" s="222" t="s">
        <v>156</v>
      </c>
      <c r="D12" s="223"/>
      <c r="E12" s="224" t="s">
        <v>188</v>
      </c>
      <c r="F12" s="225"/>
      <c r="G12" s="114"/>
      <c r="H12" s="115"/>
    </row>
    <row r="13" spans="2:8" ht="35.25" customHeight="1">
      <c r="B13" s="112"/>
      <c r="C13" s="229" t="s">
        <v>182</v>
      </c>
      <c r="D13" s="230"/>
      <c r="E13" s="231" t="s">
        <v>187</v>
      </c>
      <c r="F13" s="232"/>
      <c r="G13" s="114"/>
      <c r="H13" s="115"/>
    </row>
    <row r="14" spans="2:8" ht="17.25" customHeight="1">
      <c r="B14" s="112"/>
      <c r="C14" s="229" t="s">
        <v>183</v>
      </c>
      <c r="D14" s="230"/>
      <c r="E14" s="231" t="s">
        <v>185</v>
      </c>
      <c r="F14" s="232"/>
      <c r="G14" s="114"/>
      <c r="H14" s="115"/>
    </row>
    <row r="15" spans="2:8" ht="19.5" customHeight="1">
      <c r="B15" s="112"/>
      <c r="C15" s="229" t="s">
        <v>184</v>
      </c>
      <c r="D15" s="230"/>
      <c r="E15" s="231" t="s">
        <v>186</v>
      </c>
      <c r="F15" s="232"/>
      <c r="G15" s="114"/>
      <c r="H15" s="115"/>
    </row>
    <row r="16" spans="2:8" ht="69.75" customHeight="1">
      <c r="B16" s="112"/>
      <c r="C16" s="229" t="s">
        <v>158</v>
      </c>
      <c r="D16" s="230"/>
      <c r="E16" s="231" t="s">
        <v>159</v>
      </c>
      <c r="F16" s="232"/>
      <c r="G16" s="114"/>
      <c r="H16" s="115"/>
    </row>
    <row r="17" spans="2:8" ht="34.5" customHeight="1">
      <c r="B17" s="112"/>
      <c r="C17" s="233" t="s">
        <v>2</v>
      </c>
      <c r="D17" s="234"/>
      <c r="E17" s="235" t="s">
        <v>190</v>
      </c>
      <c r="F17" s="236"/>
      <c r="G17" s="114"/>
      <c r="H17" s="115"/>
    </row>
    <row r="18" spans="2:8" ht="27.75" customHeight="1">
      <c r="B18" s="112"/>
      <c r="C18" s="233" t="s">
        <v>3</v>
      </c>
      <c r="D18" s="234"/>
      <c r="E18" s="235" t="s">
        <v>191</v>
      </c>
      <c r="F18" s="236"/>
      <c r="G18" s="114"/>
      <c r="H18" s="115"/>
    </row>
    <row r="19" spans="2:8" ht="28.5" customHeight="1">
      <c r="B19" s="112"/>
      <c r="C19" s="233" t="s">
        <v>39</v>
      </c>
      <c r="D19" s="234"/>
      <c r="E19" s="235" t="s">
        <v>192</v>
      </c>
      <c r="F19" s="236"/>
      <c r="G19" s="114"/>
      <c r="H19" s="115"/>
    </row>
    <row r="20" spans="2:8" ht="72.75" customHeight="1">
      <c r="B20" s="112"/>
      <c r="C20" s="233" t="s">
        <v>1</v>
      </c>
      <c r="D20" s="234"/>
      <c r="E20" s="235" t="s">
        <v>193</v>
      </c>
      <c r="F20" s="236"/>
      <c r="G20" s="114"/>
      <c r="H20" s="115"/>
    </row>
    <row r="21" spans="2:8" ht="64.5" customHeight="1">
      <c r="B21" s="112"/>
      <c r="C21" s="233" t="s">
        <v>47</v>
      </c>
      <c r="D21" s="234"/>
      <c r="E21" s="235" t="s">
        <v>162</v>
      </c>
      <c r="F21" s="236"/>
      <c r="G21" s="114"/>
      <c r="H21" s="115"/>
    </row>
    <row r="22" spans="2:8" ht="71.25" customHeight="1">
      <c r="B22" s="112"/>
      <c r="C22" s="233" t="s">
        <v>161</v>
      </c>
      <c r="D22" s="234"/>
      <c r="E22" s="235" t="s">
        <v>163</v>
      </c>
      <c r="F22" s="236"/>
      <c r="G22" s="114"/>
      <c r="H22" s="115"/>
    </row>
    <row r="23" spans="2:8" ht="55.5" customHeight="1">
      <c r="B23" s="112"/>
      <c r="C23" s="240" t="s">
        <v>164</v>
      </c>
      <c r="D23" s="241"/>
      <c r="E23" s="235" t="s">
        <v>274</v>
      </c>
      <c r="F23" s="236"/>
      <c r="G23" s="114"/>
      <c r="H23" s="115"/>
    </row>
    <row r="24" spans="2:8" ht="42" customHeight="1">
      <c r="B24" s="112"/>
      <c r="C24" s="240" t="s">
        <v>45</v>
      </c>
      <c r="D24" s="241"/>
      <c r="E24" s="235" t="s">
        <v>275</v>
      </c>
      <c r="F24" s="236"/>
      <c r="G24" s="114"/>
      <c r="H24" s="115"/>
    </row>
    <row r="25" spans="2:8" ht="59.25" customHeight="1">
      <c r="B25" s="112"/>
      <c r="C25" s="240" t="s">
        <v>154</v>
      </c>
      <c r="D25" s="241"/>
      <c r="E25" s="235" t="s">
        <v>165</v>
      </c>
      <c r="F25" s="236"/>
      <c r="G25" s="114"/>
      <c r="H25" s="115"/>
    </row>
    <row r="26" spans="2:8" ht="23.25" customHeight="1">
      <c r="B26" s="112"/>
      <c r="C26" s="240" t="s">
        <v>12</v>
      </c>
      <c r="D26" s="241"/>
      <c r="E26" s="235" t="s">
        <v>276</v>
      </c>
      <c r="F26" s="236"/>
      <c r="G26" s="114"/>
      <c r="H26" s="115"/>
    </row>
    <row r="27" spans="2:8" ht="30.75" customHeight="1">
      <c r="B27" s="112"/>
      <c r="C27" s="240" t="s">
        <v>169</v>
      </c>
      <c r="D27" s="241"/>
      <c r="E27" s="235" t="s">
        <v>166</v>
      </c>
      <c r="F27" s="236"/>
      <c r="G27" s="114"/>
      <c r="H27" s="115"/>
    </row>
    <row r="28" spans="2:8" ht="35.25" customHeight="1">
      <c r="B28" s="112"/>
      <c r="C28" s="240" t="s">
        <v>170</v>
      </c>
      <c r="D28" s="241"/>
      <c r="E28" s="235" t="s">
        <v>167</v>
      </c>
      <c r="F28" s="236"/>
      <c r="G28" s="114"/>
      <c r="H28" s="115"/>
    </row>
    <row r="29" spans="2:8" ht="33" customHeight="1">
      <c r="B29" s="112"/>
      <c r="C29" s="240" t="s">
        <v>170</v>
      </c>
      <c r="D29" s="241"/>
      <c r="E29" s="235" t="s">
        <v>167</v>
      </c>
      <c r="F29" s="236"/>
      <c r="G29" s="114"/>
      <c r="H29" s="115"/>
    </row>
    <row r="30" spans="2:8" ht="30" customHeight="1">
      <c r="B30" s="112"/>
      <c r="C30" s="240" t="s">
        <v>171</v>
      </c>
      <c r="D30" s="241"/>
      <c r="E30" s="235" t="s">
        <v>168</v>
      </c>
      <c r="F30" s="236"/>
      <c r="G30" s="114"/>
      <c r="H30" s="115"/>
    </row>
    <row r="31" spans="2:8" ht="35.25" customHeight="1">
      <c r="B31" s="112"/>
      <c r="C31" s="240" t="s">
        <v>172</v>
      </c>
      <c r="D31" s="241"/>
      <c r="E31" s="235" t="s">
        <v>173</v>
      </c>
      <c r="F31" s="236"/>
      <c r="G31" s="114"/>
      <c r="H31" s="115"/>
    </row>
    <row r="32" spans="2:8" ht="31.5" customHeight="1">
      <c r="B32" s="112"/>
      <c r="C32" s="240" t="s">
        <v>174</v>
      </c>
      <c r="D32" s="241"/>
      <c r="E32" s="235" t="s">
        <v>175</v>
      </c>
      <c r="F32" s="236"/>
      <c r="G32" s="114"/>
      <c r="H32" s="115"/>
    </row>
    <row r="33" spans="2:8" ht="35.25" customHeight="1">
      <c r="B33" s="112"/>
      <c r="C33" s="240" t="s">
        <v>277</v>
      </c>
      <c r="D33" s="241"/>
      <c r="E33" s="235" t="s">
        <v>176</v>
      </c>
      <c r="F33" s="236"/>
      <c r="G33" s="114"/>
      <c r="H33" s="115"/>
    </row>
    <row r="34" spans="2:8" ht="59.25" customHeight="1">
      <c r="B34" s="112"/>
      <c r="C34" s="240" t="s">
        <v>177</v>
      </c>
      <c r="D34" s="241"/>
      <c r="E34" s="235" t="s">
        <v>278</v>
      </c>
      <c r="F34" s="236"/>
      <c r="G34" s="114"/>
      <c r="H34" s="115"/>
    </row>
    <row r="35" spans="2:8" ht="29.25" customHeight="1">
      <c r="B35" s="112"/>
      <c r="C35" s="240" t="s">
        <v>29</v>
      </c>
      <c r="D35" s="241"/>
      <c r="E35" s="235" t="s">
        <v>178</v>
      </c>
      <c r="F35" s="236"/>
      <c r="G35" s="114"/>
      <c r="H35" s="115"/>
    </row>
    <row r="36" spans="2:8" ht="82.5" customHeight="1">
      <c r="B36" s="112"/>
      <c r="C36" s="240" t="s">
        <v>180</v>
      </c>
      <c r="D36" s="241"/>
      <c r="E36" s="235" t="s">
        <v>179</v>
      </c>
      <c r="F36" s="236"/>
      <c r="G36" s="114"/>
      <c r="H36" s="115"/>
    </row>
    <row r="37" spans="2:8" ht="46.5" customHeight="1">
      <c r="B37" s="112"/>
      <c r="C37" s="240" t="s">
        <v>36</v>
      </c>
      <c r="D37" s="241"/>
      <c r="E37" s="235" t="s">
        <v>181</v>
      </c>
      <c r="F37" s="236"/>
      <c r="G37" s="114"/>
      <c r="H37" s="115"/>
    </row>
    <row r="38" spans="2:8" ht="6.75" customHeight="1" thickBot="1">
      <c r="B38" s="112"/>
      <c r="C38" s="242"/>
      <c r="D38" s="243"/>
      <c r="E38" s="244"/>
      <c r="F38" s="245"/>
      <c r="G38" s="114"/>
      <c r="H38" s="115"/>
    </row>
    <row r="39" spans="2:8" ht="6.75" customHeight="1" thickTop="1">
      <c r="B39" s="112"/>
      <c r="C39" s="113"/>
      <c r="D39" s="113"/>
      <c r="E39" s="154"/>
      <c r="F39" s="154"/>
      <c r="G39" s="114"/>
      <c r="H39" s="115"/>
    </row>
    <row r="40" spans="2:8">
      <c r="B40" s="237" t="s">
        <v>272</v>
      </c>
      <c r="C40" s="238"/>
      <c r="D40" s="238"/>
      <c r="E40" s="238"/>
      <c r="F40" s="238"/>
      <c r="G40" s="238"/>
      <c r="H40" s="239"/>
    </row>
    <row r="41" spans="2:8" ht="21" customHeight="1">
      <c r="B41" s="246" t="s">
        <v>267</v>
      </c>
      <c r="C41" s="247"/>
      <c r="D41" s="247"/>
      <c r="E41" s="247"/>
      <c r="F41" s="247"/>
      <c r="G41" s="247"/>
      <c r="H41" s="248"/>
    </row>
    <row r="42" spans="2:8" ht="20.25" customHeight="1">
      <c r="B42" s="237" t="s">
        <v>268</v>
      </c>
      <c r="C42" s="238"/>
      <c r="D42" s="238"/>
      <c r="E42" s="238"/>
      <c r="F42" s="238"/>
      <c r="G42" s="238"/>
      <c r="H42" s="239"/>
    </row>
    <row r="43" spans="2:8" ht="20.25" customHeight="1">
      <c r="B43" s="237" t="s">
        <v>269</v>
      </c>
      <c r="C43" s="238"/>
      <c r="D43" s="238"/>
      <c r="E43" s="238"/>
      <c r="F43" s="238"/>
      <c r="G43" s="238"/>
      <c r="H43" s="239"/>
    </row>
    <row r="44" spans="2:8" ht="20.25" customHeight="1">
      <c r="B44" s="237" t="s">
        <v>270</v>
      </c>
      <c r="C44" s="238"/>
      <c r="D44" s="238"/>
      <c r="E44" s="238"/>
      <c r="F44" s="238"/>
      <c r="G44" s="238"/>
      <c r="H44" s="239"/>
    </row>
    <row r="45" spans="2:8">
      <c r="B45" s="237" t="s">
        <v>271</v>
      </c>
      <c r="C45" s="238"/>
      <c r="D45" s="238"/>
      <c r="E45" s="238"/>
      <c r="F45" s="238"/>
      <c r="G45" s="238"/>
      <c r="H45" s="239"/>
    </row>
    <row r="46" spans="2:8" ht="15.75" thickBot="1">
      <c r="B46" s="116"/>
      <c r="C46" s="117"/>
      <c r="D46" s="117"/>
      <c r="E46" s="117"/>
      <c r="F46" s="117"/>
      <c r="G46" s="117"/>
      <c r="H46" s="118"/>
    </row>
  </sheetData>
  <sheetProtection algorithmName="SHA-512" hashValue="KIicaNCBFeoH6UF0kpO0g1dUYvgxM4GIAlQ04PA+1KFxZ/COv8aZ7WuFPhkBSIGQEetw/wnL5UUG31SBZnW/dg==" saltValue="T7lQfgymrnhOt1cjbdvnew==" spinCount="100000" sheet="1" objects="1" scenarios="1"/>
  <mergeCells count="65">
    <mergeCell ref="C15:D15"/>
    <mergeCell ref="E15:F15"/>
    <mergeCell ref="E22:F22"/>
    <mergeCell ref="C22:D22"/>
    <mergeCell ref="C25:D25"/>
    <mergeCell ref="E25:F25"/>
    <mergeCell ref="E28:F28"/>
    <mergeCell ref="C28:D28"/>
    <mergeCell ref="C33:D33"/>
    <mergeCell ref="B41:H41"/>
    <mergeCell ref="C29:D29"/>
    <mergeCell ref="E29:F29"/>
    <mergeCell ref="C30:D30"/>
    <mergeCell ref="E30:F30"/>
    <mergeCell ref="E33:F33"/>
    <mergeCell ref="C34:D34"/>
    <mergeCell ref="C35:D35"/>
    <mergeCell ref="E35:F35"/>
    <mergeCell ref="E36:F36"/>
    <mergeCell ref="E37:F37"/>
    <mergeCell ref="C37:D37"/>
    <mergeCell ref="B43:H43"/>
    <mergeCell ref="B42:H42"/>
    <mergeCell ref="C38:D38"/>
    <mergeCell ref="E38:F38"/>
    <mergeCell ref="B40:H40"/>
    <mergeCell ref="B44:H44"/>
    <mergeCell ref="B45:H45"/>
    <mergeCell ref="E23:F23"/>
    <mergeCell ref="C23:D23"/>
    <mergeCell ref="C24:D24"/>
    <mergeCell ref="E24:F24"/>
    <mergeCell ref="C26:D26"/>
    <mergeCell ref="E26:F26"/>
    <mergeCell ref="E34:F34"/>
    <mergeCell ref="C32:D32"/>
    <mergeCell ref="C31:D31"/>
    <mergeCell ref="E31:F31"/>
    <mergeCell ref="E32:F32"/>
    <mergeCell ref="C27:D27"/>
    <mergeCell ref="E27:F27"/>
    <mergeCell ref="C36:D36"/>
    <mergeCell ref="C13:D13"/>
    <mergeCell ref="E13:F13"/>
    <mergeCell ref="C17:D17"/>
    <mergeCell ref="E17:F17"/>
    <mergeCell ref="C21:D21"/>
    <mergeCell ref="C18:D18"/>
    <mergeCell ref="C19:D19"/>
    <mergeCell ref="C20:D20"/>
    <mergeCell ref="E18:F18"/>
    <mergeCell ref="E19:F19"/>
    <mergeCell ref="E20:F20"/>
    <mergeCell ref="E21:F21"/>
    <mergeCell ref="C16:D16"/>
    <mergeCell ref="E16:F16"/>
    <mergeCell ref="C14:D14"/>
    <mergeCell ref="E14:F14"/>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3:A21"/>
  <sheetViews>
    <sheetView topLeftCell="A40" workbookViewId="0">
      <selection activeCell="B3" sqref="B3"/>
    </sheetView>
  </sheetViews>
  <sheetFormatPr baseColWidth="10" defaultColWidth="11.42578125" defaultRowHeight="12.75"/>
  <cols>
    <col min="1" max="1" width="32.85546875" style="7" customWidth="1"/>
    <col min="2" max="16384" width="11.42578125" style="7"/>
  </cols>
  <sheetData>
    <row r="3" spans="1:1">
      <c r="A3" s="8" t="s">
        <v>14</v>
      </c>
    </row>
    <row r="4" spans="1:1">
      <c r="A4" s="8" t="s">
        <v>15</v>
      </c>
    </row>
    <row r="5" spans="1:1">
      <c r="A5" s="8" t="s">
        <v>16</v>
      </c>
    </row>
    <row r="6" spans="1:1">
      <c r="A6" s="8" t="s">
        <v>10</v>
      </c>
    </row>
    <row r="7" spans="1:1">
      <c r="A7" s="8" t="s">
        <v>9</v>
      </c>
    </row>
    <row r="8" spans="1:1">
      <c r="A8" s="8" t="s">
        <v>19</v>
      </c>
    </row>
    <row r="9" spans="1:1">
      <c r="A9" s="8" t="s">
        <v>20</v>
      </c>
    </row>
    <row r="10" spans="1:1">
      <c r="A10" s="8" t="s">
        <v>22</v>
      </c>
    </row>
    <row r="11" spans="1:1">
      <c r="A11" s="8" t="s">
        <v>23</v>
      </c>
    </row>
    <row r="12" spans="1:1">
      <c r="A12" s="8" t="s">
        <v>25</v>
      </c>
    </row>
    <row r="13" spans="1:1">
      <c r="A13" s="8" t="s">
        <v>26</v>
      </c>
    </row>
    <row r="14" spans="1:1">
      <c r="A14" s="8" t="s">
        <v>27</v>
      </c>
    </row>
    <row r="16" spans="1:1">
      <c r="A16" s="8" t="s">
        <v>30</v>
      </c>
    </row>
    <row r="17" spans="1:1">
      <c r="A17" s="8" t="s">
        <v>31</v>
      </c>
    </row>
    <row r="18" spans="1:1">
      <c r="A18" s="8" t="s">
        <v>32</v>
      </c>
    </row>
    <row r="20" spans="1:1">
      <c r="A20" s="8" t="s">
        <v>37</v>
      </c>
    </row>
    <row r="21" spans="1:1">
      <c r="A21" s="8"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FF00"/>
  </sheetPr>
  <dimension ref="A1:BR75"/>
  <sheetViews>
    <sheetView tabSelected="1" zoomScale="80" zoomScaleNormal="80" workbookViewId="0">
      <pane ySplit="12" topLeftCell="A13" activePane="bottomLeft" state="frozen"/>
      <selection activeCell="B12" sqref="B12"/>
      <selection pane="bottomLeft" activeCell="F13" sqref="F13:F18"/>
    </sheetView>
  </sheetViews>
  <sheetFormatPr baseColWidth="10" defaultColWidth="11.42578125" defaultRowHeight="16.5"/>
  <cols>
    <col min="1" max="1" width="4" style="2" bestFit="1" customWidth="1"/>
    <col min="2" max="2" width="40.28515625" style="2" customWidth="1"/>
    <col min="3" max="3" width="16.28515625" style="2" customWidth="1"/>
    <col min="4" max="4" width="30.5703125" style="2" customWidth="1"/>
    <col min="5" max="5" width="31" style="2" customWidth="1"/>
    <col min="6" max="6" width="32.5703125" style="1" customWidth="1"/>
    <col min="7" max="7" width="25.140625" style="4" customWidth="1"/>
    <col min="8" max="8" width="17.85546875" style="1" customWidth="1"/>
    <col min="9" max="9" width="16.5703125" style="1" customWidth="1"/>
    <col min="10" max="10" width="6.28515625" style="1" bestFit="1" customWidth="1"/>
    <col min="11" max="11" width="48" style="1" customWidth="1"/>
    <col min="12" max="12" width="30.5703125" style="1" hidden="1" customWidth="1"/>
    <col min="13" max="13" width="17.5703125" style="1" customWidth="1"/>
    <col min="14" max="14" width="6.28515625" style="1" bestFit="1" customWidth="1"/>
    <col min="15" max="15" width="16" style="1" customWidth="1"/>
    <col min="16" max="16" width="5.85546875" style="1" customWidth="1"/>
    <col min="17" max="17" width="84.7109375" style="1" customWidth="1"/>
    <col min="18" max="18" width="15.140625" style="1" bestFit="1" customWidth="1"/>
    <col min="19" max="24" width="19" style="1" customWidth="1"/>
    <col min="25" max="25" width="21.42578125" style="1" customWidth="1"/>
    <col min="26" max="26" width="12.5703125" style="1" customWidth="1"/>
    <col min="27" max="27" width="10.42578125" style="1" customWidth="1"/>
    <col min="28" max="28" width="11.140625" style="1" customWidth="1"/>
    <col min="29" max="29" width="9.140625" style="1" customWidth="1"/>
    <col min="30" max="30" width="9.85546875" style="1" customWidth="1"/>
    <col min="31" max="31" width="13" style="1" customWidth="1"/>
    <col min="32" max="32" width="44.85546875" style="192" customWidth="1"/>
    <col min="33" max="36" width="18.85546875" style="192" customWidth="1"/>
    <col min="37" max="37" width="20.7109375" style="192" customWidth="1"/>
    <col min="38" max="38" width="21.7109375" style="192" customWidth="1"/>
    <col min="39" max="39" width="17.42578125" style="1" customWidth="1"/>
    <col min="40" max="40" width="17.140625" style="1" customWidth="1"/>
    <col min="41" max="16384" width="11.42578125" style="1"/>
  </cols>
  <sheetData>
    <row r="1" spans="1:70" s="152" customFormat="1" ht="15.75" customHeight="1">
      <c r="A1" s="278"/>
      <c r="B1" s="278"/>
      <c r="C1" s="279" t="s">
        <v>262</v>
      </c>
      <c r="D1" s="279"/>
      <c r="E1" s="279"/>
      <c r="F1" s="153" t="s">
        <v>263</v>
      </c>
      <c r="AF1" s="186"/>
      <c r="AG1" s="186"/>
      <c r="AH1" s="186"/>
      <c r="AI1" s="186"/>
      <c r="AJ1" s="186"/>
      <c r="AK1" s="186"/>
      <c r="AL1" s="186"/>
    </row>
    <row r="2" spans="1:70" s="152" customFormat="1" ht="15.75" customHeight="1">
      <c r="A2" s="278"/>
      <c r="B2" s="278"/>
      <c r="C2" s="279"/>
      <c r="D2" s="279"/>
      <c r="E2" s="279"/>
      <c r="F2" s="153" t="s">
        <v>285</v>
      </c>
      <c r="AF2" s="186"/>
      <c r="AG2" s="186"/>
      <c r="AH2" s="186"/>
      <c r="AI2" s="186"/>
      <c r="AJ2" s="186"/>
      <c r="AK2" s="186"/>
      <c r="AL2" s="186"/>
    </row>
    <row r="3" spans="1:70" s="152" customFormat="1" ht="15.75" customHeight="1">
      <c r="A3" s="278"/>
      <c r="B3" s="278"/>
      <c r="C3" s="279" t="s">
        <v>261</v>
      </c>
      <c r="D3" s="279"/>
      <c r="E3" s="279"/>
      <c r="F3" s="269" t="s">
        <v>283</v>
      </c>
      <c r="AF3" s="186"/>
      <c r="AG3" s="186"/>
      <c r="AH3" s="186"/>
      <c r="AI3" s="186"/>
      <c r="AJ3" s="186"/>
      <c r="AK3" s="186"/>
      <c r="AL3" s="186"/>
    </row>
    <row r="4" spans="1:70" s="152" customFormat="1" ht="15.75" customHeight="1">
      <c r="A4" s="278"/>
      <c r="B4" s="278"/>
      <c r="C4" s="279"/>
      <c r="D4" s="279"/>
      <c r="E4" s="279"/>
      <c r="F4" s="269"/>
      <c r="AF4" s="186"/>
      <c r="AG4" s="186"/>
      <c r="AH4" s="186"/>
      <c r="AI4" s="186"/>
      <c r="AJ4" s="186"/>
      <c r="AK4" s="186"/>
      <c r="AL4" s="186"/>
    </row>
    <row r="5" spans="1:70" s="132" customFormat="1" ht="4.5" customHeight="1">
      <c r="A5" s="133"/>
      <c r="B5" s="133"/>
      <c r="C5" s="134"/>
      <c r="D5" s="133"/>
      <c r="E5" s="133"/>
      <c r="F5" s="131"/>
      <c r="G5" s="135"/>
      <c r="H5" s="131"/>
      <c r="I5" s="131"/>
      <c r="J5" s="131"/>
      <c r="K5" s="131"/>
      <c r="L5" s="131"/>
      <c r="M5" s="131"/>
      <c r="N5" s="131"/>
      <c r="O5" s="131"/>
      <c r="P5" s="131"/>
      <c r="Q5" s="131"/>
      <c r="R5" s="131"/>
      <c r="S5" s="131"/>
      <c r="T5" s="131"/>
      <c r="U5" s="131"/>
      <c r="V5" s="131"/>
      <c r="W5" s="131"/>
      <c r="X5" s="131"/>
      <c r="Y5" s="131"/>
      <c r="Z5" s="131"/>
      <c r="AA5" s="131"/>
      <c r="AB5" s="131"/>
      <c r="AC5" s="131"/>
      <c r="AD5" s="131"/>
      <c r="AE5" s="131"/>
      <c r="AF5" s="187"/>
      <c r="AG5" s="187"/>
      <c r="AH5" s="187"/>
      <c r="AI5" s="187"/>
      <c r="AJ5" s="187"/>
      <c r="AK5" s="187"/>
      <c r="AL5" s="187"/>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row>
    <row r="6" spans="1:70" s="180" customFormat="1" ht="11.25" customHeight="1">
      <c r="A6" s="270" t="s">
        <v>40</v>
      </c>
      <c r="B6" s="271"/>
      <c r="C6" s="272"/>
      <c r="D6" s="272"/>
      <c r="E6" s="272"/>
      <c r="F6" s="272"/>
      <c r="G6" s="272"/>
      <c r="H6" s="272"/>
      <c r="I6" s="272"/>
      <c r="J6" s="272"/>
      <c r="K6" s="272"/>
      <c r="L6" s="272"/>
      <c r="M6" s="272"/>
      <c r="N6" s="272"/>
      <c r="O6" s="273"/>
      <c r="P6" s="293"/>
      <c r="Q6" s="293"/>
      <c r="R6" s="293"/>
      <c r="S6" s="179"/>
      <c r="T6" s="179"/>
      <c r="U6" s="179"/>
      <c r="V6" s="179"/>
      <c r="W6" s="179"/>
      <c r="X6" s="179"/>
      <c r="Y6" s="179"/>
      <c r="Z6" s="179"/>
      <c r="AA6" s="179"/>
      <c r="AB6" s="179"/>
      <c r="AC6" s="179"/>
      <c r="AD6" s="179"/>
      <c r="AE6" s="179"/>
      <c r="AF6" s="188"/>
      <c r="AG6" s="188"/>
      <c r="AH6" s="188"/>
      <c r="AI6" s="188"/>
      <c r="AJ6" s="188"/>
      <c r="AK6" s="188"/>
      <c r="AL6" s="188"/>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row>
    <row r="7" spans="1:70" s="180" customFormat="1" ht="11.25" customHeight="1">
      <c r="A7" s="181" t="s">
        <v>123</v>
      </c>
      <c r="B7" s="182"/>
      <c r="C7" s="272"/>
      <c r="D7" s="272"/>
      <c r="E7" s="272"/>
      <c r="F7" s="272"/>
      <c r="G7" s="272"/>
      <c r="H7" s="272"/>
      <c r="I7" s="272"/>
      <c r="J7" s="272"/>
      <c r="K7" s="272"/>
      <c r="L7" s="272"/>
      <c r="M7" s="272"/>
      <c r="N7" s="272"/>
      <c r="O7" s="273"/>
      <c r="P7" s="179"/>
      <c r="Q7" s="179"/>
      <c r="R7" s="179"/>
      <c r="S7" s="179"/>
      <c r="T7" s="179"/>
      <c r="U7" s="179"/>
      <c r="V7" s="179"/>
      <c r="W7" s="179"/>
      <c r="X7" s="179"/>
      <c r="Y7" s="179"/>
      <c r="Z7" s="179"/>
      <c r="AA7" s="179"/>
      <c r="AB7" s="179"/>
      <c r="AC7" s="179"/>
      <c r="AD7" s="179"/>
      <c r="AE7" s="179"/>
      <c r="AF7" s="188"/>
      <c r="AG7" s="188"/>
      <c r="AH7" s="188"/>
      <c r="AI7" s="188"/>
      <c r="AJ7" s="188"/>
      <c r="AK7" s="188"/>
      <c r="AL7" s="188"/>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row>
    <row r="8" spans="1:70" s="180" customFormat="1" ht="12" customHeight="1">
      <c r="A8" s="181" t="s">
        <v>41</v>
      </c>
      <c r="B8" s="182"/>
      <c r="C8" s="272"/>
      <c r="D8" s="272"/>
      <c r="E8" s="272"/>
      <c r="F8" s="272"/>
      <c r="G8" s="272"/>
      <c r="H8" s="272"/>
      <c r="I8" s="272"/>
      <c r="J8" s="272"/>
      <c r="K8" s="272"/>
      <c r="L8" s="272"/>
      <c r="M8" s="272"/>
      <c r="N8" s="272"/>
      <c r="O8" s="273"/>
      <c r="P8" s="179"/>
      <c r="Q8" s="179"/>
      <c r="R8" s="179"/>
      <c r="S8" s="179"/>
      <c r="T8" s="179"/>
      <c r="U8" s="179"/>
      <c r="V8" s="179"/>
      <c r="W8" s="179"/>
      <c r="X8" s="179"/>
      <c r="Y8" s="179"/>
      <c r="Z8" s="179"/>
      <c r="AA8" s="179"/>
      <c r="AB8" s="179"/>
      <c r="AC8" s="179"/>
      <c r="AD8" s="179"/>
      <c r="AE8" s="179"/>
      <c r="AF8" s="188"/>
      <c r="AG8" s="188"/>
      <c r="AH8" s="188"/>
      <c r="AI8" s="188"/>
      <c r="AJ8" s="188"/>
      <c r="AK8" s="188"/>
      <c r="AL8" s="188"/>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row>
    <row r="9" spans="1:70" s="180" customFormat="1" ht="12" customHeight="1">
      <c r="A9" s="270" t="s">
        <v>286</v>
      </c>
      <c r="B9" s="271"/>
      <c r="C9" s="202"/>
      <c r="D9" s="202"/>
      <c r="E9" s="202"/>
      <c r="F9" s="202"/>
      <c r="G9" s="202"/>
      <c r="H9" s="202"/>
      <c r="I9" s="202"/>
      <c r="J9" s="202"/>
      <c r="K9" s="202"/>
      <c r="L9" s="202"/>
      <c r="M9" s="202"/>
      <c r="N9" s="202"/>
      <c r="O9" s="203"/>
      <c r="P9" s="179"/>
      <c r="Q9" s="179"/>
      <c r="R9" s="179"/>
      <c r="S9" s="179"/>
      <c r="T9" s="179"/>
      <c r="U9" s="179"/>
      <c r="V9" s="179"/>
      <c r="W9" s="179"/>
      <c r="X9" s="179"/>
      <c r="Y9" s="179"/>
      <c r="Z9" s="179"/>
      <c r="AA9" s="179"/>
      <c r="AB9" s="179"/>
      <c r="AC9" s="179"/>
      <c r="AD9" s="179"/>
      <c r="AE9" s="179"/>
      <c r="AF9" s="188"/>
      <c r="AG9" s="188"/>
      <c r="AH9" s="188"/>
      <c r="AI9" s="188"/>
      <c r="AJ9" s="188"/>
      <c r="AK9" s="188"/>
      <c r="AL9" s="188"/>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row>
    <row r="10" spans="1:70" ht="16.5" customHeight="1">
      <c r="A10" s="294" t="s">
        <v>132</v>
      </c>
      <c r="B10" s="295"/>
      <c r="C10" s="295"/>
      <c r="D10" s="295"/>
      <c r="E10" s="295"/>
      <c r="F10" s="295"/>
      <c r="G10" s="295"/>
      <c r="H10" s="296"/>
      <c r="I10" s="294" t="s">
        <v>133</v>
      </c>
      <c r="J10" s="295"/>
      <c r="K10" s="295"/>
      <c r="L10" s="295"/>
      <c r="M10" s="295"/>
      <c r="N10" s="295"/>
      <c r="O10" s="296"/>
      <c r="P10" s="294" t="s">
        <v>134</v>
      </c>
      <c r="Q10" s="295"/>
      <c r="R10" s="295"/>
      <c r="S10" s="295"/>
      <c r="T10" s="295"/>
      <c r="U10" s="295"/>
      <c r="V10" s="295"/>
      <c r="W10" s="295"/>
      <c r="X10" s="296"/>
      <c r="Y10" s="294" t="s">
        <v>135</v>
      </c>
      <c r="Z10" s="295"/>
      <c r="AA10" s="295"/>
      <c r="AB10" s="295"/>
      <c r="AC10" s="295"/>
      <c r="AD10" s="295"/>
      <c r="AE10" s="296"/>
      <c r="AF10" s="189"/>
      <c r="AG10" s="297" t="s">
        <v>273</v>
      </c>
      <c r="AH10" s="297"/>
      <c r="AI10" s="297"/>
      <c r="AJ10" s="297"/>
      <c r="AK10" s="297"/>
      <c r="AL10" s="297"/>
      <c r="AM10" s="297"/>
      <c r="AN10" s="297"/>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0" ht="13.5" customHeight="1">
      <c r="A11" s="275" t="s">
        <v>0</v>
      </c>
      <c r="B11" s="274" t="s">
        <v>182</v>
      </c>
      <c r="C11" s="274" t="s">
        <v>2</v>
      </c>
      <c r="D11" s="250" t="s">
        <v>3</v>
      </c>
      <c r="E11" s="250" t="s">
        <v>39</v>
      </c>
      <c r="F11" s="277" t="s">
        <v>1</v>
      </c>
      <c r="G11" s="249" t="s">
        <v>47</v>
      </c>
      <c r="H11" s="250" t="s">
        <v>128</v>
      </c>
      <c r="I11" s="289" t="s">
        <v>33</v>
      </c>
      <c r="J11" s="290" t="s">
        <v>5</v>
      </c>
      <c r="K11" s="249" t="s">
        <v>84</v>
      </c>
      <c r="L11" s="249" t="s">
        <v>89</v>
      </c>
      <c r="M11" s="292" t="s">
        <v>42</v>
      </c>
      <c r="N11" s="290" t="s">
        <v>5</v>
      </c>
      <c r="O11" s="250" t="s">
        <v>45</v>
      </c>
      <c r="P11" s="267" t="s">
        <v>11</v>
      </c>
      <c r="Q11" s="260" t="s">
        <v>154</v>
      </c>
      <c r="R11" s="249" t="s">
        <v>12</v>
      </c>
      <c r="S11" s="260" t="s">
        <v>8</v>
      </c>
      <c r="T11" s="260"/>
      <c r="U11" s="260"/>
      <c r="V11" s="260"/>
      <c r="W11" s="260"/>
      <c r="X11" s="260"/>
      <c r="Y11" s="260" t="s">
        <v>131</v>
      </c>
      <c r="Z11" s="260" t="s">
        <v>43</v>
      </c>
      <c r="AA11" s="260" t="s">
        <v>5</v>
      </c>
      <c r="AB11" s="260" t="s">
        <v>44</v>
      </c>
      <c r="AC11" s="260" t="s">
        <v>5</v>
      </c>
      <c r="AD11" s="260" t="s">
        <v>46</v>
      </c>
      <c r="AE11" s="249" t="s">
        <v>29</v>
      </c>
      <c r="AF11" s="249" t="s">
        <v>280</v>
      </c>
      <c r="AG11" s="260" t="s">
        <v>231</v>
      </c>
      <c r="AH11" s="249" t="s">
        <v>230</v>
      </c>
      <c r="AI11" s="249" t="s">
        <v>264</v>
      </c>
      <c r="AJ11" s="249" t="s">
        <v>265</v>
      </c>
      <c r="AK11" s="260" t="s">
        <v>35</v>
      </c>
      <c r="AL11" s="260" t="s">
        <v>260</v>
      </c>
      <c r="AM11" s="249" t="s">
        <v>279</v>
      </c>
      <c r="AN11" s="249" t="s">
        <v>259</v>
      </c>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row>
    <row r="12" spans="1:70" s="3" customFormat="1" ht="16.5" customHeight="1">
      <c r="A12" s="276"/>
      <c r="B12" s="274"/>
      <c r="C12" s="274"/>
      <c r="D12" s="260"/>
      <c r="E12" s="260"/>
      <c r="F12" s="274"/>
      <c r="G12" s="250"/>
      <c r="H12" s="260"/>
      <c r="I12" s="250"/>
      <c r="J12" s="291"/>
      <c r="K12" s="250"/>
      <c r="L12" s="250"/>
      <c r="M12" s="291"/>
      <c r="N12" s="291"/>
      <c r="O12" s="260"/>
      <c r="P12" s="268"/>
      <c r="Q12" s="260"/>
      <c r="R12" s="250"/>
      <c r="S12" s="178" t="s">
        <v>13</v>
      </c>
      <c r="T12" s="178" t="s">
        <v>17</v>
      </c>
      <c r="U12" s="178" t="s">
        <v>28</v>
      </c>
      <c r="V12" s="178" t="s">
        <v>18</v>
      </c>
      <c r="W12" s="178" t="s">
        <v>21</v>
      </c>
      <c r="X12" s="178" t="s">
        <v>24</v>
      </c>
      <c r="Y12" s="260"/>
      <c r="Z12" s="260"/>
      <c r="AA12" s="260"/>
      <c r="AB12" s="260"/>
      <c r="AC12" s="260"/>
      <c r="AD12" s="260"/>
      <c r="AE12" s="250"/>
      <c r="AF12" s="250"/>
      <c r="AG12" s="260"/>
      <c r="AH12" s="250"/>
      <c r="AI12" s="250"/>
      <c r="AJ12" s="250"/>
      <c r="AK12" s="260"/>
      <c r="AL12" s="260"/>
      <c r="AM12" s="250"/>
      <c r="AN12" s="250"/>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row>
    <row r="13" spans="1:70" s="146" customFormat="1" ht="38.25" customHeight="1">
      <c r="A13" s="280">
        <v>1</v>
      </c>
      <c r="B13" s="251"/>
      <c r="C13" s="251"/>
      <c r="D13" s="251"/>
      <c r="E13" s="251"/>
      <c r="F13" s="283"/>
      <c r="G13" s="251"/>
      <c r="H13" s="254"/>
      <c r="I13" s="257" t="str">
        <f>IF(H13&lt;=0,"",IF(H13&lt;=2,"Muy Baja",IF(H13&lt;=5,"Baja",IF(H13&lt;=19,"Media",IF(H13&lt;=50,"Alta","Muy Alta")))))</f>
        <v/>
      </c>
      <c r="J13" s="261" t="str">
        <f>IF(I13="","",IF(I13="Muy Baja",0.2,IF(I13="Baja",0.4,IF(I13="Media",0.6,IF(I13="Alta",0.8,IF(I13="Muy Alta",1,))))))</f>
        <v/>
      </c>
      <c r="K13" s="264"/>
      <c r="L13" s="261">
        <f ca="1">IF(NOT(ISERROR(MATCH(K13,'Tabla Impacto'!$B$221:$B$223,0))),'Tabla Impacto'!$F$223&amp;"Por favor no seleccionar los criterios de impacto(Afectación Económica o presupuestal y Pérdida Reputacional)",K13)</f>
        <v>0</v>
      </c>
      <c r="M13" s="257" t="str">
        <f ca="1">IF(OR(L13='Tabla Impacto'!$C$11,L13='Tabla Impacto'!$D$11),"Leve",IF(OR(L13='Tabla Impacto'!$C$12,L13='Tabla Impacto'!$D$12),"Menor",IF(OR(L13='Tabla Impacto'!$C$13,L13='Tabla Impacto'!$D$13),"Moderado",IF(OR(L13='Tabla Impacto'!$C$14,L13='Tabla Impacto'!$D$14),"Mayor",IF(OR(L13='Tabla Impacto'!$C$15,L13='Tabla Impacto'!$D$15),"Catastrófico","")))))</f>
        <v/>
      </c>
      <c r="N13" s="261" t="str">
        <f ca="1">IF(M13="","",IF(M13="Leve",0.2,IF(M13="Menor",0.4,IF(M13="Moderado",0.6,IF(M13="Mayor",0.8,IF(M13="Catastrófico",1,))))))</f>
        <v/>
      </c>
      <c r="O13" s="286" t="str">
        <f ca="1">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
      </c>
      <c r="P13" s="136">
        <v>1</v>
      </c>
      <c r="Q13" s="128"/>
      <c r="R13" s="137" t="str">
        <f>IF(OR(S13="Preventivo",S13="Detectivo"),"Probabilidad",IF(S13="Correctivo","Impacto",""))</f>
        <v/>
      </c>
      <c r="S13" s="144"/>
      <c r="T13" s="144"/>
      <c r="U13" s="139" t="str">
        <f>IF(AND(S13="Preventivo",T13="Automático"),"50%",IF(AND(S13="Preventivo",T13="Manual"),"40%",IF(AND(S13="Detectivo",T13="Automático"),"40%",IF(AND(S13="Detectivo",T13="Manual"),"30%",IF(AND(S13="Correctivo",T13="Automático"),"35%",IF(AND(S13="Correctivo",T13="Manual"),"25%",""))))))</f>
        <v/>
      </c>
      <c r="V13" s="144"/>
      <c r="W13" s="144"/>
      <c r="X13" s="144"/>
      <c r="Y13" s="140" t="str">
        <f>IFERROR(IF(R13="Probabilidad",(J13-(+J13*U13)),IF(R13="Impacto",J13,"")),"")</f>
        <v/>
      </c>
      <c r="Z13" s="141" t="str">
        <f>IFERROR(IF(Y13="","",IF(Y13&lt;=0.2,"Muy Baja",IF(Y13&lt;=0.4,"Baja",IF(Y13&lt;=0.6,"Media",IF(Y13&lt;=0.8,"Alta","Muy Alta"))))),"")</f>
        <v/>
      </c>
      <c r="AA13" s="142" t="str">
        <f>+Y13</f>
        <v/>
      </c>
      <c r="AB13" s="141" t="str">
        <f>IFERROR(IF(AC13="","",IF(AC13&lt;=0.2,"Leve",IF(AC13&lt;=0.4,"Menor",IF(AC13&lt;=0.6,"Moderado",IF(AC13&lt;=0.8,"Mayor","Catastrófico"))))),"")</f>
        <v/>
      </c>
      <c r="AC13" s="142" t="str">
        <f>IFERROR(IF(R13="Impacto",(N13-(+N13*U13)),IF(R13="Probabilidad",N13,"")),"")</f>
        <v/>
      </c>
      <c r="AD13" s="143"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77"/>
      <c r="AF13" s="185"/>
      <c r="AG13" s="190"/>
      <c r="AH13" s="190"/>
      <c r="AI13" s="190"/>
      <c r="AJ13" s="190"/>
      <c r="AK13" s="191"/>
      <c r="AL13" s="191"/>
      <c r="AM13" s="254"/>
      <c r="AN13" s="254"/>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row>
    <row r="14" spans="1:70" s="148" customFormat="1" ht="34.5" customHeight="1">
      <c r="A14" s="281"/>
      <c r="B14" s="252"/>
      <c r="C14" s="252"/>
      <c r="D14" s="252"/>
      <c r="E14" s="252"/>
      <c r="F14" s="284"/>
      <c r="G14" s="252"/>
      <c r="H14" s="255"/>
      <c r="I14" s="258"/>
      <c r="J14" s="262"/>
      <c r="K14" s="265"/>
      <c r="L14" s="262">
        <f ca="1">IF(NOT(ISERROR(MATCH(K14,_xlfn.ANCHORARRAY(F25),0))),J27&amp;"Por favor no seleccionar los criterios de impacto",K14)</f>
        <v>0</v>
      </c>
      <c r="M14" s="258"/>
      <c r="N14" s="262"/>
      <c r="O14" s="287"/>
      <c r="P14" s="136">
        <v>2</v>
      </c>
      <c r="Q14" s="128"/>
      <c r="R14" s="137" t="str">
        <f>IF(OR(S14="Preventivo",S14="Detectivo"),"Probabilidad",IF(S14="Correctivo","Impacto",""))</f>
        <v/>
      </c>
      <c r="S14" s="138"/>
      <c r="T14" s="138"/>
      <c r="U14" s="139" t="str">
        <f t="shared" ref="U14:U15" si="0">IF(AND(S14="Preventivo",T14="Automático"),"50%",IF(AND(S14="Preventivo",T14="Manual"),"40%",IF(AND(S14="Detectivo",T14="Automático"),"40%",IF(AND(S14="Detectivo",T14="Manual"),"30%",IF(AND(S14="Correctivo",T14="Automático"),"35%",IF(AND(S14="Correctivo",T14="Manual"),"25%",""))))))</f>
        <v/>
      </c>
      <c r="V14" s="138"/>
      <c r="W14" s="138"/>
      <c r="X14" s="138"/>
      <c r="Y14" s="140" t="str">
        <f>IFERROR(IF(AND(R13="Probabilidad",R14="Probabilidad"),(AA13-(+AA13*U14)),IF(R14="Probabilidad",(J13-(+J13*U14)),IF(R14="Impacto",AA13,""))),"")</f>
        <v/>
      </c>
      <c r="Z14" s="141" t="str">
        <f t="shared" ref="Z14:Z18" si="1">IFERROR(IF(Y14="","",IF(Y14&lt;=0.2,"Muy Baja",IF(Y14&lt;=0.4,"Baja",IF(Y14&lt;=0.6,"Media",IF(Y14&lt;=0.8,"Alta","Muy Alta"))))),"")</f>
        <v/>
      </c>
      <c r="AA14" s="142" t="str">
        <f t="shared" ref="AA14:AA18" si="2">+Y14</f>
        <v/>
      </c>
      <c r="AB14" s="141" t="str">
        <f t="shared" ref="AB14:AB18" si="3">IFERROR(IF(AC14="","",IF(AC14&lt;=0.2,"Leve",IF(AC14&lt;=0.4,"Menor",IF(AC14&lt;=0.6,"Moderado",IF(AC14&lt;=0.8,"Mayor","Catastrófico"))))),"")</f>
        <v/>
      </c>
      <c r="AC14" s="142" t="str">
        <f>IFERROR(IF(AND(R13="Impacto",R14="Impacto"),(AC13-(+AC13*U14)),IF(R14="Impacto",(N13-(+N13*U14)),IF(R14="Probabilidad",AC13,""))),"")</f>
        <v/>
      </c>
      <c r="AD14" s="143" t="str">
        <f t="shared" ref="AD14:AD18" si="4">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84"/>
      <c r="AF14" s="185"/>
      <c r="AG14" s="190"/>
      <c r="AH14" s="190"/>
      <c r="AI14" s="190"/>
      <c r="AJ14" s="190"/>
      <c r="AK14" s="191"/>
      <c r="AL14" s="191"/>
      <c r="AM14" s="255"/>
      <c r="AN14" s="255"/>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row>
    <row r="15" spans="1:70" s="148" customFormat="1" ht="35.25" customHeight="1">
      <c r="A15" s="281"/>
      <c r="B15" s="252"/>
      <c r="C15" s="252"/>
      <c r="D15" s="252"/>
      <c r="E15" s="252"/>
      <c r="F15" s="284"/>
      <c r="G15" s="252"/>
      <c r="H15" s="255"/>
      <c r="I15" s="258"/>
      <c r="J15" s="262"/>
      <c r="K15" s="265"/>
      <c r="L15" s="262">
        <f ca="1">IF(NOT(ISERROR(MATCH(K15,_xlfn.ANCHORARRAY(F26),0))),J28&amp;"Por favor no seleccionar los criterios de impacto",K15)</f>
        <v>0</v>
      </c>
      <c r="M15" s="258"/>
      <c r="N15" s="262"/>
      <c r="O15" s="287"/>
      <c r="P15" s="136">
        <v>3</v>
      </c>
      <c r="Q15" s="128"/>
      <c r="R15" s="137" t="str">
        <f>IF(OR(S15="Preventivo",S15="Detectivo"),"Probabilidad",IF(S15="Correctivo","Impacto",""))</f>
        <v/>
      </c>
      <c r="S15" s="138"/>
      <c r="T15" s="138"/>
      <c r="U15" s="139" t="str">
        <f t="shared" si="0"/>
        <v/>
      </c>
      <c r="V15" s="138"/>
      <c r="W15" s="138"/>
      <c r="X15" s="138"/>
      <c r="Y15" s="140" t="str">
        <f>IFERROR(IF(AND(R14="Probabilidad",R15="Probabilidad"),(AA14-(+AA14*U15)),IF(AND(R14="Impacto",R15="Probabilidad"),(AA13-(+AA13*U15)),IF(R15="Impacto",AA14,""))),"")</f>
        <v/>
      </c>
      <c r="Z15" s="141" t="str">
        <f t="shared" si="1"/>
        <v/>
      </c>
      <c r="AA15" s="142" t="str">
        <f t="shared" si="2"/>
        <v/>
      </c>
      <c r="AB15" s="141" t="str">
        <f t="shared" si="3"/>
        <v/>
      </c>
      <c r="AC15" s="142" t="str">
        <f>IFERROR(IF(AND(R14="Impacto",R15="Impacto"),(AC14-(+AC14*U15)),IF(AND(R14="Probabilidad",R15="Impacto"),(AC13-(+AC13*U15)),IF(R15="Probabilidad",AC14,""))),"")</f>
        <v/>
      </c>
      <c r="AD15" s="143" t="str">
        <f t="shared" si="4"/>
        <v/>
      </c>
      <c r="AE15" s="184"/>
      <c r="AF15" s="185"/>
      <c r="AG15" s="190"/>
      <c r="AH15" s="190"/>
      <c r="AI15" s="190"/>
      <c r="AJ15" s="190"/>
      <c r="AK15" s="191"/>
      <c r="AL15" s="191"/>
      <c r="AM15" s="255"/>
      <c r="AN15" s="255"/>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row>
    <row r="16" spans="1:70" s="148" customFormat="1" ht="43.5" customHeight="1">
      <c r="A16" s="281"/>
      <c r="B16" s="252"/>
      <c r="C16" s="252"/>
      <c r="D16" s="252"/>
      <c r="E16" s="252"/>
      <c r="F16" s="284"/>
      <c r="G16" s="252"/>
      <c r="H16" s="255"/>
      <c r="I16" s="258"/>
      <c r="J16" s="262"/>
      <c r="K16" s="265"/>
      <c r="L16" s="262">
        <f ca="1">IF(NOT(ISERROR(MATCH(K16,_xlfn.ANCHORARRAY(F27),0))),J29&amp;"Por favor no seleccionar los criterios de impacto",K16)</f>
        <v>0</v>
      </c>
      <c r="M16" s="258"/>
      <c r="N16" s="262"/>
      <c r="O16" s="287"/>
      <c r="P16" s="136">
        <v>4</v>
      </c>
      <c r="Q16" s="128"/>
      <c r="R16" s="137" t="str">
        <f t="shared" ref="R16:R72" si="5">IF(OR(S16="Preventivo",S16="Detectivo"),"Probabilidad",IF(S16="Correctivo","Impacto",""))</f>
        <v/>
      </c>
      <c r="S16" s="138"/>
      <c r="T16" s="138"/>
      <c r="U16" s="139"/>
      <c r="V16" s="138"/>
      <c r="W16" s="138"/>
      <c r="X16" s="138"/>
      <c r="Y16" s="140" t="str">
        <f t="shared" ref="Y16:Y18" si="6">IFERROR(IF(AND(R15="Probabilidad",R16="Probabilidad"),(AA15-(+AA15*U16)),IF(AND(R15="Impacto",R16="Probabilidad"),(AA14-(+AA14*U16)),IF(R16="Impacto",AA15,""))),"")</f>
        <v/>
      </c>
      <c r="Z16" s="141" t="str">
        <f t="shared" si="1"/>
        <v/>
      </c>
      <c r="AA16" s="142" t="str">
        <f t="shared" si="2"/>
        <v/>
      </c>
      <c r="AB16" s="141" t="str">
        <f t="shared" si="3"/>
        <v/>
      </c>
      <c r="AC16" s="142" t="str">
        <f t="shared" ref="AC16:AC18" si="7">IFERROR(IF(AND(R15="Impacto",R16="Impacto"),(AC15-(+AC15*U16)),IF(AND(R15="Probabilidad",R16="Impacto"),(AC14-(+AC14*U16)),IF(R16="Probabilidad",AC15,""))),"")</f>
        <v/>
      </c>
      <c r="AD16" s="143"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84"/>
      <c r="AF16" s="185"/>
      <c r="AG16" s="190"/>
      <c r="AH16" s="190"/>
      <c r="AI16" s="190"/>
      <c r="AJ16" s="190"/>
      <c r="AK16" s="191"/>
      <c r="AL16" s="191"/>
      <c r="AM16" s="255"/>
      <c r="AN16" s="255"/>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row>
    <row r="17" spans="1:70" s="148" customFormat="1" ht="43.5" customHeight="1">
      <c r="A17" s="281"/>
      <c r="B17" s="252"/>
      <c r="C17" s="252"/>
      <c r="D17" s="252"/>
      <c r="E17" s="252"/>
      <c r="F17" s="284"/>
      <c r="G17" s="252"/>
      <c r="H17" s="255"/>
      <c r="I17" s="258"/>
      <c r="J17" s="262"/>
      <c r="K17" s="265"/>
      <c r="L17" s="262">
        <f ca="1">IF(NOT(ISERROR(MATCH(K17,_xlfn.ANCHORARRAY(F28),0))),J30&amp;"Por favor no seleccionar los criterios de impacto",K17)</f>
        <v>0</v>
      </c>
      <c r="M17" s="258"/>
      <c r="N17" s="262"/>
      <c r="O17" s="287"/>
      <c r="P17" s="136">
        <v>5</v>
      </c>
      <c r="Q17" s="128"/>
      <c r="R17" s="137" t="str">
        <f t="shared" si="5"/>
        <v/>
      </c>
      <c r="S17" s="138"/>
      <c r="T17" s="138"/>
      <c r="U17" s="139"/>
      <c r="V17" s="138"/>
      <c r="W17" s="138"/>
      <c r="X17" s="138"/>
      <c r="Y17" s="140" t="str">
        <f t="shared" si="6"/>
        <v/>
      </c>
      <c r="Z17" s="141" t="str">
        <f t="shared" si="1"/>
        <v/>
      </c>
      <c r="AA17" s="142" t="str">
        <f t="shared" si="2"/>
        <v/>
      </c>
      <c r="AB17" s="141" t="str">
        <f t="shared" si="3"/>
        <v/>
      </c>
      <c r="AC17" s="142" t="str">
        <f t="shared" si="7"/>
        <v/>
      </c>
      <c r="AD17" s="143" t="str">
        <f t="shared" si="4"/>
        <v/>
      </c>
      <c r="AE17" s="184"/>
      <c r="AF17" s="185"/>
      <c r="AG17" s="190"/>
      <c r="AH17" s="190"/>
      <c r="AI17" s="190"/>
      <c r="AJ17" s="190"/>
      <c r="AK17" s="191"/>
      <c r="AL17" s="191"/>
      <c r="AM17" s="255"/>
      <c r="AN17" s="255"/>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row>
    <row r="18" spans="1:70" s="148" customFormat="1" ht="43.5" customHeight="1">
      <c r="A18" s="282"/>
      <c r="B18" s="253"/>
      <c r="C18" s="253"/>
      <c r="D18" s="253"/>
      <c r="E18" s="253"/>
      <c r="F18" s="285"/>
      <c r="G18" s="253"/>
      <c r="H18" s="256"/>
      <c r="I18" s="259"/>
      <c r="J18" s="263"/>
      <c r="K18" s="266"/>
      <c r="L18" s="263">
        <f ca="1">IF(NOT(ISERROR(MATCH(K18,_xlfn.ANCHORARRAY(F29),0))),J31&amp;"Por favor no seleccionar los criterios de impacto",K18)</f>
        <v>0</v>
      </c>
      <c r="M18" s="259"/>
      <c r="N18" s="263"/>
      <c r="O18" s="288"/>
      <c r="P18" s="136">
        <v>6</v>
      </c>
      <c r="Q18" s="128"/>
      <c r="R18" s="137" t="str">
        <f t="shared" si="5"/>
        <v/>
      </c>
      <c r="S18" s="138"/>
      <c r="T18" s="138"/>
      <c r="U18" s="139"/>
      <c r="V18" s="138"/>
      <c r="W18" s="138"/>
      <c r="X18" s="138"/>
      <c r="Y18" s="140" t="str">
        <f t="shared" si="6"/>
        <v/>
      </c>
      <c r="Z18" s="141" t="str">
        <f t="shared" si="1"/>
        <v/>
      </c>
      <c r="AA18" s="142" t="str">
        <f t="shared" si="2"/>
        <v/>
      </c>
      <c r="AB18" s="141" t="str">
        <f t="shared" si="3"/>
        <v/>
      </c>
      <c r="AC18" s="142" t="str">
        <f t="shared" si="7"/>
        <v/>
      </c>
      <c r="AD18" s="143" t="str">
        <f t="shared" si="4"/>
        <v/>
      </c>
      <c r="AE18" s="184"/>
      <c r="AF18" s="185"/>
      <c r="AG18" s="190"/>
      <c r="AH18" s="190"/>
      <c r="AI18" s="190"/>
      <c r="AJ18" s="190"/>
      <c r="AK18" s="191"/>
      <c r="AL18" s="191"/>
      <c r="AM18" s="256"/>
      <c r="AN18" s="256"/>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row>
    <row r="19" spans="1:70" s="148" customFormat="1" ht="43.5" customHeight="1">
      <c r="A19" s="280">
        <v>2</v>
      </c>
      <c r="B19" s="251"/>
      <c r="C19" s="251"/>
      <c r="D19" s="251"/>
      <c r="E19" s="251"/>
      <c r="F19" s="283"/>
      <c r="G19" s="251"/>
      <c r="H19" s="254"/>
      <c r="I19" s="257" t="str">
        <f t="shared" ref="I19" si="8">IF(H19&lt;=0,"",IF(H19&lt;=2,"Muy Baja",IF(H19&lt;=5,"Baja",IF(H19&lt;=19,"Media",IF(H19&lt;=50,"Alta","Muy Alta")))))</f>
        <v/>
      </c>
      <c r="J19" s="261" t="str">
        <f>IF(I19="","",IF(I19="Muy Baja",0.2,IF(I19="Baja",0.4,IF(I19="Media",0.6,IF(I19="Alta",0.8,IF(I19="Muy Alta",1,))))))</f>
        <v/>
      </c>
      <c r="K19" s="264"/>
      <c r="L19" s="261">
        <f ca="1">IF(NOT(ISERROR(MATCH(K19,'Tabla Impacto'!$B$221:$B$223,0))),'Tabla Impacto'!$F$223&amp;"Por favor no seleccionar los criterios de impacto(Afectación Económica o presupuestal y Pérdida Reputacional)",K19)</f>
        <v>0</v>
      </c>
      <c r="M19" s="257" t="str">
        <f ca="1">IF(OR(L19='Tabla Impacto'!$C$11,L19='Tabla Impacto'!$D$11),"Leve",IF(OR(L19='Tabla Impacto'!$C$12,L19='Tabla Impacto'!$D$12),"Menor",IF(OR(L19='Tabla Impacto'!$C$13,L19='Tabla Impacto'!$D$13),"Moderado",IF(OR(L19='Tabla Impacto'!$C$14,L19='Tabla Impacto'!$D$14),"Mayor",IF(OR(L19='Tabla Impacto'!$C$15,L19='Tabla Impacto'!$D$15),"Catastrófico","")))))</f>
        <v/>
      </c>
      <c r="N19" s="261" t="str">
        <f ca="1">IF(M19="","",IF(M19="Leve",0.2,IF(M19="Menor",0.4,IF(M19="Moderado",0.6,IF(M19="Mayor",0.8,IF(M19="Catastrófico",1,))))))</f>
        <v/>
      </c>
      <c r="O19" s="286" t="str">
        <f ca="1">IF(OR(AND(I19="Muy Baja",M19="Leve"),AND(I19="Muy Baja",M19="Menor"),AND(I19="Baja",M19="Leve")),"Bajo",IF(OR(AND(I19="Muy baja",M19="Moderado"),AND(I19="Baja",M19="Menor"),AND(I19="Baja",M19="Moderado"),AND(I19="Media",M19="Leve"),AND(I19="Media",M19="Menor"),AND(I19="Media",M19="Moderado"),AND(I19="Alta",M19="Leve"),AND(I19="Alta",M19="Menor")),"Moderado",IF(OR(AND(I19="Muy Baja",M19="Mayor"),AND(I19="Baja",M19="Mayor"),AND(I19="Media",M19="Mayor"),AND(I19="Alta",M19="Moderado"),AND(I19="Alta",M19="Mayor"),AND(I19="Muy Alta",M19="Leve"),AND(I19="Muy Alta",M19="Menor"),AND(I19="Muy Alta",M19="Moderado"),AND(I19="Muy Alta",M19="Mayor")),"Alto",IF(OR(AND(I19="Muy Baja",M19="Catastrófico"),AND(I19="Baja",M19="Catastrófico"),AND(I19="Media",M19="Catastrófico"),AND(I19="Alta",M19="Catastrófico"),AND(I19="Muy Alta",M19="Catastrófico")),"Extremo",""))))</f>
        <v/>
      </c>
      <c r="P19" s="136">
        <v>1</v>
      </c>
      <c r="Q19" s="128"/>
      <c r="R19" s="137" t="str">
        <f t="shared" si="5"/>
        <v/>
      </c>
      <c r="S19" s="138"/>
      <c r="T19" s="138"/>
      <c r="U19" s="139" t="str">
        <f>IF(AND(S19="Preventivo",T19="Automático"),"50%",IF(AND(S19="Preventivo",T19="Manual"),"40%",IF(AND(S19="Detectivo",T19="Automático"),"40%",IF(AND(S19="Detectivo",T19="Manual"),"30%",IF(AND(S19="Correctivo",T19="Automático"),"35%",IF(AND(S19="Correctivo",T19="Manual"),"25%",""))))))</f>
        <v/>
      </c>
      <c r="V19" s="138"/>
      <c r="W19" s="138"/>
      <c r="X19" s="138"/>
      <c r="Y19" s="140" t="str">
        <f>IFERROR(IF(R19="Probabilidad",(J19-(+J19*U19)),IF(R19="Impacto",J19,"")),"")</f>
        <v/>
      </c>
      <c r="Z19" s="141" t="str">
        <f>IFERROR(IF(Y19="","",IF(Y19&lt;=0.2,"Muy Baja",IF(Y19&lt;=0.4,"Baja",IF(Y19&lt;=0.6,"Media",IF(Y19&lt;=0.8,"Alta","Muy Alta"))))),"")</f>
        <v/>
      </c>
      <c r="AA19" s="142" t="str">
        <f>+Y19</f>
        <v/>
      </c>
      <c r="AB19" s="141" t="str">
        <f>IFERROR(IF(AC19="","",IF(AC19&lt;=0.2,"Leve",IF(AC19&lt;=0.4,"Menor",IF(AC19&lt;=0.6,"Moderado",IF(AC19&lt;=0.8,"Mayor","Catastrófico"))))),"")</f>
        <v/>
      </c>
      <c r="AC19" s="142" t="str">
        <f>IFERROR(IF(R19="Impacto",(N19-(+N19*U19)),IF(R19="Probabilidad",N19,"")),"")</f>
        <v/>
      </c>
      <c r="AD19" s="143"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84"/>
      <c r="AF19" s="185"/>
      <c r="AG19" s="190"/>
      <c r="AH19" s="190"/>
      <c r="AI19" s="190"/>
      <c r="AJ19" s="190"/>
      <c r="AK19" s="191"/>
      <c r="AL19" s="191"/>
      <c r="AM19" s="254"/>
      <c r="AN19" s="254"/>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row>
    <row r="20" spans="1:70" s="148" customFormat="1" ht="43.5" customHeight="1">
      <c r="A20" s="281"/>
      <c r="B20" s="252"/>
      <c r="C20" s="252"/>
      <c r="D20" s="252"/>
      <c r="E20" s="252"/>
      <c r="F20" s="284"/>
      <c r="G20" s="252"/>
      <c r="H20" s="255"/>
      <c r="I20" s="258"/>
      <c r="J20" s="262"/>
      <c r="K20" s="265"/>
      <c r="L20" s="262">
        <f ca="1">IF(NOT(ISERROR(MATCH(K20,_xlfn.ANCHORARRAY(F31),0))),J33&amp;"Por favor no seleccionar los criterios de impacto",K20)</f>
        <v>0</v>
      </c>
      <c r="M20" s="258"/>
      <c r="N20" s="262"/>
      <c r="O20" s="287"/>
      <c r="P20" s="136">
        <v>2</v>
      </c>
      <c r="Q20" s="128"/>
      <c r="R20" s="137" t="str">
        <f t="shared" si="5"/>
        <v/>
      </c>
      <c r="S20" s="138"/>
      <c r="T20" s="138"/>
      <c r="U20" s="139" t="str">
        <f t="shared" ref="U20:U24" si="9">IF(AND(S20="Preventivo",T20="Automático"),"50%",IF(AND(S20="Preventivo",T20="Manual"),"40%",IF(AND(S20="Detectivo",T20="Automático"),"40%",IF(AND(S20="Detectivo",T20="Manual"),"30%",IF(AND(S20="Correctivo",T20="Automático"),"35%",IF(AND(S20="Correctivo",T20="Manual"),"25%",""))))))</f>
        <v/>
      </c>
      <c r="V20" s="138"/>
      <c r="W20" s="138"/>
      <c r="X20" s="138"/>
      <c r="Y20" s="140" t="str">
        <f>IFERROR(IF(AND(R19="Probabilidad",R20="Probabilidad"),(AA19-(+AA19*U20)),IF(R20="Probabilidad",(J19-(+J19*U20)),IF(R20="Impacto",AA19,""))),"")</f>
        <v/>
      </c>
      <c r="Z20" s="141" t="str">
        <f t="shared" ref="Z20:Z24" si="10">IFERROR(IF(Y20="","",IF(Y20&lt;=0.2,"Muy Baja",IF(Y20&lt;=0.4,"Baja",IF(Y20&lt;=0.6,"Media",IF(Y20&lt;=0.8,"Alta","Muy Alta"))))),"")</f>
        <v/>
      </c>
      <c r="AA20" s="142" t="str">
        <f t="shared" ref="AA20:AA24" si="11">+Y20</f>
        <v/>
      </c>
      <c r="AB20" s="141" t="str">
        <f t="shared" ref="AB20:AB24" si="12">IFERROR(IF(AC20="","",IF(AC20&lt;=0.2,"Leve",IF(AC20&lt;=0.4,"Menor",IF(AC20&lt;=0.6,"Moderado",IF(AC20&lt;=0.8,"Mayor","Catastrófico"))))),"")</f>
        <v/>
      </c>
      <c r="AC20" s="142" t="str">
        <f>IFERROR(IF(AND(R19="Impacto",R20="Impacto"),(AC19-(+AC19*U20)),IF(R20="Impacto",(N19-(+N19*U20)),IF(R20="Probabilidad",AC19,""))),"")</f>
        <v/>
      </c>
      <c r="AD20" s="143" t="str">
        <f t="shared" ref="AD20:AD21" si="13">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84"/>
      <c r="AF20" s="185"/>
      <c r="AG20" s="190"/>
      <c r="AH20" s="190"/>
      <c r="AI20" s="190"/>
      <c r="AJ20" s="190"/>
      <c r="AK20" s="191"/>
      <c r="AL20" s="191"/>
      <c r="AM20" s="255"/>
      <c r="AN20" s="255"/>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row>
    <row r="21" spans="1:70" s="148" customFormat="1" ht="43.5" customHeight="1">
      <c r="A21" s="281"/>
      <c r="B21" s="252"/>
      <c r="C21" s="252"/>
      <c r="D21" s="252"/>
      <c r="E21" s="252"/>
      <c r="F21" s="284"/>
      <c r="G21" s="252"/>
      <c r="H21" s="255"/>
      <c r="I21" s="258"/>
      <c r="J21" s="262"/>
      <c r="K21" s="265"/>
      <c r="L21" s="262">
        <f ca="1">IF(NOT(ISERROR(MATCH(K21,_xlfn.ANCHORARRAY(F32),0))),J34&amp;"Por favor no seleccionar los criterios de impacto",K21)</f>
        <v>0</v>
      </c>
      <c r="M21" s="258"/>
      <c r="N21" s="262"/>
      <c r="O21" s="287"/>
      <c r="P21" s="136">
        <v>3</v>
      </c>
      <c r="Q21" s="129"/>
      <c r="R21" s="137" t="str">
        <f t="shared" si="5"/>
        <v/>
      </c>
      <c r="S21" s="138"/>
      <c r="T21" s="138"/>
      <c r="U21" s="139" t="str">
        <f t="shared" si="9"/>
        <v/>
      </c>
      <c r="V21" s="138"/>
      <c r="W21" s="138"/>
      <c r="X21" s="138"/>
      <c r="Y21" s="140" t="str">
        <f>IFERROR(IF(AND(R20="Probabilidad",R21="Probabilidad"),(AA20-(+AA20*U21)),IF(AND(R20="Impacto",R21="Probabilidad"),(AA19-(+AA19*U21)),IF(R21="Impacto",AA20,""))),"")</f>
        <v/>
      </c>
      <c r="Z21" s="141" t="str">
        <f t="shared" si="10"/>
        <v/>
      </c>
      <c r="AA21" s="142" t="str">
        <f t="shared" si="11"/>
        <v/>
      </c>
      <c r="AB21" s="141" t="str">
        <f t="shared" si="12"/>
        <v/>
      </c>
      <c r="AC21" s="142" t="str">
        <f>IFERROR(IF(AND(R20="Impacto",R21="Impacto"),(AC20-(+AC20*U21)),IF(AND(R20="Probabilidad",R21="Impacto"),(AC19-(+AC19*U21)),IF(R21="Probabilidad",AC20,""))),"")</f>
        <v/>
      </c>
      <c r="AD21" s="143" t="str">
        <f t="shared" si="13"/>
        <v/>
      </c>
      <c r="AE21" s="184"/>
      <c r="AF21" s="185"/>
      <c r="AG21" s="190"/>
      <c r="AH21" s="190"/>
      <c r="AI21" s="190"/>
      <c r="AJ21" s="190"/>
      <c r="AK21" s="191"/>
      <c r="AL21" s="191"/>
      <c r="AM21" s="255"/>
      <c r="AN21" s="255"/>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row>
    <row r="22" spans="1:70" s="148" customFormat="1" ht="43.5" customHeight="1">
      <c r="A22" s="281"/>
      <c r="B22" s="252"/>
      <c r="C22" s="252"/>
      <c r="D22" s="252"/>
      <c r="E22" s="252"/>
      <c r="F22" s="284"/>
      <c r="G22" s="252"/>
      <c r="H22" s="255"/>
      <c r="I22" s="258"/>
      <c r="J22" s="262"/>
      <c r="K22" s="265"/>
      <c r="L22" s="262">
        <f ca="1">IF(NOT(ISERROR(MATCH(K22,_xlfn.ANCHORARRAY(F33),0))),J35&amp;"Por favor no seleccionar los criterios de impacto",K22)</f>
        <v>0</v>
      </c>
      <c r="M22" s="258"/>
      <c r="N22" s="262"/>
      <c r="O22" s="287"/>
      <c r="P22" s="136">
        <v>4</v>
      </c>
      <c r="Q22" s="128"/>
      <c r="R22" s="137" t="str">
        <f t="shared" si="5"/>
        <v/>
      </c>
      <c r="S22" s="138"/>
      <c r="T22" s="138"/>
      <c r="U22" s="139" t="str">
        <f t="shared" si="9"/>
        <v/>
      </c>
      <c r="V22" s="138"/>
      <c r="W22" s="138"/>
      <c r="X22" s="138"/>
      <c r="Y22" s="140" t="str">
        <f t="shared" ref="Y22:Y24" si="14">IFERROR(IF(AND(R21="Probabilidad",R22="Probabilidad"),(AA21-(+AA21*U22)),IF(AND(R21="Impacto",R22="Probabilidad"),(AA20-(+AA20*U22)),IF(R22="Impacto",AA21,""))),"")</f>
        <v/>
      </c>
      <c r="Z22" s="141" t="str">
        <f t="shared" si="10"/>
        <v/>
      </c>
      <c r="AA22" s="142" t="str">
        <f t="shared" si="11"/>
        <v/>
      </c>
      <c r="AB22" s="141" t="str">
        <f t="shared" si="12"/>
        <v/>
      </c>
      <c r="AC22" s="142" t="str">
        <f t="shared" ref="AC22:AC24" si="15">IFERROR(IF(AND(R21="Impacto",R22="Impacto"),(AC21-(+AC21*U22)),IF(AND(R21="Probabilidad",R22="Impacto"),(AC20-(+AC20*U22)),IF(R22="Probabilidad",AC21,""))),"")</f>
        <v/>
      </c>
      <c r="AD22" s="143"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84"/>
      <c r="AF22" s="185"/>
      <c r="AG22" s="190"/>
      <c r="AH22" s="190"/>
      <c r="AI22" s="190"/>
      <c r="AJ22" s="190"/>
      <c r="AK22" s="191"/>
      <c r="AL22" s="191"/>
      <c r="AM22" s="255"/>
      <c r="AN22" s="255"/>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row>
    <row r="23" spans="1:70" s="148" customFormat="1" ht="43.5" customHeight="1">
      <c r="A23" s="281"/>
      <c r="B23" s="252"/>
      <c r="C23" s="252"/>
      <c r="D23" s="252"/>
      <c r="E23" s="252"/>
      <c r="F23" s="284"/>
      <c r="G23" s="252"/>
      <c r="H23" s="255"/>
      <c r="I23" s="258"/>
      <c r="J23" s="262"/>
      <c r="K23" s="265"/>
      <c r="L23" s="262">
        <f ca="1">IF(NOT(ISERROR(MATCH(K23,_xlfn.ANCHORARRAY(F34),0))),J36&amp;"Por favor no seleccionar los criterios de impacto",K23)</f>
        <v>0</v>
      </c>
      <c r="M23" s="258"/>
      <c r="N23" s="262"/>
      <c r="O23" s="287"/>
      <c r="P23" s="136">
        <v>5</v>
      </c>
      <c r="Q23" s="128"/>
      <c r="R23" s="137" t="str">
        <f t="shared" si="5"/>
        <v/>
      </c>
      <c r="S23" s="138"/>
      <c r="T23" s="138"/>
      <c r="U23" s="139" t="str">
        <f t="shared" si="9"/>
        <v/>
      </c>
      <c r="V23" s="138"/>
      <c r="W23" s="138"/>
      <c r="X23" s="138"/>
      <c r="Y23" s="140" t="str">
        <f t="shared" si="14"/>
        <v/>
      </c>
      <c r="Z23" s="141" t="str">
        <f t="shared" si="10"/>
        <v/>
      </c>
      <c r="AA23" s="142" t="str">
        <f t="shared" si="11"/>
        <v/>
      </c>
      <c r="AB23" s="141" t="str">
        <f t="shared" si="12"/>
        <v/>
      </c>
      <c r="AC23" s="142" t="str">
        <f t="shared" si="15"/>
        <v/>
      </c>
      <c r="AD23" s="143" t="str">
        <f t="shared" ref="AD23:AD24" si="16">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84"/>
      <c r="AF23" s="185"/>
      <c r="AG23" s="190"/>
      <c r="AH23" s="190"/>
      <c r="AI23" s="190"/>
      <c r="AJ23" s="190"/>
      <c r="AK23" s="191"/>
      <c r="AL23" s="191"/>
      <c r="AM23" s="255"/>
      <c r="AN23" s="255"/>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row>
    <row r="24" spans="1:70" s="148" customFormat="1" ht="43.5" customHeight="1">
      <c r="A24" s="282"/>
      <c r="B24" s="253"/>
      <c r="C24" s="253"/>
      <c r="D24" s="253"/>
      <c r="E24" s="253"/>
      <c r="F24" s="285"/>
      <c r="G24" s="253"/>
      <c r="H24" s="256"/>
      <c r="I24" s="259"/>
      <c r="J24" s="263"/>
      <c r="K24" s="266"/>
      <c r="L24" s="263">
        <f ca="1">IF(NOT(ISERROR(MATCH(K24,_xlfn.ANCHORARRAY(F35),0))),J37&amp;"Por favor no seleccionar los criterios de impacto",K24)</f>
        <v>0</v>
      </c>
      <c r="M24" s="259"/>
      <c r="N24" s="263"/>
      <c r="O24" s="288"/>
      <c r="P24" s="136">
        <v>6</v>
      </c>
      <c r="Q24" s="128"/>
      <c r="R24" s="137" t="str">
        <f t="shared" si="5"/>
        <v/>
      </c>
      <c r="S24" s="138"/>
      <c r="T24" s="138"/>
      <c r="U24" s="139" t="str">
        <f t="shared" si="9"/>
        <v/>
      </c>
      <c r="V24" s="138"/>
      <c r="W24" s="138"/>
      <c r="X24" s="138"/>
      <c r="Y24" s="140" t="str">
        <f t="shared" si="14"/>
        <v/>
      </c>
      <c r="Z24" s="141" t="str">
        <f t="shared" si="10"/>
        <v/>
      </c>
      <c r="AA24" s="142" t="str">
        <f t="shared" si="11"/>
        <v/>
      </c>
      <c r="AB24" s="141" t="str">
        <f t="shared" si="12"/>
        <v/>
      </c>
      <c r="AC24" s="142" t="str">
        <f t="shared" si="15"/>
        <v/>
      </c>
      <c r="AD24" s="143" t="str">
        <f t="shared" si="16"/>
        <v/>
      </c>
      <c r="AE24" s="184"/>
      <c r="AF24" s="185"/>
      <c r="AG24" s="190"/>
      <c r="AH24" s="190"/>
      <c r="AI24" s="190"/>
      <c r="AJ24" s="190"/>
      <c r="AK24" s="191"/>
      <c r="AL24" s="191"/>
      <c r="AM24" s="256"/>
      <c r="AN24" s="256"/>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row>
    <row r="25" spans="1:70" s="148" customFormat="1" ht="43.5" customHeight="1">
      <c r="A25" s="280">
        <v>3</v>
      </c>
      <c r="B25" s="251"/>
      <c r="C25" s="251"/>
      <c r="D25" s="251"/>
      <c r="E25" s="251"/>
      <c r="F25" s="283"/>
      <c r="G25" s="251"/>
      <c r="H25" s="254"/>
      <c r="I25" s="257" t="str">
        <f t="shared" ref="I25" si="17">IF(H25&lt;=0,"",IF(H25&lt;=2,"Muy Baja",IF(H25&lt;=5,"Baja",IF(H25&lt;=19,"Media",IF(H25&lt;=50,"Alta","Muy Alta")))))</f>
        <v/>
      </c>
      <c r="J25" s="261" t="str">
        <f>IF(I25="","",IF(I25="Muy Baja",0.2,IF(I25="Baja",0.4,IF(I25="Media",0.6,IF(I25="Alta",0.8,IF(I25="Muy Alta",1,))))))</f>
        <v/>
      </c>
      <c r="K25" s="264"/>
      <c r="L25" s="261">
        <f ca="1">IF(NOT(ISERROR(MATCH(K25,'Tabla Impacto'!$B$221:$B$223,0))),'Tabla Impacto'!$F$223&amp;"Por favor no seleccionar los criterios de impacto(Afectación Económica o presupuestal y Pérdida Reputacional)",K25)</f>
        <v>0</v>
      </c>
      <c r="M25" s="257" t="str">
        <f ca="1">IF(OR(L25='Tabla Impacto'!$C$11,L25='Tabla Impacto'!$D$11),"Leve",IF(OR(L25='Tabla Impacto'!$C$12,L25='Tabla Impacto'!$D$12),"Menor",IF(OR(L25='Tabla Impacto'!$C$13,L25='Tabla Impacto'!$D$13),"Moderado",IF(OR(L25='Tabla Impacto'!$C$14,L25='Tabla Impacto'!$D$14),"Mayor",IF(OR(L25='Tabla Impacto'!$C$15,L25='Tabla Impacto'!$D$15),"Catastrófico","")))))</f>
        <v/>
      </c>
      <c r="N25" s="261" t="str">
        <f ca="1">IF(M25="","",IF(M25="Leve",0.2,IF(M25="Menor",0.4,IF(M25="Moderado",0.6,IF(M25="Mayor",0.8,IF(M25="Catastrófico",1,))))))</f>
        <v/>
      </c>
      <c r="O25" s="286" t="str">
        <f ca="1">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
      </c>
      <c r="P25" s="136">
        <v>1</v>
      </c>
      <c r="Q25" s="128"/>
      <c r="R25" s="137" t="str">
        <f t="shared" si="5"/>
        <v/>
      </c>
      <c r="S25" s="138"/>
      <c r="T25" s="138"/>
      <c r="U25" s="139" t="str">
        <f>IF(AND(S25="Preventivo",T25="Automático"),"50%",IF(AND(S25="Preventivo",T25="Manual"),"40%",IF(AND(S25="Detectivo",T25="Automático"),"40%",IF(AND(S25="Detectivo",T25="Manual"),"30%",IF(AND(S25="Correctivo",T25="Automático"),"35%",IF(AND(S25="Correctivo",T25="Manual"),"25%",""))))))</f>
        <v/>
      </c>
      <c r="V25" s="138"/>
      <c r="W25" s="138"/>
      <c r="X25" s="138"/>
      <c r="Y25" s="140" t="str">
        <f>IFERROR(IF(R25="Probabilidad",(J25-(+J25*U25)),IF(R25="Impacto",J25,"")),"")</f>
        <v/>
      </c>
      <c r="Z25" s="141" t="str">
        <f>IFERROR(IF(Y25="","",IF(Y25&lt;=0.2,"Muy Baja",IF(Y25&lt;=0.4,"Baja",IF(Y25&lt;=0.6,"Media",IF(Y25&lt;=0.8,"Alta","Muy Alta"))))),"")</f>
        <v/>
      </c>
      <c r="AA25" s="142" t="str">
        <f>+Y25</f>
        <v/>
      </c>
      <c r="AB25" s="141" t="str">
        <f>IFERROR(IF(AC25="","",IF(AC25&lt;=0.2,"Leve",IF(AC25&lt;=0.4,"Menor",IF(AC25&lt;=0.6,"Moderado",IF(AC25&lt;=0.8,"Mayor","Catastrófico"))))),"")</f>
        <v/>
      </c>
      <c r="AC25" s="142" t="str">
        <f>IFERROR(IF(R25="Impacto",(N25-(+N25*U25)),IF(R25="Probabilidad",N25,"")),"")</f>
        <v/>
      </c>
      <c r="AD25" s="143"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84"/>
      <c r="AF25" s="185"/>
      <c r="AG25" s="190"/>
      <c r="AH25" s="190"/>
      <c r="AI25" s="190"/>
      <c r="AJ25" s="190"/>
      <c r="AK25" s="191"/>
      <c r="AL25" s="191"/>
      <c r="AM25" s="254"/>
      <c r="AN25" s="254"/>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row>
    <row r="26" spans="1:70" s="148" customFormat="1" ht="43.5" customHeight="1">
      <c r="A26" s="281"/>
      <c r="B26" s="252"/>
      <c r="C26" s="252"/>
      <c r="D26" s="252"/>
      <c r="E26" s="252"/>
      <c r="F26" s="284"/>
      <c r="G26" s="252"/>
      <c r="H26" s="255"/>
      <c r="I26" s="258"/>
      <c r="J26" s="262"/>
      <c r="K26" s="265"/>
      <c r="L26" s="262">
        <f ca="1">IF(NOT(ISERROR(MATCH(K26,_xlfn.ANCHORARRAY(F37),0))),J39&amp;"Por favor no seleccionar los criterios de impacto",K26)</f>
        <v>0</v>
      </c>
      <c r="M26" s="258"/>
      <c r="N26" s="262"/>
      <c r="O26" s="287"/>
      <c r="P26" s="136">
        <v>2</v>
      </c>
      <c r="Q26" s="128"/>
      <c r="R26" s="137" t="str">
        <f t="shared" si="5"/>
        <v/>
      </c>
      <c r="S26" s="138"/>
      <c r="T26" s="138"/>
      <c r="U26" s="139" t="str">
        <f t="shared" ref="U26:U30" si="18">IF(AND(S26="Preventivo",T26="Automático"),"50%",IF(AND(S26="Preventivo",T26="Manual"),"40%",IF(AND(S26="Detectivo",T26="Automático"),"40%",IF(AND(S26="Detectivo",T26="Manual"),"30%",IF(AND(S26="Correctivo",T26="Automático"),"35%",IF(AND(S26="Correctivo",T26="Manual"),"25%",""))))))</f>
        <v/>
      </c>
      <c r="V26" s="138"/>
      <c r="W26" s="138"/>
      <c r="X26" s="138"/>
      <c r="Y26" s="140" t="str">
        <f>IFERROR(IF(AND(R25="Probabilidad",R26="Probabilidad"),(AA25-(+AA25*U26)),IF(R26="Probabilidad",(J25-(+J25*U26)),IF(R26="Impacto",AA25,""))),"")</f>
        <v/>
      </c>
      <c r="Z26" s="141" t="str">
        <f t="shared" ref="Z26:Z30" si="19">IFERROR(IF(Y26="","",IF(Y26&lt;=0.2,"Muy Baja",IF(Y26&lt;=0.4,"Baja",IF(Y26&lt;=0.6,"Media",IF(Y26&lt;=0.8,"Alta","Muy Alta"))))),"")</f>
        <v/>
      </c>
      <c r="AA26" s="142" t="str">
        <f t="shared" ref="AA26:AA30" si="20">+Y26</f>
        <v/>
      </c>
      <c r="AB26" s="141" t="str">
        <f t="shared" ref="AB26:AB30" si="21">IFERROR(IF(AC26="","",IF(AC26&lt;=0.2,"Leve",IF(AC26&lt;=0.4,"Menor",IF(AC26&lt;=0.6,"Moderado",IF(AC26&lt;=0.8,"Mayor","Catastrófico"))))),"")</f>
        <v/>
      </c>
      <c r="AC26" s="142" t="str">
        <f>IFERROR(IF(AND(R25="Impacto",R26="Impacto"),(AC25-(+AC25*U26)),IF(R26="Impacto",(N25-(+N25*U26)),IF(R26="Probabilidad",AC25,""))),"")</f>
        <v/>
      </c>
      <c r="AD26" s="143" t="str">
        <f t="shared" ref="AD26:AD27" si="22">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84"/>
      <c r="AF26" s="185"/>
      <c r="AG26" s="190"/>
      <c r="AH26" s="190"/>
      <c r="AI26" s="190"/>
      <c r="AJ26" s="190"/>
      <c r="AK26" s="191"/>
      <c r="AL26" s="191"/>
      <c r="AM26" s="255"/>
      <c r="AN26" s="255"/>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row>
    <row r="27" spans="1:70" s="148" customFormat="1" ht="43.5" customHeight="1">
      <c r="A27" s="281"/>
      <c r="B27" s="252"/>
      <c r="C27" s="252"/>
      <c r="D27" s="252"/>
      <c r="E27" s="252"/>
      <c r="F27" s="284"/>
      <c r="G27" s="252"/>
      <c r="H27" s="255"/>
      <c r="I27" s="258"/>
      <c r="J27" s="262"/>
      <c r="K27" s="265"/>
      <c r="L27" s="262">
        <f ca="1">IF(NOT(ISERROR(MATCH(K27,_xlfn.ANCHORARRAY(F38),0))),J40&amp;"Por favor no seleccionar los criterios de impacto",K27)</f>
        <v>0</v>
      </c>
      <c r="M27" s="258"/>
      <c r="N27" s="262"/>
      <c r="O27" s="287"/>
      <c r="P27" s="136">
        <v>3</v>
      </c>
      <c r="Q27" s="129"/>
      <c r="R27" s="137" t="str">
        <f t="shared" si="5"/>
        <v/>
      </c>
      <c r="S27" s="138"/>
      <c r="T27" s="138"/>
      <c r="U27" s="139" t="str">
        <f t="shared" si="18"/>
        <v/>
      </c>
      <c r="V27" s="138"/>
      <c r="W27" s="138"/>
      <c r="X27" s="138"/>
      <c r="Y27" s="140" t="str">
        <f>IFERROR(IF(AND(R26="Probabilidad",R27="Probabilidad"),(AA26-(+AA26*U27)),IF(AND(R26="Impacto",R27="Probabilidad"),(AA25-(+AA25*U27)),IF(R27="Impacto",AA26,""))),"")</f>
        <v/>
      </c>
      <c r="Z27" s="141" t="str">
        <f t="shared" si="19"/>
        <v/>
      </c>
      <c r="AA27" s="142" t="str">
        <f t="shared" si="20"/>
        <v/>
      </c>
      <c r="AB27" s="141" t="str">
        <f t="shared" si="21"/>
        <v/>
      </c>
      <c r="AC27" s="142" t="str">
        <f>IFERROR(IF(AND(R26="Impacto",R27="Impacto"),(AC26-(+AC26*U27)),IF(AND(R26="Probabilidad",R27="Impacto"),(AC25-(+AC25*U27)),IF(R27="Probabilidad",AC26,""))),"")</f>
        <v/>
      </c>
      <c r="AD27" s="143" t="str">
        <f t="shared" si="22"/>
        <v/>
      </c>
      <c r="AE27" s="184"/>
      <c r="AF27" s="185"/>
      <c r="AG27" s="190"/>
      <c r="AH27" s="190"/>
      <c r="AI27" s="190"/>
      <c r="AJ27" s="190"/>
      <c r="AK27" s="191"/>
      <c r="AL27" s="191"/>
      <c r="AM27" s="255"/>
      <c r="AN27" s="255"/>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row>
    <row r="28" spans="1:70" s="148" customFormat="1" ht="43.5" customHeight="1">
      <c r="A28" s="281"/>
      <c r="B28" s="252"/>
      <c r="C28" s="252"/>
      <c r="D28" s="252"/>
      <c r="E28" s="252"/>
      <c r="F28" s="284"/>
      <c r="G28" s="252"/>
      <c r="H28" s="255"/>
      <c r="I28" s="258"/>
      <c r="J28" s="262"/>
      <c r="K28" s="265"/>
      <c r="L28" s="262">
        <f ca="1">IF(NOT(ISERROR(MATCH(K28,_xlfn.ANCHORARRAY(F39),0))),J41&amp;"Por favor no seleccionar los criterios de impacto",K28)</f>
        <v>0</v>
      </c>
      <c r="M28" s="258"/>
      <c r="N28" s="262"/>
      <c r="O28" s="287"/>
      <c r="P28" s="136">
        <v>4</v>
      </c>
      <c r="Q28" s="128"/>
      <c r="R28" s="137" t="str">
        <f t="shared" si="5"/>
        <v/>
      </c>
      <c r="S28" s="138"/>
      <c r="T28" s="138"/>
      <c r="U28" s="139" t="str">
        <f t="shared" si="18"/>
        <v/>
      </c>
      <c r="V28" s="138"/>
      <c r="W28" s="138"/>
      <c r="X28" s="138"/>
      <c r="Y28" s="140" t="str">
        <f t="shared" ref="Y28:Y30" si="23">IFERROR(IF(AND(R27="Probabilidad",R28="Probabilidad"),(AA27-(+AA27*U28)),IF(AND(R27="Impacto",R28="Probabilidad"),(AA26-(+AA26*U28)),IF(R28="Impacto",AA27,""))),"")</f>
        <v/>
      </c>
      <c r="Z28" s="141" t="str">
        <f t="shared" si="19"/>
        <v/>
      </c>
      <c r="AA28" s="142" t="str">
        <f t="shared" si="20"/>
        <v/>
      </c>
      <c r="AB28" s="141" t="str">
        <f t="shared" si="21"/>
        <v/>
      </c>
      <c r="AC28" s="142" t="str">
        <f t="shared" ref="AC28:AC30" si="24">IFERROR(IF(AND(R27="Impacto",R28="Impacto"),(AC27-(+AC27*U28)),IF(AND(R27="Probabilidad",R28="Impacto"),(AC26-(+AC26*U28)),IF(R28="Probabilidad",AC27,""))),"")</f>
        <v/>
      </c>
      <c r="AD28" s="143"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84"/>
      <c r="AF28" s="185"/>
      <c r="AG28" s="190"/>
      <c r="AH28" s="190"/>
      <c r="AI28" s="190"/>
      <c r="AJ28" s="190"/>
      <c r="AK28" s="191"/>
      <c r="AL28" s="191"/>
      <c r="AM28" s="255"/>
      <c r="AN28" s="255"/>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row>
    <row r="29" spans="1:70" s="148" customFormat="1" ht="43.5" customHeight="1">
      <c r="A29" s="281"/>
      <c r="B29" s="252"/>
      <c r="C29" s="252"/>
      <c r="D29" s="252"/>
      <c r="E29" s="252"/>
      <c r="F29" s="284"/>
      <c r="G29" s="252"/>
      <c r="H29" s="255"/>
      <c r="I29" s="258"/>
      <c r="J29" s="262"/>
      <c r="K29" s="265"/>
      <c r="L29" s="262">
        <f ca="1">IF(NOT(ISERROR(MATCH(K29,_xlfn.ANCHORARRAY(F40),0))),J42&amp;"Por favor no seleccionar los criterios de impacto",K29)</f>
        <v>0</v>
      </c>
      <c r="M29" s="258"/>
      <c r="N29" s="262"/>
      <c r="O29" s="287"/>
      <c r="P29" s="136">
        <v>5</v>
      </c>
      <c r="Q29" s="128"/>
      <c r="R29" s="137" t="str">
        <f t="shared" si="5"/>
        <v/>
      </c>
      <c r="S29" s="138"/>
      <c r="T29" s="138"/>
      <c r="U29" s="139" t="str">
        <f t="shared" si="18"/>
        <v/>
      </c>
      <c r="V29" s="138"/>
      <c r="W29" s="138"/>
      <c r="X29" s="138"/>
      <c r="Y29" s="140" t="str">
        <f t="shared" si="23"/>
        <v/>
      </c>
      <c r="Z29" s="141" t="str">
        <f t="shared" si="19"/>
        <v/>
      </c>
      <c r="AA29" s="142" t="str">
        <f t="shared" si="20"/>
        <v/>
      </c>
      <c r="AB29" s="141" t="str">
        <f t="shared" si="21"/>
        <v/>
      </c>
      <c r="AC29" s="142" t="str">
        <f t="shared" si="24"/>
        <v/>
      </c>
      <c r="AD29" s="143" t="str">
        <f t="shared" ref="AD29:AD30" si="25">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184"/>
      <c r="AF29" s="185"/>
      <c r="AG29" s="190"/>
      <c r="AH29" s="190"/>
      <c r="AI29" s="190"/>
      <c r="AJ29" s="190"/>
      <c r="AK29" s="191"/>
      <c r="AL29" s="191"/>
      <c r="AM29" s="255"/>
      <c r="AN29" s="255"/>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row>
    <row r="30" spans="1:70" s="148" customFormat="1" ht="43.5" customHeight="1">
      <c r="A30" s="282"/>
      <c r="B30" s="253"/>
      <c r="C30" s="253"/>
      <c r="D30" s="253"/>
      <c r="E30" s="253"/>
      <c r="F30" s="285"/>
      <c r="G30" s="253"/>
      <c r="H30" s="256"/>
      <c r="I30" s="259"/>
      <c r="J30" s="263"/>
      <c r="K30" s="266"/>
      <c r="L30" s="263">
        <f ca="1">IF(NOT(ISERROR(MATCH(K30,_xlfn.ANCHORARRAY(F41),0))),J43&amp;"Por favor no seleccionar los criterios de impacto",K30)</f>
        <v>0</v>
      </c>
      <c r="M30" s="259"/>
      <c r="N30" s="263"/>
      <c r="O30" s="288"/>
      <c r="P30" s="136">
        <v>6</v>
      </c>
      <c r="Q30" s="128"/>
      <c r="R30" s="137" t="str">
        <f t="shared" si="5"/>
        <v/>
      </c>
      <c r="S30" s="138"/>
      <c r="T30" s="138"/>
      <c r="U30" s="139" t="str">
        <f t="shared" si="18"/>
        <v/>
      </c>
      <c r="V30" s="138"/>
      <c r="W30" s="138"/>
      <c r="X30" s="138"/>
      <c r="Y30" s="140" t="str">
        <f t="shared" si="23"/>
        <v/>
      </c>
      <c r="Z30" s="141" t="str">
        <f t="shared" si="19"/>
        <v/>
      </c>
      <c r="AA30" s="142" t="str">
        <f t="shared" si="20"/>
        <v/>
      </c>
      <c r="AB30" s="141" t="str">
        <f t="shared" si="21"/>
        <v/>
      </c>
      <c r="AC30" s="142" t="str">
        <f t="shared" si="24"/>
        <v/>
      </c>
      <c r="AD30" s="143" t="str">
        <f t="shared" si="25"/>
        <v/>
      </c>
      <c r="AE30" s="184"/>
      <c r="AF30" s="185"/>
      <c r="AG30" s="190"/>
      <c r="AH30" s="190"/>
      <c r="AI30" s="190"/>
      <c r="AJ30" s="190"/>
      <c r="AK30" s="191"/>
      <c r="AL30" s="191"/>
      <c r="AM30" s="256"/>
      <c r="AN30" s="256"/>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row>
    <row r="31" spans="1:70" s="148" customFormat="1" ht="43.5" customHeight="1">
      <c r="A31" s="280">
        <v>4</v>
      </c>
      <c r="B31" s="251"/>
      <c r="C31" s="251"/>
      <c r="D31" s="251"/>
      <c r="E31" s="251"/>
      <c r="F31" s="283"/>
      <c r="G31" s="251"/>
      <c r="H31" s="254"/>
      <c r="I31" s="257" t="str">
        <f t="shared" ref="I31" si="26">IF(H31&lt;=0,"",IF(H31&lt;=2,"Muy Baja",IF(H31&lt;=5,"Baja",IF(H31&lt;=19,"Media",IF(H31&lt;=50,"Alta","Muy Alta")))))</f>
        <v/>
      </c>
      <c r="J31" s="261" t="str">
        <f>IF(I31="","",IF(I31="Muy Baja",0.2,IF(I31="Baja",0.4,IF(I31="Media",0.6,IF(I31="Alta",0.8,IF(I31="Muy Alta",1,))))))</f>
        <v/>
      </c>
      <c r="K31" s="264"/>
      <c r="L31" s="261">
        <f ca="1">IF(NOT(ISERROR(MATCH(K31,'Tabla Impacto'!$B$221:$B$223,0))),'Tabla Impacto'!$F$223&amp;"Por favor no seleccionar los criterios de impacto(Afectación Económica o presupuestal y Pérdida Reputacional)",K31)</f>
        <v>0</v>
      </c>
      <c r="M31" s="257" t="str">
        <f ca="1">IF(OR(L31='Tabla Impacto'!$C$11,L31='Tabla Impacto'!$D$11),"Leve",IF(OR(L31='Tabla Impacto'!$C$12,L31='Tabla Impacto'!$D$12),"Menor",IF(OR(L31='Tabla Impacto'!$C$13,L31='Tabla Impacto'!$D$13),"Moderado",IF(OR(L31='Tabla Impacto'!$C$14,L31='Tabla Impacto'!$D$14),"Mayor",IF(OR(L31='Tabla Impacto'!$C$15,L31='Tabla Impacto'!$D$15),"Catastrófico","")))))</f>
        <v/>
      </c>
      <c r="N31" s="261" t="str">
        <f ca="1">IF(M31="","",IF(M31="Leve",0.2,IF(M31="Menor",0.4,IF(M31="Moderado",0.6,IF(M31="Mayor",0.8,IF(M31="Catastrófico",1,))))))</f>
        <v/>
      </c>
      <c r="O31" s="286" t="str">
        <f ca="1">IF(OR(AND(I31="Muy Baja",M31="Leve"),AND(I31="Muy Baja",M31="Menor"),AND(I31="Baja",M31="Leve")),"Bajo",IF(OR(AND(I31="Muy baja",M31="Moderado"),AND(I31="Baja",M31="Menor"),AND(I31="Baja",M31="Moderado"),AND(I31="Media",M31="Leve"),AND(I31="Media",M31="Menor"),AND(I31="Media",M31="Moderado"),AND(I31="Alta",M31="Leve"),AND(I31="Alta",M31="Menor")),"Moderado",IF(OR(AND(I31="Muy Baja",M31="Mayor"),AND(I31="Baja",M31="Mayor"),AND(I31="Media",M31="Mayor"),AND(I31="Alta",M31="Moderado"),AND(I31="Alta",M31="Mayor"),AND(I31="Muy Alta",M31="Leve"),AND(I31="Muy Alta",M31="Menor"),AND(I31="Muy Alta",M31="Moderado"),AND(I31="Muy Alta",M31="Mayor")),"Alto",IF(OR(AND(I31="Muy Baja",M31="Catastrófico"),AND(I31="Baja",M31="Catastrófico"),AND(I31="Media",M31="Catastrófico"),AND(I31="Alta",M31="Catastrófico"),AND(I31="Muy Alta",M31="Catastrófico")),"Extremo",""))))</f>
        <v/>
      </c>
      <c r="P31" s="136">
        <v>1</v>
      </c>
      <c r="Q31" s="128"/>
      <c r="R31" s="137" t="str">
        <f t="shared" si="5"/>
        <v/>
      </c>
      <c r="S31" s="138"/>
      <c r="T31" s="138"/>
      <c r="U31" s="139" t="str">
        <f>IF(AND(S31="Preventivo",T31="Automático"),"50%",IF(AND(S31="Preventivo",T31="Manual"),"40%",IF(AND(S31="Detectivo",T31="Automático"),"40%",IF(AND(S31="Detectivo",T31="Manual"),"30%",IF(AND(S31="Correctivo",T31="Automático"),"35%",IF(AND(S31="Correctivo",T31="Manual"),"25%",""))))))</f>
        <v/>
      </c>
      <c r="V31" s="138"/>
      <c r="W31" s="138"/>
      <c r="X31" s="138"/>
      <c r="Y31" s="140" t="str">
        <f>IFERROR(IF(R31="Probabilidad",(J31-(+J31*U31)),IF(R31="Impacto",J31,"")),"")</f>
        <v/>
      </c>
      <c r="Z31" s="141" t="str">
        <f>IFERROR(IF(Y31="","",IF(Y31&lt;=0.2,"Muy Baja",IF(Y31&lt;=0.4,"Baja",IF(Y31&lt;=0.6,"Media",IF(Y31&lt;=0.8,"Alta","Muy Alta"))))),"")</f>
        <v/>
      </c>
      <c r="AA31" s="142" t="str">
        <f>+Y31</f>
        <v/>
      </c>
      <c r="AB31" s="141" t="str">
        <f>IFERROR(IF(AC31="","",IF(AC31&lt;=0.2,"Leve",IF(AC31&lt;=0.4,"Menor",IF(AC31&lt;=0.6,"Moderado",IF(AC31&lt;=0.8,"Mayor","Catastrófico"))))),"")</f>
        <v/>
      </c>
      <c r="AC31" s="142" t="str">
        <f>IFERROR(IF(R31="Impacto",(N31-(+N31*U31)),IF(R31="Probabilidad",N31,"")),"")</f>
        <v/>
      </c>
      <c r="AD31" s="143"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184"/>
      <c r="AF31" s="185"/>
      <c r="AG31" s="190"/>
      <c r="AH31" s="190"/>
      <c r="AI31" s="190"/>
      <c r="AJ31" s="190"/>
      <c r="AK31" s="191"/>
      <c r="AL31" s="191"/>
      <c r="AM31" s="254"/>
      <c r="AN31" s="254"/>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row>
    <row r="32" spans="1:70" s="148" customFormat="1" ht="43.5" customHeight="1">
      <c r="A32" s="281"/>
      <c r="B32" s="252"/>
      <c r="C32" s="252"/>
      <c r="D32" s="252"/>
      <c r="E32" s="252"/>
      <c r="F32" s="284"/>
      <c r="G32" s="252"/>
      <c r="H32" s="255"/>
      <c r="I32" s="258"/>
      <c r="J32" s="262"/>
      <c r="K32" s="265"/>
      <c r="L32" s="262">
        <f ca="1">IF(NOT(ISERROR(MATCH(K32,_xlfn.ANCHORARRAY(F43),0))),J45&amp;"Por favor no seleccionar los criterios de impacto",K32)</f>
        <v>0</v>
      </c>
      <c r="M32" s="258"/>
      <c r="N32" s="262"/>
      <c r="O32" s="287"/>
      <c r="P32" s="136">
        <v>2</v>
      </c>
      <c r="Q32" s="128"/>
      <c r="R32" s="137" t="str">
        <f t="shared" si="5"/>
        <v/>
      </c>
      <c r="S32" s="138"/>
      <c r="T32" s="138"/>
      <c r="U32" s="139" t="str">
        <f t="shared" ref="U32:U36" si="27">IF(AND(S32="Preventivo",T32="Automático"),"50%",IF(AND(S32="Preventivo",T32="Manual"),"40%",IF(AND(S32="Detectivo",T32="Automático"),"40%",IF(AND(S32="Detectivo",T32="Manual"),"30%",IF(AND(S32="Correctivo",T32="Automático"),"35%",IF(AND(S32="Correctivo",T32="Manual"),"25%",""))))))</f>
        <v/>
      </c>
      <c r="V32" s="138"/>
      <c r="W32" s="138"/>
      <c r="X32" s="138"/>
      <c r="Y32" s="140" t="str">
        <f>IFERROR(IF(AND(R31="Probabilidad",R32="Probabilidad"),(AA31-(+AA31*U32)),IF(R32="Probabilidad",(J31-(+J31*U32)),IF(R32="Impacto",AA31,""))),"")</f>
        <v/>
      </c>
      <c r="Z32" s="141" t="str">
        <f t="shared" ref="Z32:Z36" si="28">IFERROR(IF(Y32="","",IF(Y32&lt;=0.2,"Muy Baja",IF(Y32&lt;=0.4,"Baja",IF(Y32&lt;=0.6,"Media",IF(Y32&lt;=0.8,"Alta","Muy Alta"))))),"")</f>
        <v/>
      </c>
      <c r="AA32" s="142" t="str">
        <f t="shared" ref="AA32:AA36" si="29">+Y32</f>
        <v/>
      </c>
      <c r="AB32" s="141" t="str">
        <f t="shared" ref="AB32:AB36" si="30">IFERROR(IF(AC32="","",IF(AC32&lt;=0.2,"Leve",IF(AC32&lt;=0.4,"Menor",IF(AC32&lt;=0.6,"Moderado",IF(AC32&lt;=0.8,"Mayor","Catastrófico"))))),"")</f>
        <v/>
      </c>
      <c r="AC32" s="142" t="str">
        <f>IFERROR(IF(AND(R31="Impacto",R32="Impacto"),(AC31-(+AC31*U32)),IF(R32="Impacto",(N31-(+N31*U32)),IF(R32="Probabilidad",AC31,""))),"")</f>
        <v/>
      </c>
      <c r="AD32" s="143" t="str">
        <f t="shared" ref="AD32:AD33" si="31">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184"/>
      <c r="AF32" s="185"/>
      <c r="AG32" s="190"/>
      <c r="AH32" s="190"/>
      <c r="AI32" s="190"/>
      <c r="AJ32" s="190"/>
      <c r="AK32" s="191"/>
      <c r="AL32" s="191"/>
      <c r="AM32" s="255"/>
      <c r="AN32" s="255"/>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row>
    <row r="33" spans="1:70" s="148" customFormat="1" ht="43.5" customHeight="1">
      <c r="A33" s="281"/>
      <c r="B33" s="252"/>
      <c r="C33" s="252"/>
      <c r="D33" s="252"/>
      <c r="E33" s="252"/>
      <c r="F33" s="284"/>
      <c r="G33" s="252"/>
      <c r="H33" s="255"/>
      <c r="I33" s="258"/>
      <c r="J33" s="262"/>
      <c r="K33" s="265"/>
      <c r="L33" s="262">
        <f ca="1">IF(NOT(ISERROR(MATCH(K33,_xlfn.ANCHORARRAY(F44),0))),J46&amp;"Por favor no seleccionar los criterios de impacto",K33)</f>
        <v>0</v>
      </c>
      <c r="M33" s="258"/>
      <c r="N33" s="262"/>
      <c r="O33" s="287"/>
      <c r="P33" s="136">
        <v>3</v>
      </c>
      <c r="Q33" s="129"/>
      <c r="R33" s="137" t="str">
        <f t="shared" si="5"/>
        <v/>
      </c>
      <c r="S33" s="138"/>
      <c r="T33" s="138"/>
      <c r="U33" s="139" t="str">
        <f t="shared" si="27"/>
        <v/>
      </c>
      <c r="V33" s="138"/>
      <c r="W33" s="138"/>
      <c r="X33" s="138"/>
      <c r="Y33" s="140" t="str">
        <f>IFERROR(IF(AND(R32="Probabilidad",R33="Probabilidad"),(AA32-(+AA32*U33)),IF(AND(R32="Impacto",R33="Probabilidad"),(AA31-(+AA31*U33)),IF(R33="Impacto",AA32,""))),"")</f>
        <v/>
      </c>
      <c r="Z33" s="141" t="str">
        <f t="shared" si="28"/>
        <v/>
      </c>
      <c r="AA33" s="142" t="str">
        <f t="shared" si="29"/>
        <v/>
      </c>
      <c r="AB33" s="141" t="str">
        <f t="shared" si="30"/>
        <v/>
      </c>
      <c r="AC33" s="142" t="str">
        <f>IFERROR(IF(AND(R32="Impacto",R33="Impacto"),(AC32-(+AC32*U33)),IF(AND(R32="Probabilidad",R33="Impacto"),(AC31-(+AC31*U33)),IF(R33="Probabilidad",AC32,""))),"")</f>
        <v/>
      </c>
      <c r="AD33" s="143" t="str">
        <f t="shared" si="31"/>
        <v/>
      </c>
      <c r="AE33" s="184"/>
      <c r="AF33" s="185"/>
      <c r="AG33" s="190"/>
      <c r="AH33" s="190"/>
      <c r="AI33" s="190"/>
      <c r="AJ33" s="190"/>
      <c r="AK33" s="191"/>
      <c r="AL33" s="191"/>
      <c r="AM33" s="255"/>
      <c r="AN33" s="255"/>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row>
    <row r="34" spans="1:70" s="148" customFormat="1" ht="43.5" customHeight="1">
      <c r="A34" s="281"/>
      <c r="B34" s="252"/>
      <c r="C34" s="252"/>
      <c r="D34" s="252"/>
      <c r="E34" s="252"/>
      <c r="F34" s="284"/>
      <c r="G34" s="252"/>
      <c r="H34" s="255"/>
      <c r="I34" s="258"/>
      <c r="J34" s="262"/>
      <c r="K34" s="265"/>
      <c r="L34" s="262">
        <f ca="1">IF(NOT(ISERROR(MATCH(K34,_xlfn.ANCHORARRAY(F45),0))),J47&amp;"Por favor no seleccionar los criterios de impacto",K34)</f>
        <v>0</v>
      </c>
      <c r="M34" s="258"/>
      <c r="N34" s="262"/>
      <c r="O34" s="287"/>
      <c r="P34" s="136">
        <v>4</v>
      </c>
      <c r="Q34" s="128"/>
      <c r="R34" s="137" t="str">
        <f t="shared" si="5"/>
        <v/>
      </c>
      <c r="S34" s="138"/>
      <c r="T34" s="138"/>
      <c r="U34" s="139" t="str">
        <f t="shared" si="27"/>
        <v/>
      </c>
      <c r="V34" s="138"/>
      <c r="W34" s="138"/>
      <c r="X34" s="138"/>
      <c r="Y34" s="140" t="str">
        <f t="shared" ref="Y34:Y36" si="32">IFERROR(IF(AND(R33="Probabilidad",R34="Probabilidad"),(AA33-(+AA33*U34)),IF(AND(R33="Impacto",R34="Probabilidad"),(AA32-(+AA32*U34)),IF(R34="Impacto",AA33,""))),"")</f>
        <v/>
      </c>
      <c r="Z34" s="141" t="str">
        <f t="shared" si="28"/>
        <v/>
      </c>
      <c r="AA34" s="142" t="str">
        <f t="shared" si="29"/>
        <v/>
      </c>
      <c r="AB34" s="141" t="str">
        <f t="shared" si="30"/>
        <v/>
      </c>
      <c r="AC34" s="142" t="str">
        <f t="shared" ref="AC34:AC36" si="33">IFERROR(IF(AND(R33="Impacto",R34="Impacto"),(AC33-(+AC33*U34)),IF(AND(R33="Probabilidad",R34="Impacto"),(AC32-(+AC32*U34)),IF(R34="Probabilidad",AC33,""))),"")</f>
        <v/>
      </c>
      <c r="AD34" s="143"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84"/>
      <c r="AF34" s="185"/>
      <c r="AG34" s="190"/>
      <c r="AH34" s="190"/>
      <c r="AI34" s="190"/>
      <c r="AJ34" s="190"/>
      <c r="AK34" s="191"/>
      <c r="AL34" s="191"/>
      <c r="AM34" s="255"/>
      <c r="AN34" s="255"/>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row>
    <row r="35" spans="1:70" s="148" customFormat="1" ht="43.5" customHeight="1">
      <c r="A35" s="281"/>
      <c r="B35" s="252"/>
      <c r="C35" s="252"/>
      <c r="D35" s="252"/>
      <c r="E35" s="252"/>
      <c r="F35" s="284"/>
      <c r="G35" s="252"/>
      <c r="H35" s="255"/>
      <c r="I35" s="258"/>
      <c r="J35" s="262"/>
      <c r="K35" s="265"/>
      <c r="L35" s="262">
        <f ca="1">IF(NOT(ISERROR(MATCH(K35,_xlfn.ANCHORARRAY(F46),0))),J48&amp;"Por favor no seleccionar los criterios de impacto",K35)</f>
        <v>0</v>
      </c>
      <c r="M35" s="258"/>
      <c r="N35" s="262"/>
      <c r="O35" s="287"/>
      <c r="P35" s="136">
        <v>5</v>
      </c>
      <c r="Q35" s="128"/>
      <c r="R35" s="137" t="str">
        <f t="shared" si="5"/>
        <v/>
      </c>
      <c r="S35" s="138"/>
      <c r="T35" s="138"/>
      <c r="U35" s="139" t="str">
        <f t="shared" si="27"/>
        <v/>
      </c>
      <c r="V35" s="138"/>
      <c r="W35" s="138"/>
      <c r="X35" s="138"/>
      <c r="Y35" s="140" t="str">
        <f t="shared" si="32"/>
        <v/>
      </c>
      <c r="Z35" s="141" t="str">
        <f t="shared" si="28"/>
        <v/>
      </c>
      <c r="AA35" s="142" t="str">
        <f t="shared" si="29"/>
        <v/>
      </c>
      <c r="AB35" s="141" t="str">
        <f t="shared" si="30"/>
        <v/>
      </c>
      <c r="AC35" s="142" t="str">
        <f t="shared" si="33"/>
        <v/>
      </c>
      <c r="AD35" s="143" t="str">
        <f t="shared" ref="AD35:AD36" si="34">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184"/>
      <c r="AF35" s="185"/>
      <c r="AG35" s="190"/>
      <c r="AH35" s="190"/>
      <c r="AI35" s="190"/>
      <c r="AJ35" s="190"/>
      <c r="AK35" s="191"/>
      <c r="AL35" s="191"/>
      <c r="AM35" s="255"/>
      <c r="AN35" s="255"/>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row>
    <row r="36" spans="1:70" s="148" customFormat="1" ht="43.5" customHeight="1">
      <c r="A36" s="282"/>
      <c r="B36" s="253"/>
      <c r="C36" s="253"/>
      <c r="D36" s="253"/>
      <c r="E36" s="253"/>
      <c r="F36" s="285"/>
      <c r="G36" s="253"/>
      <c r="H36" s="256"/>
      <c r="I36" s="259"/>
      <c r="J36" s="263"/>
      <c r="K36" s="266"/>
      <c r="L36" s="263">
        <f ca="1">IF(NOT(ISERROR(MATCH(K36,_xlfn.ANCHORARRAY(F47),0))),J49&amp;"Por favor no seleccionar los criterios de impacto",K36)</f>
        <v>0</v>
      </c>
      <c r="M36" s="259"/>
      <c r="N36" s="263"/>
      <c r="O36" s="288"/>
      <c r="P36" s="136">
        <v>6</v>
      </c>
      <c r="Q36" s="128"/>
      <c r="R36" s="137" t="str">
        <f t="shared" si="5"/>
        <v/>
      </c>
      <c r="S36" s="138"/>
      <c r="T36" s="138"/>
      <c r="U36" s="139" t="str">
        <f t="shared" si="27"/>
        <v/>
      </c>
      <c r="V36" s="138"/>
      <c r="W36" s="138"/>
      <c r="X36" s="138"/>
      <c r="Y36" s="140" t="str">
        <f t="shared" si="32"/>
        <v/>
      </c>
      <c r="Z36" s="141" t="str">
        <f t="shared" si="28"/>
        <v/>
      </c>
      <c r="AA36" s="142" t="str">
        <f t="shared" si="29"/>
        <v/>
      </c>
      <c r="AB36" s="141" t="str">
        <f t="shared" si="30"/>
        <v/>
      </c>
      <c r="AC36" s="142" t="str">
        <f t="shared" si="33"/>
        <v/>
      </c>
      <c r="AD36" s="143" t="str">
        <f t="shared" si="34"/>
        <v/>
      </c>
      <c r="AE36" s="184"/>
      <c r="AF36" s="185"/>
      <c r="AG36" s="190"/>
      <c r="AH36" s="190"/>
      <c r="AI36" s="190"/>
      <c r="AJ36" s="190"/>
      <c r="AK36" s="191"/>
      <c r="AL36" s="191"/>
      <c r="AM36" s="256"/>
      <c r="AN36" s="256"/>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row>
    <row r="37" spans="1:70" s="148" customFormat="1" ht="43.5" customHeight="1">
      <c r="A37" s="280">
        <v>5</v>
      </c>
      <c r="B37" s="251"/>
      <c r="C37" s="251"/>
      <c r="D37" s="251"/>
      <c r="E37" s="251"/>
      <c r="F37" s="283"/>
      <c r="G37" s="251"/>
      <c r="H37" s="254"/>
      <c r="I37" s="257" t="str">
        <f t="shared" ref="I37" si="35">IF(H37&lt;=0,"",IF(H37&lt;=2,"Muy Baja",IF(H37&lt;=5,"Baja",IF(H37&lt;=19,"Media",IF(H37&lt;=50,"Alta","Muy Alta")))))</f>
        <v/>
      </c>
      <c r="J37" s="261" t="str">
        <f>IF(I37="","",IF(I37="Muy Baja",0.2,IF(I37="Baja",0.4,IF(I37="Media",0.6,IF(I37="Alta",0.8,IF(I37="Muy Alta",1,))))))</f>
        <v/>
      </c>
      <c r="K37" s="264"/>
      <c r="L37" s="261">
        <f ca="1">IF(NOT(ISERROR(MATCH(K37,'Tabla Impacto'!$B$221:$B$223,0))),'Tabla Impacto'!$F$223&amp;"Por favor no seleccionar los criterios de impacto(Afectación Económica o presupuestal y Pérdida Reputacional)",K37)</f>
        <v>0</v>
      </c>
      <c r="M37" s="257" t="str">
        <f ca="1">IF(OR(L37='Tabla Impacto'!$C$11,L37='Tabla Impacto'!$D$11),"Leve",IF(OR(L37='Tabla Impacto'!$C$12,L37='Tabla Impacto'!$D$12),"Menor",IF(OR(L37='Tabla Impacto'!$C$13,L37='Tabla Impacto'!$D$13),"Moderado",IF(OR(L37='Tabla Impacto'!$C$14,L37='Tabla Impacto'!$D$14),"Mayor",IF(OR(L37='Tabla Impacto'!$C$15,L37='Tabla Impacto'!$D$15),"Catastrófico","")))))</f>
        <v/>
      </c>
      <c r="N37" s="261" t="str">
        <f ca="1">IF(M37="","",IF(M37="Leve",0.2,IF(M37="Menor",0.4,IF(M37="Moderado",0.6,IF(M37="Mayor",0.8,IF(M37="Catastrófico",1,))))))</f>
        <v/>
      </c>
      <c r="O37" s="286" t="str">
        <f ca="1">IF(OR(AND(I37="Muy Baja",M37="Leve"),AND(I37="Muy Baja",M37="Menor"),AND(I37="Baja",M37="Leve")),"Bajo",IF(OR(AND(I37="Muy baja",M37="Moderado"),AND(I37="Baja",M37="Menor"),AND(I37="Baja",M37="Moderado"),AND(I37="Media",M37="Leve"),AND(I37="Media",M37="Menor"),AND(I37="Media",M37="Moderado"),AND(I37="Alta",M37="Leve"),AND(I37="Alta",M37="Menor")),"Moderado",IF(OR(AND(I37="Muy Baja",M37="Mayor"),AND(I37="Baja",M37="Mayor"),AND(I37="Media",M37="Mayor"),AND(I37="Alta",M37="Moderado"),AND(I37="Alta",M37="Mayor"),AND(I37="Muy Alta",M37="Leve"),AND(I37="Muy Alta",M37="Menor"),AND(I37="Muy Alta",M37="Moderado"),AND(I37="Muy Alta",M37="Mayor")),"Alto",IF(OR(AND(I37="Muy Baja",M37="Catastrófico"),AND(I37="Baja",M37="Catastrófico"),AND(I37="Media",M37="Catastrófico"),AND(I37="Alta",M37="Catastrófico"),AND(I37="Muy Alta",M37="Catastrófico")),"Extremo",""))))</f>
        <v/>
      </c>
      <c r="P37" s="136">
        <v>1</v>
      </c>
      <c r="Q37" s="128"/>
      <c r="R37" s="137" t="str">
        <f t="shared" si="5"/>
        <v/>
      </c>
      <c r="S37" s="138"/>
      <c r="T37" s="138"/>
      <c r="U37" s="139" t="str">
        <f>IF(AND(S37="Preventivo",T37="Automático"),"50%",IF(AND(S37="Preventivo",T37="Manual"),"40%",IF(AND(S37="Detectivo",T37="Automático"),"40%",IF(AND(S37="Detectivo",T37="Manual"),"30%",IF(AND(S37="Correctivo",T37="Automático"),"35%",IF(AND(S37="Correctivo",T37="Manual"),"25%",""))))))</f>
        <v/>
      </c>
      <c r="V37" s="138"/>
      <c r="W37" s="138"/>
      <c r="X37" s="138"/>
      <c r="Y37" s="140" t="str">
        <f>IFERROR(IF(R37="Probabilidad",(J37-(+J37*U37)),IF(R37="Impacto",J37,"")),"")</f>
        <v/>
      </c>
      <c r="Z37" s="141" t="str">
        <f>IFERROR(IF(Y37="","",IF(Y37&lt;=0.2,"Muy Baja",IF(Y37&lt;=0.4,"Baja",IF(Y37&lt;=0.6,"Media",IF(Y37&lt;=0.8,"Alta","Muy Alta"))))),"")</f>
        <v/>
      </c>
      <c r="AA37" s="142" t="str">
        <f>+Y37</f>
        <v/>
      </c>
      <c r="AB37" s="141" t="str">
        <f>IFERROR(IF(AC37="","",IF(AC37&lt;=0.2,"Leve",IF(AC37&lt;=0.4,"Menor",IF(AC37&lt;=0.6,"Moderado",IF(AC37&lt;=0.8,"Mayor","Catastrófico"))))),"")</f>
        <v/>
      </c>
      <c r="AC37" s="142" t="str">
        <f>IFERROR(IF(R37="Impacto",(N37-(+N37*U37)),IF(R37="Probabilidad",N37,"")),"")</f>
        <v/>
      </c>
      <c r="AD37" s="143"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184"/>
      <c r="AF37" s="185"/>
      <c r="AG37" s="190"/>
      <c r="AH37" s="190"/>
      <c r="AI37" s="190"/>
      <c r="AJ37" s="190"/>
      <c r="AK37" s="191"/>
      <c r="AL37" s="191"/>
      <c r="AM37" s="254"/>
      <c r="AN37" s="254"/>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row>
    <row r="38" spans="1:70" s="148" customFormat="1" ht="43.5" customHeight="1">
      <c r="A38" s="281"/>
      <c r="B38" s="252"/>
      <c r="C38" s="252"/>
      <c r="D38" s="252"/>
      <c r="E38" s="252"/>
      <c r="F38" s="284"/>
      <c r="G38" s="252"/>
      <c r="H38" s="255"/>
      <c r="I38" s="258"/>
      <c r="J38" s="262"/>
      <c r="K38" s="265"/>
      <c r="L38" s="262">
        <f ca="1">IF(NOT(ISERROR(MATCH(K38,_xlfn.ANCHORARRAY(F49),0))),J51&amp;"Por favor no seleccionar los criterios de impacto",K38)</f>
        <v>0</v>
      </c>
      <c r="M38" s="258"/>
      <c r="N38" s="262"/>
      <c r="O38" s="287"/>
      <c r="P38" s="136">
        <v>2</v>
      </c>
      <c r="Q38" s="128"/>
      <c r="R38" s="137" t="str">
        <f t="shared" si="5"/>
        <v/>
      </c>
      <c r="S38" s="138"/>
      <c r="T38" s="138"/>
      <c r="U38" s="139" t="str">
        <f t="shared" ref="U38:U42" si="36">IF(AND(S38="Preventivo",T38="Automático"),"50%",IF(AND(S38="Preventivo",T38="Manual"),"40%",IF(AND(S38="Detectivo",T38="Automático"),"40%",IF(AND(S38="Detectivo",T38="Manual"),"30%",IF(AND(S38="Correctivo",T38="Automático"),"35%",IF(AND(S38="Correctivo",T38="Manual"),"25%",""))))))</f>
        <v/>
      </c>
      <c r="V38" s="138"/>
      <c r="W38" s="138"/>
      <c r="X38" s="138"/>
      <c r="Y38" s="140" t="str">
        <f>IFERROR(IF(AND(R37="Probabilidad",R38="Probabilidad"),(AA37-(+AA37*U38)),IF(R38="Probabilidad",(J37-(+J37*U38)),IF(R38="Impacto",AA37,""))),"")</f>
        <v/>
      </c>
      <c r="Z38" s="141" t="str">
        <f t="shared" ref="Z38:Z42" si="37">IFERROR(IF(Y38="","",IF(Y38&lt;=0.2,"Muy Baja",IF(Y38&lt;=0.4,"Baja",IF(Y38&lt;=0.6,"Media",IF(Y38&lt;=0.8,"Alta","Muy Alta"))))),"")</f>
        <v/>
      </c>
      <c r="AA38" s="142" t="str">
        <f t="shared" ref="AA38:AA42" si="38">+Y38</f>
        <v/>
      </c>
      <c r="AB38" s="141" t="str">
        <f t="shared" ref="AB38:AB42" si="39">IFERROR(IF(AC38="","",IF(AC38&lt;=0.2,"Leve",IF(AC38&lt;=0.4,"Menor",IF(AC38&lt;=0.6,"Moderado",IF(AC38&lt;=0.8,"Mayor","Catastrófico"))))),"")</f>
        <v/>
      </c>
      <c r="AC38" s="142" t="str">
        <f>IFERROR(IF(AND(R37="Impacto",R38="Impacto"),(AC37-(+AC37*U38)),IF(R38="Impacto",(N37-(+N37*U38)),IF(R38="Probabilidad",AC37,""))),"")</f>
        <v/>
      </c>
      <c r="AD38" s="143" t="str">
        <f t="shared" ref="AD38:AD39" si="40">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184"/>
      <c r="AF38" s="185"/>
      <c r="AG38" s="190"/>
      <c r="AH38" s="190"/>
      <c r="AI38" s="190"/>
      <c r="AJ38" s="190"/>
      <c r="AK38" s="191"/>
      <c r="AL38" s="191"/>
      <c r="AM38" s="255"/>
      <c r="AN38" s="255"/>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row>
    <row r="39" spans="1:70" s="148" customFormat="1" ht="43.5" customHeight="1">
      <c r="A39" s="281"/>
      <c r="B39" s="252"/>
      <c r="C39" s="252"/>
      <c r="D39" s="252"/>
      <c r="E39" s="252"/>
      <c r="F39" s="284"/>
      <c r="G39" s="252"/>
      <c r="H39" s="255"/>
      <c r="I39" s="258"/>
      <c r="J39" s="262"/>
      <c r="K39" s="265"/>
      <c r="L39" s="262">
        <f ca="1">IF(NOT(ISERROR(MATCH(K39,_xlfn.ANCHORARRAY(F50),0))),J52&amp;"Por favor no seleccionar los criterios de impacto",K39)</f>
        <v>0</v>
      </c>
      <c r="M39" s="258"/>
      <c r="N39" s="262"/>
      <c r="O39" s="287"/>
      <c r="P39" s="136">
        <v>3</v>
      </c>
      <c r="Q39" s="129"/>
      <c r="R39" s="137" t="str">
        <f t="shared" si="5"/>
        <v/>
      </c>
      <c r="S39" s="138"/>
      <c r="T39" s="138"/>
      <c r="U39" s="139" t="str">
        <f t="shared" si="36"/>
        <v/>
      </c>
      <c r="V39" s="138"/>
      <c r="W39" s="138"/>
      <c r="X39" s="138"/>
      <c r="Y39" s="140" t="str">
        <f>IFERROR(IF(AND(R38="Probabilidad",R39="Probabilidad"),(AA38-(+AA38*U39)),IF(AND(R38="Impacto",R39="Probabilidad"),(AA37-(+AA37*U39)),IF(R39="Impacto",AA38,""))),"")</f>
        <v/>
      </c>
      <c r="Z39" s="141" t="str">
        <f t="shared" si="37"/>
        <v/>
      </c>
      <c r="AA39" s="142" t="str">
        <f t="shared" si="38"/>
        <v/>
      </c>
      <c r="AB39" s="141" t="str">
        <f t="shared" si="39"/>
        <v/>
      </c>
      <c r="AC39" s="142" t="str">
        <f>IFERROR(IF(AND(R38="Impacto",R39="Impacto"),(AC38-(+AC38*U39)),IF(AND(R38="Probabilidad",R39="Impacto"),(AC37-(+AC37*U39)),IF(R39="Probabilidad",AC38,""))),"")</f>
        <v/>
      </c>
      <c r="AD39" s="143" t="str">
        <f t="shared" si="40"/>
        <v/>
      </c>
      <c r="AE39" s="184"/>
      <c r="AF39" s="185"/>
      <c r="AG39" s="190"/>
      <c r="AH39" s="190"/>
      <c r="AI39" s="190"/>
      <c r="AJ39" s="190"/>
      <c r="AK39" s="191"/>
      <c r="AL39" s="191"/>
      <c r="AM39" s="255"/>
      <c r="AN39" s="255"/>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row>
    <row r="40" spans="1:70" s="148" customFormat="1" ht="43.5" customHeight="1">
      <c r="A40" s="281"/>
      <c r="B40" s="252"/>
      <c r="C40" s="252"/>
      <c r="D40" s="252"/>
      <c r="E40" s="252"/>
      <c r="F40" s="284"/>
      <c r="G40" s="252"/>
      <c r="H40" s="255"/>
      <c r="I40" s="258"/>
      <c r="J40" s="262"/>
      <c r="K40" s="265"/>
      <c r="L40" s="262">
        <f ca="1">IF(NOT(ISERROR(MATCH(K40,_xlfn.ANCHORARRAY(F51),0))),J53&amp;"Por favor no seleccionar los criterios de impacto",K40)</f>
        <v>0</v>
      </c>
      <c r="M40" s="258"/>
      <c r="N40" s="262"/>
      <c r="O40" s="287"/>
      <c r="P40" s="136">
        <v>4</v>
      </c>
      <c r="Q40" s="128"/>
      <c r="R40" s="137" t="str">
        <f t="shared" si="5"/>
        <v/>
      </c>
      <c r="S40" s="138"/>
      <c r="T40" s="138"/>
      <c r="U40" s="139" t="str">
        <f t="shared" si="36"/>
        <v/>
      </c>
      <c r="V40" s="138"/>
      <c r="W40" s="138"/>
      <c r="X40" s="138"/>
      <c r="Y40" s="140" t="str">
        <f t="shared" ref="Y40:Y42" si="41">IFERROR(IF(AND(R39="Probabilidad",R40="Probabilidad"),(AA39-(+AA39*U40)),IF(AND(R39="Impacto",R40="Probabilidad"),(AA38-(+AA38*U40)),IF(R40="Impacto",AA39,""))),"")</f>
        <v/>
      </c>
      <c r="Z40" s="141" t="str">
        <f t="shared" si="37"/>
        <v/>
      </c>
      <c r="AA40" s="142" t="str">
        <f t="shared" si="38"/>
        <v/>
      </c>
      <c r="AB40" s="141" t="str">
        <f t="shared" si="39"/>
        <v/>
      </c>
      <c r="AC40" s="142" t="str">
        <f t="shared" ref="AC40:AC42" si="42">IFERROR(IF(AND(R39="Impacto",R40="Impacto"),(AC39-(+AC39*U40)),IF(AND(R39="Probabilidad",R40="Impacto"),(AC38-(+AC38*U40)),IF(R40="Probabilidad",AC39,""))),"")</f>
        <v/>
      </c>
      <c r="AD40" s="143"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184"/>
      <c r="AF40" s="185"/>
      <c r="AG40" s="190"/>
      <c r="AH40" s="190"/>
      <c r="AI40" s="190"/>
      <c r="AJ40" s="190"/>
      <c r="AK40" s="191"/>
      <c r="AL40" s="191"/>
      <c r="AM40" s="255"/>
      <c r="AN40" s="255"/>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row>
    <row r="41" spans="1:70" s="148" customFormat="1" ht="43.5" customHeight="1">
      <c r="A41" s="281"/>
      <c r="B41" s="252"/>
      <c r="C41" s="252"/>
      <c r="D41" s="252"/>
      <c r="E41" s="252"/>
      <c r="F41" s="284"/>
      <c r="G41" s="252"/>
      <c r="H41" s="255"/>
      <c r="I41" s="258"/>
      <c r="J41" s="262"/>
      <c r="K41" s="265"/>
      <c r="L41" s="262">
        <f ca="1">IF(NOT(ISERROR(MATCH(K41,_xlfn.ANCHORARRAY(F52),0))),J54&amp;"Por favor no seleccionar los criterios de impacto",K41)</f>
        <v>0</v>
      </c>
      <c r="M41" s="258"/>
      <c r="N41" s="262"/>
      <c r="O41" s="287"/>
      <c r="P41" s="136">
        <v>5</v>
      </c>
      <c r="Q41" s="128"/>
      <c r="R41" s="137" t="str">
        <f t="shared" si="5"/>
        <v/>
      </c>
      <c r="S41" s="138"/>
      <c r="T41" s="138"/>
      <c r="U41" s="139" t="str">
        <f t="shared" si="36"/>
        <v/>
      </c>
      <c r="V41" s="138"/>
      <c r="W41" s="138"/>
      <c r="X41" s="138"/>
      <c r="Y41" s="140" t="str">
        <f t="shared" si="41"/>
        <v/>
      </c>
      <c r="Z41" s="141" t="str">
        <f t="shared" si="37"/>
        <v/>
      </c>
      <c r="AA41" s="142" t="str">
        <f t="shared" si="38"/>
        <v/>
      </c>
      <c r="AB41" s="141" t="str">
        <f t="shared" si="39"/>
        <v/>
      </c>
      <c r="AC41" s="142" t="str">
        <f t="shared" si="42"/>
        <v/>
      </c>
      <c r="AD41" s="143" t="str">
        <f t="shared" ref="AD41:AD42" si="43">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84"/>
      <c r="AF41" s="185"/>
      <c r="AG41" s="190"/>
      <c r="AH41" s="190"/>
      <c r="AI41" s="190"/>
      <c r="AJ41" s="190"/>
      <c r="AK41" s="191"/>
      <c r="AL41" s="191"/>
      <c r="AM41" s="255"/>
      <c r="AN41" s="255"/>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row>
    <row r="42" spans="1:70" s="148" customFormat="1" ht="43.5" customHeight="1">
      <c r="A42" s="282"/>
      <c r="B42" s="253"/>
      <c r="C42" s="253"/>
      <c r="D42" s="253"/>
      <c r="E42" s="253"/>
      <c r="F42" s="285"/>
      <c r="G42" s="253"/>
      <c r="H42" s="256"/>
      <c r="I42" s="259"/>
      <c r="J42" s="263"/>
      <c r="K42" s="266"/>
      <c r="L42" s="263">
        <f ca="1">IF(NOT(ISERROR(MATCH(K42,_xlfn.ANCHORARRAY(F53),0))),J55&amp;"Por favor no seleccionar los criterios de impacto",K42)</f>
        <v>0</v>
      </c>
      <c r="M42" s="259"/>
      <c r="N42" s="263"/>
      <c r="O42" s="288"/>
      <c r="P42" s="136">
        <v>6</v>
      </c>
      <c r="Q42" s="128"/>
      <c r="R42" s="137" t="str">
        <f t="shared" si="5"/>
        <v/>
      </c>
      <c r="S42" s="138"/>
      <c r="T42" s="138"/>
      <c r="U42" s="139" t="str">
        <f t="shared" si="36"/>
        <v/>
      </c>
      <c r="V42" s="138"/>
      <c r="W42" s="138"/>
      <c r="X42" s="138"/>
      <c r="Y42" s="140" t="str">
        <f t="shared" si="41"/>
        <v/>
      </c>
      <c r="Z42" s="141" t="str">
        <f t="shared" si="37"/>
        <v/>
      </c>
      <c r="AA42" s="142" t="str">
        <f t="shared" si="38"/>
        <v/>
      </c>
      <c r="AB42" s="141" t="str">
        <f t="shared" si="39"/>
        <v/>
      </c>
      <c r="AC42" s="142" t="str">
        <f t="shared" si="42"/>
        <v/>
      </c>
      <c r="AD42" s="143" t="str">
        <f t="shared" si="43"/>
        <v/>
      </c>
      <c r="AE42" s="184"/>
      <c r="AF42" s="185"/>
      <c r="AG42" s="190"/>
      <c r="AH42" s="190"/>
      <c r="AI42" s="190"/>
      <c r="AJ42" s="190"/>
      <c r="AK42" s="191"/>
      <c r="AL42" s="191"/>
      <c r="AM42" s="256"/>
      <c r="AN42" s="256"/>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row>
    <row r="43" spans="1:70" s="148" customFormat="1" ht="43.5" customHeight="1">
      <c r="A43" s="280">
        <v>6</v>
      </c>
      <c r="B43" s="251"/>
      <c r="C43" s="251"/>
      <c r="D43" s="251"/>
      <c r="E43" s="251"/>
      <c r="F43" s="283"/>
      <c r="G43" s="251"/>
      <c r="H43" s="254"/>
      <c r="I43" s="257" t="str">
        <f t="shared" ref="I43" si="44">IF(H43&lt;=0,"",IF(H43&lt;=2,"Muy Baja",IF(H43&lt;=5,"Baja",IF(H43&lt;=19,"Media",IF(H43&lt;=50,"Alta","Muy Alta")))))</f>
        <v/>
      </c>
      <c r="J43" s="261" t="str">
        <f>IF(I43="","",IF(I43="Muy Baja",0.2,IF(I43="Baja",0.4,IF(I43="Media",0.6,IF(I43="Alta",0.8,IF(I43="Muy Alta",1,))))))</f>
        <v/>
      </c>
      <c r="K43" s="264"/>
      <c r="L43" s="261">
        <f ca="1">IF(NOT(ISERROR(MATCH(K43,'Tabla Impacto'!$B$221:$B$223,0))),'Tabla Impacto'!$F$223&amp;"Por favor no seleccionar los criterios de impacto(Afectación Económica o presupuestal y Pérdida Reputacional)",K43)</f>
        <v>0</v>
      </c>
      <c r="M43" s="257" t="str">
        <f ca="1">IF(OR(L43='Tabla Impacto'!$C$11,L43='Tabla Impacto'!$D$11),"Leve",IF(OR(L43='Tabla Impacto'!$C$12,L43='Tabla Impacto'!$D$12),"Menor",IF(OR(L43='Tabla Impacto'!$C$13,L43='Tabla Impacto'!$D$13),"Moderado",IF(OR(L43='Tabla Impacto'!$C$14,L43='Tabla Impacto'!$D$14),"Mayor",IF(OR(L43='Tabla Impacto'!$C$15,L43='Tabla Impacto'!$D$15),"Catastrófico","")))))</f>
        <v/>
      </c>
      <c r="N43" s="261" t="str">
        <f ca="1">IF(M43="","",IF(M43="Leve",0.2,IF(M43="Menor",0.4,IF(M43="Moderado",0.6,IF(M43="Mayor",0.8,IF(M43="Catastrófico",1,))))))</f>
        <v/>
      </c>
      <c r="O43" s="286" t="str">
        <f ca="1">IF(OR(AND(I43="Muy Baja",M43="Leve"),AND(I43="Muy Baja",M43="Menor"),AND(I43="Baja",M43="Leve")),"Bajo",IF(OR(AND(I43="Muy baja",M43="Moderado"),AND(I43="Baja",M43="Menor"),AND(I43="Baja",M43="Moderado"),AND(I43="Media",M43="Leve"),AND(I43="Media",M43="Menor"),AND(I43="Media",M43="Moderado"),AND(I43="Alta",M43="Leve"),AND(I43="Alta",M43="Menor")),"Moderado",IF(OR(AND(I43="Muy Baja",M43="Mayor"),AND(I43="Baja",M43="Mayor"),AND(I43="Media",M43="Mayor"),AND(I43="Alta",M43="Moderado"),AND(I43="Alta",M43="Mayor"),AND(I43="Muy Alta",M43="Leve"),AND(I43="Muy Alta",M43="Menor"),AND(I43="Muy Alta",M43="Moderado"),AND(I43="Muy Alta",M43="Mayor")),"Alto",IF(OR(AND(I43="Muy Baja",M43="Catastrófico"),AND(I43="Baja",M43="Catastrófico"),AND(I43="Media",M43="Catastrófico"),AND(I43="Alta",M43="Catastrófico"),AND(I43="Muy Alta",M43="Catastrófico")),"Extremo",""))))</f>
        <v/>
      </c>
      <c r="P43" s="136">
        <v>1</v>
      </c>
      <c r="Q43" s="128"/>
      <c r="R43" s="137" t="str">
        <f t="shared" si="5"/>
        <v/>
      </c>
      <c r="S43" s="138"/>
      <c r="T43" s="138"/>
      <c r="U43" s="139" t="str">
        <f>IF(AND(S43="Preventivo",T43="Automático"),"50%",IF(AND(S43="Preventivo",T43="Manual"),"40%",IF(AND(S43="Detectivo",T43="Automático"),"40%",IF(AND(S43="Detectivo",T43="Manual"),"30%",IF(AND(S43="Correctivo",T43="Automático"),"35%",IF(AND(S43="Correctivo",T43="Manual"),"25%",""))))))</f>
        <v/>
      </c>
      <c r="V43" s="138"/>
      <c r="W43" s="138"/>
      <c r="X43" s="138"/>
      <c r="Y43" s="140" t="str">
        <f>IFERROR(IF(R43="Probabilidad",(J43-(+J43*U43)),IF(R43="Impacto",J43,"")),"")</f>
        <v/>
      </c>
      <c r="Z43" s="141" t="str">
        <f>IFERROR(IF(Y43="","",IF(Y43&lt;=0.2,"Muy Baja",IF(Y43&lt;=0.4,"Baja",IF(Y43&lt;=0.6,"Media",IF(Y43&lt;=0.8,"Alta","Muy Alta"))))),"")</f>
        <v/>
      </c>
      <c r="AA43" s="142" t="str">
        <f>+Y43</f>
        <v/>
      </c>
      <c r="AB43" s="141" t="str">
        <f>IFERROR(IF(AC43="","",IF(AC43&lt;=0.2,"Leve",IF(AC43&lt;=0.4,"Menor",IF(AC43&lt;=0.6,"Moderado",IF(AC43&lt;=0.8,"Mayor","Catastrófico"))))),"")</f>
        <v/>
      </c>
      <c r="AC43" s="142" t="str">
        <f>IFERROR(IF(R43="Impacto",(N43-(+N43*U43)),IF(R43="Probabilidad",N43,"")),"")</f>
        <v/>
      </c>
      <c r="AD43" s="143"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184"/>
      <c r="AF43" s="185"/>
      <c r="AG43" s="190"/>
      <c r="AH43" s="190"/>
      <c r="AI43" s="190"/>
      <c r="AJ43" s="190"/>
      <c r="AK43" s="191"/>
      <c r="AL43" s="191"/>
      <c r="AM43" s="254"/>
      <c r="AN43" s="254"/>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row>
    <row r="44" spans="1:70" s="148" customFormat="1" ht="43.5" customHeight="1">
      <c r="A44" s="281"/>
      <c r="B44" s="252"/>
      <c r="C44" s="252"/>
      <c r="D44" s="252"/>
      <c r="E44" s="252"/>
      <c r="F44" s="284"/>
      <c r="G44" s="252"/>
      <c r="H44" s="255"/>
      <c r="I44" s="258"/>
      <c r="J44" s="262"/>
      <c r="K44" s="265"/>
      <c r="L44" s="262">
        <f ca="1">IF(NOT(ISERROR(MATCH(K44,_xlfn.ANCHORARRAY(F55),0))),J57&amp;"Por favor no seleccionar los criterios de impacto",K44)</f>
        <v>0</v>
      </c>
      <c r="M44" s="258"/>
      <c r="N44" s="262"/>
      <c r="O44" s="287"/>
      <c r="P44" s="136">
        <v>2</v>
      </c>
      <c r="Q44" s="128"/>
      <c r="R44" s="137" t="str">
        <f t="shared" si="5"/>
        <v/>
      </c>
      <c r="S44" s="138"/>
      <c r="T44" s="138"/>
      <c r="U44" s="139" t="str">
        <f t="shared" ref="U44:U48" si="45">IF(AND(S44="Preventivo",T44="Automático"),"50%",IF(AND(S44="Preventivo",T44="Manual"),"40%",IF(AND(S44="Detectivo",T44="Automático"),"40%",IF(AND(S44="Detectivo",T44="Manual"),"30%",IF(AND(S44="Correctivo",T44="Automático"),"35%",IF(AND(S44="Correctivo",T44="Manual"),"25%",""))))))</f>
        <v/>
      </c>
      <c r="V44" s="138"/>
      <c r="W44" s="138"/>
      <c r="X44" s="138"/>
      <c r="Y44" s="140" t="str">
        <f>IFERROR(IF(AND(R43="Probabilidad",R44="Probabilidad"),(AA43-(+AA43*U44)),IF(R44="Probabilidad",(J43-(+J43*U44)),IF(R44="Impacto",AA43,""))),"")</f>
        <v/>
      </c>
      <c r="Z44" s="141" t="str">
        <f t="shared" ref="Z44:Z48" si="46">IFERROR(IF(Y44="","",IF(Y44&lt;=0.2,"Muy Baja",IF(Y44&lt;=0.4,"Baja",IF(Y44&lt;=0.6,"Media",IF(Y44&lt;=0.8,"Alta","Muy Alta"))))),"")</f>
        <v/>
      </c>
      <c r="AA44" s="142" t="str">
        <f t="shared" ref="AA44:AA48" si="47">+Y44</f>
        <v/>
      </c>
      <c r="AB44" s="141" t="str">
        <f t="shared" ref="AB44:AB48" si="48">IFERROR(IF(AC44="","",IF(AC44&lt;=0.2,"Leve",IF(AC44&lt;=0.4,"Menor",IF(AC44&lt;=0.6,"Moderado",IF(AC44&lt;=0.8,"Mayor","Catastrófico"))))),"")</f>
        <v/>
      </c>
      <c r="AC44" s="142" t="str">
        <f>IFERROR(IF(AND(R43="Impacto",R44="Impacto"),(AC43-(+AC43*U44)),IF(R44="Impacto",(N43-(+N43*U44)),IF(R44="Probabilidad",AC43,""))),"")</f>
        <v/>
      </c>
      <c r="AD44" s="143" t="str">
        <f t="shared" ref="AD44:AD45" si="4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184"/>
      <c r="AF44" s="185"/>
      <c r="AG44" s="190"/>
      <c r="AH44" s="190"/>
      <c r="AI44" s="190"/>
      <c r="AJ44" s="190"/>
      <c r="AK44" s="191"/>
      <c r="AL44" s="191"/>
      <c r="AM44" s="255"/>
      <c r="AN44" s="255"/>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row>
    <row r="45" spans="1:70" s="148" customFormat="1" ht="43.5" customHeight="1">
      <c r="A45" s="281"/>
      <c r="B45" s="252"/>
      <c r="C45" s="252"/>
      <c r="D45" s="252"/>
      <c r="E45" s="252"/>
      <c r="F45" s="284"/>
      <c r="G45" s="252"/>
      <c r="H45" s="255"/>
      <c r="I45" s="258"/>
      <c r="J45" s="262"/>
      <c r="K45" s="265"/>
      <c r="L45" s="262">
        <f ca="1">IF(NOT(ISERROR(MATCH(K45,_xlfn.ANCHORARRAY(F56),0))),J58&amp;"Por favor no seleccionar los criterios de impacto",K45)</f>
        <v>0</v>
      </c>
      <c r="M45" s="258"/>
      <c r="N45" s="262"/>
      <c r="O45" s="287"/>
      <c r="P45" s="136">
        <v>3</v>
      </c>
      <c r="Q45" s="129"/>
      <c r="R45" s="137" t="str">
        <f t="shared" si="5"/>
        <v/>
      </c>
      <c r="S45" s="138"/>
      <c r="T45" s="138"/>
      <c r="U45" s="139" t="str">
        <f t="shared" si="45"/>
        <v/>
      </c>
      <c r="V45" s="138"/>
      <c r="W45" s="138"/>
      <c r="X45" s="138"/>
      <c r="Y45" s="140" t="str">
        <f>IFERROR(IF(AND(R44="Probabilidad",R45="Probabilidad"),(AA44-(+AA44*U45)),IF(AND(R44="Impacto",R45="Probabilidad"),(AA43-(+AA43*U45)),IF(R45="Impacto",AA44,""))),"")</f>
        <v/>
      </c>
      <c r="Z45" s="141" t="str">
        <f t="shared" si="46"/>
        <v/>
      </c>
      <c r="AA45" s="142" t="str">
        <f t="shared" si="47"/>
        <v/>
      </c>
      <c r="AB45" s="141" t="str">
        <f t="shared" si="48"/>
        <v/>
      </c>
      <c r="AC45" s="142" t="str">
        <f>IFERROR(IF(AND(R44="Impacto",R45="Impacto"),(AC44-(+AC44*U45)),IF(AND(R44="Probabilidad",R45="Impacto"),(AC43-(+AC43*U45)),IF(R45="Probabilidad",AC44,""))),"")</f>
        <v/>
      </c>
      <c r="AD45" s="143" t="str">
        <f t="shared" si="49"/>
        <v/>
      </c>
      <c r="AE45" s="184"/>
      <c r="AF45" s="185"/>
      <c r="AG45" s="190"/>
      <c r="AH45" s="190"/>
      <c r="AI45" s="190"/>
      <c r="AJ45" s="190"/>
      <c r="AK45" s="191"/>
      <c r="AL45" s="191"/>
      <c r="AM45" s="255"/>
      <c r="AN45" s="255"/>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row>
    <row r="46" spans="1:70" s="148" customFormat="1" ht="43.5" customHeight="1">
      <c r="A46" s="281"/>
      <c r="B46" s="252"/>
      <c r="C46" s="252"/>
      <c r="D46" s="252"/>
      <c r="E46" s="252"/>
      <c r="F46" s="284"/>
      <c r="G46" s="252"/>
      <c r="H46" s="255"/>
      <c r="I46" s="258"/>
      <c r="J46" s="262"/>
      <c r="K46" s="265"/>
      <c r="L46" s="262">
        <f ca="1">IF(NOT(ISERROR(MATCH(K46,_xlfn.ANCHORARRAY(F57),0))),J59&amp;"Por favor no seleccionar los criterios de impacto",K46)</f>
        <v>0</v>
      </c>
      <c r="M46" s="258"/>
      <c r="N46" s="262"/>
      <c r="O46" s="287"/>
      <c r="P46" s="136">
        <v>4</v>
      </c>
      <c r="Q46" s="128"/>
      <c r="R46" s="137" t="str">
        <f t="shared" si="5"/>
        <v/>
      </c>
      <c r="S46" s="138"/>
      <c r="T46" s="138"/>
      <c r="U46" s="139" t="str">
        <f t="shared" si="45"/>
        <v/>
      </c>
      <c r="V46" s="138"/>
      <c r="W46" s="138"/>
      <c r="X46" s="138"/>
      <c r="Y46" s="140" t="str">
        <f t="shared" ref="Y46:Y48" si="50">IFERROR(IF(AND(R45="Probabilidad",R46="Probabilidad"),(AA45-(+AA45*U46)),IF(AND(R45="Impacto",R46="Probabilidad"),(AA44-(+AA44*U46)),IF(R46="Impacto",AA45,""))),"")</f>
        <v/>
      </c>
      <c r="Z46" s="141" t="str">
        <f t="shared" si="46"/>
        <v/>
      </c>
      <c r="AA46" s="142" t="str">
        <f t="shared" si="47"/>
        <v/>
      </c>
      <c r="AB46" s="141" t="str">
        <f t="shared" si="48"/>
        <v/>
      </c>
      <c r="AC46" s="142" t="str">
        <f t="shared" ref="AC46:AC48" si="51">IFERROR(IF(AND(R45="Impacto",R46="Impacto"),(AC45-(+AC45*U46)),IF(AND(R45="Probabilidad",R46="Impacto"),(AC44-(+AC44*U46)),IF(R46="Probabilidad",AC45,""))),"")</f>
        <v/>
      </c>
      <c r="AD46" s="143"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184"/>
      <c r="AF46" s="185"/>
      <c r="AG46" s="190"/>
      <c r="AH46" s="190"/>
      <c r="AI46" s="190"/>
      <c r="AJ46" s="190"/>
      <c r="AK46" s="191"/>
      <c r="AL46" s="191"/>
      <c r="AM46" s="255"/>
      <c r="AN46" s="255"/>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row>
    <row r="47" spans="1:70" s="148" customFormat="1" ht="43.5" customHeight="1">
      <c r="A47" s="281"/>
      <c r="B47" s="252"/>
      <c r="C47" s="252"/>
      <c r="D47" s="252"/>
      <c r="E47" s="252"/>
      <c r="F47" s="284"/>
      <c r="G47" s="252"/>
      <c r="H47" s="255"/>
      <c r="I47" s="258"/>
      <c r="J47" s="262"/>
      <c r="K47" s="265"/>
      <c r="L47" s="262">
        <f ca="1">IF(NOT(ISERROR(MATCH(K47,_xlfn.ANCHORARRAY(F58),0))),J60&amp;"Por favor no seleccionar los criterios de impacto",K47)</f>
        <v>0</v>
      </c>
      <c r="M47" s="258"/>
      <c r="N47" s="262"/>
      <c r="O47" s="287"/>
      <c r="P47" s="136">
        <v>5</v>
      </c>
      <c r="Q47" s="128"/>
      <c r="R47" s="137" t="str">
        <f t="shared" si="5"/>
        <v/>
      </c>
      <c r="S47" s="138"/>
      <c r="T47" s="138"/>
      <c r="U47" s="139" t="str">
        <f t="shared" si="45"/>
        <v/>
      </c>
      <c r="V47" s="138"/>
      <c r="W47" s="138"/>
      <c r="X47" s="138"/>
      <c r="Y47" s="140" t="str">
        <f t="shared" si="50"/>
        <v/>
      </c>
      <c r="Z47" s="141" t="str">
        <f t="shared" si="46"/>
        <v/>
      </c>
      <c r="AA47" s="142" t="str">
        <f t="shared" si="47"/>
        <v/>
      </c>
      <c r="AB47" s="141" t="str">
        <f t="shared" si="48"/>
        <v/>
      </c>
      <c r="AC47" s="142" t="str">
        <f t="shared" si="51"/>
        <v/>
      </c>
      <c r="AD47" s="143" t="str">
        <f t="shared" ref="AD47:AD48" si="52">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84"/>
      <c r="AF47" s="185"/>
      <c r="AG47" s="190"/>
      <c r="AH47" s="190"/>
      <c r="AI47" s="190"/>
      <c r="AJ47" s="190"/>
      <c r="AK47" s="191"/>
      <c r="AL47" s="191"/>
      <c r="AM47" s="255"/>
      <c r="AN47" s="255"/>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row>
    <row r="48" spans="1:70" s="148" customFormat="1" ht="43.5" customHeight="1">
      <c r="A48" s="282"/>
      <c r="B48" s="253"/>
      <c r="C48" s="253"/>
      <c r="D48" s="253"/>
      <c r="E48" s="253"/>
      <c r="F48" s="285"/>
      <c r="G48" s="253"/>
      <c r="H48" s="256"/>
      <c r="I48" s="259"/>
      <c r="J48" s="263"/>
      <c r="K48" s="266"/>
      <c r="L48" s="263">
        <f ca="1">IF(NOT(ISERROR(MATCH(K48,_xlfn.ANCHORARRAY(F59),0))),J61&amp;"Por favor no seleccionar los criterios de impacto",K48)</f>
        <v>0</v>
      </c>
      <c r="M48" s="259"/>
      <c r="N48" s="263"/>
      <c r="O48" s="288"/>
      <c r="P48" s="136">
        <v>6</v>
      </c>
      <c r="Q48" s="128"/>
      <c r="R48" s="137" t="str">
        <f t="shared" si="5"/>
        <v/>
      </c>
      <c r="S48" s="138"/>
      <c r="T48" s="138"/>
      <c r="U48" s="139" t="str">
        <f t="shared" si="45"/>
        <v/>
      </c>
      <c r="V48" s="138"/>
      <c r="W48" s="138"/>
      <c r="X48" s="138"/>
      <c r="Y48" s="140" t="str">
        <f t="shared" si="50"/>
        <v/>
      </c>
      <c r="Z48" s="141" t="str">
        <f t="shared" si="46"/>
        <v/>
      </c>
      <c r="AA48" s="142" t="str">
        <f t="shared" si="47"/>
        <v/>
      </c>
      <c r="AB48" s="141" t="str">
        <f t="shared" si="48"/>
        <v/>
      </c>
      <c r="AC48" s="142" t="str">
        <f t="shared" si="51"/>
        <v/>
      </c>
      <c r="AD48" s="143" t="str">
        <f t="shared" si="52"/>
        <v/>
      </c>
      <c r="AE48" s="184"/>
      <c r="AF48" s="185"/>
      <c r="AG48" s="190"/>
      <c r="AH48" s="190"/>
      <c r="AI48" s="190"/>
      <c r="AJ48" s="190"/>
      <c r="AK48" s="191"/>
      <c r="AL48" s="191"/>
      <c r="AM48" s="256"/>
      <c r="AN48" s="256"/>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row>
    <row r="49" spans="1:70" s="148" customFormat="1" ht="43.5" customHeight="1">
      <c r="A49" s="280">
        <v>7</v>
      </c>
      <c r="B49" s="251"/>
      <c r="C49" s="251"/>
      <c r="D49" s="251"/>
      <c r="E49" s="251"/>
      <c r="F49" s="283"/>
      <c r="G49" s="251"/>
      <c r="H49" s="254"/>
      <c r="I49" s="257" t="str">
        <f t="shared" ref="I49" si="53">IF(H49&lt;=0,"",IF(H49&lt;=2,"Muy Baja",IF(H49&lt;=5,"Baja",IF(H49&lt;=19,"Media",IF(H49&lt;=50,"Alta","Muy Alta")))))</f>
        <v/>
      </c>
      <c r="J49" s="261" t="str">
        <f>IF(I49="","",IF(I49="Muy Baja",0.2,IF(I49="Baja",0.4,IF(I49="Media",0.6,IF(I49="Alta",0.8,IF(I49="Muy Alta",1,))))))</f>
        <v/>
      </c>
      <c r="K49" s="264"/>
      <c r="L49" s="261">
        <f ca="1">IF(NOT(ISERROR(MATCH(K49,'Tabla Impacto'!$B$221:$B$223,0))),'Tabla Impacto'!$F$223&amp;"Por favor no seleccionar los criterios de impacto(Afectación Económica o presupuestal y Pérdida Reputacional)",K49)</f>
        <v>0</v>
      </c>
      <c r="M49" s="257" t="str">
        <f ca="1">IF(OR(L49='Tabla Impacto'!$C$11,L49='Tabla Impacto'!$D$11),"Leve",IF(OR(L49='Tabla Impacto'!$C$12,L49='Tabla Impacto'!$D$12),"Menor",IF(OR(L49='Tabla Impacto'!$C$13,L49='Tabla Impacto'!$D$13),"Moderado",IF(OR(L49='Tabla Impacto'!$C$14,L49='Tabla Impacto'!$D$14),"Mayor",IF(OR(L49='Tabla Impacto'!$C$15,L49='Tabla Impacto'!$D$15),"Catastrófico","")))))</f>
        <v/>
      </c>
      <c r="N49" s="261" t="str">
        <f ca="1">IF(M49="","",IF(M49="Leve",0.2,IF(M49="Menor",0.4,IF(M49="Moderado",0.6,IF(M49="Mayor",0.8,IF(M49="Catastrófico",1,))))))</f>
        <v/>
      </c>
      <c r="O49" s="286" t="str">
        <f ca="1">IF(OR(AND(I49="Muy Baja",M49="Leve"),AND(I49="Muy Baja",M49="Menor"),AND(I49="Baja",M49="Leve")),"Bajo",IF(OR(AND(I49="Muy baja",M49="Moderado"),AND(I49="Baja",M49="Menor"),AND(I49="Baja",M49="Moderado"),AND(I49="Media",M49="Leve"),AND(I49="Media",M49="Menor"),AND(I49="Media",M49="Moderado"),AND(I49="Alta",M49="Leve"),AND(I49="Alta",M49="Menor")),"Moderado",IF(OR(AND(I49="Muy Baja",M49="Mayor"),AND(I49="Baja",M49="Mayor"),AND(I49="Media",M49="Mayor"),AND(I49="Alta",M49="Moderado"),AND(I49="Alta",M49="Mayor"),AND(I49="Muy Alta",M49="Leve"),AND(I49="Muy Alta",M49="Menor"),AND(I49="Muy Alta",M49="Moderado"),AND(I49="Muy Alta",M49="Mayor")),"Alto",IF(OR(AND(I49="Muy Baja",M49="Catastrófico"),AND(I49="Baja",M49="Catastrófico"),AND(I49="Media",M49="Catastrófico"),AND(I49="Alta",M49="Catastrófico"),AND(I49="Muy Alta",M49="Catastrófico")),"Extremo",""))))</f>
        <v/>
      </c>
      <c r="P49" s="136">
        <v>1</v>
      </c>
      <c r="Q49" s="128"/>
      <c r="R49" s="137" t="str">
        <f t="shared" si="5"/>
        <v/>
      </c>
      <c r="S49" s="138"/>
      <c r="T49" s="138"/>
      <c r="U49" s="139" t="str">
        <f>IF(AND(S49="Preventivo",T49="Automático"),"50%",IF(AND(S49="Preventivo",T49="Manual"),"40%",IF(AND(S49="Detectivo",T49="Automático"),"40%",IF(AND(S49="Detectivo",T49="Manual"),"30%",IF(AND(S49="Correctivo",T49="Automático"),"35%",IF(AND(S49="Correctivo",T49="Manual"),"25%",""))))))</f>
        <v/>
      </c>
      <c r="V49" s="138"/>
      <c r="W49" s="138"/>
      <c r="X49" s="138"/>
      <c r="Y49" s="140" t="str">
        <f>IFERROR(IF(R49="Probabilidad",(J49-(+J49*U49)),IF(R49="Impacto",J49,"")),"")</f>
        <v/>
      </c>
      <c r="Z49" s="141" t="str">
        <f>IFERROR(IF(Y49="","",IF(Y49&lt;=0.2,"Muy Baja",IF(Y49&lt;=0.4,"Baja",IF(Y49&lt;=0.6,"Media",IF(Y49&lt;=0.8,"Alta","Muy Alta"))))),"")</f>
        <v/>
      </c>
      <c r="AA49" s="142" t="str">
        <f>+Y49</f>
        <v/>
      </c>
      <c r="AB49" s="141" t="str">
        <f>IFERROR(IF(AC49="","",IF(AC49&lt;=0.2,"Leve",IF(AC49&lt;=0.4,"Menor",IF(AC49&lt;=0.6,"Moderado",IF(AC49&lt;=0.8,"Mayor","Catastrófico"))))),"")</f>
        <v/>
      </c>
      <c r="AC49" s="142" t="str">
        <f>IFERROR(IF(R49="Impacto",(N49-(+N49*U49)),IF(R49="Probabilidad",N49,"")),"")</f>
        <v/>
      </c>
      <c r="AD49" s="143"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184"/>
      <c r="AF49" s="185"/>
      <c r="AG49" s="190"/>
      <c r="AH49" s="190"/>
      <c r="AI49" s="190"/>
      <c r="AJ49" s="190"/>
      <c r="AK49" s="191"/>
      <c r="AL49" s="191"/>
      <c r="AM49" s="254"/>
      <c r="AN49" s="254"/>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row>
    <row r="50" spans="1:70" s="148" customFormat="1" ht="43.5" customHeight="1">
      <c r="A50" s="281"/>
      <c r="B50" s="252"/>
      <c r="C50" s="252"/>
      <c r="D50" s="252"/>
      <c r="E50" s="252"/>
      <c r="F50" s="284"/>
      <c r="G50" s="252"/>
      <c r="H50" s="255"/>
      <c r="I50" s="258"/>
      <c r="J50" s="262"/>
      <c r="K50" s="265"/>
      <c r="L50" s="262">
        <f ca="1">IF(NOT(ISERROR(MATCH(K50,_xlfn.ANCHORARRAY(F61),0))),J63&amp;"Por favor no seleccionar los criterios de impacto",K50)</f>
        <v>0</v>
      </c>
      <c r="M50" s="258"/>
      <c r="N50" s="262"/>
      <c r="O50" s="287"/>
      <c r="P50" s="136">
        <v>2</v>
      </c>
      <c r="Q50" s="128"/>
      <c r="R50" s="137" t="str">
        <f t="shared" si="5"/>
        <v/>
      </c>
      <c r="S50" s="138"/>
      <c r="T50" s="138"/>
      <c r="U50" s="139" t="str">
        <f t="shared" ref="U50:U54" si="54">IF(AND(S50="Preventivo",T50="Automático"),"50%",IF(AND(S50="Preventivo",T50="Manual"),"40%",IF(AND(S50="Detectivo",T50="Automático"),"40%",IF(AND(S50="Detectivo",T50="Manual"),"30%",IF(AND(S50="Correctivo",T50="Automático"),"35%",IF(AND(S50="Correctivo",T50="Manual"),"25%",""))))))</f>
        <v/>
      </c>
      <c r="V50" s="138"/>
      <c r="W50" s="138"/>
      <c r="X50" s="138"/>
      <c r="Y50" s="140" t="str">
        <f>IFERROR(IF(AND(R49="Probabilidad",R50="Probabilidad"),(AA49-(+AA49*U50)),IF(R50="Probabilidad",(J49-(+J49*U50)),IF(R50="Impacto",AA49,""))),"")</f>
        <v/>
      </c>
      <c r="Z50" s="141" t="str">
        <f t="shared" ref="Z50:Z54" si="55">IFERROR(IF(Y50="","",IF(Y50&lt;=0.2,"Muy Baja",IF(Y50&lt;=0.4,"Baja",IF(Y50&lt;=0.6,"Media",IF(Y50&lt;=0.8,"Alta","Muy Alta"))))),"")</f>
        <v/>
      </c>
      <c r="AA50" s="142" t="str">
        <f t="shared" ref="AA50:AA54" si="56">+Y50</f>
        <v/>
      </c>
      <c r="AB50" s="141" t="str">
        <f t="shared" ref="AB50:AB54" si="57">IFERROR(IF(AC50="","",IF(AC50&lt;=0.2,"Leve",IF(AC50&lt;=0.4,"Menor",IF(AC50&lt;=0.6,"Moderado",IF(AC50&lt;=0.8,"Mayor","Catastrófico"))))),"")</f>
        <v/>
      </c>
      <c r="AC50" s="142" t="str">
        <f>IFERROR(IF(AND(R49="Impacto",R50="Impacto"),(AC49-(+AC49*U50)),IF(R50="Impacto",(N49-(+N49*U50)),IF(R50="Probabilidad",AC49,""))),"")</f>
        <v/>
      </c>
      <c r="AD50" s="143" t="str">
        <f t="shared" ref="AD50:AD51" si="58">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184"/>
      <c r="AF50" s="185"/>
      <c r="AG50" s="190"/>
      <c r="AH50" s="190"/>
      <c r="AI50" s="190"/>
      <c r="AJ50" s="190"/>
      <c r="AK50" s="191"/>
      <c r="AL50" s="191"/>
      <c r="AM50" s="255"/>
      <c r="AN50" s="255"/>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row>
    <row r="51" spans="1:70" s="148" customFormat="1" ht="43.5" customHeight="1">
      <c r="A51" s="281"/>
      <c r="B51" s="252"/>
      <c r="C51" s="252"/>
      <c r="D51" s="252"/>
      <c r="E51" s="252"/>
      <c r="F51" s="284"/>
      <c r="G51" s="252"/>
      <c r="H51" s="255"/>
      <c r="I51" s="258"/>
      <c r="J51" s="262"/>
      <c r="K51" s="265"/>
      <c r="L51" s="262">
        <f ca="1">IF(NOT(ISERROR(MATCH(K51,_xlfn.ANCHORARRAY(F62),0))),J64&amp;"Por favor no seleccionar los criterios de impacto",K51)</f>
        <v>0</v>
      </c>
      <c r="M51" s="258"/>
      <c r="N51" s="262"/>
      <c r="O51" s="287"/>
      <c r="P51" s="136">
        <v>3</v>
      </c>
      <c r="Q51" s="129"/>
      <c r="R51" s="137" t="str">
        <f t="shared" si="5"/>
        <v/>
      </c>
      <c r="S51" s="138"/>
      <c r="T51" s="138"/>
      <c r="U51" s="139" t="str">
        <f t="shared" si="54"/>
        <v/>
      </c>
      <c r="V51" s="138"/>
      <c r="W51" s="138"/>
      <c r="X51" s="138"/>
      <c r="Y51" s="140" t="str">
        <f>IFERROR(IF(AND(R50="Probabilidad",R51="Probabilidad"),(AA50-(+AA50*U51)),IF(AND(R50="Impacto",R51="Probabilidad"),(AA49-(+AA49*U51)),IF(R51="Impacto",AA50,""))),"")</f>
        <v/>
      </c>
      <c r="Z51" s="141" t="str">
        <f t="shared" si="55"/>
        <v/>
      </c>
      <c r="AA51" s="142" t="str">
        <f t="shared" si="56"/>
        <v/>
      </c>
      <c r="AB51" s="141" t="str">
        <f t="shared" si="57"/>
        <v/>
      </c>
      <c r="AC51" s="142" t="str">
        <f>IFERROR(IF(AND(R50="Impacto",R51="Impacto"),(AC50-(+AC50*U51)),IF(AND(R50="Probabilidad",R51="Impacto"),(AC49-(+AC49*U51)),IF(R51="Probabilidad",AC50,""))),"")</f>
        <v/>
      </c>
      <c r="AD51" s="143" t="str">
        <f t="shared" si="58"/>
        <v/>
      </c>
      <c r="AE51" s="184"/>
      <c r="AF51" s="185"/>
      <c r="AG51" s="190"/>
      <c r="AH51" s="190"/>
      <c r="AI51" s="190"/>
      <c r="AJ51" s="190"/>
      <c r="AK51" s="191"/>
      <c r="AL51" s="191"/>
      <c r="AM51" s="255"/>
      <c r="AN51" s="255"/>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row>
    <row r="52" spans="1:70" s="148" customFormat="1" ht="43.5" customHeight="1">
      <c r="A52" s="281"/>
      <c r="B52" s="252"/>
      <c r="C52" s="252"/>
      <c r="D52" s="252"/>
      <c r="E52" s="252"/>
      <c r="F52" s="284"/>
      <c r="G52" s="252"/>
      <c r="H52" s="255"/>
      <c r="I52" s="258"/>
      <c r="J52" s="262"/>
      <c r="K52" s="265"/>
      <c r="L52" s="262">
        <f ca="1">IF(NOT(ISERROR(MATCH(K52,_xlfn.ANCHORARRAY(F63),0))),J65&amp;"Por favor no seleccionar los criterios de impacto",K52)</f>
        <v>0</v>
      </c>
      <c r="M52" s="258"/>
      <c r="N52" s="262"/>
      <c r="O52" s="287"/>
      <c r="P52" s="136">
        <v>4</v>
      </c>
      <c r="Q52" s="128"/>
      <c r="R52" s="137" t="str">
        <f t="shared" si="5"/>
        <v/>
      </c>
      <c r="S52" s="138"/>
      <c r="T52" s="138"/>
      <c r="U52" s="139" t="str">
        <f t="shared" si="54"/>
        <v/>
      </c>
      <c r="V52" s="138"/>
      <c r="W52" s="138"/>
      <c r="X52" s="138"/>
      <c r="Y52" s="140" t="str">
        <f t="shared" ref="Y52:Y54" si="59">IFERROR(IF(AND(R51="Probabilidad",R52="Probabilidad"),(AA51-(+AA51*U52)),IF(AND(R51="Impacto",R52="Probabilidad"),(AA50-(+AA50*U52)),IF(R52="Impacto",AA51,""))),"")</f>
        <v/>
      </c>
      <c r="Z52" s="141" t="str">
        <f t="shared" si="55"/>
        <v/>
      </c>
      <c r="AA52" s="142" t="str">
        <f t="shared" si="56"/>
        <v/>
      </c>
      <c r="AB52" s="141" t="str">
        <f t="shared" si="57"/>
        <v/>
      </c>
      <c r="AC52" s="142" t="str">
        <f t="shared" ref="AC52:AC54" si="60">IFERROR(IF(AND(R51="Impacto",R52="Impacto"),(AC51-(+AC51*U52)),IF(AND(R51="Probabilidad",R52="Impacto"),(AC50-(+AC50*U52)),IF(R52="Probabilidad",AC51,""))),"")</f>
        <v/>
      </c>
      <c r="AD52" s="143"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84"/>
      <c r="AF52" s="185"/>
      <c r="AG52" s="190"/>
      <c r="AH52" s="190"/>
      <c r="AI52" s="190"/>
      <c r="AJ52" s="190"/>
      <c r="AK52" s="191"/>
      <c r="AL52" s="191"/>
      <c r="AM52" s="255"/>
      <c r="AN52" s="255"/>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row>
    <row r="53" spans="1:70" s="148" customFormat="1" ht="43.5" customHeight="1">
      <c r="A53" s="281"/>
      <c r="B53" s="252"/>
      <c r="C53" s="252"/>
      <c r="D53" s="252"/>
      <c r="E53" s="252"/>
      <c r="F53" s="284"/>
      <c r="G53" s="252"/>
      <c r="H53" s="255"/>
      <c r="I53" s="258"/>
      <c r="J53" s="262"/>
      <c r="K53" s="265"/>
      <c r="L53" s="262">
        <f ca="1">IF(NOT(ISERROR(MATCH(K53,_xlfn.ANCHORARRAY(F64),0))),J66&amp;"Por favor no seleccionar los criterios de impacto",K53)</f>
        <v>0</v>
      </c>
      <c r="M53" s="258"/>
      <c r="N53" s="262"/>
      <c r="O53" s="287"/>
      <c r="P53" s="136">
        <v>5</v>
      </c>
      <c r="Q53" s="128"/>
      <c r="R53" s="137" t="str">
        <f t="shared" si="5"/>
        <v/>
      </c>
      <c r="S53" s="138"/>
      <c r="T53" s="138"/>
      <c r="U53" s="139" t="str">
        <f t="shared" si="54"/>
        <v/>
      </c>
      <c r="V53" s="138"/>
      <c r="W53" s="138"/>
      <c r="X53" s="138"/>
      <c r="Y53" s="140" t="str">
        <f t="shared" si="59"/>
        <v/>
      </c>
      <c r="Z53" s="141" t="str">
        <f t="shared" si="55"/>
        <v/>
      </c>
      <c r="AA53" s="142" t="str">
        <f t="shared" si="56"/>
        <v/>
      </c>
      <c r="AB53" s="141" t="str">
        <f t="shared" si="57"/>
        <v/>
      </c>
      <c r="AC53" s="142" t="str">
        <f t="shared" si="60"/>
        <v/>
      </c>
      <c r="AD53" s="143" t="str">
        <f t="shared" ref="AD53:AD54" si="6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84"/>
      <c r="AF53" s="185"/>
      <c r="AG53" s="190"/>
      <c r="AH53" s="190"/>
      <c r="AI53" s="190"/>
      <c r="AJ53" s="190"/>
      <c r="AK53" s="191"/>
      <c r="AL53" s="191"/>
      <c r="AM53" s="255"/>
      <c r="AN53" s="255"/>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row>
    <row r="54" spans="1:70" s="148" customFormat="1" ht="43.5" customHeight="1">
      <c r="A54" s="282"/>
      <c r="B54" s="253"/>
      <c r="C54" s="253"/>
      <c r="D54" s="253"/>
      <c r="E54" s="253"/>
      <c r="F54" s="285"/>
      <c r="G54" s="253"/>
      <c r="H54" s="256"/>
      <c r="I54" s="259"/>
      <c r="J54" s="263"/>
      <c r="K54" s="266"/>
      <c r="L54" s="263">
        <f ca="1">IF(NOT(ISERROR(MATCH(K54,_xlfn.ANCHORARRAY(F65),0))),J67&amp;"Por favor no seleccionar los criterios de impacto",K54)</f>
        <v>0</v>
      </c>
      <c r="M54" s="259"/>
      <c r="N54" s="263"/>
      <c r="O54" s="288"/>
      <c r="P54" s="136">
        <v>6</v>
      </c>
      <c r="Q54" s="128"/>
      <c r="R54" s="137" t="str">
        <f t="shared" si="5"/>
        <v/>
      </c>
      <c r="S54" s="138"/>
      <c r="T54" s="138"/>
      <c r="U54" s="139" t="str">
        <f t="shared" si="54"/>
        <v/>
      </c>
      <c r="V54" s="138"/>
      <c r="W54" s="138"/>
      <c r="X54" s="138"/>
      <c r="Y54" s="140" t="str">
        <f t="shared" si="59"/>
        <v/>
      </c>
      <c r="Z54" s="141" t="str">
        <f t="shared" si="55"/>
        <v/>
      </c>
      <c r="AA54" s="142" t="str">
        <f t="shared" si="56"/>
        <v/>
      </c>
      <c r="AB54" s="141" t="str">
        <f t="shared" si="57"/>
        <v/>
      </c>
      <c r="AC54" s="142" t="str">
        <f t="shared" si="60"/>
        <v/>
      </c>
      <c r="AD54" s="143" t="str">
        <f t="shared" si="61"/>
        <v/>
      </c>
      <c r="AE54" s="184"/>
      <c r="AF54" s="185"/>
      <c r="AG54" s="190"/>
      <c r="AH54" s="190"/>
      <c r="AI54" s="190"/>
      <c r="AJ54" s="190"/>
      <c r="AK54" s="191"/>
      <c r="AL54" s="191"/>
      <c r="AM54" s="256"/>
      <c r="AN54" s="256"/>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row>
    <row r="55" spans="1:70" s="148" customFormat="1" ht="43.5" customHeight="1">
      <c r="A55" s="280">
        <v>8</v>
      </c>
      <c r="B55" s="251"/>
      <c r="C55" s="251"/>
      <c r="D55" s="251"/>
      <c r="E55" s="251"/>
      <c r="F55" s="283"/>
      <c r="G55" s="251"/>
      <c r="H55" s="254"/>
      <c r="I55" s="257" t="str">
        <f t="shared" ref="I55" si="62">IF(H55&lt;=0,"",IF(H55&lt;=2,"Muy Baja",IF(H55&lt;=5,"Baja",IF(H55&lt;=19,"Media",IF(H55&lt;=50,"Alta","Muy Alta")))))</f>
        <v/>
      </c>
      <c r="J55" s="261" t="str">
        <f>IF(I55="","",IF(I55="Muy Baja",0.2,IF(I55="Baja",0.4,IF(I55="Media",0.6,IF(I55="Alta",0.8,IF(I55="Muy Alta",1,))))))</f>
        <v/>
      </c>
      <c r="K55" s="264"/>
      <c r="L55" s="261">
        <f ca="1">IF(NOT(ISERROR(MATCH(K55,'Tabla Impacto'!$B$221:$B$223,0))),'Tabla Impacto'!$F$223&amp;"Por favor no seleccionar los criterios de impacto(Afectación Económica o presupuestal y Pérdida Reputacional)",K55)</f>
        <v>0</v>
      </c>
      <c r="M55" s="257" t="str">
        <f ca="1">IF(OR(L55='Tabla Impacto'!$C$11,L55='Tabla Impacto'!$D$11),"Leve",IF(OR(L55='Tabla Impacto'!$C$12,L55='Tabla Impacto'!$D$12),"Menor",IF(OR(L55='Tabla Impacto'!$C$13,L55='Tabla Impacto'!$D$13),"Moderado",IF(OR(L55='Tabla Impacto'!$C$14,L55='Tabla Impacto'!$D$14),"Mayor",IF(OR(L55='Tabla Impacto'!$C$15,L55='Tabla Impacto'!$D$15),"Catastrófico","")))))</f>
        <v/>
      </c>
      <c r="N55" s="261" t="str">
        <f ca="1">IF(M55="","",IF(M55="Leve",0.2,IF(M55="Menor",0.4,IF(M55="Moderado",0.6,IF(M55="Mayor",0.8,IF(M55="Catastrófico",1,))))))</f>
        <v/>
      </c>
      <c r="O55" s="286" t="str">
        <f ca="1">IF(OR(AND(I55="Muy Baja",M55="Leve"),AND(I55="Muy Baja",M55="Menor"),AND(I55="Baja",M55="Leve")),"Bajo",IF(OR(AND(I55="Muy baja",M55="Moderado"),AND(I55="Baja",M55="Menor"),AND(I55="Baja",M55="Moderado"),AND(I55="Media",M55="Leve"),AND(I55="Media",M55="Menor"),AND(I55="Media",M55="Moderado"),AND(I55="Alta",M55="Leve"),AND(I55="Alta",M55="Menor")),"Moderado",IF(OR(AND(I55="Muy Baja",M55="Mayor"),AND(I55="Baja",M55="Mayor"),AND(I55="Media",M55="Mayor"),AND(I55="Alta",M55="Moderado"),AND(I55="Alta",M55="Mayor"),AND(I55="Muy Alta",M55="Leve"),AND(I55="Muy Alta",M55="Menor"),AND(I55="Muy Alta",M55="Moderado"),AND(I55="Muy Alta",M55="Mayor")),"Alto",IF(OR(AND(I55="Muy Baja",M55="Catastrófico"),AND(I55="Baja",M55="Catastrófico"),AND(I55="Media",M55="Catastrófico"),AND(I55="Alta",M55="Catastrófico"),AND(I55="Muy Alta",M55="Catastrófico")),"Extremo",""))))</f>
        <v/>
      </c>
      <c r="P55" s="136">
        <v>1</v>
      </c>
      <c r="Q55" s="128"/>
      <c r="R55" s="137" t="str">
        <f t="shared" si="5"/>
        <v/>
      </c>
      <c r="S55" s="138"/>
      <c r="T55" s="138"/>
      <c r="U55" s="139" t="str">
        <f>IF(AND(S55="Preventivo",T55="Automático"),"50%",IF(AND(S55="Preventivo",T55="Manual"),"40%",IF(AND(S55="Detectivo",T55="Automático"),"40%",IF(AND(S55="Detectivo",T55="Manual"),"30%",IF(AND(S55="Correctivo",T55="Automático"),"35%",IF(AND(S55="Correctivo",T55="Manual"),"25%",""))))))</f>
        <v/>
      </c>
      <c r="V55" s="138"/>
      <c r="W55" s="138"/>
      <c r="X55" s="138"/>
      <c r="Y55" s="140" t="str">
        <f>IFERROR(IF(R55="Probabilidad",(J55-(+J55*U55)),IF(R55="Impacto",J55,"")),"")</f>
        <v/>
      </c>
      <c r="Z55" s="141" t="str">
        <f>IFERROR(IF(Y55="","",IF(Y55&lt;=0.2,"Muy Baja",IF(Y55&lt;=0.4,"Baja",IF(Y55&lt;=0.6,"Media",IF(Y55&lt;=0.8,"Alta","Muy Alta"))))),"")</f>
        <v/>
      </c>
      <c r="AA55" s="142" t="str">
        <f>+Y55</f>
        <v/>
      </c>
      <c r="AB55" s="141" t="str">
        <f>IFERROR(IF(AC55="","",IF(AC55&lt;=0.2,"Leve",IF(AC55&lt;=0.4,"Menor",IF(AC55&lt;=0.6,"Moderado",IF(AC55&lt;=0.8,"Mayor","Catastrófico"))))),"")</f>
        <v/>
      </c>
      <c r="AC55" s="142" t="str">
        <f>IFERROR(IF(R55="Impacto",(N55-(+N55*U55)),IF(R55="Probabilidad",N55,"")),"")</f>
        <v/>
      </c>
      <c r="AD55" s="143"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184"/>
      <c r="AF55" s="185"/>
      <c r="AG55" s="190"/>
      <c r="AH55" s="190"/>
      <c r="AI55" s="190"/>
      <c r="AJ55" s="190"/>
      <c r="AK55" s="191"/>
      <c r="AL55" s="191"/>
      <c r="AM55" s="254"/>
      <c r="AN55" s="254"/>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row>
    <row r="56" spans="1:70" s="148" customFormat="1" ht="43.5" customHeight="1">
      <c r="A56" s="281"/>
      <c r="B56" s="252"/>
      <c r="C56" s="252"/>
      <c r="D56" s="252"/>
      <c r="E56" s="252"/>
      <c r="F56" s="284"/>
      <c r="G56" s="252"/>
      <c r="H56" s="255"/>
      <c r="I56" s="258"/>
      <c r="J56" s="262"/>
      <c r="K56" s="265"/>
      <c r="L56" s="262">
        <f ca="1">IF(NOT(ISERROR(MATCH(K56,_xlfn.ANCHORARRAY(F67),0))),J69&amp;"Por favor no seleccionar los criterios de impacto",K56)</f>
        <v>0</v>
      </c>
      <c r="M56" s="258"/>
      <c r="N56" s="262"/>
      <c r="O56" s="287"/>
      <c r="P56" s="136">
        <v>2</v>
      </c>
      <c r="Q56" s="128"/>
      <c r="R56" s="137" t="str">
        <f t="shared" si="5"/>
        <v/>
      </c>
      <c r="S56" s="138"/>
      <c r="T56" s="138"/>
      <c r="U56" s="139" t="str">
        <f t="shared" ref="U56:U60" si="63">IF(AND(S56="Preventivo",T56="Automático"),"50%",IF(AND(S56="Preventivo",T56="Manual"),"40%",IF(AND(S56="Detectivo",T56="Automático"),"40%",IF(AND(S56="Detectivo",T56="Manual"),"30%",IF(AND(S56="Correctivo",T56="Automático"),"35%",IF(AND(S56="Correctivo",T56="Manual"),"25%",""))))))</f>
        <v/>
      </c>
      <c r="V56" s="138"/>
      <c r="W56" s="138"/>
      <c r="X56" s="138"/>
      <c r="Y56" s="140" t="str">
        <f>IFERROR(IF(AND(R55="Probabilidad",R56="Probabilidad"),(AA55-(+AA55*U56)),IF(R56="Probabilidad",(J55-(+J55*U56)),IF(R56="Impacto",AA55,""))),"")</f>
        <v/>
      </c>
      <c r="Z56" s="141" t="str">
        <f t="shared" ref="Z56:Z60" si="64">IFERROR(IF(Y56="","",IF(Y56&lt;=0.2,"Muy Baja",IF(Y56&lt;=0.4,"Baja",IF(Y56&lt;=0.6,"Media",IF(Y56&lt;=0.8,"Alta","Muy Alta"))))),"")</f>
        <v/>
      </c>
      <c r="AA56" s="142" t="str">
        <f t="shared" ref="AA56:AA60" si="65">+Y56</f>
        <v/>
      </c>
      <c r="AB56" s="141" t="str">
        <f t="shared" ref="AB56:AB60" si="66">IFERROR(IF(AC56="","",IF(AC56&lt;=0.2,"Leve",IF(AC56&lt;=0.4,"Menor",IF(AC56&lt;=0.6,"Moderado",IF(AC56&lt;=0.8,"Mayor","Catastrófico"))))),"")</f>
        <v/>
      </c>
      <c r="AC56" s="142" t="str">
        <f>IFERROR(IF(AND(R55="Impacto",R56="Impacto"),(AC55-(+AC55*U56)),IF(R56="Impacto",(N55-(+N55*U56)),IF(R56="Probabilidad",AC55,""))),"")</f>
        <v/>
      </c>
      <c r="AD56" s="143" t="str">
        <f t="shared" ref="AD56:AD57" si="67">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184"/>
      <c r="AF56" s="185"/>
      <c r="AG56" s="190"/>
      <c r="AH56" s="190"/>
      <c r="AI56" s="190"/>
      <c r="AJ56" s="190"/>
      <c r="AK56" s="191"/>
      <c r="AL56" s="191"/>
      <c r="AM56" s="255"/>
      <c r="AN56" s="255"/>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row>
    <row r="57" spans="1:70" s="148" customFormat="1" ht="43.5" customHeight="1">
      <c r="A57" s="281"/>
      <c r="B57" s="252"/>
      <c r="C57" s="252"/>
      <c r="D57" s="252"/>
      <c r="E57" s="252"/>
      <c r="F57" s="284"/>
      <c r="G57" s="252"/>
      <c r="H57" s="255"/>
      <c r="I57" s="258"/>
      <c r="J57" s="262"/>
      <c r="K57" s="265"/>
      <c r="L57" s="262">
        <f ca="1">IF(NOT(ISERROR(MATCH(K57,_xlfn.ANCHORARRAY(F68),0))),J70&amp;"Por favor no seleccionar los criterios de impacto",K57)</f>
        <v>0</v>
      </c>
      <c r="M57" s="258"/>
      <c r="N57" s="262"/>
      <c r="O57" s="287"/>
      <c r="P57" s="136">
        <v>3</v>
      </c>
      <c r="Q57" s="129"/>
      <c r="R57" s="137" t="str">
        <f t="shared" si="5"/>
        <v/>
      </c>
      <c r="S57" s="138"/>
      <c r="T57" s="138"/>
      <c r="U57" s="139" t="str">
        <f t="shared" si="63"/>
        <v/>
      </c>
      <c r="V57" s="138"/>
      <c r="W57" s="138"/>
      <c r="X57" s="138"/>
      <c r="Y57" s="140" t="str">
        <f>IFERROR(IF(AND(R56="Probabilidad",R57="Probabilidad"),(AA56-(+AA56*U57)),IF(AND(R56="Impacto",R57="Probabilidad"),(AA55-(+AA55*U57)),IF(R57="Impacto",AA56,""))),"")</f>
        <v/>
      </c>
      <c r="Z57" s="141" t="str">
        <f t="shared" si="64"/>
        <v/>
      </c>
      <c r="AA57" s="142" t="str">
        <f t="shared" si="65"/>
        <v/>
      </c>
      <c r="AB57" s="141" t="str">
        <f t="shared" si="66"/>
        <v/>
      </c>
      <c r="AC57" s="142" t="str">
        <f>IFERROR(IF(AND(R56="Impacto",R57="Impacto"),(AC56-(+AC56*U57)),IF(AND(R56="Probabilidad",R57="Impacto"),(AC55-(+AC55*U57)),IF(R57="Probabilidad",AC56,""))),"")</f>
        <v/>
      </c>
      <c r="AD57" s="143" t="str">
        <f t="shared" si="67"/>
        <v/>
      </c>
      <c r="AE57" s="184"/>
      <c r="AF57" s="185"/>
      <c r="AG57" s="190"/>
      <c r="AH57" s="190"/>
      <c r="AI57" s="190"/>
      <c r="AJ57" s="190"/>
      <c r="AK57" s="191"/>
      <c r="AL57" s="191"/>
      <c r="AM57" s="255"/>
      <c r="AN57" s="255"/>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row>
    <row r="58" spans="1:70" s="148" customFormat="1" ht="43.5" customHeight="1">
      <c r="A58" s="281"/>
      <c r="B58" s="252"/>
      <c r="C58" s="252"/>
      <c r="D58" s="252"/>
      <c r="E58" s="252"/>
      <c r="F58" s="284"/>
      <c r="G58" s="252"/>
      <c r="H58" s="255"/>
      <c r="I58" s="258"/>
      <c r="J58" s="262"/>
      <c r="K58" s="265"/>
      <c r="L58" s="262">
        <f ca="1">IF(NOT(ISERROR(MATCH(K58,_xlfn.ANCHORARRAY(F69),0))),J71&amp;"Por favor no seleccionar los criterios de impacto",K58)</f>
        <v>0</v>
      </c>
      <c r="M58" s="258"/>
      <c r="N58" s="262"/>
      <c r="O58" s="287"/>
      <c r="P58" s="136">
        <v>4</v>
      </c>
      <c r="Q58" s="128"/>
      <c r="R58" s="137" t="str">
        <f t="shared" si="5"/>
        <v/>
      </c>
      <c r="S58" s="138"/>
      <c r="T58" s="138"/>
      <c r="U58" s="139" t="str">
        <f t="shared" si="63"/>
        <v/>
      </c>
      <c r="V58" s="138"/>
      <c r="W58" s="138"/>
      <c r="X58" s="138"/>
      <c r="Y58" s="140" t="str">
        <f t="shared" ref="Y58:Y60" si="68">IFERROR(IF(AND(R57="Probabilidad",R58="Probabilidad"),(AA57-(+AA57*U58)),IF(AND(R57="Impacto",R58="Probabilidad"),(AA56-(+AA56*U58)),IF(R58="Impacto",AA57,""))),"")</f>
        <v/>
      </c>
      <c r="Z58" s="141" t="str">
        <f t="shared" si="64"/>
        <v/>
      </c>
      <c r="AA58" s="142" t="str">
        <f t="shared" si="65"/>
        <v/>
      </c>
      <c r="AB58" s="141" t="str">
        <f t="shared" si="66"/>
        <v/>
      </c>
      <c r="AC58" s="142" t="str">
        <f t="shared" ref="AC58:AC60" si="69">IFERROR(IF(AND(R57="Impacto",R58="Impacto"),(AC57-(+AC57*U58)),IF(AND(R57="Probabilidad",R58="Impacto"),(AC56-(+AC56*U58)),IF(R58="Probabilidad",AC57,""))),"")</f>
        <v/>
      </c>
      <c r="AD58" s="143"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184"/>
      <c r="AF58" s="185"/>
      <c r="AG58" s="190"/>
      <c r="AH58" s="190"/>
      <c r="AI58" s="190"/>
      <c r="AJ58" s="190"/>
      <c r="AK58" s="191"/>
      <c r="AL58" s="191"/>
      <c r="AM58" s="255"/>
      <c r="AN58" s="255"/>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row>
    <row r="59" spans="1:70" s="148" customFormat="1" ht="43.5" customHeight="1">
      <c r="A59" s="281"/>
      <c r="B59" s="252"/>
      <c r="C59" s="252"/>
      <c r="D59" s="252"/>
      <c r="E59" s="252"/>
      <c r="F59" s="284"/>
      <c r="G59" s="252"/>
      <c r="H59" s="255"/>
      <c r="I59" s="258"/>
      <c r="J59" s="262"/>
      <c r="K59" s="265"/>
      <c r="L59" s="262">
        <f ca="1">IF(NOT(ISERROR(MATCH(K59,_xlfn.ANCHORARRAY(F70),0))),J72&amp;"Por favor no seleccionar los criterios de impacto",K59)</f>
        <v>0</v>
      </c>
      <c r="M59" s="258"/>
      <c r="N59" s="262"/>
      <c r="O59" s="287"/>
      <c r="P59" s="136">
        <v>5</v>
      </c>
      <c r="Q59" s="128"/>
      <c r="R59" s="137" t="str">
        <f t="shared" si="5"/>
        <v/>
      </c>
      <c r="S59" s="138"/>
      <c r="T59" s="138"/>
      <c r="U59" s="139" t="str">
        <f t="shared" si="63"/>
        <v/>
      </c>
      <c r="V59" s="138"/>
      <c r="W59" s="138"/>
      <c r="X59" s="138"/>
      <c r="Y59" s="140" t="str">
        <f t="shared" si="68"/>
        <v/>
      </c>
      <c r="Z59" s="141" t="str">
        <f t="shared" si="64"/>
        <v/>
      </c>
      <c r="AA59" s="142" t="str">
        <f t="shared" si="65"/>
        <v/>
      </c>
      <c r="AB59" s="141" t="str">
        <f t="shared" si="66"/>
        <v/>
      </c>
      <c r="AC59" s="142" t="str">
        <f t="shared" si="69"/>
        <v/>
      </c>
      <c r="AD59" s="143" t="str">
        <f t="shared" ref="AD59:AD60" si="70">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184"/>
      <c r="AF59" s="185"/>
      <c r="AG59" s="190"/>
      <c r="AH59" s="190"/>
      <c r="AI59" s="190"/>
      <c r="AJ59" s="190"/>
      <c r="AK59" s="191"/>
      <c r="AL59" s="191"/>
      <c r="AM59" s="255"/>
      <c r="AN59" s="255"/>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row>
    <row r="60" spans="1:70" s="148" customFormat="1" ht="43.5" customHeight="1">
      <c r="A60" s="282"/>
      <c r="B60" s="253"/>
      <c r="C60" s="253"/>
      <c r="D60" s="253"/>
      <c r="E60" s="253"/>
      <c r="F60" s="285"/>
      <c r="G60" s="253"/>
      <c r="H60" s="256"/>
      <c r="I60" s="259"/>
      <c r="J60" s="263"/>
      <c r="K60" s="266"/>
      <c r="L60" s="263">
        <f ca="1">IF(NOT(ISERROR(MATCH(K60,_xlfn.ANCHORARRAY(F71),0))),J73&amp;"Por favor no seleccionar los criterios de impacto",K60)</f>
        <v>0</v>
      </c>
      <c r="M60" s="259"/>
      <c r="N60" s="263"/>
      <c r="O60" s="288"/>
      <c r="P60" s="136">
        <v>6</v>
      </c>
      <c r="Q60" s="128"/>
      <c r="R60" s="137" t="str">
        <f t="shared" si="5"/>
        <v/>
      </c>
      <c r="S60" s="138"/>
      <c r="T60" s="138"/>
      <c r="U60" s="139" t="str">
        <f t="shared" si="63"/>
        <v/>
      </c>
      <c r="V60" s="138"/>
      <c r="W60" s="138"/>
      <c r="X60" s="138"/>
      <c r="Y60" s="140" t="str">
        <f t="shared" si="68"/>
        <v/>
      </c>
      <c r="Z60" s="141" t="str">
        <f t="shared" si="64"/>
        <v/>
      </c>
      <c r="AA60" s="142" t="str">
        <f t="shared" si="65"/>
        <v/>
      </c>
      <c r="AB60" s="141" t="str">
        <f t="shared" si="66"/>
        <v/>
      </c>
      <c r="AC60" s="142" t="str">
        <f t="shared" si="69"/>
        <v/>
      </c>
      <c r="AD60" s="143" t="str">
        <f t="shared" si="70"/>
        <v/>
      </c>
      <c r="AE60" s="184"/>
      <c r="AF60" s="185"/>
      <c r="AG60" s="190"/>
      <c r="AH60" s="190"/>
      <c r="AI60" s="190"/>
      <c r="AJ60" s="190"/>
      <c r="AK60" s="191"/>
      <c r="AL60" s="191"/>
      <c r="AM60" s="256"/>
      <c r="AN60" s="256"/>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row>
    <row r="61" spans="1:70" s="148" customFormat="1" ht="43.5" customHeight="1">
      <c r="A61" s="280">
        <v>9</v>
      </c>
      <c r="B61" s="251"/>
      <c r="C61" s="251"/>
      <c r="D61" s="251"/>
      <c r="E61" s="251"/>
      <c r="F61" s="283"/>
      <c r="G61" s="251"/>
      <c r="H61" s="254"/>
      <c r="I61" s="257" t="str">
        <f t="shared" ref="I61" si="71">IF(H61&lt;=0,"",IF(H61&lt;=2,"Muy Baja",IF(H61&lt;=5,"Baja",IF(H61&lt;=19,"Media",IF(H61&lt;=50,"Alta","Muy Alta")))))</f>
        <v/>
      </c>
      <c r="J61" s="261" t="str">
        <f>IF(I61="","",IF(I61="Muy Baja",0.2,IF(I61="Baja",0.4,IF(I61="Media",0.6,IF(I61="Alta",0.8,IF(I61="Muy Alta",1,))))))</f>
        <v/>
      </c>
      <c r="K61" s="264"/>
      <c r="L61" s="261">
        <f ca="1">IF(NOT(ISERROR(MATCH(K61,'Tabla Impacto'!$B$221:$B$223,0))),'Tabla Impacto'!$F$223&amp;"Por favor no seleccionar los criterios de impacto(Afectación Económica o presupuestal y Pérdida Reputacional)",K61)</f>
        <v>0</v>
      </c>
      <c r="M61" s="257" t="str">
        <f ca="1">IF(OR(L61='Tabla Impacto'!$C$11,L61='Tabla Impacto'!$D$11),"Leve",IF(OR(L61='Tabla Impacto'!$C$12,L61='Tabla Impacto'!$D$12),"Menor",IF(OR(L61='Tabla Impacto'!$C$13,L61='Tabla Impacto'!$D$13),"Moderado",IF(OR(L61='Tabla Impacto'!$C$14,L61='Tabla Impacto'!$D$14),"Mayor",IF(OR(L61='Tabla Impacto'!$C$15,L61='Tabla Impacto'!$D$15),"Catastrófico","")))))</f>
        <v/>
      </c>
      <c r="N61" s="261" t="str">
        <f ca="1">IF(M61="","",IF(M61="Leve",0.2,IF(M61="Menor",0.4,IF(M61="Moderado",0.6,IF(M61="Mayor",0.8,IF(M61="Catastrófico",1,))))))</f>
        <v/>
      </c>
      <c r="O61" s="286" t="str">
        <f ca="1">IF(OR(AND(I61="Muy Baja",M61="Leve"),AND(I61="Muy Baja",M61="Menor"),AND(I61="Baja",M61="Leve")),"Bajo",IF(OR(AND(I61="Muy baja",M61="Moderado"),AND(I61="Baja",M61="Menor"),AND(I61="Baja",M61="Moderado"),AND(I61="Media",M61="Leve"),AND(I61="Media",M61="Menor"),AND(I61="Media",M61="Moderado"),AND(I61="Alta",M61="Leve"),AND(I61="Alta",M61="Menor")),"Moderado",IF(OR(AND(I61="Muy Baja",M61="Mayor"),AND(I61="Baja",M61="Mayor"),AND(I61="Media",M61="Mayor"),AND(I61="Alta",M61="Moderado"),AND(I61="Alta",M61="Mayor"),AND(I61="Muy Alta",M61="Leve"),AND(I61="Muy Alta",M61="Menor"),AND(I61="Muy Alta",M61="Moderado"),AND(I61="Muy Alta",M61="Mayor")),"Alto",IF(OR(AND(I61="Muy Baja",M61="Catastrófico"),AND(I61="Baja",M61="Catastrófico"),AND(I61="Media",M61="Catastrófico"),AND(I61="Alta",M61="Catastrófico"),AND(I61="Muy Alta",M61="Catastrófico")),"Extremo",""))))</f>
        <v/>
      </c>
      <c r="P61" s="136">
        <v>1</v>
      </c>
      <c r="Q61" s="128"/>
      <c r="R61" s="137" t="str">
        <f t="shared" si="5"/>
        <v/>
      </c>
      <c r="S61" s="138"/>
      <c r="T61" s="138"/>
      <c r="U61" s="139" t="str">
        <f>IF(AND(S61="Preventivo",T61="Automático"),"50%",IF(AND(S61="Preventivo",T61="Manual"),"40%",IF(AND(S61="Detectivo",T61="Automático"),"40%",IF(AND(S61="Detectivo",T61="Manual"),"30%",IF(AND(S61="Correctivo",T61="Automático"),"35%",IF(AND(S61="Correctivo",T61="Manual"),"25%",""))))))</f>
        <v/>
      </c>
      <c r="V61" s="138"/>
      <c r="W61" s="138"/>
      <c r="X61" s="138"/>
      <c r="Y61" s="140" t="str">
        <f>IFERROR(IF(R61="Probabilidad",(J61-(+J61*U61)),IF(R61="Impacto",J61,"")),"")</f>
        <v/>
      </c>
      <c r="Z61" s="141" t="str">
        <f>IFERROR(IF(Y61="","",IF(Y61&lt;=0.2,"Muy Baja",IF(Y61&lt;=0.4,"Baja",IF(Y61&lt;=0.6,"Media",IF(Y61&lt;=0.8,"Alta","Muy Alta"))))),"")</f>
        <v/>
      </c>
      <c r="AA61" s="142" t="str">
        <f>+Y61</f>
        <v/>
      </c>
      <c r="AB61" s="141" t="str">
        <f>IFERROR(IF(AC61="","",IF(AC61&lt;=0.2,"Leve",IF(AC61&lt;=0.4,"Menor",IF(AC61&lt;=0.6,"Moderado",IF(AC61&lt;=0.8,"Mayor","Catastrófico"))))),"")</f>
        <v/>
      </c>
      <c r="AC61" s="142" t="str">
        <f>IFERROR(IF(R61="Impacto",(N61-(+N61*U61)),IF(R61="Probabilidad",N61,"")),"")</f>
        <v/>
      </c>
      <c r="AD61" s="143"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184"/>
      <c r="AF61" s="185"/>
      <c r="AG61" s="190"/>
      <c r="AH61" s="190"/>
      <c r="AI61" s="190"/>
      <c r="AJ61" s="190"/>
      <c r="AK61" s="191"/>
      <c r="AL61" s="191"/>
      <c r="AM61" s="254"/>
      <c r="AN61" s="254"/>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row>
    <row r="62" spans="1:70" s="148" customFormat="1" ht="43.5" customHeight="1">
      <c r="A62" s="281"/>
      <c r="B62" s="252"/>
      <c r="C62" s="252"/>
      <c r="D62" s="252"/>
      <c r="E62" s="252"/>
      <c r="F62" s="284"/>
      <c r="G62" s="252"/>
      <c r="H62" s="255"/>
      <c r="I62" s="258"/>
      <c r="J62" s="262"/>
      <c r="K62" s="265"/>
      <c r="L62" s="262">
        <f ca="1">IF(NOT(ISERROR(MATCH(K62,_xlfn.ANCHORARRAY(F73),0))),J75&amp;"Por favor no seleccionar los criterios de impacto",K62)</f>
        <v>0</v>
      </c>
      <c r="M62" s="258"/>
      <c r="N62" s="262"/>
      <c r="O62" s="287"/>
      <c r="P62" s="136">
        <v>2</v>
      </c>
      <c r="Q62" s="128"/>
      <c r="R62" s="137" t="str">
        <f t="shared" si="5"/>
        <v/>
      </c>
      <c r="S62" s="138"/>
      <c r="T62" s="138"/>
      <c r="U62" s="139" t="str">
        <f t="shared" ref="U62:U66" si="72">IF(AND(S62="Preventivo",T62="Automático"),"50%",IF(AND(S62="Preventivo",T62="Manual"),"40%",IF(AND(S62="Detectivo",T62="Automático"),"40%",IF(AND(S62="Detectivo",T62="Manual"),"30%",IF(AND(S62="Correctivo",T62="Automático"),"35%",IF(AND(S62="Correctivo",T62="Manual"),"25%",""))))))</f>
        <v/>
      </c>
      <c r="V62" s="138"/>
      <c r="W62" s="138"/>
      <c r="X62" s="138"/>
      <c r="Y62" s="140" t="str">
        <f>IFERROR(IF(AND(R61="Probabilidad",R62="Probabilidad"),(AA61-(+AA61*U62)),IF(R62="Probabilidad",(J61-(+J61*U62)),IF(R62="Impacto",AA61,""))),"")</f>
        <v/>
      </c>
      <c r="Z62" s="141" t="str">
        <f t="shared" ref="Z62:Z66" si="73">IFERROR(IF(Y62="","",IF(Y62&lt;=0.2,"Muy Baja",IF(Y62&lt;=0.4,"Baja",IF(Y62&lt;=0.6,"Media",IF(Y62&lt;=0.8,"Alta","Muy Alta"))))),"")</f>
        <v/>
      </c>
      <c r="AA62" s="142" t="str">
        <f t="shared" ref="AA62:AA66" si="74">+Y62</f>
        <v/>
      </c>
      <c r="AB62" s="141" t="str">
        <f t="shared" ref="AB62:AB66" si="75">IFERROR(IF(AC62="","",IF(AC62&lt;=0.2,"Leve",IF(AC62&lt;=0.4,"Menor",IF(AC62&lt;=0.6,"Moderado",IF(AC62&lt;=0.8,"Mayor","Catastrófico"))))),"")</f>
        <v/>
      </c>
      <c r="AC62" s="142" t="str">
        <f>IFERROR(IF(AND(R61="Impacto",R62="Impacto"),(AC61-(+AC61*U62)),IF(R62="Impacto",(N61-(+N61*U62)),IF(R62="Probabilidad",AC61,""))),"")</f>
        <v/>
      </c>
      <c r="AD62" s="143" t="str">
        <f t="shared" ref="AD62:AD63" si="76">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184"/>
      <c r="AF62" s="185"/>
      <c r="AG62" s="190"/>
      <c r="AH62" s="190"/>
      <c r="AI62" s="190"/>
      <c r="AJ62" s="190"/>
      <c r="AK62" s="191"/>
      <c r="AL62" s="191"/>
      <c r="AM62" s="255"/>
      <c r="AN62" s="255"/>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row>
    <row r="63" spans="1:70" s="148" customFormat="1" ht="43.5" customHeight="1">
      <c r="A63" s="281"/>
      <c r="B63" s="252"/>
      <c r="C63" s="252"/>
      <c r="D63" s="252"/>
      <c r="E63" s="252"/>
      <c r="F63" s="284"/>
      <c r="G63" s="252"/>
      <c r="H63" s="255"/>
      <c r="I63" s="258"/>
      <c r="J63" s="262"/>
      <c r="K63" s="265"/>
      <c r="L63" s="262">
        <f ca="1">IF(NOT(ISERROR(MATCH(K63,_xlfn.ANCHORARRAY(F74),0))),J76&amp;"Por favor no seleccionar los criterios de impacto",K63)</f>
        <v>0</v>
      </c>
      <c r="M63" s="258"/>
      <c r="N63" s="262"/>
      <c r="O63" s="287"/>
      <c r="P63" s="136">
        <v>3</v>
      </c>
      <c r="Q63" s="129"/>
      <c r="R63" s="137" t="str">
        <f t="shared" si="5"/>
        <v/>
      </c>
      <c r="S63" s="138"/>
      <c r="T63" s="138"/>
      <c r="U63" s="139" t="str">
        <f t="shared" si="72"/>
        <v/>
      </c>
      <c r="V63" s="138"/>
      <c r="W63" s="138"/>
      <c r="X63" s="138"/>
      <c r="Y63" s="140" t="str">
        <f>IFERROR(IF(AND(R62="Probabilidad",R63="Probabilidad"),(AA62-(+AA62*U63)),IF(AND(R62="Impacto",R63="Probabilidad"),(AA61-(+AA61*U63)),IF(R63="Impacto",AA62,""))),"")</f>
        <v/>
      </c>
      <c r="Z63" s="141" t="str">
        <f t="shared" si="73"/>
        <v/>
      </c>
      <c r="AA63" s="142" t="str">
        <f t="shared" si="74"/>
        <v/>
      </c>
      <c r="AB63" s="141" t="str">
        <f t="shared" si="75"/>
        <v/>
      </c>
      <c r="AC63" s="142" t="str">
        <f>IFERROR(IF(AND(R62="Impacto",R63="Impacto"),(AC62-(+AC62*U63)),IF(AND(R62="Probabilidad",R63="Impacto"),(AC61-(+AC61*U63)),IF(R63="Probabilidad",AC62,""))),"")</f>
        <v/>
      </c>
      <c r="AD63" s="143" t="str">
        <f t="shared" si="76"/>
        <v/>
      </c>
      <c r="AE63" s="184"/>
      <c r="AF63" s="185"/>
      <c r="AG63" s="190"/>
      <c r="AH63" s="190"/>
      <c r="AI63" s="190"/>
      <c r="AJ63" s="190"/>
      <c r="AK63" s="191"/>
      <c r="AL63" s="191"/>
      <c r="AM63" s="255"/>
      <c r="AN63" s="255"/>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row>
    <row r="64" spans="1:70" s="148" customFormat="1" ht="43.5" customHeight="1">
      <c r="A64" s="281"/>
      <c r="B64" s="252"/>
      <c r="C64" s="252"/>
      <c r="D64" s="252"/>
      <c r="E64" s="252"/>
      <c r="F64" s="284"/>
      <c r="G64" s="252"/>
      <c r="H64" s="255"/>
      <c r="I64" s="258"/>
      <c r="J64" s="262"/>
      <c r="K64" s="265"/>
      <c r="L64" s="262">
        <f ca="1">IF(NOT(ISERROR(MATCH(K64,_xlfn.ANCHORARRAY(F75),0))),J77&amp;"Por favor no seleccionar los criterios de impacto",K64)</f>
        <v>0</v>
      </c>
      <c r="M64" s="258"/>
      <c r="N64" s="262"/>
      <c r="O64" s="287"/>
      <c r="P64" s="136">
        <v>4</v>
      </c>
      <c r="Q64" s="128"/>
      <c r="R64" s="137" t="str">
        <f t="shared" si="5"/>
        <v/>
      </c>
      <c r="S64" s="138"/>
      <c r="T64" s="138"/>
      <c r="U64" s="139" t="str">
        <f t="shared" si="72"/>
        <v/>
      </c>
      <c r="V64" s="138"/>
      <c r="W64" s="138"/>
      <c r="X64" s="138"/>
      <c r="Y64" s="140" t="str">
        <f t="shared" ref="Y64:Y66" si="77">IFERROR(IF(AND(R63="Probabilidad",R64="Probabilidad"),(AA63-(+AA63*U64)),IF(AND(R63="Impacto",R64="Probabilidad"),(AA62-(+AA62*U64)),IF(R64="Impacto",AA63,""))),"")</f>
        <v/>
      </c>
      <c r="Z64" s="141" t="str">
        <f t="shared" si="73"/>
        <v/>
      </c>
      <c r="AA64" s="142" t="str">
        <f t="shared" si="74"/>
        <v/>
      </c>
      <c r="AB64" s="141" t="str">
        <f t="shared" si="75"/>
        <v/>
      </c>
      <c r="AC64" s="142" t="str">
        <f t="shared" ref="AC64:AC66" si="78">IFERROR(IF(AND(R63="Impacto",R64="Impacto"),(AC63-(+AC63*U64)),IF(AND(R63="Probabilidad",R64="Impacto"),(AC62-(+AC62*U64)),IF(R64="Probabilidad",AC63,""))),"")</f>
        <v/>
      </c>
      <c r="AD64" s="143"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184"/>
      <c r="AF64" s="185"/>
      <c r="AG64" s="190"/>
      <c r="AH64" s="190"/>
      <c r="AI64" s="190"/>
      <c r="AJ64" s="190"/>
      <c r="AK64" s="191"/>
      <c r="AL64" s="191"/>
      <c r="AM64" s="255"/>
      <c r="AN64" s="255"/>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row>
    <row r="65" spans="1:70" s="148" customFormat="1" ht="43.5" customHeight="1">
      <c r="A65" s="281"/>
      <c r="B65" s="252"/>
      <c r="C65" s="252"/>
      <c r="D65" s="252"/>
      <c r="E65" s="252"/>
      <c r="F65" s="284"/>
      <c r="G65" s="252"/>
      <c r="H65" s="255"/>
      <c r="I65" s="258"/>
      <c r="J65" s="262"/>
      <c r="K65" s="265"/>
      <c r="L65" s="262">
        <f ca="1">IF(NOT(ISERROR(MATCH(K65,_xlfn.ANCHORARRAY(F76),0))),J78&amp;"Por favor no seleccionar los criterios de impacto",K65)</f>
        <v>0</v>
      </c>
      <c r="M65" s="258"/>
      <c r="N65" s="262"/>
      <c r="O65" s="287"/>
      <c r="P65" s="136">
        <v>5</v>
      </c>
      <c r="Q65" s="128"/>
      <c r="R65" s="137" t="str">
        <f t="shared" si="5"/>
        <v/>
      </c>
      <c r="S65" s="138"/>
      <c r="T65" s="138"/>
      <c r="U65" s="139" t="str">
        <f t="shared" si="72"/>
        <v/>
      </c>
      <c r="V65" s="138"/>
      <c r="W65" s="138"/>
      <c r="X65" s="138"/>
      <c r="Y65" s="140" t="str">
        <f t="shared" si="77"/>
        <v/>
      </c>
      <c r="Z65" s="141" t="str">
        <f t="shared" si="73"/>
        <v/>
      </c>
      <c r="AA65" s="142" t="str">
        <f t="shared" si="74"/>
        <v/>
      </c>
      <c r="AB65" s="141" t="str">
        <f t="shared" si="75"/>
        <v/>
      </c>
      <c r="AC65" s="142" t="str">
        <f t="shared" si="78"/>
        <v/>
      </c>
      <c r="AD65" s="143" t="str">
        <f t="shared" ref="AD65:AD66" si="79">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184"/>
      <c r="AF65" s="185"/>
      <c r="AG65" s="190"/>
      <c r="AH65" s="190"/>
      <c r="AI65" s="190"/>
      <c r="AJ65" s="190"/>
      <c r="AK65" s="191"/>
      <c r="AL65" s="191"/>
      <c r="AM65" s="255"/>
      <c r="AN65" s="255"/>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row>
    <row r="66" spans="1:70" s="148" customFormat="1" ht="43.5" customHeight="1">
      <c r="A66" s="282"/>
      <c r="B66" s="253"/>
      <c r="C66" s="253"/>
      <c r="D66" s="253"/>
      <c r="E66" s="253"/>
      <c r="F66" s="285"/>
      <c r="G66" s="253"/>
      <c r="H66" s="256"/>
      <c r="I66" s="259"/>
      <c r="J66" s="263"/>
      <c r="K66" s="266"/>
      <c r="L66" s="263">
        <f ca="1">IF(NOT(ISERROR(MATCH(K66,_xlfn.ANCHORARRAY(F77),0))),J79&amp;"Por favor no seleccionar los criterios de impacto",K66)</f>
        <v>0</v>
      </c>
      <c r="M66" s="259"/>
      <c r="N66" s="263"/>
      <c r="O66" s="288"/>
      <c r="P66" s="136">
        <v>6</v>
      </c>
      <c r="Q66" s="128"/>
      <c r="R66" s="137" t="str">
        <f t="shared" si="5"/>
        <v/>
      </c>
      <c r="S66" s="138"/>
      <c r="T66" s="138"/>
      <c r="U66" s="139" t="str">
        <f t="shared" si="72"/>
        <v/>
      </c>
      <c r="V66" s="138"/>
      <c r="W66" s="138"/>
      <c r="X66" s="138"/>
      <c r="Y66" s="140" t="str">
        <f t="shared" si="77"/>
        <v/>
      </c>
      <c r="Z66" s="141" t="str">
        <f t="shared" si="73"/>
        <v/>
      </c>
      <c r="AA66" s="142" t="str">
        <f t="shared" si="74"/>
        <v/>
      </c>
      <c r="AB66" s="141" t="str">
        <f t="shared" si="75"/>
        <v/>
      </c>
      <c r="AC66" s="142" t="str">
        <f t="shared" si="78"/>
        <v/>
      </c>
      <c r="AD66" s="143" t="str">
        <f t="shared" si="79"/>
        <v/>
      </c>
      <c r="AE66" s="184"/>
      <c r="AF66" s="185"/>
      <c r="AG66" s="190"/>
      <c r="AH66" s="190"/>
      <c r="AI66" s="190"/>
      <c r="AJ66" s="190"/>
      <c r="AK66" s="191"/>
      <c r="AL66" s="191"/>
      <c r="AM66" s="256"/>
      <c r="AN66" s="256"/>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row>
    <row r="67" spans="1:70" s="148" customFormat="1" ht="43.5" customHeight="1">
      <c r="A67" s="280">
        <v>10</v>
      </c>
      <c r="B67" s="251"/>
      <c r="C67" s="251"/>
      <c r="D67" s="251"/>
      <c r="E67" s="251"/>
      <c r="F67" s="283"/>
      <c r="G67" s="251"/>
      <c r="H67" s="254"/>
      <c r="I67" s="257" t="str">
        <f t="shared" ref="I67" si="80">IF(H67&lt;=0,"",IF(H67&lt;=2,"Muy Baja",IF(H67&lt;=5,"Baja",IF(H67&lt;=19,"Media",IF(H67&lt;=50,"Alta","Muy Alta")))))</f>
        <v/>
      </c>
      <c r="J67" s="261" t="str">
        <f>IF(I67="","",IF(I67="Muy Baja",0.2,IF(I67="Baja",0.4,IF(I67="Media",0.6,IF(I67="Alta",0.8,IF(I67="Muy Alta",1,))))))</f>
        <v/>
      </c>
      <c r="K67" s="264"/>
      <c r="L67" s="261">
        <f ca="1">IF(NOT(ISERROR(MATCH(K67,'Tabla Impacto'!$B$221:$B$223,0))),'Tabla Impacto'!$F$223&amp;"Por favor no seleccionar los criterios de impacto(Afectación Económica o presupuestal y Pérdida Reputacional)",K67)</f>
        <v>0</v>
      </c>
      <c r="M67" s="257" t="str">
        <f ca="1">IF(OR(L67='Tabla Impacto'!$C$11,L67='Tabla Impacto'!$D$11),"Leve",IF(OR(L67='Tabla Impacto'!$C$12,L67='Tabla Impacto'!$D$12),"Menor",IF(OR(L67='Tabla Impacto'!$C$13,L67='Tabla Impacto'!$D$13),"Moderado",IF(OR(L67='Tabla Impacto'!$C$14,L67='Tabla Impacto'!$D$14),"Mayor",IF(OR(L67='Tabla Impacto'!$C$15,L67='Tabla Impacto'!$D$15),"Catastrófico","")))))</f>
        <v/>
      </c>
      <c r="N67" s="261" t="str">
        <f ca="1">IF(M67="","",IF(M67="Leve",0.2,IF(M67="Menor",0.4,IF(M67="Moderado",0.6,IF(M67="Mayor",0.8,IF(M67="Catastrófico",1,))))))</f>
        <v/>
      </c>
      <c r="O67" s="286" t="str">
        <f ca="1">IF(OR(AND(I67="Muy Baja",M67="Leve"),AND(I67="Muy Baja",M67="Menor"),AND(I67="Baja",M67="Leve")),"Bajo",IF(OR(AND(I67="Muy baja",M67="Moderado"),AND(I67="Baja",M67="Menor"),AND(I67="Baja",M67="Moderado"),AND(I67="Media",M67="Leve"),AND(I67="Media",M67="Menor"),AND(I67="Media",M67="Moderado"),AND(I67="Alta",M67="Leve"),AND(I67="Alta",M67="Menor")),"Moderado",IF(OR(AND(I67="Muy Baja",M67="Mayor"),AND(I67="Baja",M67="Mayor"),AND(I67="Media",M67="Mayor"),AND(I67="Alta",M67="Moderado"),AND(I67="Alta",M67="Mayor"),AND(I67="Muy Alta",M67="Leve"),AND(I67="Muy Alta",M67="Menor"),AND(I67="Muy Alta",M67="Moderado"),AND(I67="Muy Alta",M67="Mayor")),"Alto",IF(OR(AND(I67="Muy Baja",M67="Catastrófico"),AND(I67="Baja",M67="Catastrófico"),AND(I67="Media",M67="Catastrófico"),AND(I67="Alta",M67="Catastrófico"),AND(I67="Muy Alta",M67="Catastrófico")),"Extremo",""))))</f>
        <v/>
      </c>
      <c r="P67" s="136">
        <v>1</v>
      </c>
      <c r="Q67" s="128"/>
      <c r="R67" s="137" t="str">
        <f t="shared" si="5"/>
        <v/>
      </c>
      <c r="S67" s="138"/>
      <c r="T67" s="138"/>
      <c r="U67" s="139" t="str">
        <f>IF(AND(S67="Preventivo",T67="Automático"),"50%",IF(AND(S67="Preventivo",T67="Manual"),"40%",IF(AND(S67="Detectivo",T67="Automático"),"40%",IF(AND(S67="Detectivo",T67="Manual"),"30%",IF(AND(S67="Correctivo",T67="Automático"),"35%",IF(AND(S67="Correctivo",T67="Manual"),"25%",""))))))</f>
        <v/>
      </c>
      <c r="V67" s="138"/>
      <c r="W67" s="138"/>
      <c r="X67" s="138"/>
      <c r="Y67" s="140" t="str">
        <f>IFERROR(IF(R67="Probabilidad",(J67-(+J67*U67)),IF(R67="Impacto",J67,"")),"")</f>
        <v/>
      </c>
      <c r="Z67" s="141" t="str">
        <f>IFERROR(IF(Y67="","",IF(Y67&lt;=0.2,"Muy Baja",IF(Y67&lt;=0.4,"Baja",IF(Y67&lt;=0.6,"Media",IF(Y67&lt;=0.8,"Alta","Muy Alta"))))),"")</f>
        <v/>
      </c>
      <c r="AA67" s="142" t="str">
        <f>+Y67</f>
        <v/>
      </c>
      <c r="AB67" s="141" t="str">
        <f>IFERROR(IF(AC67="","",IF(AC67&lt;=0.2,"Leve",IF(AC67&lt;=0.4,"Menor",IF(AC67&lt;=0.6,"Moderado",IF(AC67&lt;=0.8,"Mayor","Catastrófico"))))),"")</f>
        <v/>
      </c>
      <c r="AC67" s="142" t="str">
        <f>IFERROR(IF(R67="Impacto",(N67-(+N67*U67)),IF(R67="Probabilidad",N67,"")),"")</f>
        <v/>
      </c>
      <c r="AD67" s="143" t="str">
        <f>IFERROR(IF(OR(AND(Z67="Muy Baja",AB67="Leve"),AND(Z67="Muy Baja",AB67="Menor"),AND(Z67="Baja",AB67="Leve")),"Bajo",IF(OR(AND(Z67="Muy baja",AB67="Moderado"),AND(Z67="Baja",AB67="Menor"),AND(Z67="Baja",AB67="Moderado"),AND(Z67="Media",AB67="Leve"),AND(Z67="Media",AB67="Menor"),AND(Z67="Media",AB67="Moderado"),AND(Z67="Alta",AB67="Leve"),AND(Z67="Alta",AB67="Menor")),"Moderado",IF(OR(AND(Z67="Muy Baja",AB67="Mayor"),AND(Z67="Baja",AB67="Mayor"),AND(Z67="Media",AB67="Mayor"),AND(Z67="Alta",AB67="Moderado"),AND(Z67="Alta",AB67="Mayor"),AND(Z67="Muy Alta",AB67="Leve"),AND(Z67="Muy Alta",AB67="Menor"),AND(Z67="Muy Alta",AB67="Moderado"),AND(Z67="Muy Alta",AB67="Mayor")),"Alto",IF(OR(AND(Z67="Muy Baja",AB67="Catastrófico"),AND(Z67="Baja",AB67="Catastrófico"),AND(Z67="Media",AB67="Catastrófico"),AND(Z67="Alta",AB67="Catastrófico"),AND(Z67="Muy Alta",AB67="Catastrófico")),"Extremo","")))),"")</f>
        <v/>
      </c>
      <c r="AE67" s="184"/>
      <c r="AF67" s="185"/>
      <c r="AG67" s="190"/>
      <c r="AH67" s="190"/>
      <c r="AI67" s="190"/>
      <c r="AJ67" s="190"/>
      <c r="AK67" s="191"/>
      <c r="AL67" s="191"/>
      <c r="AM67" s="254"/>
      <c r="AN67" s="254"/>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row>
    <row r="68" spans="1:70" s="148" customFormat="1" ht="43.5" customHeight="1">
      <c r="A68" s="281"/>
      <c r="B68" s="252"/>
      <c r="C68" s="252"/>
      <c r="D68" s="252"/>
      <c r="E68" s="252"/>
      <c r="F68" s="284"/>
      <c r="G68" s="252"/>
      <c r="H68" s="255"/>
      <c r="I68" s="258"/>
      <c r="J68" s="262"/>
      <c r="K68" s="265"/>
      <c r="L68" s="262">
        <f ca="1">IF(NOT(ISERROR(MATCH(K68,_xlfn.ANCHORARRAY(F79),0))),J81&amp;"Por favor no seleccionar los criterios de impacto",K68)</f>
        <v>0</v>
      </c>
      <c r="M68" s="258"/>
      <c r="N68" s="262"/>
      <c r="O68" s="287"/>
      <c r="P68" s="136">
        <v>2</v>
      </c>
      <c r="Q68" s="128"/>
      <c r="R68" s="137" t="str">
        <f t="shared" si="5"/>
        <v/>
      </c>
      <c r="S68" s="138"/>
      <c r="T68" s="138"/>
      <c r="U68" s="139" t="str">
        <f t="shared" ref="U68:U72" si="81">IF(AND(S68="Preventivo",T68="Automático"),"50%",IF(AND(S68="Preventivo",T68="Manual"),"40%",IF(AND(S68="Detectivo",T68="Automático"),"40%",IF(AND(S68="Detectivo",T68="Manual"),"30%",IF(AND(S68="Correctivo",T68="Automático"),"35%",IF(AND(S68="Correctivo",T68="Manual"),"25%",""))))))</f>
        <v/>
      </c>
      <c r="V68" s="138"/>
      <c r="W68" s="138"/>
      <c r="X68" s="138"/>
      <c r="Y68" s="140" t="str">
        <f>IFERROR(IF(AND(R67="Probabilidad",R68="Probabilidad"),(AA67-(+AA67*U68)),IF(R68="Probabilidad",(J67-(+J67*U68)),IF(R68="Impacto",AA67,""))),"")</f>
        <v/>
      </c>
      <c r="Z68" s="141" t="str">
        <f t="shared" ref="Z68:Z72" si="82">IFERROR(IF(Y68="","",IF(Y68&lt;=0.2,"Muy Baja",IF(Y68&lt;=0.4,"Baja",IF(Y68&lt;=0.6,"Media",IF(Y68&lt;=0.8,"Alta","Muy Alta"))))),"")</f>
        <v/>
      </c>
      <c r="AA68" s="142" t="str">
        <f t="shared" ref="AA68:AA72" si="83">+Y68</f>
        <v/>
      </c>
      <c r="AB68" s="141" t="str">
        <f t="shared" ref="AB68:AB72" si="84">IFERROR(IF(AC68="","",IF(AC68&lt;=0.2,"Leve",IF(AC68&lt;=0.4,"Menor",IF(AC68&lt;=0.6,"Moderado",IF(AC68&lt;=0.8,"Mayor","Catastrófico"))))),"")</f>
        <v/>
      </c>
      <c r="AC68" s="142" t="str">
        <f>IFERROR(IF(AND(R67="Impacto",R68="Impacto"),(AC67-(+AC67*U68)),IF(R68="Impacto",(N67-(+N67*U68)),IF(R68="Probabilidad",AC67,""))),"")</f>
        <v/>
      </c>
      <c r="AD68" s="143" t="str">
        <f t="shared" ref="AD68:AD69" si="85">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184"/>
      <c r="AF68" s="185"/>
      <c r="AG68" s="190"/>
      <c r="AH68" s="190"/>
      <c r="AI68" s="190"/>
      <c r="AJ68" s="190"/>
      <c r="AK68" s="191"/>
      <c r="AL68" s="191"/>
      <c r="AM68" s="255"/>
      <c r="AN68" s="255"/>
    </row>
    <row r="69" spans="1:70" s="148" customFormat="1" ht="43.5" customHeight="1">
      <c r="A69" s="281"/>
      <c r="B69" s="252"/>
      <c r="C69" s="252"/>
      <c r="D69" s="252"/>
      <c r="E69" s="252"/>
      <c r="F69" s="284"/>
      <c r="G69" s="252"/>
      <c r="H69" s="255"/>
      <c r="I69" s="258"/>
      <c r="J69" s="262"/>
      <c r="K69" s="265"/>
      <c r="L69" s="262">
        <f ca="1">IF(NOT(ISERROR(MATCH(K69,_xlfn.ANCHORARRAY(F80),0))),J82&amp;"Por favor no seleccionar los criterios de impacto",K69)</f>
        <v>0</v>
      </c>
      <c r="M69" s="258"/>
      <c r="N69" s="262"/>
      <c r="O69" s="287"/>
      <c r="P69" s="136">
        <v>3</v>
      </c>
      <c r="Q69" s="129"/>
      <c r="R69" s="137" t="str">
        <f t="shared" si="5"/>
        <v/>
      </c>
      <c r="S69" s="138"/>
      <c r="T69" s="138"/>
      <c r="U69" s="139" t="str">
        <f t="shared" si="81"/>
        <v/>
      </c>
      <c r="V69" s="138"/>
      <c r="W69" s="138"/>
      <c r="X69" s="138"/>
      <c r="Y69" s="140" t="str">
        <f>IFERROR(IF(AND(R68="Probabilidad",R69="Probabilidad"),(AA68-(+AA68*U69)),IF(AND(R68="Impacto",R69="Probabilidad"),(AA67-(+AA67*U69)),IF(R69="Impacto",AA68,""))),"")</f>
        <v/>
      </c>
      <c r="Z69" s="141" t="str">
        <f t="shared" si="82"/>
        <v/>
      </c>
      <c r="AA69" s="142" t="str">
        <f t="shared" si="83"/>
        <v/>
      </c>
      <c r="AB69" s="141" t="str">
        <f t="shared" si="84"/>
        <v/>
      </c>
      <c r="AC69" s="142" t="str">
        <f>IFERROR(IF(AND(R68="Impacto",R69="Impacto"),(AC68-(+AC68*U69)),IF(AND(R68="Probabilidad",R69="Impacto"),(AC67-(+AC67*U69)),IF(R69="Probabilidad",AC68,""))),"")</f>
        <v/>
      </c>
      <c r="AD69" s="143" t="str">
        <f t="shared" si="85"/>
        <v/>
      </c>
      <c r="AE69" s="184"/>
      <c r="AF69" s="185"/>
      <c r="AG69" s="190"/>
      <c r="AH69" s="190"/>
      <c r="AI69" s="190"/>
      <c r="AJ69" s="190"/>
      <c r="AK69" s="191"/>
      <c r="AL69" s="191"/>
      <c r="AM69" s="255"/>
      <c r="AN69" s="255"/>
    </row>
    <row r="70" spans="1:70" s="148" customFormat="1" ht="43.5" customHeight="1">
      <c r="A70" s="281"/>
      <c r="B70" s="252"/>
      <c r="C70" s="252"/>
      <c r="D70" s="252"/>
      <c r="E70" s="252"/>
      <c r="F70" s="284"/>
      <c r="G70" s="252"/>
      <c r="H70" s="255"/>
      <c r="I70" s="258"/>
      <c r="J70" s="262"/>
      <c r="K70" s="265"/>
      <c r="L70" s="262">
        <f ca="1">IF(NOT(ISERROR(MATCH(K70,_xlfn.ANCHORARRAY(F81),0))),J83&amp;"Por favor no seleccionar los criterios de impacto",K70)</f>
        <v>0</v>
      </c>
      <c r="M70" s="258"/>
      <c r="N70" s="262"/>
      <c r="O70" s="287"/>
      <c r="P70" s="136">
        <v>4</v>
      </c>
      <c r="Q70" s="128"/>
      <c r="R70" s="137" t="str">
        <f t="shared" si="5"/>
        <v/>
      </c>
      <c r="S70" s="138"/>
      <c r="T70" s="138"/>
      <c r="U70" s="139" t="str">
        <f t="shared" si="81"/>
        <v/>
      </c>
      <c r="V70" s="138"/>
      <c r="W70" s="138"/>
      <c r="X70" s="138"/>
      <c r="Y70" s="140" t="str">
        <f t="shared" ref="Y70:Y72" si="86">IFERROR(IF(AND(R69="Probabilidad",R70="Probabilidad"),(AA69-(+AA69*U70)),IF(AND(R69="Impacto",R70="Probabilidad"),(AA68-(+AA68*U70)),IF(R70="Impacto",AA69,""))),"")</f>
        <v/>
      </c>
      <c r="Z70" s="141" t="str">
        <f t="shared" si="82"/>
        <v/>
      </c>
      <c r="AA70" s="142" t="str">
        <f t="shared" si="83"/>
        <v/>
      </c>
      <c r="AB70" s="141" t="str">
        <f t="shared" si="84"/>
        <v/>
      </c>
      <c r="AC70" s="142" t="str">
        <f t="shared" ref="AC70:AC72" si="87">IFERROR(IF(AND(R69="Impacto",R70="Impacto"),(AC69-(+AC69*U70)),IF(AND(R69="Probabilidad",R70="Impacto"),(AC68-(+AC68*U70)),IF(R70="Probabilidad",AC69,""))),"")</f>
        <v/>
      </c>
      <c r="AD70" s="143"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184"/>
      <c r="AF70" s="185"/>
      <c r="AG70" s="190"/>
      <c r="AH70" s="190"/>
      <c r="AI70" s="190"/>
      <c r="AJ70" s="190"/>
      <c r="AK70" s="191"/>
      <c r="AL70" s="191"/>
      <c r="AM70" s="255"/>
      <c r="AN70" s="255"/>
    </row>
    <row r="71" spans="1:70" s="148" customFormat="1" ht="43.5" customHeight="1">
      <c r="A71" s="281"/>
      <c r="B71" s="252"/>
      <c r="C71" s="252"/>
      <c r="D71" s="252"/>
      <c r="E71" s="252"/>
      <c r="F71" s="284"/>
      <c r="G71" s="252"/>
      <c r="H71" s="255"/>
      <c r="I71" s="258"/>
      <c r="J71" s="262"/>
      <c r="K71" s="265"/>
      <c r="L71" s="262">
        <f ca="1">IF(NOT(ISERROR(MATCH(K71,_xlfn.ANCHORARRAY(F82),0))),J84&amp;"Por favor no seleccionar los criterios de impacto",K71)</f>
        <v>0</v>
      </c>
      <c r="M71" s="258"/>
      <c r="N71" s="262"/>
      <c r="O71" s="287"/>
      <c r="P71" s="136">
        <v>5</v>
      </c>
      <c r="Q71" s="128"/>
      <c r="R71" s="137" t="str">
        <f t="shared" si="5"/>
        <v/>
      </c>
      <c r="S71" s="138"/>
      <c r="T71" s="138"/>
      <c r="U71" s="139" t="str">
        <f t="shared" si="81"/>
        <v/>
      </c>
      <c r="V71" s="138"/>
      <c r="W71" s="138"/>
      <c r="X71" s="138"/>
      <c r="Y71" s="140" t="str">
        <f t="shared" si="86"/>
        <v/>
      </c>
      <c r="Z71" s="141" t="str">
        <f t="shared" si="82"/>
        <v/>
      </c>
      <c r="AA71" s="142" t="str">
        <f t="shared" si="83"/>
        <v/>
      </c>
      <c r="AB71" s="141" t="str">
        <f t="shared" si="84"/>
        <v/>
      </c>
      <c r="AC71" s="142" t="str">
        <f t="shared" si="87"/>
        <v/>
      </c>
      <c r="AD71" s="143" t="str">
        <f t="shared" ref="AD71:AD72" si="88">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184"/>
      <c r="AF71" s="185"/>
      <c r="AG71" s="190"/>
      <c r="AH71" s="190"/>
      <c r="AI71" s="190"/>
      <c r="AJ71" s="190"/>
      <c r="AK71" s="191"/>
      <c r="AL71" s="191"/>
      <c r="AM71" s="255"/>
      <c r="AN71" s="255"/>
    </row>
    <row r="72" spans="1:70" s="148" customFormat="1" ht="43.5" customHeight="1">
      <c r="A72" s="282"/>
      <c r="B72" s="253"/>
      <c r="C72" s="253"/>
      <c r="D72" s="253"/>
      <c r="E72" s="253"/>
      <c r="F72" s="285"/>
      <c r="G72" s="253"/>
      <c r="H72" s="256"/>
      <c r="I72" s="259"/>
      <c r="J72" s="263"/>
      <c r="K72" s="266"/>
      <c r="L72" s="263">
        <f ca="1">IF(NOT(ISERROR(MATCH(K72,_xlfn.ANCHORARRAY(F83),0))),J85&amp;"Por favor no seleccionar los criterios de impacto",K72)</f>
        <v>0</v>
      </c>
      <c r="M72" s="259"/>
      <c r="N72" s="263"/>
      <c r="O72" s="288"/>
      <c r="P72" s="136">
        <v>6</v>
      </c>
      <c r="Q72" s="128"/>
      <c r="R72" s="137" t="str">
        <f t="shared" si="5"/>
        <v/>
      </c>
      <c r="S72" s="138"/>
      <c r="T72" s="138"/>
      <c r="U72" s="139" t="str">
        <f t="shared" si="81"/>
        <v/>
      </c>
      <c r="V72" s="138"/>
      <c r="W72" s="138"/>
      <c r="X72" s="138"/>
      <c r="Y72" s="140" t="str">
        <f t="shared" si="86"/>
        <v/>
      </c>
      <c r="Z72" s="141" t="str">
        <f t="shared" si="82"/>
        <v/>
      </c>
      <c r="AA72" s="142" t="str">
        <f t="shared" si="83"/>
        <v/>
      </c>
      <c r="AB72" s="141" t="str">
        <f t="shared" si="84"/>
        <v/>
      </c>
      <c r="AC72" s="142" t="str">
        <f t="shared" si="87"/>
        <v/>
      </c>
      <c r="AD72" s="143" t="str">
        <f t="shared" si="88"/>
        <v/>
      </c>
      <c r="AE72" s="184"/>
      <c r="AF72" s="185"/>
      <c r="AG72" s="190"/>
      <c r="AH72" s="190"/>
      <c r="AI72" s="190"/>
      <c r="AJ72" s="190"/>
      <c r="AK72" s="191"/>
      <c r="AL72" s="191"/>
      <c r="AM72" s="256"/>
      <c r="AN72" s="256"/>
    </row>
    <row r="73" spans="1:70" ht="49.5" customHeight="1">
      <c r="A73" s="5"/>
      <c r="B73" s="149"/>
      <c r="C73" s="298" t="s">
        <v>124</v>
      </c>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151"/>
      <c r="AN73" s="151"/>
    </row>
    <row r="75" spans="1:70">
      <c r="A75" s="1"/>
      <c r="B75" s="1"/>
      <c r="C75" s="22" t="s">
        <v>136</v>
      </c>
      <c r="D75" s="1"/>
      <c r="E75" s="1"/>
      <c r="G75" s="1"/>
    </row>
  </sheetData>
  <dataConsolidate/>
  <mergeCells count="221">
    <mergeCell ref="AF11:AF12"/>
    <mergeCell ref="AN11:AN12"/>
    <mergeCell ref="A10:H10"/>
    <mergeCell ref="I10:O10"/>
    <mergeCell ref="P10:X10"/>
    <mergeCell ref="Y10:AE10"/>
    <mergeCell ref="AG10:AN10"/>
    <mergeCell ref="C73:AL73"/>
    <mergeCell ref="N61:N66"/>
    <mergeCell ref="O61:O66"/>
    <mergeCell ref="A67:A72"/>
    <mergeCell ref="C67:C72"/>
    <mergeCell ref="D67:D72"/>
    <mergeCell ref="E67:E72"/>
    <mergeCell ref="F67:F72"/>
    <mergeCell ref="G67:G72"/>
    <mergeCell ref="H67:H72"/>
    <mergeCell ref="I67:I72"/>
    <mergeCell ref="J67:J72"/>
    <mergeCell ref="K67:K72"/>
    <mergeCell ref="L67:L72"/>
    <mergeCell ref="M67:M72"/>
    <mergeCell ref="N67:N72"/>
    <mergeCell ref="O67:O72"/>
    <mergeCell ref="A61:A66"/>
    <mergeCell ref="C61:C66"/>
    <mergeCell ref="D61:D66"/>
    <mergeCell ref="E61:E66"/>
    <mergeCell ref="F61:F66"/>
    <mergeCell ref="G61:G66"/>
    <mergeCell ref="H61:H66"/>
    <mergeCell ref="I61:I66"/>
    <mergeCell ref="J61:J66"/>
    <mergeCell ref="B61:B66"/>
    <mergeCell ref="B67:B72"/>
    <mergeCell ref="N49:N54"/>
    <mergeCell ref="O49:O54"/>
    <mergeCell ref="G55:G60"/>
    <mergeCell ref="H55:H60"/>
    <mergeCell ref="I55:I60"/>
    <mergeCell ref="J55:J60"/>
    <mergeCell ref="K55:K60"/>
    <mergeCell ref="G49:G54"/>
    <mergeCell ref="H49:H54"/>
    <mergeCell ref="I49:I54"/>
    <mergeCell ref="J49:J54"/>
    <mergeCell ref="L55:L60"/>
    <mergeCell ref="M55:M60"/>
    <mergeCell ref="N55:N60"/>
    <mergeCell ref="O55:O60"/>
    <mergeCell ref="L61:L66"/>
    <mergeCell ref="M61:M66"/>
    <mergeCell ref="K61:K66"/>
    <mergeCell ref="J37:J42"/>
    <mergeCell ref="K37:K42"/>
    <mergeCell ref="H43:H48"/>
    <mergeCell ref="I43:I48"/>
    <mergeCell ref="J43:J48"/>
    <mergeCell ref="L37:L42"/>
    <mergeCell ref="M37:M42"/>
    <mergeCell ref="A55:A60"/>
    <mergeCell ref="C55:C60"/>
    <mergeCell ref="D55:D60"/>
    <mergeCell ref="E55:E60"/>
    <mergeCell ref="F55:F60"/>
    <mergeCell ref="A49:A54"/>
    <mergeCell ref="C49:C54"/>
    <mergeCell ref="D49:D54"/>
    <mergeCell ref="E49:E54"/>
    <mergeCell ref="F49:F54"/>
    <mergeCell ref="B37:B42"/>
    <mergeCell ref="B43:B48"/>
    <mergeCell ref="B49:B54"/>
    <mergeCell ref="B55:B60"/>
    <mergeCell ref="N37:N42"/>
    <mergeCell ref="O37:O42"/>
    <mergeCell ref="N43:N48"/>
    <mergeCell ref="O43:O48"/>
    <mergeCell ref="K49:K54"/>
    <mergeCell ref="L49:L54"/>
    <mergeCell ref="M49:M54"/>
    <mergeCell ref="A37:A42"/>
    <mergeCell ref="C37:C42"/>
    <mergeCell ref="D37:D42"/>
    <mergeCell ref="A43:A48"/>
    <mergeCell ref="C43:C48"/>
    <mergeCell ref="D43:D48"/>
    <mergeCell ref="E43:E48"/>
    <mergeCell ref="F43:F48"/>
    <mergeCell ref="G43:G48"/>
    <mergeCell ref="E37:E42"/>
    <mergeCell ref="F37:F42"/>
    <mergeCell ref="K43:K48"/>
    <mergeCell ref="L43:L48"/>
    <mergeCell ref="M43:M48"/>
    <mergeCell ref="G37:G42"/>
    <mergeCell ref="H37:H42"/>
    <mergeCell ref="I37:I42"/>
    <mergeCell ref="K31:K36"/>
    <mergeCell ref="L31:L36"/>
    <mergeCell ref="M31:M36"/>
    <mergeCell ref="N31:N36"/>
    <mergeCell ref="O31:O36"/>
    <mergeCell ref="K25:K30"/>
    <mergeCell ref="L25:L30"/>
    <mergeCell ref="M25:M30"/>
    <mergeCell ref="B31:B36"/>
    <mergeCell ref="A31:A36"/>
    <mergeCell ref="C31:C36"/>
    <mergeCell ref="D31:D36"/>
    <mergeCell ref="E31:E36"/>
    <mergeCell ref="F31:F36"/>
    <mergeCell ref="G31:G36"/>
    <mergeCell ref="H31:H36"/>
    <mergeCell ref="I31:I36"/>
    <mergeCell ref="J31:J36"/>
    <mergeCell ref="P6:R6"/>
    <mergeCell ref="A19:A24"/>
    <mergeCell ref="C19:C24"/>
    <mergeCell ref="D19:D24"/>
    <mergeCell ref="A25:A30"/>
    <mergeCell ref="C25:C30"/>
    <mergeCell ref="D25:D30"/>
    <mergeCell ref="E25:E30"/>
    <mergeCell ref="F25:F30"/>
    <mergeCell ref="G25:G30"/>
    <mergeCell ref="H25:H30"/>
    <mergeCell ref="I25:I30"/>
    <mergeCell ref="J25:J30"/>
    <mergeCell ref="N25:N30"/>
    <mergeCell ref="O25:O30"/>
    <mergeCell ref="E19:E24"/>
    <mergeCell ref="F19:F24"/>
    <mergeCell ref="L19:L24"/>
    <mergeCell ref="M19:M24"/>
    <mergeCell ref="N19:N24"/>
    <mergeCell ref="O19:O24"/>
    <mergeCell ref="G19:G24"/>
    <mergeCell ref="H19:H24"/>
    <mergeCell ref="I19:I24"/>
    <mergeCell ref="Q11:Q12"/>
    <mergeCell ref="S11:X11"/>
    <mergeCell ref="I11:I12"/>
    <mergeCell ref="J11:J12"/>
    <mergeCell ref="M11:M12"/>
    <mergeCell ref="N11:N12"/>
    <mergeCell ref="C11:C12"/>
    <mergeCell ref="O11:O12"/>
    <mergeCell ref="K11:K12"/>
    <mergeCell ref="L11:L12"/>
    <mergeCell ref="R11:R12"/>
    <mergeCell ref="A13:A18"/>
    <mergeCell ref="C13:C18"/>
    <mergeCell ref="D13:D18"/>
    <mergeCell ref="E13:E18"/>
    <mergeCell ref="F13:F18"/>
    <mergeCell ref="O13:O18"/>
    <mergeCell ref="J13:J18"/>
    <mergeCell ref="K13:K18"/>
    <mergeCell ref="L13:L18"/>
    <mergeCell ref="M13:M18"/>
    <mergeCell ref="N13:N18"/>
    <mergeCell ref="AN67:AN72"/>
    <mergeCell ref="AM13:AM18"/>
    <mergeCell ref="AM19:AM24"/>
    <mergeCell ref="AM25:AM30"/>
    <mergeCell ref="AM31:AM36"/>
    <mergeCell ref="AM37:AM42"/>
    <mergeCell ref="AM43:AM48"/>
    <mergeCell ref="AM49:AM54"/>
    <mergeCell ref="AM55:AM60"/>
    <mergeCell ref="AM61:AM66"/>
    <mergeCell ref="AN13:AN18"/>
    <mergeCell ref="AN19:AN24"/>
    <mergeCell ref="AN25:AN30"/>
    <mergeCell ref="AN31:AN36"/>
    <mergeCell ref="AN37:AN42"/>
    <mergeCell ref="AN43:AN48"/>
    <mergeCell ref="AN49:AN54"/>
    <mergeCell ref="AN55:AN60"/>
    <mergeCell ref="AN61:AN66"/>
    <mergeCell ref="AM67:AM72"/>
    <mergeCell ref="F3:F4"/>
    <mergeCell ref="A6:B6"/>
    <mergeCell ref="C6:O6"/>
    <mergeCell ref="C7:O7"/>
    <mergeCell ref="C8:O8"/>
    <mergeCell ref="B11:B12"/>
    <mergeCell ref="A11:A12"/>
    <mergeCell ref="G11:G12"/>
    <mergeCell ref="F11:F12"/>
    <mergeCell ref="E11:E12"/>
    <mergeCell ref="D11:D12"/>
    <mergeCell ref="A9:B9"/>
    <mergeCell ref="A1:B4"/>
    <mergeCell ref="C1:E2"/>
    <mergeCell ref="C3:E4"/>
    <mergeCell ref="AM11:AM12"/>
    <mergeCell ref="B13:B18"/>
    <mergeCell ref="B19:B24"/>
    <mergeCell ref="B25:B30"/>
    <mergeCell ref="AH11:AH12"/>
    <mergeCell ref="AI11:AI12"/>
    <mergeCell ref="AJ11:AJ12"/>
    <mergeCell ref="G13:G18"/>
    <mergeCell ref="H13:H18"/>
    <mergeCell ref="I13:I18"/>
    <mergeCell ref="AB11:AB12"/>
    <mergeCell ref="Z11:Z12"/>
    <mergeCell ref="AA11:AA12"/>
    <mergeCell ref="H11:H12"/>
    <mergeCell ref="J19:J24"/>
    <mergeCell ref="K19:K24"/>
    <mergeCell ref="AL11:AL12"/>
    <mergeCell ref="AK11:AK12"/>
    <mergeCell ref="AG11:AG12"/>
    <mergeCell ref="AE11:AE12"/>
    <mergeCell ref="P11:P12"/>
    <mergeCell ref="AD11:AD12"/>
    <mergeCell ref="AC11:AC12"/>
    <mergeCell ref="Y11:Y12"/>
  </mergeCells>
  <conditionalFormatting sqref="I13 I19 I25 I31 I37 I43 I49 I55 I61 I67">
    <cfRule type="cellIs" dxfId="430" priority="571" operator="equal">
      <formula>"Muy Alta"</formula>
    </cfRule>
    <cfRule type="cellIs" dxfId="429" priority="572" operator="equal">
      <formula>"Alta"</formula>
    </cfRule>
    <cfRule type="cellIs" dxfId="428" priority="573" operator="equal">
      <formula>"Media"</formula>
    </cfRule>
    <cfRule type="cellIs" dxfId="427" priority="574" operator="equal">
      <formula>"Baja"</formula>
    </cfRule>
    <cfRule type="cellIs" dxfId="426" priority="575" operator="equal">
      <formula>"Muy Baja"</formula>
    </cfRule>
  </conditionalFormatting>
  <conditionalFormatting sqref="M13 M19 M25 M31 M37 M43 M49 M55 M61 M67">
    <cfRule type="cellIs" dxfId="425" priority="566" operator="equal">
      <formula>"Catastrófico"</formula>
    </cfRule>
    <cfRule type="cellIs" dxfId="424" priority="567" operator="equal">
      <formula>"Mayor"</formula>
    </cfRule>
    <cfRule type="cellIs" dxfId="423" priority="568" operator="equal">
      <formula>"Moderado"</formula>
    </cfRule>
    <cfRule type="cellIs" dxfId="422" priority="569" operator="equal">
      <formula>"Menor"</formula>
    </cfRule>
    <cfRule type="cellIs" dxfId="421" priority="570" operator="equal">
      <formula>"Leve"</formula>
    </cfRule>
  </conditionalFormatting>
  <conditionalFormatting sqref="O13">
    <cfRule type="cellIs" dxfId="420" priority="562" operator="equal">
      <formula>"Extremo"</formula>
    </cfRule>
    <cfRule type="cellIs" dxfId="419" priority="563" operator="equal">
      <formula>"Alto"</formula>
    </cfRule>
    <cfRule type="cellIs" dxfId="418" priority="564" operator="equal">
      <formula>"Moderado"</formula>
    </cfRule>
    <cfRule type="cellIs" dxfId="417" priority="565" operator="equal">
      <formula>"Bajo"</formula>
    </cfRule>
  </conditionalFormatting>
  <conditionalFormatting sqref="Z13:Z18">
    <cfRule type="cellIs" dxfId="416" priority="557" operator="equal">
      <formula>"Muy Alta"</formula>
    </cfRule>
    <cfRule type="cellIs" dxfId="415" priority="558" operator="equal">
      <formula>"Alta"</formula>
    </cfRule>
    <cfRule type="cellIs" dxfId="414" priority="559" operator="equal">
      <formula>"Media"</formula>
    </cfRule>
    <cfRule type="cellIs" dxfId="413" priority="560" operator="equal">
      <formula>"Baja"</formula>
    </cfRule>
    <cfRule type="cellIs" dxfId="412" priority="561" operator="equal">
      <formula>"Muy Baja"</formula>
    </cfRule>
  </conditionalFormatting>
  <conditionalFormatting sqref="AB13:AB18">
    <cfRule type="cellIs" dxfId="411" priority="552" operator="equal">
      <formula>"Catastrófico"</formula>
    </cfRule>
    <cfRule type="cellIs" dxfId="410" priority="553" operator="equal">
      <formula>"Mayor"</formula>
    </cfRule>
    <cfRule type="cellIs" dxfId="409" priority="554" operator="equal">
      <formula>"Moderado"</formula>
    </cfRule>
    <cfRule type="cellIs" dxfId="408" priority="555" operator="equal">
      <formula>"Menor"</formula>
    </cfRule>
    <cfRule type="cellIs" dxfId="407" priority="556" operator="equal">
      <formula>"Leve"</formula>
    </cfRule>
  </conditionalFormatting>
  <conditionalFormatting sqref="AD13:AD18">
    <cfRule type="cellIs" dxfId="406" priority="548" operator="equal">
      <formula>"Extremo"</formula>
    </cfRule>
    <cfRule type="cellIs" dxfId="405" priority="549" operator="equal">
      <formula>"Alto"</formula>
    </cfRule>
    <cfRule type="cellIs" dxfId="404" priority="550" operator="equal">
      <formula>"Moderado"</formula>
    </cfRule>
    <cfRule type="cellIs" dxfId="403" priority="551" operator="equal">
      <formula>"Bajo"</formula>
    </cfRule>
  </conditionalFormatting>
  <conditionalFormatting sqref="O19">
    <cfRule type="cellIs" dxfId="402" priority="492" operator="equal">
      <formula>"Extremo"</formula>
    </cfRule>
    <cfRule type="cellIs" dxfId="401" priority="493" operator="equal">
      <formula>"Alto"</formula>
    </cfRule>
    <cfRule type="cellIs" dxfId="400" priority="494" operator="equal">
      <formula>"Moderado"</formula>
    </cfRule>
    <cfRule type="cellIs" dxfId="399" priority="495" operator="equal">
      <formula>"Bajo"</formula>
    </cfRule>
  </conditionalFormatting>
  <conditionalFormatting sqref="O25">
    <cfRule type="cellIs" dxfId="398" priority="464" operator="equal">
      <formula>"Extremo"</formula>
    </cfRule>
    <cfRule type="cellIs" dxfId="397" priority="465" operator="equal">
      <formula>"Alto"</formula>
    </cfRule>
    <cfRule type="cellIs" dxfId="396" priority="466" operator="equal">
      <formula>"Moderado"</formula>
    </cfRule>
    <cfRule type="cellIs" dxfId="395" priority="467" operator="equal">
      <formula>"Bajo"</formula>
    </cfRule>
  </conditionalFormatting>
  <conditionalFormatting sqref="O31">
    <cfRule type="cellIs" dxfId="394" priority="436" operator="equal">
      <formula>"Extremo"</formula>
    </cfRule>
    <cfRule type="cellIs" dxfId="393" priority="437" operator="equal">
      <formula>"Alto"</formula>
    </cfRule>
    <cfRule type="cellIs" dxfId="392" priority="438" operator="equal">
      <formula>"Moderado"</formula>
    </cfRule>
    <cfRule type="cellIs" dxfId="391" priority="439" operator="equal">
      <formula>"Bajo"</formula>
    </cfRule>
  </conditionalFormatting>
  <conditionalFormatting sqref="O37">
    <cfRule type="cellIs" dxfId="390" priority="408" operator="equal">
      <formula>"Extremo"</formula>
    </cfRule>
    <cfRule type="cellIs" dxfId="389" priority="409" operator="equal">
      <formula>"Alto"</formula>
    </cfRule>
    <cfRule type="cellIs" dxfId="388" priority="410" operator="equal">
      <formula>"Moderado"</formula>
    </cfRule>
    <cfRule type="cellIs" dxfId="387" priority="411" operator="equal">
      <formula>"Bajo"</formula>
    </cfRule>
  </conditionalFormatting>
  <conditionalFormatting sqref="O43">
    <cfRule type="cellIs" dxfId="386" priority="380" operator="equal">
      <formula>"Extremo"</formula>
    </cfRule>
    <cfRule type="cellIs" dxfId="385" priority="381" operator="equal">
      <formula>"Alto"</formula>
    </cfRule>
    <cfRule type="cellIs" dxfId="384" priority="382" operator="equal">
      <formula>"Moderado"</formula>
    </cfRule>
    <cfRule type="cellIs" dxfId="383" priority="383" operator="equal">
      <formula>"Bajo"</formula>
    </cfRule>
  </conditionalFormatting>
  <conditionalFormatting sqref="O49">
    <cfRule type="cellIs" dxfId="382" priority="352" operator="equal">
      <formula>"Extremo"</formula>
    </cfRule>
    <cfRule type="cellIs" dxfId="381" priority="353" operator="equal">
      <formula>"Alto"</formula>
    </cfRule>
    <cfRule type="cellIs" dxfId="380" priority="354" operator="equal">
      <formula>"Moderado"</formula>
    </cfRule>
    <cfRule type="cellIs" dxfId="379" priority="355" operator="equal">
      <formula>"Bajo"</formula>
    </cfRule>
  </conditionalFormatting>
  <conditionalFormatting sqref="O55">
    <cfRule type="cellIs" dxfId="378" priority="324" operator="equal">
      <formula>"Extremo"</formula>
    </cfRule>
    <cfRule type="cellIs" dxfId="377" priority="325" operator="equal">
      <formula>"Alto"</formula>
    </cfRule>
    <cfRule type="cellIs" dxfId="376" priority="326" operator="equal">
      <formula>"Moderado"</formula>
    </cfRule>
    <cfRule type="cellIs" dxfId="375" priority="327" operator="equal">
      <formula>"Bajo"</formula>
    </cfRule>
  </conditionalFormatting>
  <conditionalFormatting sqref="O61">
    <cfRule type="cellIs" dxfId="374" priority="296" operator="equal">
      <formula>"Extremo"</formula>
    </cfRule>
    <cfRule type="cellIs" dxfId="373" priority="297" operator="equal">
      <formula>"Alto"</formula>
    </cfRule>
    <cfRule type="cellIs" dxfId="372" priority="298" operator="equal">
      <formula>"Moderado"</formula>
    </cfRule>
    <cfRule type="cellIs" dxfId="371" priority="299" operator="equal">
      <formula>"Bajo"</formula>
    </cfRule>
  </conditionalFormatting>
  <conditionalFormatting sqref="O67">
    <cfRule type="cellIs" dxfId="370" priority="268" operator="equal">
      <formula>"Extremo"</formula>
    </cfRule>
    <cfRule type="cellIs" dxfId="369" priority="269" operator="equal">
      <formula>"Alto"</formula>
    </cfRule>
    <cfRule type="cellIs" dxfId="368" priority="270" operator="equal">
      <formula>"Moderado"</formula>
    </cfRule>
    <cfRule type="cellIs" dxfId="367" priority="271" operator="equal">
      <formula>"Bajo"</formula>
    </cfRule>
  </conditionalFormatting>
  <conditionalFormatting sqref="L13:L72">
    <cfRule type="containsText" dxfId="366" priority="253" operator="containsText" text="❌">
      <formula>NOT(ISERROR(SEARCH("❌",L13)))</formula>
    </cfRule>
  </conditionalFormatting>
  <conditionalFormatting sqref="Z19:Z24">
    <cfRule type="cellIs" dxfId="365" priority="122" operator="equal">
      <formula>"Muy Alta"</formula>
    </cfRule>
    <cfRule type="cellIs" dxfId="364" priority="123" operator="equal">
      <formula>"Alta"</formula>
    </cfRule>
    <cfRule type="cellIs" dxfId="363" priority="124" operator="equal">
      <formula>"Media"</formula>
    </cfRule>
    <cfRule type="cellIs" dxfId="362" priority="125" operator="equal">
      <formula>"Baja"</formula>
    </cfRule>
    <cfRule type="cellIs" dxfId="361" priority="126" operator="equal">
      <formula>"Muy Baja"</formula>
    </cfRule>
  </conditionalFormatting>
  <conditionalFormatting sqref="AB19:AB24">
    <cfRule type="cellIs" dxfId="360" priority="117" operator="equal">
      <formula>"Catastrófico"</formula>
    </cfRule>
    <cfRule type="cellIs" dxfId="359" priority="118" operator="equal">
      <formula>"Mayor"</formula>
    </cfRule>
    <cfRule type="cellIs" dxfId="358" priority="119" operator="equal">
      <formula>"Moderado"</formula>
    </cfRule>
    <cfRule type="cellIs" dxfId="357" priority="120" operator="equal">
      <formula>"Menor"</formula>
    </cfRule>
    <cfRule type="cellIs" dxfId="356" priority="121" operator="equal">
      <formula>"Leve"</formula>
    </cfRule>
  </conditionalFormatting>
  <conditionalFormatting sqref="AD19:AD24">
    <cfRule type="cellIs" dxfId="355" priority="113" operator="equal">
      <formula>"Extremo"</formula>
    </cfRule>
    <cfRule type="cellIs" dxfId="354" priority="114" operator="equal">
      <formula>"Alto"</formula>
    </cfRule>
    <cfRule type="cellIs" dxfId="353" priority="115" operator="equal">
      <formula>"Moderado"</formula>
    </cfRule>
    <cfRule type="cellIs" dxfId="352" priority="116" operator="equal">
      <formula>"Bajo"</formula>
    </cfRule>
  </conditionalFormatting>
  <conditionalFormatting sqref="Z25:Z30">
    <cfRule type="cellIs" dxfId="351" priority="108" operator="equal">
      <formula>"Muy Alta"</formula>
    </cfRule>
    <cfRule type="cellIs" dxfId="350" priority="109" operator="equal">
      <formula>"Alta"</formula>
    </cfRule>
    <cfRule type="cellIs" dxfId="349" priority="110" operator="equal">
      <formula>"Media"</formula>
    </cfRule>
    <cfRule type="cellIs" dxfId="348" priority="111" operator="equal">
      <formula>"Baja"</formula>
    </cfRule>
    <cfRule type="cellIs" dxfId="347" priority="112" operator="equal">
      <formula>"Muy Baja"</formula>
    </cfRule>
  </conditionalFormatting>
  <conditionalFormatting sqref="AB25:AB30">
    <cfRule type="cellIs" dxfId="346" priority="103" operator="equal">
      <formula>"Catastrófico"</formula>
    </cfRule>
    <cfRule type="cellIs" dxfId="345" priority="104" operator="equal">
      <formula>"Mayor"</formula>
    </cfRule>
    <cfRule type="cellIs" dxfId="344" priority="105" operator="equal">
      <formula>"Moderado"</formula>
    </cfRule>
    <cfRule type="cellIs" dxfId="343" priority="106" operator="equal">
      <formula>"Menor"</formula>
    </cfRule>
    <cfRule type="cellIs" dxfId="342" priority="107" operator="equal">
      <formula>"Leve"</formula>
    </cfRule>
  </conditionalFormatting>
  <conditionalFormatting sqref="AD25:AD30">
    <cfRule type="cellIs" dxfId="341" priority="99" operator="equal">
      <formula>"Extremo"</formula>
    </cfRule>
    <cfRule type="cellIs" dxfId="340" priority="100" operator="equal">
      <formula>"Alto"</formula>
    </cfRule>
    <cfRule type="cellIs" dxfId="339" priority="101" operator="equal">
      <formula>"Moderado"</formula>
    </cfRule>
    <cfRule type="cellIs" dxfId="338" priority="102" operator="equal">
      <formula>"Bajo"</formula>
    </cfRule>
  </conditionalFormatting>
  <conditionalFormatting sqref="Z31:Z36">
    <cfRule type="cellIs" dxfId="337" priority="94" operator="equal">
      <formula>"Muy Alta"</formula>
    </cfRule>
    <cfRule type="cellIs" dxfId="336" priority="95" operator="equal">
      <formula>"Alta"</formula>
    </cfRule>
    <cfRule type="cellIs" dxfId="335" priority="96" operator="equal">
      <formula>"Media"</formula>
    </cfRule>
    <cfRule type="cellIs" dxfId="334" priority="97" operator="equal">
      <formula>"Baja"</formula>
    </cfRule>
    <cfRule type="cellIs" dxfId="333" priority="98" operator="equal">
      <formula>"Muy Baja"</formula>
    </cfRule>
  </conditionalFormatting>
  <conditionalFormatting sqref="AB31:AB36">
    <cfRule type="cellIs" dxfId="332" priority="89" operator="equal">
      <formula>"Catastrófico"</formula>
    </cfRule>
    <cfRule type="cellIs" dxfId="331" priority="90" operator="equal">
      <formula>"Mayor"</formula>
    </cfRule>
    <cfRule type="cellIs" dxfId="330" priority="91" operator="equal">
      <formula>"Moderado"</formula>
    </cfRule>
    <cfRule type="cellIs" dxfId="329" priority="92" operator="equal">
      <formula>"Menor"</formula>
    </cfRule>
    <cfRule type="cellIs" dxfId="328" priority="93" operator="equal">
      <formula>"Leve"</formula>
    </cfRule>
  </conditionalFormatting>
  <conditionalFormatting sqref="AD31:AD36">
    <cfRule type="cellIs" dxfId="327" priority="85" operator="equal">
      <formula>"Extremo"</formula>
    </cfRule>
    <cfRule type="cellIs" dxfId="326" priority="86" operator="equal">
      <formula>"Alto"</formula>
    </cfRule>
    <cfRule type="cellIs" dxfId="325" priority="87" operator="equal">
      <formula>"Moderado"</formula>
    </cfRule>
    <cfRule type="cellIs" dxfId="324" priority="88" operator="equal">
      <formula>"Bajo"</formula>
    </cfRule>
  </conditionalFormatting>
  <conditionalFormatting sqref="Z37:Z42">
    <cfRule type="cellIs" dxfId="323" priority="80" operator="equal">
      <formula>"Muy Alta"</formula>
    </cfRule>
    <cfRule type="cellIs" dxfId="322" priority="81" operator="equal">
      <formula>"Alta"</formula>
    </cfRule>
    <cfRule type="cellIs" dxfId="321" priority="82" operator="equal">
      <formula>"Media"</formula>
    </cfRule>
    <cfRule type="cellIs" dxfId="320" priority="83" operator="equal">
      <formula>"Baja"</formula>
    </cfRule>
    <cfRule type="cellIs" dxfId="319" priority="84" operator="equal">
      <formula>"Muy Baja"</formula>
    </cfRule>
  </conditionalFormatting>
  <conditionalFormatting sqref="AB37:AB42">
    <cfRule type="cellIs" dxfId="318" priority="75" operator="equal">
      <formula>"Catastrófico"</formula>
    </cfRule>
    <cfRule type="cellIs" dxfId="317" priority="76" operator="equal">
      <formula>"Mayor"</formula>
    </cfRule>
    <cfRule type="cellIs" dxfId="316" priority="77" operator="equal">
      <formula>"Moderado"</formula>
    </cfRule>
    <cfRule type="cellIs" dxfId="315" priority="78" operator="equal">
      <formula>"Menor"</formula>
    </cfRule>
    <cfRule type="cellIs" dxfId="314" priority="79" operator="equal">
      <formula>"Leve"</formula>
    </cfRule>
  </conditionalFormatting>
  <conditionalFormatting sqref="AD37:AD42">
    <cfRule type="cellIs" dxfId="313" priority="71" operator="equal">
      <formula>"Extremo"</formula>
    </cfRule>
    <cfRule type="cellIs" dxfId="312" priority="72" operator="equal">
      <formula>"Alto"</formula>
    </cfRule>
    <cfRule type="cellIs" dxfId="311" priority="73" operator="equal">
      <formula>"Moderado"</formula>
    </cfRule>
    <cfRule type="cellIs" dxfId="310" priority="74" operator="equal">
      <formula>"Bajo"</formula>
    </cfRule>
  </conditionalFormatting>
  <conditionalFormatting sqref="Z43:Z48">
    <cfRule type="cellIs" dxfId="309" priority="66" operator="equal">
      <formula>"Muy Alta"</formula>
    </cfRule>
    <cfRule type="cellIs" dxfId="308" priority="67" operator="equal">
      <formula>"Alta"</formula>
    </cfRule>
    <cfRule type="cellIs" dxfId="307" priority="68" operator="equal">
      <formula>"Media"</formula>
    </cfRule>
    <cfRule type="cellIs" dxfId="306" priority="69" operator="equal">
      <formula>"Baja"</formula>
    </cfRule>
    <cfRule type="cellIs" dxfId="305" priority="70" operator="equal">
      <formula>"Muy Baja"</formula>
    </cfRule>
  </conditionalFormatting>
  <conditionalFormatting sqref="AB43:AB48">
    <cfRule type="cellIs" dxfId="304" priority="61" operator="equal">
      <formula>"Catastrófico"</formula>
    </cfRule>
    <cfRule type="cellIs" dxfId="303" priority="62" operator="equal">
      <formula>"Mayor"</formula>
    </cfRule>
    <cfRule type="cellIs" dxfId="302" priority="63" operator="equal">
      <formula>"Moderado"</formula>
    </cfRule>
    <cfRule type="cellIs" dxfId="301" priority="64" operator="equal">
      <formula>"Menor"</formula>
    </cfRule>
    <cfRule type="cellIs" dxfId="300" priority="65" operator="equal">
      <formula>"Leve"</formula>
    </cfRule>
  </conditionalFormatting>
  <conditionalFormatting sqref="AD43:AD48">
    <cfRule type="cellIs" dxfId="299" priority="57" operator="equal">
      <formula>"Extremo"</formula>
    </cfRule>
    <cfRule type="cellIs" dxfId="298" priority="58" operator="equal">
      <formula>"Alto"</formula>
    </cfRule>
    <cfRule type="cellIs" dxfId="297" priority="59" operator="equal">
      <formula>"Moderado"</formula>
    </cfRule>
    <cfRule type="cellIs" dxfId="296" priority="60" operator="equal">
      <formula>"Bajo"</formula>
    </cfRule>
  </conditionalFormatting>
  <conditionalFormatting sqref="Z49:Z54">
    <cfRule type="cellIs" dxfId="295" priority="52" operator="equal">
      <formula>"Muy Alta"</formula>
    </cfRule>
    <cfRule type="cellIs" dxfId="294" priority="53" operator="equal">
      <formula>"Alta"</formula>
    </cfRule>
    <cfRule type="cellIs" dxfId="293" priority="54" operator="equal">
      <formula>"Media"</formula>
    </cfRule>
    <cfRule type="cellIs" dxfId="292" priority="55" operator="equal">
      <formula>"Baja"</formula>
    </cfRule>
    <cfRule type="cellIs" dxfId="291" priority="56" operator="equal">
      <formula>"Muy Baja"</formula>
    </cfRule>
  </conditionalFormatting>
  <conditionalFormatting sqref="AB49:AB54">
    <cfRule type="cellIs" dxfId="290" priority="47" operator="equal">
      <formula>"Catastrófico"</formula>
    </cfRule>
    <cfRule type="cellIs" dxfId="289" priority="48" operator="equal">
      <formula>"Mayor"</formula>
    </cfRule>
    <cfRule type="cellIs" dxfId="288" priority="49" operator="equal">
      <formula>"Moderado"</formula>
    </cfRule>
    <cfRule type="cellIs" dxfId="287" priority="50" operator="equal">
      <formula>"Menor"</formula>
    </cfRule>
    <cfRule type="cellIs" dxfId="286" priority="51" operator="equal">
      <formula>"Leve"</formula>
    </cfRule>
  </conditionalFormatting>
  <conditionalFormatting sqref="AD49:AD54">
    <cfRule type="cellIs" dxfId="285" priority="43" operator="equal">
      <formula>"Extremo"</formula>
    </cfRule>
    <cfRule type="cellIs" dxfId="284" priority="44" operator="equal">
      <formula>"Alto"</formula>
    </cfRule>
    <cfRule type="cellIs" dxfId="283" priority="45" operator="equal">
      <formula>"Moderado"</formula>
    </cfRule>
    <cfRule type="cellIs" dxfId="282" priority="46" operator="equal">
      <formula>"Bajo"</formula>
    </cfRule>
  </conditionalFormatting>
  <conditionalFormatting sqref="Z55:Z60">
    <cfRule type="cellIs" dxfId="281" priority="38" operator="equal">
      <formula>"Muy Alta"</formula>
    </cfRule>
    <cfRule type="cellIs" dxfId="280" priority="39" operator="equal">
      <formula>"Alta"</formula>
    </cfRule>
    <cfRule type="cellIs" dxfId="279" priority="40" operator="equal">
      <formula>"Media"</formula>
    </cfRule>
    <cfRule type="cellIs" dxfId="278" priority="41" operator="equal">
      <formula>"Baja"</formula>
    </cfRule>
    <cfRule type="cellIs" dxfId="277" priority="42" operator="equal">
      <formula>"Muy Baja"</formula>
    </cfRule>
  </conditionalFormatting>
  <conditionalFormatting sqref="AB55:AB60">
    <cfRule type="cellIs" dxfId="276" priority="33" operator="equal">
      <formula>"Catastrófico"</formula>
    </cfRule>
    <cfRule type="cellIs" dxfId="275" priority="34" operator="equal">
      <formula>"Mayor"</formula>
    </cfRule>
    <cfRule type="cellIs" dxfId="274" priority="35" operator="equal">
      <formula>"Moderado"</formula>
    </cfRule>
    <cfRule type="cellIs" dxfId="273" priority="36" operator="equal">
      <formula>"Menor"</formula>
    </cfRule>
    <cfRule type="cellIs" dxfId="272" priority="37" operator="equal">
      <formula>"Leve"</formula>
    </cfRule>
  </conditionalFormatting>
  <conditionalFormatting sqref="AD55:AD60">
    <cfRule type="cellIs" dxfId="271" priority="29" operator="equal">
      <formula>"Extremo"</formula>
    </cfRule>
    <cfRule type="cellIs" dxfId="270" priority="30" operator="equal">
      <formula>"Alto"</formula>
    </cfRule>
    <cfRule type="cellIs" dxfId="269" priority="31" operator="equal">
      <formula>"Moderado"</formula>
    </cfRule>
    <cfRule type="cellIs" dxfId="268" priority="32" operator="equal">
      <formula>"Bajo"</formula>
    </cfRule>
  </conditionalFormatting>
  <conditionalFormatting sqref="Z61:Z66">
    <cfRule type="cellIs" dxfId="267" priority="24" operator="equal">
      <formula>"Muy Alta"</formula>
    </cfRule>
    <cfRule type="cellIs" dxfId="266" priority="25" operator="equal">
      <formula>"Alta"</formula>
    </cfRule>
    <cfRule type="cellIs" dxfId="265" priority="26" operator="equal">
      <formula>"Media"</formula>
    </cfRule>
    <cfRule type="cellIs" dxfId="264" priority="27" operator="equal">
      <formula>"Baja"</formula>
    </cfRule>
    <cfRule type="cellIs" dxfId="263" priority="28" operator="equal">
      <formula>"Muy Baja"</formula>
    </cfRule>
  </conditionalFormatting>
  <conditionalFormatting sqref="AB61:AB66">
    <cfRule type="cellIs" dxfId="262" priority="19" operator="equal">
      <formula>"Catastrófico"</formula>
    </cfRule>
    <cfRule type="cellIs" dxfId="261" priority="20" operator="equal">
      <formula>"Mayor"</formula>
    </cfRule>
    <cfRule type="cellIs" dxfId="260" priority="21" operator="equal">
      <formula>"Moderado"</formula>
    </cfRule>
    <cfRule type="cellIs" dxfId="259" priority="22" operator="equal">
      <formula>"Menor"</formula>
    </cfRule>
    <cfRule type="cellIs" dxfId="258" priority="23" operator="equal">
      <formula>"Leve"</formula>
    </cfRule>
  </conditionalFormatting>
  <conditionalFormatting sqref="AD61:AD66">
    <cfRule type="cellIs" dxfId="257" priority="15" operator="equal">
      <formula>"Extremo"</formula>
    </cfRule>
    <cfRule type="cellIs" dxfId="256" priority="16" operator="equal">
      <formula>"Alto"</formula>
    </cfRule>
    <cfRule type="cellIs" dxfId="255" priority="17" operator="equal">
      <formula>"Moderado"</formula>
    </cfRule>
    <cfRule type="cellIs" dxfId="254" priority="18" operator="equal">
      <formula>"Bajo"</formula>
    </cfRule>
  </conditionalFormatting>
  <conditionalFormatting sqref="Z67:Z72">
    <cfRule type="cellIs" dxfId="253" priority="10" operator="equal">
      <formula>"Muy Alta"</formula>
    </cfRule>
    <cfRule type="cellIs" dxfId="252" priority="11" operator="equal">
      <formula>"Alta"</formula>
    </cfRule>
    <cfRule type="cellIs" dxfId="251" priority="12" operator="equal">
      <formula>"Media"</formula>
    </cfRule>
    <cfRule type="cellIs" dxfId="250" priority="13" operator="equal">
      <formula>"Baja"</formula>
    </cfRule>
    <cfRule type="cellIs" dxfId="249" priority="14" operator="equal">
      <formula>"Muy Baja"</formula>
    </cfRule>
  </conditionalFormatting>
  <conditionalFormatting sqref="AB67:AB72">
    <cfRule type="cellIs" dxfId="248" priority="5" operator="equal">
      <formula>"Catastrófico"</formula>
    </cfRule>
    <cfRule type="cellIs" dxfId="247" priority="6" operator="equal">
      <formula>"Mayor"</formula>
    </cfRule>
    <cfRule type="cellIs" dxfId="246" priority="7" operator="equal">
      <formula>"Moderado"</formula>
    </cfRule>
    <cfRule type="cellIs" dxfId="245" priority="8" operator="equal">
      <formula>"Menor"</formula>
    </cfRule>
    <cfRule type="cellIs" dxfId="244" priority="9" operator="equal">
      <formula>"Leve"</formula>
    </cfRule>
  </conditionalFormatting>
  <conditionalFormatting sqref="AD67:AD72">
    <cfRule type="cellIs" dxfId="243" priority="1" operator="equal">
      <formula>"Extremo"</formula>
    </cfRule>
    <cfRule type="cellIs" dxfId="242" priority="2" operator="equal">
      <formula>"Alto"</formula>
    </cfRule>
    <cfRule type="cellIs" dxfId="241" priority="3" operator="equal">
      <formula>"Moderado"</formula>
    </cfRule>
    <cfRule type="cellIs" dxfId="240" priority="4" operator="equal">
      <formula>"Bajo"</formula>
    </cfRule>
  </conditionalFormatting>
  <dataValidations count="1">
    <dataValidation type="whole" operator="greaterThanOrEqual" allowBlank="1" showInputMessage="1" showErrorMessage="1" sqref="H13:H72">
      <formula1>0</formula1>
    </dataValidation>
  </dataValidations>
  <pageMargins left="0.7" right="0.7" top="0.75" bottom="0.75" header="0.3" footer="0.3"/>
  <pageSetup orientation="portrait" r:id="rId1"/>
  <ignoredErrors>
    <ignoredError sqref="AC15" formula="1"/>
  </ignoredErrors>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S13:S72</xm:sqref>
        </x14:dataValidation>
        <x14:dataValidation type="list" allowBlank="1" showInputMessage="1" showErrorMessage="1">
          <x14:formula1>
            <xm:f>'Tabla Valoración controles'!$D$7:$D$8</xm:f>
          </x14:formula1>
          <xm:sqref>T13:T72</xm:sqref>
        </x14:dataValidation>
        <x14:dataValidation type="list" allowBlank="1" showInputMessage="1" showErrorMessage="1">
          <x14:formula1>
            <xm:f>'Tabla Valoración controles'!$D$9:$D$10</xm:f>
          </x14:formula1>
          <xm:sqref>V13:V72</xm:sqref>
        </x14:dataValidation>
        <x14:dataValidation type="list" allowBlank="1" showInputMessage="1" showErrorMessage="1">
          <x14:formula1>
            <xm:f>'Tabla Valoración controles'!$D$11:$D$12</xm:f>
          </x14:formula1>
          <xm:sqref>W13:W72</xm:sqref>
        </x14:dataValidation>
        <x14:dataValidation type="list" allowBlank="1" showInputMessage="1" showErrorMessage="1">
          <x14:formula1>
            <xm:f>'Tabla Valoración controles'!$D$13:$D$14</xm:f>
          </x14:formula1>
          <xm:sqref>X13:X72</xm:sqref>
        </x14:dataValidation>
        <x14:dataValidation type="list" allowBlank="1" showInputMessage="1" showErrorMessage="1">
          <x14:formula1>
            <xm:f>'Opciones Tratamiento'!$B$13:$B$19</xm:f>
          </x14:formula1>
          <xm:sqref>G13:G72</xm:sqref>
        </x14:dataValidation>
        <x14:dataValidation type="list" allowBlank="1" showInputMessage="1" showErrorMessage="1">
          <x14:formula1>
            <xm:f>'Opciones Tratamiento'!$B$2:$B$5</xm:f>
          </x14:formula1>
          <xm:sqref>AE13:AE72</xm:sqref>
        </x14:dataValidation>
        <x14:dataValidation type="list" allowBlank="1" showInputMessage="1" showErrorMessage="1">
          <x14:formula1>
            <xm:f>'Tabla Impacto'!$F$210:$F$221</xm:f>
          </x14:formula1>
          <xm:sqref>K13:K72</xm:sqref>
        </x14:dataValidation>
        <x14:dataValidation type="custom" allowBlank="1" showInputMessage="1" showErrorMessage="1" error="Recuerde que las acciones se generan bajo la medida de mitigar el riesgo">
          <x14:formula1>
            <xm:f>IF(OR(AE13='Opciones Tratamiento'!$B$2,AE13='Opciones Tratamiento'!$B$3,AE13='Opciones Tratamiento'!$B$4),ISBLANK(AE13),ISTEXT(AE13))</xm:f>
          </x14:formula1>
          <xm:sqref>AK13:AK72</xm:sqref>
        </x14:dataValidation>
        <x14:dataValidation type="custom" allowBlank="1" showInputMessage="1" showErrorMessage="1" error="Recuerde que las acciones se generan bajo la medida de mitigar el riesgo">
          <x14:formula1>
            <xm:f>IF(OR(AG13='Opciones Tratamiento'!$B$2,AG13='Opciones Tratamiento'!$B$3,AG13='Opciones Tratamiento'!$B$4),ISBLANK(AG13),ISTEXT(AG13))</xm:f>
          </x14:formula1>
          <xm:sqref>AJ13:AJ72</xm:sqref>
        </x14:dataValidation>
        <x14:dataValidation type="custom" allowBlank="1" showInputMessage="1" showErrorMessage="1" error="Recuerde que las acciones se generan bajo la medida de mitigar el riesgo">
          <x14:formula1>
            <xm:f>IF(OR(AE13='Opciones Tratamiento'!$B$2,AE13='Opciones Tratamiento'!$B$3,AE13='Opciones Tratamiento'!$B$4),ISBLANK(AE13),ISTEXT(AE13))</xm:f>
          </x14:formula1>
          <xm:sqref>AL13:AL72</xm:sqref>
        </x14:dataValidation>
        <x14:dataValidation type="list" allowBlank="1" showInputMessage="1" showErrorMessage="1">
          <x14:formula1>
            <xm:f>'Opciones Tratamiento'!$B$34:$B$57</xm:f>
          </x14:formula1>
          <xm:sqref>B19 B25:B72</xm:sqref>
        </x14:dataValidation>
        <x14:dataValidation type="list" allowBlank="1" showInputMessage="1" showErrorMessage="1">
          <x14:formula1>
            <xm:f>'Opciones Tratamiento'!$E$2:$E$4</xm:f>
          </x14:formula1>
          <xm:sqref>C13:C72</xm:sqref>
        </x14:dataValidation>
        <x14:dataValidation type="list" allowBlank="1" showInputMessage="1" showErrorMessage="1">
          <x14:formula1>
            <xm:f>'Opciones Tratamiento'!$B$34:$B$59</xm:f>
          </x14:formula1>
          <xm:sqref>B13:B18</xm:sqref>
        </x14:dataValidation>
        <x14:dataValidation type="custom" allowBlank="1" showInputMessage="1" showErrorMessage="1" error="Recuerde que las acciones se generan bajo la medida de mitigar el riesgo">
          <x14:formula1>
            <xm:f>IF(OR(AE13='Opciones Tratamiento'!$B$2,AE13='Opciones Tratamiento'!$B$3,AE13='Opciones Tratamiento'!$B$4),ISBLANK(AE13),ISTEXT(AE13))</xm:f>
          </x14:formula1>
          <xm:sqref>AG13:AI72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2060"/>
  </sheetPr>
  <dimension ref="A1:CO75"/>
  <sheetViews>
    <sheetView zoomScale="80" zoomScaleNormal="80" workbookViewId="0">
      <pane ySplit="12" topLeftCell="A19" activePane="bottomLeft" state="frozen"/>
      <selection activeCell="B12" sqref="B12"/>
      <selection pane="bottomLeft" activeCell="A9" sqref="A9:E9"/>
    </sheetView>
  </sheetViews>
  <sheetFormatPr baseColWidth="10" defaultColWidth="11.42578125" defaultRowHeight="16.5"/>
  <cols>
    <col min="1" max="1" width="4" style="173" bestFit="1" customWidth="1"/>
    <col min="2" max="4" width="19.140625" style="173" customWidth="1"/>
    <col min="5" max="5" width="16.28515625" style="173" customWidth="1"/>
    <col min="6" max="6" width="22.42578125" style="173" customWidth="1"/>
    <col min="7" max="7" width="24.42578125" style="173" customWidth="1"/>
    <col min="8" max="8" width="35.85546875" style="159" customWidth="1"/>
    <col min="9" max="9" width="24.140625" style="174" customWidth="1"/>
    <col min="10" max="10" width="17.85546875" style="159" customWidth="1"/>
    <col min="11" max="11" width="16.5703125" style="159" customWidth="1"/>
    <col min="12" max="31" width="6.28515625" style="159" customWidth="1"/>
    <col min="32" max="32" width="27.28515625" style="159" hidden="1" customWidth="1"/>
    <col min="33" max="33" width="30.5703125" style="159" hidden="1" customWidth="1"/>
    <col min="34" max="34" width="17.5703125" style="159" customWidth="1"/>
    <col min="35" max="35" width="6.28515625" style="159" bestFit="1" customWidth="1"/>
    <col min="36" max="36" width="16" style="159" customWidth="1"/>
    <col min="37" max="37" width="5.85546875" style="159" customWidth="1"/>
    <col min="38" max="38" width="59.85546875" style="159" customWidth="1"/>
    <col min="39" max="39" width="15.140625" style="159" bestFit="1" customWidth="1"/>
    <col min="40" max="40" width="6.85546875" style="159" customWidth="1"/>
    <col min="41" max="41" width="5" style="159" customWidth="1"/>
    <col min="42" max="42" width="5.5703125" style="159" customWidth="1"/>
    <col min="43" max="43" width="7.140625" style="159" customWidth="1"/>
    <col min="44" max="44" width="6.7109375" style="159" customWidth="1"/>
    <col min="45" max="45" width="11.85546875" style="159" customWidth="1"/>
    <col min="46" max="46" width="38.28515625" style="159" customWidth="1"/>
    <col min="47" max="47" width="8.7109375" style="159" customWidth="1"/>
    <col min="48" max="48" width="10.42578125" style="159" customWidth="1"/>
    <col min="49" max="49" width="9.28515625" style="159" customWidth="1"/>
    <col min="50" max="50" width="9.140625" style="159" customWidth="1"/>
    <col min="51" max="51" width="8.42578125" style="159" customWidth="1"/>
    <col min="52" max="52" width="7.28515625" style="159" customWidth="1"/>
    <col min="53" max="53" width="63.85546875" style="198" customWidth="1"/>
    <col min="54" max="54" width="34.7109375" style="198" customWidth="1"/>
    <col min="55" max="57" width="18.85546875" style="198" customWidth="1"/>
    <col min="58" max="58" width="20.7109375" style="198" customWidth="1"/>
    <col min="59" max="59" width="21.7109375" style="198" customWidth="1"/>
    <col min="60" max="60" width="31.85546875" style="159" customWidth="1"/>
    <col min="61" max="61" width="22.140625" style="159" customWidth="1"/>
    <col min="62" max="16384" width="11.42578125" style="159"/>
  </cols>
  <sheetData>
    <row r="1" spans="1:93">
      <c r="A1" s="300"/>
      <c r="B1" s="300"/>
      <c r="C1" s="300"/>
      <c r="D1" s="279" t="s">
        <v>262</v>
      </c>
      <c r="E1" s="279"/>
      <c r="F1" s="279"/>
      <c r="G1" s="279"/>
      <c r="H1" s="153" t="s">
        <v>263</v>
      </c>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93"/>
      <c r="BB1" s="193"/>
      <c r="BC1" s="193"/>
      <c r="BD1" s="193"/>
      <c r="BE1" s="193"/>
      <c r="BF1" s="193"/>
      <c r="BG1" s="193"/>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row>
    <row r="2" spans="1:93">
      <c r="A2" s="300"/>
      <c r="B2" s="300"/>
      <c r="C2" s="300"/>
      <c r="D2" s="279"/>
      <c r="E2" s="279"/>
      <c r="F2" s="279"/>
      <c r="G2" s="279"/>
      <c r="H2" s="153" t="s">
        <v>285</v>
      </c>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93"/>
      <c r="BB2" s="193"/>
      <c r="BC2" s="193"/>
      <c r="BD2" s="193"/>
      <c r="BE2" s="193"/>
      <c r="BF2" s="193"/>
      <c r="BG2" s="193"/>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row>
    <row r="3" spans="1:93" ht="14.1" customHeight="1">
      <c r="A3" s="300"/>
      <c r="B3" s="300"/>
      <c r="C3" s="300"/>
      <c r="D3" s="279" t="s">
        <v>261</v>
      </c>
      <c r="E3" s="279"/>
      <c r="F3" s="279"/>
      <c r="G3" s="279"/>
      <c r="H3" s="269" t="s">
        <v>283</v>
      </c>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93"/>
      <c r="BB3" s="193"/>
      <c r="BC3" s="193"/>
      <c r="BD3" s="193"/>
      <c r="BE3" s="193"/>
      <c r="BF3" s="193"/>
      <c r="BG3" s="193"/>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row>
    <row r="4" spans="1:93" ht="14.1" customHeight="1">
      <c r="A4" s="300"/>
      <c r="B4" s="300"/>
      <c r="C4" s="300"/>
      <c r="D4" s="279"/>
      <c r="E4" s="279"/>
      <c r="F4" s="279"/>
      <c r="G4" s="279"/>
      <c r="H4" s="269"/>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93"/>
      <c r="BB4" s="193"/>
      <c r="BC4" s="193"/>
      <c r="BD4" s="193"/>
      <c r="BE4" s="193"/>
      <c r="BF4" s="193"/>
      <c r="BG4" s="193"/>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row>
    <row r="5" spans="1:93">
      <c r="A5" s="160"/>
      <c r="B5" s="160"/>
      <c r="C5" s="160"/>
      <c r="D5" s="160"/>
      <c r="E5" s="161"/>
      <c r="F5" s="160"/>
      <c r="G5" s="160"/>
      <c r="H5" s="158"/>
      <c r="I5" s="162"/>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93"/>
      <c r="BB5" s="193"/>
      <c r="BC5" s="193"/>
      <c r="BD5" s="193"/>
      <c r="BE5" s="193"/>
      <c r="BF5" s="193"/>
      <c r="BG5" s="193"/>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s="164" customFormat="1" ht="14.25" customHeight="1">
      <c r="A6" s="307" t="s">
        <v>40</v>
      </c>
      <c r="B6" s="308"/>
      <c r="C6" s="308"/>
      <c r="D6" s="308"/>
      <c r="E6" s="309"/>
      <c r="F6" s="316"/>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8"/>
      <c r="AK6" s="319"/>
      <c r="AL6" s="319"/>
      <c r="AM6" s="319"/>
      <c r="AN6" s="163"/>
      <c r="AO6" s="163"/>
      <c r="AP6" s="163"/>
      <c r="AQ6" s="163"/>
      <c r="AR6" s="163"/>
      <c r="AS6" s="163"/>
      <c r="AT6" s="163"/>
      <c r="AU6" s="163"/>
      <c r="AV6" s="163"/>
      <c r="AW6" s="163"/>
      <c r="AX6" s="163"/>
      <c r="AY6" s="163"/>
      <c r="AZ6" s="163"/>
      <c r="BA6" s="194"/>
      <c r="BB6" s="194"/>
      <c r="BC6" s="194"/>
      <c r="BD6" s="194"/>
      <c r="BE6" s="194"/>
      <c r="BF6" s="194"/>
      <c r="BG6" s="194"/>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row>
    <row r="7" spans="1:93" s="164" customFormat="1" ht="13.5" customHeight="1">
      <c r="A7" s="307" t="s">
        <v>123</v>
      </c>
      <c r="B7" s="308"/>
      <c r="C7" s="308"/>
      <c r="D7" s="308"/>
      <c r="E7" s="309"/>
      <c r="F7" s="316"/>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8"/>
      <c r="AK7" s="163"/>
      <c r="AL7" s="163"/>
      <c r="AM7" s="163"/>
      <c r="AN7" s="163"/>
      <c r="AO7" s="163"/>
      <c r="AP7" s="163"/>
      <c r="AQ7" s="163"/>
      <c r="AR7" s="163"/>
      <c r="AS7" s="163"/>
      <c r="AT7" s="163"/>
      <c r="AU7" s="163"/>
      <c r="AV7" s="163"/>
      <c r="AW7" s="163"/>
      <c r="AX7" s="163"/>
      <c r="AY7" s="163"/>
      <c r="AZ7" s="163"/>
      <c r="BA7" s="194"/>
      <c r="BB7" s="194"/>
      <c r="BC7" s="194"/>
      <c r="BD7" s="194"/>
      <c r="BE7" s="194"/>
      <c r="BF7" s="194"/>
      <c r="BG7" s="194"/>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row>
    <row r="8" spans="1:93" s="164" customFormat="1" ht="13.5" customHeight="1">
      <c r="A8" s="307" t="s">
        <v>41</v>
      </c>
      <c r="B8" s="308"/>
      <c r="C8" s="308"/>
      <c r="D8" s="308"/>
      <c r="E8" s="309"/>
      <c r="F8" s="204"/>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6"/>
      <c r="AK8" s="163"/>
      <c r="AL8" s="163"/>
      <c r="AM8" s="163"/>
      <c r="AN8" s="163"/>
      <c r="AO8" s="163"/>
      <c r="AP8" s="163"/>
      <c r="AQ8" s="163"/>
      <c r="AR8" s="163"/>
      <c r="AS8" s="163"/>
      <c r="AT8" s="163"/>
      <c r="AU8" s="163"/>
      <c r="AV8" s="163"/>
      <c r="AW8" s="163"/>
      <c r="AX8" s="163"/>
      <c r="AY8" s="163"/>
      <c r="AZ8" s="163"/>
      <c r="BA8" s="194"/>
      <c r="BB8" s="194"/>
      <c r="BC8" s="194"/>
      <c r="BD8" s="194"/>
      <c r="BE8" s="194"/>
      <c r="BF8" s="194"/>
      <c r="BG8" s="194"/>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row>
    <row r="9" spans="1:93" s="164" customFormat="1" ht="14.25" customHeight="1">
      <c r="A9" s="307" t="s">
        <v>284</v>
      </c>
      <c r="B9" s="308"/>
      <c r="C9" s="308"/>
      <c r="D9" s="308"/>
      <c r="E9" s="309"/>
      <c r="F9" s="310"/>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2"/>
      <c r="AK9" s="163"/>
      <c r="AL9" s="163"/>
      <c r="AM9" s="163"/>
      <c r="AN9" s="163"/>
      <c r="AO9" s="163"/>
      <c r="AP9" s="163"/>
      <c r="AQ9" s="163"/>
      <c r="AR9" s="163"/>
      <c r="AS9" s="163"/>
      <c r="AT9" s="163"/>
      <c r="AU9" s="163"/>
      <c r="AV9" s="163"/>
      <c r="AW9" s="163"/>
      <c r="AX9" s="163"/>
      <c r="AY9" s="163"/>
      <c r="AZ9" s="163"/>
      <c r="BA9" s="194"/>
      <c r="BB9" s="194"/>
      <c r="BC9" s="194"/>
      <c r="BD9" s="194"/>
      <c r="BE9" s="194"/>
      <c r="BF9" s="194"/>
      <c r="BG9" s="194"/>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row>
    <row r="10" spans="1:93" s="164" customFormat="1">
      <c r="A10" s="313" t="s">
        <v>132</v>
      </c>
      <c r="B10" s="314"/>
      <c r="C10" s="314"/>
      <c r="D10" s="314"/>
      <c r="E10" s="314"/>
      <c r="F10" s="314"/>
      <c r="G10" s="314"/>
      <c r="H10" s="314"/>
      <c r="I10" s="314"/>
      <c r="J10" s="315"/>
      <c r="K10" s="313" t="s">
        <v>133</v>
      </c>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5"/>
      <c r="AK10" s="313" t="s">
        <v>134</v>
      </c>
      <c r="AL10" s="314"/>
      <c r="AM10" s="314"/>
      <c r="AN10" s="314"/>
      <c r="AO10" s="314"/>
      <c r="AP10" s="314"/>
      <c r="AQ10" s="314"/>
      <c r="AR10" s="314"/>
      <c r="AS10" s="315"/>
      <c r="AT10" s="313" t="s">
        <v>135</v>
      </c>
      <c r="AU10" s="314"/>
      <c r="AV10" s="314"/>
      <c r="AW10" s="314"/>
      <c r="AX10" s="314"/>
      <c r="AY10" s="314"/>
      <c r="AZ10" s="315"/>
      <c r="BA10" s="195"/>
      <c r="BB10" s="313" t="s">
        <v>34</v>
      </c>
      <c r="BC10" s="314"/>
      <c r="BD10" s="314"/>
      <c r="BE10" s="314"/>
      <c r="BF10" s="314"/>
      <c r="BG10" s="314"/>
      <c r="BH10" s="314"/>
      <c r="BI10" s="315"/>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row>
    <row r="11" spans="1:93" s="164" customFormat="1" ht="16.5" customHeight="1">
      <c r="A11" s="324" t="s">
        <v>0</v>
      </c>
      <c r="B11" s="305" t="s">
        <v>182</v>
      </c>
      <c r="C11" s="305" t="s">
        <v>183</v>
      </c>
      <c r="D11" s="305" t="s">
        <v>184</v>
      </c>
      <c r="E11" s="305" t="s">
        <v>2</v>
      </c>
      <c r="F11" s="322" t="s">
        <v>3</v>
      </c>
      <c r="G11" s="322" t="s">
        <v>39</v>
      </c>
      <c r="H11" s="305" t="s">
        <v>1</v>
      </c>
      <c r="I11" s="322" t="s">
        <v>47</v>
      </c>
      <c r="J11" s="322" t="s">
        <v>128</v>
      </c>
      <c r="K11" s="301" t="s">
        <v>33</v>
      </c>
      <c r="L11" s="326" t="s">
        <v>5</v>
      </c>
      <c r="M11" s="363" t="s">
        <v>218</v>
      </c>
      <c r="N11" s="364"/>
      <c r="O11" s="364"/>
      <c r="P11" s="364"/>
      <c r="Q11" s="364"/>
      <c r="R11" s="364"/>
      <c r="S11" s="364"/>
      <c r="T11" s="364"/>
      <c r="U11" s="364"/>
      <c r="V11" s="364"/>
      <c r="W11" s="364"/>
      <c r="X11" s="364"/>
      <c r="Y11" s="364"/>
      <c r="Z11" s="364"/>
      <c r="AA11" s="364"/>
      <c r="AB11" s="364"/>
      <c r="AC11" s="364"/>
      <c r="AD11" s="364"/>
      <c r="AE11" s="365"/>
      <c r="AF11" s="349" t="s">
        <v>219</v>
      </c>
      <c r="AG11" s="322" t="s">
        <v>220</v>
      </c>
      <c r="AH11" s="301" t="s">
        <v>42</v>
      </c>
      <c r="AI11" s="303" t="s">
        <v>5</v>
      </c>
      <c r="AJ11" s="301" t="s">
        <v>45</v>
      </c>
      <c r="AK11" s="320" t="s">
        <v>11</v>
      </c>
      <c r="AL11" s="322" t="s">
        <v>154</v>
      </c>
      <c r="AM11" s="301" t="s">
        <v>12</v>
      </c>
      <c r="AN11" s="339" t="s">
        <v>8</v>
      </c>
      <c r="AO11" s="339"/>
      <c r="AP11" s="339"/>
      <c r="AQ11" s="339"/>
      <c r="AR11" s="339"/>
      <c r="AS11" s="339"/>
      <c r="AT11" s="331" t="s">
        <v>131</v>
      </c>
      <c r="AU11" s="331" t="s">
        <v>43</v>
      </c>
      <c r="AV11" s="331" t="s">
        <v>5</v>
      </c>
      <c r="AW11" s="331" t="s">
        <v>44</v>
      </c>
      <c r="AX11" s="331" t="s">
        <v>5</v>
      </c>
      <c r="AY11" s="331" t="s">
        <v>46</v>
      </c>
      <c r="AZ11" s="320" t="s">
        <v>29</v>
      </c>
      <c r="BA11" s="249" t="s">
        <v>280</v>
      </c>
      <c r="BB11" s="328" t="s">
        <v>231</v>
      </c>
      <c r="BC11" s="329" t="s">
        <v>230</v>
      </c>
      <c r="BD11" s="329" t="s">
        <v>264</v>
      </c>
      <c r="BE11" s="329" t="s">
        <v>265</v>
      </c>
      <c r="BF11" s="328" t="s">
        <v>35</v>
      </c>
      <c r="BG11" s="328" t="s">
        <v>260</v>
      </c>
      <c r="BH11" s="329" t="s">
        <v>258</v>
      </c>
      <c r="BI11" s="329" t="s">
        <v>259</v>
      </c>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row>
    <row r="12" spans="1:93" s="167" customFormat="1" ht="129.75" customHeight="1">
      <c r="A12" s="325"/>
      <c r="B12" s="306"/>
      <c r="C12" s="306"/>
      <c r="D12" s="306"/>
      <c r="E12" s="306"/>
      <c r="F12" s="323"/>
      <c r="G12" s="323"/>
      <c r="H12" s="306"/>
      <c r="I12" s="323"/>
      <c r="J12" s="323"/>
      <c r="K12" s="302"/>
      <c r="L12" s="327"/>
      <c r="M12" s="130" t="s">
        <v>217</v>
      </c>
      <c r="N12" s="130" t="s">
        <v>216</v>
      </c>
      <c r="O12" s="130" t="s">
        <v>215</v>
      </c>
      <c r="P12" s="130" t="s">
        <v>214</v>
      </c>
      <c r="Q12" s="130" t="s">
        <v>213</v>
      </c>
      <c r="R12" s="130" t="s">
        <v>212</v>
      </c>
      <c r="S12" s="130" t="s">
        <v>211</v>
      </c>
      <c r="T12" s="130" t="s">
        <v>210</v>
      </c>
      <c r="U12" s="130" t="s">
        <v>209</v>
      </c>
      <c r="V12" s="130" t="s">
        <v>208</v>
      </c>
      <c r="W12" s="130" t="s">
        <v>207</v>
      </c>
      <c r="X12" s="130" t="s">
        <v>206</v>
      </c>
      <c r="Y12" s="130" t="s">
        <v>205</v>
      </c>
      <c r="Z12" s="130" t="s">
        <v>204</v>
      </c>
      <c r="AA12" s="130" t="s">
        <v>203</v>
      </c>
      <c r="AB12" s="130" t="s">
        <v>202</v>
      </c>
      <c r="AC12" s="130" t="s">
        <v>201</v>
      </c>
      <c r="AD12" s="130" t="s">
        <v>200</v>
      </c>
      <c r="AE12" s="130" t="s">
        <v>199</v>
      </c>
      <c r="AF12" s="350"/>
      <c r="AG12" s="323"/>
      <c r="AH12" s="302"/>
      <c r="AI12" s="304"/>
      <c r="AJ12" s="302"/>
      <c r="AK12" s="321"/>
      <c r="AL12" s="323"/>
      <c r="AM12" s="302"/>
      <c r="AN12" s="165" t="s">
        <v>13</v>
      </c>
      <c r="AO12" s="165" t="s">
        <v>17</v>
      </c>
      <c r="AP12" s="175" t="s">
        <v>28</v>
      </c>
      <c r="AQ12" s="165" t="s">
        <v>18</v>
      </c>
      <c r="AR12" s="165" t="s">
        <v>21</v>
      </c>
      <c r="AS12" s="165" t="s">
        <v>24</v>
      </c>
      <c r="AT12" s="332"/>
      <c r="AU12" s="332"/>
      <c r="AV12" s="332"/>
      <c r="AW12" s="332"/>
      <c r="AX12" s="332"/>
      <c r="AY12" s="332"/>
      <c r="AZ12" s="321"/>
      <c r="BA12" s="250"/>
      <c r="BB12" s="328"/>
      <c r="BC12" s="330"/>
      <c r="BD12" s="330"/>
      <c r="BE12" s="330"/>
      <c r="BF12" s="328"/>
      <c r="BG12" s="328"/>
      <c r="BH12" s="330"/>
      <c r="BI12" s="330"/>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row>
    <row r="13" spans="1:93" s="170" customFormat="1" ht="78.75" customHeight="1">
      <c r="A13" s="351">
        <v>1</v>
      </c>
      <c r="B13" s="354"/>
      <c r="C13" s="354"/>
      <c r="D13" s="354"/>
      <c r="E13" s="354"/>
      <c r="F13" s="199"/>
      <c r="G13" s="199"/>
      <c r="H13" s="357"/>
      <c r="I13" s="354"/>
      <c r="J13" s="351"/>
      <c r="K13" s="343" t="str">
        <f>IF(J13&lt;=0,"",IF(J13&lt;=2,"Muy Baja",IF(J13&lt;=24,"Baja",IF(J13&lt;=500,"Media",IF(J13&lt;=5000,"Alta","Muy Alta")))))</f>
        <v/>
      </c>
      <c r="L13" s="333" t="str">
        <f>IF(K13="","",IF(K13="Muy Baja",0.2,IF(K13="Baja",0.4,IF(K13="Media",0.6,IF(K13="Alta",0.8,IF(K13="Muy Alta",1,))))))</f>
        <v/>
      </c>
      <c r="M13" s="346"/>
      <c r="N13" s="346"/>
      <c r="O13" s="346"/>
      <c r="P13" s="346"/>
      <c r="Q13" s="346"/>
      <c r="R13" s="346"/>
      <c r="S13" s="346"/>
      <c r="T13" s="346"/>
      <c r="U13" s="346"/>
      <c r="V13" s="346"/>
      <c r="W13" s="346"/>
      <c r="X13" s="346"/>
      <c r="Y13" s="346"/>
      <c r="Z13" s="346"/>
      <c r="AA13" s="346"/>
      <c r="AB13" s="346"/>
      <c r="AC13" s="346"/>
      <c r="AD13" s="346"/>
      <c r="AE13" s="346"/>
      <c r="AF13" s="340">
        <f>IF(AB13="Si","19",COUNTIF(M13:AE14,"si"))</f>
        <v>0</v>
      </c>
      <c r="AG13" s="168">
        <f>VALUE(IF(AF13&lt;=5,5,IF(AND(AF13&gt;5,AF13&lt;=11),10,IF(AF13&gt;11,20,0))))</f>
        <v>5</v>
      </c>
      <c r="AH13" s="343" t="str">
        <f>IF(AG13=5,"Moderado",IF(AG13=10,"Mayor",IF(AG13=20,"Catastrófico",0)))</f>
        <v>Moderado</v>
      </c>
      <c r="AI13" s="333">
        <f>IF(AH13="","",IF(AH13="Leve",0.2,IF(AH13="Menor",0.4,IF(AH13="Moderado",0.6,IF(AH13="Mayor",0.8,IF(AH13="Catastrófico",1,))))))</f>
        <v>0.6</v>
      </c>
      <c r="AJ13" s="336"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
      </c>
      <c r="AK13" s="40">
        <v>1</v>
      </c>
      <c r="AL13" s="128"/>
      <c r="AM13" s="41" t="str">
        <f>IF(OR(AN13="Preventivo",AN13="Detectivo"),"Probabilidad",IF(AN13="Correctivo","Impacto",""))</f>
        <v/>
      </c>
      <c r="AN13" s="42"/>
      <c r="AO13" s="42"/>
      <c r="AP13" s="43" t="str">
        <f>IF(AND(AN13="Preventivo",AO13="Automático"),"50%",IF(AND(AN13="Preventivo",AO13="Manual"),"40%",IF(AND(AN13="Detectivo",AO13="Automático"),"40%",IF(AND(AN13="Detectivo",AO13="Manual"),"30%",IF(AND(AN13="Correctivo",AO13="Automático"),"35%",IF(AND(AN13="Correctivo",AO13="Manual"),"25%",""))))))</f>
        <v/>
      </c>
      <c r="AQ13" s="42"/>
      <c r="AR13" s="42"/>
      <c r="AS13" s="42"/>
      <c r="AT13" s="176" t="str">
        <f>IFERROR(IF(AM13="Probabilidad",(L13-(+L13*AP13)),IF(AM13="Impacto",L13,"")),"")</f>
        <v/>
      </c>
      <c r="AU13" s="44" t="str">
        <f>IFERROR(IF(AT13="","",IF(AT13&lt;=0.2,"Muy Baja",IF(AT13&lt;=0.4,"Baja",IF(AT13&lt;=0.6,"Media",IF(AT13&lt;=0.8,"Alta","Muy Alta"))))),"")</f>
        <v/>
      </c>
      <c r="AV13" s="45" t="str">
        <f>+AT13</f>
        <v/>
      </c>
      <c r="AW13" s="44" t="str">
        <f>IFERROR(IF(AX13="","",IF(AX13&lt;=0.2,"Leve",IF(AX13&lt;=0.4,"Menor",IF(AX13&lt;=0.6,"Moderado",IF(AX13&lt;=0.8,"Mayor","Catastrófico"))))),"")</f>
        <v/>
      </c>
      <c r="AX13" s="45" t="str">
        <f>IFERROR(IF(AM13="Impacto",(AI13-(+AI13*AP13)),IF(AM13="Probabilidad",AI13,"")),"")</f>
        <v/>
      </c>
      <c r="AY13" s="46" t="str">
        <f>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
      </c>
      <c r="AZ13" s="47"/>
      <c r="BA13" s="196"/>
      <c r="BB13" s="48"/>
      <c r="BC13" s="48"/>
      <c r="BD13" s="48"/>
      <c r="BE13" s="48"/>
      <c r="BF13" s="197"/>
      <c r="BG13" s="197"/>
      <c r="BH13" s="48"/>
      <c r="BI13" s="40"/>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row>
    <row r="14" spans="1:93" ht="78.75" customHeight="1">
      <c r="A14" s="352"/>
      <c r="B14" s="355"/>
      <c r="C14" s="355"/>
      <c r="D14" s="355"/>
      <c r="E14" s="355"/>
      <c r="F14" s="200"/>
      <c r="G14" s="200"/>
      <c r="H14" s="358"/>
      <c r="I14" s="355"/>
      <c r="J14" s="352"/>
      <c r="K14" s="344"/>
      <c r="L14" s="334"/>
      <c r="M14" s="347"/>
      <c r="N14" s="347"/>
      <c r="O14" s="347"/>
      <c r="P14" s="347"/>
      <c r="Q14" s="347"/>
      <c r="R14" s="347"/>
      <c r="S14" s="347"/>
      <c r="T14" s="347"/>
      <c r="U14" s="347"/>
      <c r="V14" s="347"/>
      <c r="W14" s="347"/>
      <c r="X14" s="347"/>
      <c r="Y14" s="347"/>
      <c r="Z14" s="347"/>
      <c r="AA14" s="347"/>
      <c r="AB14" s="347"/>
      <c r="AC14" s="347"/>
      <c r="AD14" s="347"/>
      <c r="AE14" s="347"/>
      <c r="AF14" s="341"/>
      <c r="AG14" s="168">
        <f t="shared" ref="AG14:AG72" si="0">VALUE(IF(AF14&lt;=5,5,IF(AND(AF14&gt;5,AF14&lt;=11),10,IF(AF14&gt;11,20,0))))</f>
        <v>5</v>
      </c>
      <c r="AH14" s="344"/>
      <c r="AI14" s="334"/>
      <c r="AJ14" s="337"/>
      <c r="AK14" s="40">
        <v>2</v>
      </c>
      <c r="AL14" s="128"/>
      <c r="AM14" s="41" t="str">
        <f>IF(OR(AN14="Preventivo",AN14="Detectivo"),"Probabilidad",IF(AN14="Correctivo","Impacto",""))</f>
        <v/>
      </c>
      <c r="AN14" s="42"/>
      <c r="AO14" s="42"/>
      <c r="AP14" s="43" t="str">
        <f t="shared" ref="AP14:AP18" si="1">IF(AND(AN14="Preventivo",AO14="Automático"),"50%",IF(AND(AN14="Preventivo",AO14="Manual"),"40%",IF(AND(AN14="Detectivo",AO14="Automático"),"40%",IF(AND(AN14="Detectivo",AO14="Manual"),"30%",IF(AND(AN14="Correctivo",AO14="Automático"),"35%",IF(AND(AN14="Correctivo",AO14="Manual"),"25%",""))))))</f>
        <v/>
      </c>
      <c r="AQ14" s="42"/>
      <c r="AR14" s="42"/>
      <c r="AS14" s="42"/>
      <c r="AT14" s="176" t="str">
        <f>IFERROR(IF(AND(AM13="Probabilidad",AM14="Probabilidad"),(AV13-(+AV13*AP14)),IF(AM14="Probabilidad",(L13-(+L13*AP14)),IF(AM14="Impacto",AV13,""))),"")</f>
        <v/>
      </c>
      <c r="AU14" s="44" t="str">
        <f t="shared" ref="AU14:AU18" si="2">IFERROR(IF(AT14="","",IF(AT14&lt;=0.2,"Muy Baja",IF(AT14&lt;=0.4,"Baja",IF(AT14&lt;=0.6,"Media",IF(AT14&lt;=0.8,"Alta","Muy Alta"))))),"")</f>
        <v/>
      </c>
      <c r="AV14" s="45" t="str">
        <f t="shared" ref="AV14:AV18" si="3">+AT14</f>
        <v/>
      </c>
      <c r="AW14" s="44" t="str">
        <f t="shared" ref="AW14:AW18" si="4">IFERROR(IF(AX14="","",IF(AX14&lt;=0.2,"Leve",IF(AX14&lt;=0.4,"Menor",IF(AX14&lt;=0.6,"Moderado",IF(AX14&lt;=0.8,"Mayor","Catastrófico"))))),"")</f>
        <v/>
      </c>
      <c r="AX14" s="45" t="str">
        <f>IFERROR(IF(AND(AM13="Impacto",AM14="Impacto"),(AX13-(+AX13*AP14)),IF(AM14="Impacto",(AI13-(+AI13*AP14)),IF(AM14="Probabilidad",AX13,""))),"")</f>
        <v/>
      </c>
      <c r="AY14" s="46" t="str">
        <f t="shared" ref="AY14:AY18" si="5">IFERROR(IF(OR(AND(AU14="Muy Baja",AW14="Leve"),AND(AU14="Muy Baja",AW14="Menor"),AND(AU14="Baja",AW14="Leve")),"Bajo",IF(OR(AND(AU14="Muy baja",AW14="Moderado"),AND(AU14="Baja",AW14="Menor"),AND(AU14="Baja",AW14="Moderado"),AND(AU14="Media",AW14="Leve"),AND(AU14="Media",AW14="Menor"),AND(AU14="Media",AW14="Moderado"),AND(AU14="Alta",AW14="Leve"),AND(AU14="Alta",AW14="Menor")),"Moderado",IF(OR(AND(AU14="Muy Baja",AW14="Mayor"),AND(AU14="Baja",AW14="Mayor"),AND(AU14="Media",AW14="Mayor"),AND(AU14="Alta",AW14="Moderado"),AND(AU14="Alta",AW14="Mayor"),AND(AU14="Muy Alta",AW14="Leve"),AND(AU14="Muy Alta",AW14="Menor"),AND(AU14="Muy Alta",AW14="Moderado"),AND(AU14="Muy Alta",AW14="Mayor")),"Alto",IF(OR(AND(AU14="Muy Baja",AW14="Catastrófico"),AND(AU14="Baja",AW14="Catastrófico"),AND(AU14="Media",AW14="Catastrófico"),AND(AU14="Alta",AW14="Catastrófico"),AND(AU14="Muy Alta",AW14="Catastrófico")),"Extremo","")))),"")</f>
        <v/>
      </c>
      <c r="AZ14" s="47"/>
      <c r="BA14" s="196"/>
      <c r="BB14" s="48"/>
      <c r="BC14" s="48"/>
      <c r="BD14" s="48"/>
      <c r="BE14" s="48"/>
      <c r="BF14" s="197"/>
      <c r="BG14" s="197"/>
      <c r="BH14" s="48"/>
      <c r="BI14" s="40"/>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row>
    <row r="15" spans="1:93" ht="78.75" customHeight="1">
      <c r="A15" s="352"/>
      <c r="B15" s="355"/>
      <c r="C15" s="355"/>
      <c r="D15" s="355"/>
      <c r="E15" s="355"/>
      <c r="F15" s="200"/>
      <c r="G15" s="200"/>
      <c r="H15" s="358"/>
      <c r="I15" s="355"/>
      <c r="J15" s="352"/>
      <c r="K15" s="344"/>
      <c r="L15" s="334"/>
      <c r="M15" s="347"/>
      <c r="N15" s="347"/>
      <c r="O15" s="347"/>
      <c r="P15" s="347"/>
      <c r="Q15" s="347"/>
      <c r="R15" s="347"/>
      <c r="S15" s="347"/>
      <c r="T15" s="347"/>
      <c r="U15" s="347"/>
      <c r="V15" s="347"/>
      <c r="W15" s="347"/>
      <c r="X15" s="347"/>
      <c r="Y15" s="347"/>
      <c r="Z15" s="347"/>
      <c r="AA15" s="347"/>
      <c r="AB15" s="347"/>
      <c r="AC15" s="347"/>
      <c r="AD15" s="347"/>
      <c r="AE15" s="347"/>
      <c r="AF15" s="341"/>
      <c r="AG15" s="168">
        <f t="shared" si="0"/>
        <v>5</v>
      </c>
      <c r="AH15" s="344"/>
      <c r="AI15" s="334"/>
      <c r="AJ15" s="337"/>
      <c r="AK15" s="40">
        <v>3</v>
      </c>
      <c r="AL15" s="129"/>
      <c r="AM15" s="41" t="str">
        <f>IF(OR(AN15="Preventivo",AN15="Detectivo"),"Probabilidad",IF(AN15="Correctivo","Impacto",""))</f>
        <v/>
      </c>
      <c r="AN15" s="42"/>
      <c r="AO15" s="42"/>
      <c r="AP15" s="43" t="str">
        <f t="shared" si="1"/>
        <v/>
      </c>
      <c r="AQ15" s="42"/>
      <c r="AR15" s="42"/>
      <c r="AS15" s="42"/>
      <c r="AT15" s="176" t="str">
        <f>IFERROR(IF(AND(AM14="Probabilidad",AM15="Probabilidad"),(AV14-(+AV14*AP15)),IF(AND(AM14="Impacto",AM15="Probabilidad"),(AV13-(+AV13*AP15)),IF(AM15="Impacto",AV14,""))),"")</f>
        <v/>
      </c>
      <c r="AU15" s="44" t="str">
        <f t="shared" si="2"/>
        <v/>
      </c>
      <c r="AV15" s="45" t="str">
        <f t="shared" si="3"/>
        <v/>
      </c>
      <c r="AW15" s="44" t="str">
        <f t="shared" si="4"/>
        <v/>
      </c>
      <c r="AX15" s="45" t="str">
        <f>IFERROR(IF(AND(AM14="Impacto",AM15="Impacto"),(AX14-(+AX14*AP15)),IF(AND(AM14="Probabilidad",AM15="Impacto"),(AX13-(+AX13*AP15)),IF(AM15="Probabilidad",AX14,""))),"")</f>
        <v/>
      </c>
      <c r="AY15" s="46" t="str">
        <f t="shared" si="5"/>
        <v/>
      </c>
      <c r="AZ15" s="47"/>
      <c r="BA15" s="196"/>
      <c r="BB15" s="48"/>
      <c r="BC15" s="48"/>
      <c r="BD15" s="48"/>
      <c r="BE15" s="48"/>
      <c r="BF15" s="197"/>
      <c r="BG15" s="197"/>
      <c r="BH15" s="48"/>
      <c r="BI15" s="40"/>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row>
    <row r="16" spans="1:93" ht="78.75" customHeight="1">
      <c r="A16" s="352"/>
      <c r="B16" s="355"/>
      <c r="C16" s="355"/>
      <c r="D16" s="355"/>
      <c r="E16" s="355"/>
      <c r="F16" s="200"/>
      <c r="G16" s="200"/>
      <c r="H16" s="358"/>
      <c r="I16" s="355"/>
      <c r="J16" s="352"/>
      <c r="K16" s="344"/>
      <c r="L16" s="334"/>
      <c r="M16" s="347"/>
      <c r="N16" s="347"/>
      <c r="O16" s="347"/>
      <c r="P16" s="347"/>
      <c r="Q16" s="347"/>
      <c r="R16" s="347"/>
      <c r="S16" s="347"/>
      <c r="T16" s="347"/>
      <c r="U16" s="347"/>
      <c r="V16" s="347"/>
      <c r="W16" s="347"/>
      <c r="X16" s="347"/>
      <c r="Y16" s="347"/>
      <c r="Z16" s="347"/>
      <c r="AA16" s="347"/>
      <c r="AB16" s="347"/>
      <c r="AC16" s="347"/>
      <c r="AD16" s="347"/>
      <c r="AE16" s="347"/>
      <c r="AF16" s="341"/>
      <c r="AG16" s="168">
        <f t="shared" si="0"/>
        <v>5</v>
      </c>
      <c r="AH16" s="344"/>
      <c r="AI16" s="334"/>
      <c r="AJ16" s="337"/>
      <c r="AK16" s="40">
        <v>4</v>
      </c>
      <c r="AL16" s="128"/>
      <c r="AM16" s="41" t="str">
        <f t="shared" ref="AM16:AM18" si="6">IF(OR(AN16="Preventivo",AN16="Detectivo"),"Probabilidad",IF(AN16="Correctivo","Impacto",""))</f>
        <v/>
      </c>
      <c r="AN16" s="42"/>
      <c r="AO16" s="42"/>
      <c r="AP16" s="43" t="str">
        <f t="shared" si="1"/>
        <v/>
      </c>
      <c r="AQ16" s="42"/>
      <c r="AR16" s="42"/>
      <c r="AS16" s="42"/>
      <c r="AT16" s="176" t="str">
        <f t="shared" ref="AT16:AT18" si="7">IFERROR(IF(AND(AM15="Probabilidad",AM16="Probabilidad"),(AV15-(+AV15*AP16)),IF(AND(AM15="Impacto",AM16="Probabilidad"),(AV14-(+AV14*AP16)),IF(AM16="Impacto",AV15,""))),"")</f>
        <v/>
      </c>
      <c r="AU16" s="44" t="str">
        <f t="shared" si="2"/>
        <v/>
      </c>
      <c r="AV16" s="45" t="str">
        <f t="shared" si="3"/>
        <v/>
      </c>
      <c r="AW16" s="44" t="str">
        <f t="shared" si="4"/>
        <v/>
      </c>
      <c r="AX16" s="45" t="str">
        <f t="shared" ref="AX16:AX18" si="8">IFERROR(IF(AND(AM15="Impacto",AM16="Impacto"),(AX15-(+AX15*AP16)),IF(AND(AM15="Probabilidad",AM16="Impacto"),(AX14-(+AX14*AP16)),IF(AM16="Probabilidad",AX15,""))),"")</f>
        <v/>
      </c>
      <c r="AY16" s="46" t="str">
        <f>IFERROR(IF(OR(AND(AU16="Muy Baja",AW16="Leve"),AND(AU16="Muy Baja",AW16="Menor"),AND(AU16="Baja",AW16="Leve")),"Bajo",IF(OR(AND(AU16="Muy baja",AW16="Moderado"),AND(AU16="Baja",AW16="Menor"),AND(AU16="Baja",AW16="Moderado"),AND(AU16="Media",AW16="Leve"),AND(AU16="Media",AW16="Menor"),AND(AU16="Media",AW16="Moderado"),AND(AU16="Alta",AW16="Leve"),AND(AU16="Alta",AW16="Menor")),"Moderado",IF(OR(AND(AU16="Muy Baja",AW16="Mayor"),AND(AU16="Baja",AW16="Mayor"),AND(AU16="Media",AW16="Mayor"),AND(AU16="Alta",AW16="Moderado"),AND(AU16="Alta",AW16="Mayor"),AND(AU16="Muy Alta",AW16="Leve"),AND(AU16="Muy Alta",AW16="Menor"),AND(AU16="Muy Alta",AW16="Moderado"),AND(AU16="Muy Alta",AW16="Mayor")),"Alto",IF(OR(AND(AU16="Muy Baja",AW16="Catastrófico"),AND(AU16="Baja",AW16="Catastrófico"),AND(AU16="Media",AW16="Catastrófico"),AND(AU16="Alta",AW16="Catastrófico"),AND(AU16="Muy Alta",AW16="Catastrófico")),"Extremo","")))),"")</f>
        <v/>
      </c>
      <c r="AZ16" s="47"/>
      <c r="BA16" s="196"/>
      <c r="BB16" s="48"/>
      <c r="BC16" s="48"/>
      <c r="BD16" s="48"/>
      <c r="BE16" s="48"/>
      <c r="BF16" s="197"/>
      <c r="BG16" s="197"/>
      <c r="BH16" s="48"/>
      <c r="BI16" s="40"/>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row>
    <row r="17" spans="1:93" ht="78.75" customHeight="1">
      <c r="A17" s="352"/>
      <c r="B17" s="355"/>
      <c r="C17" s="355"/>
      <c r="D17" s="355"/>
      <c r="E17" s="355"/>
      <c r="F17" s="200"/>
      <c r="G17" s="200"/>
      <c r="H17" s="358"/>
      <c r="I17" s="355"/>
      <c r="J17" s="352"/>
      <c r="K17" s="344"/>
      <c r="L17" s="334"/>
      <c r="M17" s="347"/>
      <c r="N17" s="347"/>
      <c r="O17" s="347"/>
      <c r="P17" s="347"/>
      <c r="Q17" s="347"/>
      <c r="R17" s="347"/>
      <c r="S17" s="347"/>
      <c r="T17" s="347"/>
      <c r="U17" s="347"/>
      <c r="V17" s="347"/>
      <c r="W17" s="347"/>
      <c r="X17" s="347"/>
      <c r="Y17" s="347"/>
      <c r="Z17" s="347"/>
      <c r="AA17" s="347"/>
      <c r="AB17" s="347"/>
      <c r="AC17" s="347"/>
      <c r="AD17" s="347"/>
      <c r="AE17" s="347"/>
      <c r="AF17" s="341"/>
      <c r="AG17" s="168">
        <f t="shared" si="0"/>
        <v>5</v>
      </c>
      <c r="AH17" s="344"/>
      <c r="AI17" s="334"/>
      <c r="AJ17" s="337"/>
      <c r="AK17" s="40">
        <v>5</v>
      </c>
      <c r="AL17" s="128"/>
      <c r="AM17" s="41" t="str">
        <f t="shared" si="6"/>
        <v/>
      </c>
      <c r="AN17" s="42"/>
      <c r="AO17" s="42"/>
      <c r="AP17" s="43" t="str">
        <f t="shared" si="1"/>
        <v/>
      </c>
      <c r="AQ17" s="42"/>
      <c r="AR17" s="42"/>
      <c r="AS17" s="42"/>
      <c r="AT17" s="176" t="str">
        <f t="shared" si="7"/>
        <v/>
      </c>
      <c r="AU17" s="44" t="str">
        <f t="shared" si="2"/>
        <v/>
      </c>
      <c r="AV17" s="45" t="str">
        <f t="shared" si="3"/>
        <v/>
      </c>
      <c r="AW17" s="44" t="str">
        <f t="shared" si="4"/>
        <v/>
      </c>
      <c r="AX17" s="45" t="str">
        <f t="shared" si="8"/>
        <v/>
      </c>
      <c r="AY17" s="46" t="str">
        <f t="shared" si="5"/>
        <v/>
      </c>
      <c r="AZ17" s="47"/>
      <c r="BA17" s="196"/>
      <c r="BB17" s="48"/>
      <c r="BC17" s="48"/>
      <c r="BD17" s="48"/>
      <c r="BE17" s="48"/>
      <c r="BF17" s="197"/>
      <c r="BG17" s="197"/>
      <c r="BH17" s="48"/>
      <c r="BI17" s="40"/>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row>
    <row r="18" spans="1:93" ht="78.75" customHeight="1">
      <c r="A18" s="353"/>
      <c r="B18" s="356"/>
      <c r="C18" s="356"/>
      <c r="D18" s="356"/>
      <c r="E18" s="356"/>
      <c r="F18" s="201"/>
      <c r="G18" s="201"/>
      <c r="H18" s="359"/>
      <c r="I18" s="356"/>
      <c r="J18" s="353"/>
      <c r="K18" s="345"/>
      <c r="L18" s="335"/>
      <c r="M18" s="348"/>
      <c r="N18" s="348"/>
      <c r="O18" s="348"/>
      <c r="P18" s="348"/>
      <c r="Q18" s="348"/>
      <c r="R18" s="348"/>
      <c r="S18" s="348"/>
      <c r="T18" s="348"/>
      <c r="U18" s="348"/>
      <c r="V18" s="348"/>
      <c r="W18" s="348"/>
      <c r="X18" s="348"/>
      <c r="Y18" s="348"/>
      <c r="Z18" s="348"/>
      <c r="AA18" s="348"/>
      <c r="AB18" s="348"/>
      <c r="AC18" s="348"/>
      <c r="AD18" s="348"/>
      <c r="AE18" s="348"/>
      <c r="AF18" s="342"/>
      <c r="AG18" s="168">
        <f t="shared" si="0"/>
        <v>5</v>
      </c>
      <c r="AH18" s="345"/>
      <c r="AI18" s="335"/>
      <c r="AJ18" s="338"/>
      <c r="AK18" s="40">
        <v>6</v>
      </c>
      <c r="AL18" s="128"/>
      <c r="AM18" s="41" t="str">
        <f t="shared" si="6"/>
        <v/>
      </c>
      <c r="AN18" s="42"/>
      <c r="AO18" s="42"/>
      <c r="AP18" s="43" t="str">
        <f t="shared" si="1"/>
        <v/>
      </c>
      <c r="AQ18" s="42"/>
      <c r="AR18" s="42"/>
      <c r="AS18" s="42"/>
      <c r="AT18" s="176" t="str">
        <f t="shared" si="7"/>
        <v/>
      </c>
      <c r="AU18" s="44" t="str">
        <f t="shared" si="2"/>
        <v/>
      </c>
      <c r="AV18" s="45" t="str">
        <f t="shared" si="3"/>
        <v/>
      </c>
      <c r="AW18" s="44" t="str">
        <f t="shared" si="4"/>
        <v/>
      </c>
      <c r="AX18" s="45" t="str">
        <f t="shared" si="8"/>
        <v/>
      </c>
      <c r="AY18" s="46" t="str">
        <f t="shared" si="5"/>
        <v/>
      </c>
      <c r="AZ18" s="47"/>
      <c r="BA18" s="196"/>
      <c r="BB18" s="48"/>
      <c r="BC18" s="48"/>
      <c r="BD18" s="48"/>
      <c r="BE18" s="48"/>
      <c r="BF18" s="197"/>
      <c r="BG18" s="197"/>
      <c r="BH18" s="48"/>
      <c r="BI18" s="40"/>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row>
    <row r="19" spans="1:93" ht="78.75" customHeight="1">
      <c r="A19" s="351">
        <v>2</v>
      </c>
      <c r="B19" s="354"/>
      <c r="C19" s="354"/>
      <c r="D19" s="354"/>
      <c r="E19" s="354"/>
      <c r="F19" s="199"/>
      <c r="G19" s="199"/>
      <c r="H19" s="357"/>
      <c r="I19" s="354"/>
      <c r="J19" s="351"/>
      <c r="K19" s="343" t="str">
        <f>IF(J19&lt;=0,"",IF(J19&lt;=2,"Muy Baja",IF(J19&lt;=24,"Baja",IF(J19&lt;=500,"Media",IF(J19&lt;=5000,"Alta","Muy Alta")))))</f>
        <v/>
      </c>
      <c r="L19" s="333" t="str">
        <f>IF(K19="","",IF(K19="Muy Baja",0.2,IF(K19="Baja",0.4,IF(K19="Media",0.6,IF(K19="Alta",0.8,IF(K19="Muy Alta",1,))))))</f>
        <v/>
      </c>
      <c r="M19" s="346"/>
      <c r="N19" s="346"/>
      <c r="O19" s="346"/>
      <c r="P19" s="346"/>
      <c r="Q19" s="346"/>
      <c r="R19" s="346"/>
      <c r="S19" s="346"/>
      <c r="T19" s="346"/>
      <c r="U19" s="346"/>
      <c r="V19" s="346"/>
      <c r="W19" s="346"/>
      <c r="X19" s="346"/>
      <c r="Y19" s="346"/>
      <c r="Z19" s="346"/>
      <c r="AA19" s="346"/>
      <c r="AB19" s="346"/>
      <c r="AC19" s="346"/>
      <c r="AD19" s="346"/>
      <c r="AE19" s="346"/>
      <c r="AF19" s="346"/>
      <c r="AG19" s="168">
        <f t="shared" si="0"/>
        <v>5</v>
      </c>
      <c r="AH19" s="343" t="str">
        <f t="shared" ref="AH19" si="9">IF(AG19=5,"Moderado",IF(AG19=10,"Mayor",IF(AG19=20,"Catastrófico",0)))</f>
        <v>Moderado</v>
      </c>
      <c r="AI19" s="333">
        <f t="shared" ref="AI19" si="10">IF(AH19="","",IF(AH19="Leve",0.2,IF(AH19="Menor",0.4,IF(AH19="Moderado",0.6,IF(AH19="Mayor",0.8,IF(AH19="Catastrófico",1,))))))</f>
        <v>0.6</v>
      </c>
      <c r="AJ19" s="336" t="str">
        <f>IF(OR(AND(K19="Muy Baja",AH19="Leve"),AND(K19="Muy Baja",AH19="Menor"),AND(K19="Baja",AH19="Leve")),"Bajo",IF(OR(AND(K19="Muy baja",AH19="Moderado"),AND(K19="Baja",AH19="Menor"),AND(K19="Baja",AH19="Moderado"),AND(K19="Media",AH19="Leve"),AND(K19="Media",AH19="Menor"),AND(K19="Media",AH19="Moderado"),AND(K19="Alta",AH19="Leve"),AND(K19="Alta",AH19="Menor")),"Moderado",IF(OR(AND(K19="Muy Baja",AH19="Mayor"),AND(K19="Baja",AH19="Mayor"),AND(K19="Media",AH19="Mayor"),AND(K19="Alta",AH19="Moderado"),AND(K19="Alta",AH19="Mayor"),AND(K19="Muy Alta",AH19="Leve"),AND(K19="Muy Alta",AH19="Menor"),AND(K19="Muy Alta",AH19="Moderado"),AND(K19="Muy Alta",AH19="Mayor")),"Alto",IF(OR(AND(K19="Muy Baja",AH19="Catastrófico"),AND(K19="Baja",AH19="Catastrófico"),AND(K19="Media",AH19="Catastrófico"),AND(K19="Alta",AH19="Catastrófico"),AND(K19="Muy Alta",AH19="Catastrófico")),"Extremo",""))))</f>
        <v/>
      </c>
      <c r="AK19" s="40">
        <v>1</v>
      </c>
      <c r="AL19" s="128"/>
      <c r="AM19" s="41" t="str">
        <f>IF(OR(AN19="Preventivo",AN19="Detectivo"),"Probabilidad",IF(AN19="Correctivo","Impacto",""))</f>
        <v/>
      </c>
      <c r="AN19" s="42"/>
      <c r="AO19" s="42"/>
      <c r="AP19" s="43" t="str">
        <f>IF(AND(AN19="Preventivo",AO19="Automático"),"50%",IF(AND(AN19="Preventivo",AO19="Manual"),"40%",IF(AND(AN19="Detectivo",AO19="Automático"),"40%",IF(AND(AN19="Detectivo",AO19="Manual"),"30%",IF(AND(AN19="Correctivo",AO19="Automático"),"35%",IF(AND(AN19="Correctivo",AO19="Manual"),"25%",""))))))</f>
        <v/>
      </c>
      <c r="AQ19" s="42"/>
      <c r="AR19" s="42"/>
      <c r="AS19" s="42"/>
      <c r="AT19" s="176" t="str">
        <f>IFERROR(IF(AM19="Probabilidad",(L19-(+L19*AP19)),IF(AM19="Impacto",L19,"")),"")</f>
        <v/>
      </c>
      <c r="AU19" s="44" t="str">
        <f>IFERROR(IF(AT19="","",IF(AT19&lt;=0.2,"Muy Baja",IF(AT19&lt;=0.4,"Baja",IF(AT19&lt;=0.6,"Media",IF(AT19&lt;=0.8,"Alta","Muy Alta"))))),"")</f>
        <v/>
      </c>
      <c r="AV19" s="45" t="str">
        <f>+AT19</f>
        <v/>
      </c>
      <c r="AW19" s="44" t="str">
        <f>IFERROR(IF(AX19="","",IF(AX19&lt;=0.2,"Leve",IF(AX19&lt;=0.4,"Menor",IF(AX19&lt;=0.6,"Moderado",IF(AX19&lt;=0.8,"Mayor","Catastrófico"))))),"")</f>
        <v/>
      </c>
      <c r="AX19" s="45" t="str">
        <f>IFERROR(IF(AM19="Impacto",(AI19-(+AI19*AP19)),IF(AM19="Probabilidad",AI19,"")),"")</f>
        <v/>
      </c>
      <c r="AY19" s="46" t="str">
        <f>IFERROR(IF(OR(AND(AU19="Muy Baja",AW19="Leve"),AND(AU19="Muy Baja",AW19="Menor"),AND(AU19="Baja",AW19="Leve")),"Bajo",IF(OR(AND(AU19="Muy baja",AW19="Moderado"),AND(AU19="Baja",AW19="Menor"),AND(AU19="Baja",AW19="Moderado"),AND(AU19="Media",AW19="Leve"),AND(AU19="Media",AW19="Menor"),AND(AU19="Media",AW19="Moderado"),AND(AU19="Alta",AW19="Leve"),AND(AU19="Alta",AW19="Menor")),"Moderado",IF(OR(AND(AU19="Muy Baja",AW19="Mayor"),AND(AU19="Baja",AW19="Mayor"),AND(AU19="Media",AW19="Mayor"),AND(AU19="Alta",AW19="Moderado"),AND(AU19="Alta",AW19="Mayor"),AND(AU19="Muy Alta",AW19="Leve"),AND(AU19="Muy Alta",AW19="Menor"),AND(AU19="Muy Alta",AW19="Moderado"),AND(AU19="Muy Alta",AW19="Mayor")),"Alto",IF(OR(AND(AU19="Muy Baja",AW19="Catastrófico"),AND(AU19="Baja",AW19="Catastrófico"),AND(AU19="Media",AW19="Catastrófico"),AND(AU19="Alta",AW19="Catastrófico"),AND(AU19="Muy Alta",AW19="Catastrófico")),"Extremo","")))),"")</f>
        <v/>
      </c>
      <c r="AZ19" s="47"/>
      <c r="BA19" s="196"/>
      <c r="BB19" s="48"/>
      <c r="BC19" s="48"/>
      <c r="BD19" s="48"/>
      <c r="BE19" s="48"/>
      <c r="BF19" s="197"/>
      <c r="BG19" s="197"/>
      <c r="BH19" s="48"/>
      <c r="BI19" s="40"/>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row>
    <row r="20" spans="1:93" ht="78.75" customHeight="1">
      <c r="A20" s="352"/>
      <c r="B20" s="355"/>
      <c r="C20" s="355"/>
      <c r="D20" s="355"/>
      <c r="E20" s="355"/>
      <c r="F20" s="200"/>
      <c r="G20" s="200"/>
      <c r="H20" s="358"/>
      <c r="I20" s="355"/>
      <c r="J20" s="352"/>
      <c r="K20" s="344"/>
      <c r="L20" s="334"/>
      <c r="M20" s="347"/>
      <c r="N20" s="347"/>
      <c r="O20" s="347"/>
      <c r="P20" s="347"/>
      <c r="Q20" s="347"/>
      <c r="R20" s="347"/>
      <c r="S20" s="347"/>
      <c r="T20" s="347"/>
      <c r="U20" s="347"/>
      <c r="V20" s="347"/>
      <c r="W20" s="347"/>
      <c r="X20" s="347"/>
      <c r="Y20" s="347"/>
      <c r="Z20" s="347"/>
      <c r="AA20" s="347"/>
      <c r="AB20" s="347"/>
      <c r="AC20" s="347"/>
      <c r="AD20" s="347"/>
      <c r="AE20" s="347"/>
      <c r="AF20" s="347"/>
      <c r="AG20" s="168">
        <f t="shared" si="0"/>
        <v>5</v>
      </c>
      <c r="AH20" s="344"/>
      <c r="AI20" s="334"/>
      <c r="AJ20" s="337"/>
      <c r="AK20" s="40">
        <v>2</v>
      </c>
      <c r="AL20" s="128"/>
      <c r="AM20" s="41" t="str">
        <f>IF(OR(AN20="Preventivo",AN20="Detectivo"),"Probabilidad",IF(AN20="Correctivo","Impacto",""))</f>
        <v/>
      </c>
      <c r="AN20" s="42"/>
      <c r="AO20" s="42"/>
      <c r="AP20" s="43" t="str">
        <f t="shared" ref="AP20:AP24" si="11">IF(AND(AN20="Preventivo",AO20="Automático"),"50%",IF(AND(AN20="Preventivo",AO20="Manual"),"40%",IF(AND(AN20="Detectivo",AO20="Automático"),"40%",IF(AND(AN20="Detectivo",AO20="Manual"),"30%",IF(AND(AN20="Correctivo",AO20="Automático"),"35%",IF(AND(AN20="Correctivo",AO20="Manual"),"25%",""))))))</f>
        <v/>
      </c>
      <c r="AQ20" s="42"/>
      <c r="AR20" s="42"/>
      <c r="AS20" s="42"/>
      <c r="AT20" s="176" t="str">
        <f>IFERROR(IF(AND(AM19="Probabilidad",AM20="Probabilidad"),(AV19-(+AV19*AP20)),IF(AM20="Probabilidad",(L19-(+L19*AP20)),IF(AM20="Impacto",AV19,""))),"")</f>
        <v/>
      </c>
      <c r="AU20" s="44" t="str">
        <f t="shared" ref="AU20:AU24" si="12">IFERROR(IF(AT20="","",IF(AT20&lt;=0.2,"Muy Baja",IF(AT20&lt;=0.4,"Baja",IF(AT20&lt;=0.6,"Media",IF(AT20&lt;=0.8,"Alta","Muy Alta"))))),"")</f>
        <v/>
      </c>
      <c r="AV20" s="45" t="str">
        <f t="shared" ref="AV20:AV24" si="13">+AT20</f>
        <v/>
      </c>
      <c r="AW20" s="44" t="str">
        <f t="shared" ref="AW20:AW24" si="14">IFERROR(IF(AX20="","",IF(AX20&lt;=0.2,"Leve",IF(AX20&lt;=0.4,"Menor",IF(AX20&lt;=0.6,"Moderado",IF(AX20&lt;=0.8,"Mayor","Catastrófico"))))),"")</f>
        <v/>
      </c>
      <c r="AX20" s="45" t="str">
        <f>IFERROR(IF(AND(AM19="Impacto",AM20="Impacto"),(AX19-(+AX19*AP20)),IF(AM20="Impacto",(AI19-(+AI19*AP20)),IF(AM20="Probabilidad",AX19,""))),"")</f>
        <v/>
      </c>
      <c r="AY20" s="46" t="str">
        <f t="shared" ref="AY20:AY21" si="15">IFERROR(IF(OR(AND(AU20="Muy Baja",AW20="Leve"),AND(AU20="Muy Baja",AW20="Menor"),AND(AU20="Baja",AW20="Leve")),"Bajo",IF(OR(AND(AU20="Muy baja",AW20="Moderado"),AND(AU20="Baja",AW20="Menor"),AND(AU20="Baja",AW20="Moderado"),AND(AU20="Media",AW20="Leve"),AND(AU20="Media",AW20="Menor"),AND(AU20="Media",AW20="Moderado"),AND(AU20="Alta",AW20="Leve"),AND(AU20="Alta",AW20="Menor")),"Moderado",IF(OR(AND(AU20="Muy Baja",AW20="Mayor"),AND(AU20="Baja",AW20="Mayor"),AND(AU20="Media",AW20="Mayor"),AND(AU20="Alta",AW20="Moderado"),AND(AU20="Alta",AW20="Mayor"),AND(AU20="Muy Alta",AW20="Leve"),AND(AU20="Muy Alta",AW20="Menor"),AND(AU20="Muy Alta",AW20="Moderado"),AND(AU20="Muy Alta",AW20="Mayor")),"Alto",IF(OR(AND(AU20="Muy Baja",AW20="Catastrófico"),AND(AU20="Baja",AW20="Catastrófico"),AND(AU20="Media",AW20="Catastrófico"),AND(AU20="Alta",AW20="Catastrófico"),AND(AU20="Muy Alta",AW20="Catastrófico")),"Extremo","")))),"")</f>
        <v/>
      </c>
      <c r="AZ20" s="47"/>
      <c r="BA20" s="196"/>
      <c r="BB20" s="48"/>
      <c r="BC20" s="48"/>
      <c r="BD20" s="48"/>
      <c r="BE20" s="48"/>
      <c r="BF20" s="197"/>
      <c r="BG20" s="197"/>
      <c r="BH20" s="48"/>
      <c r="BI20" s="40"/>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row>
    <row r="21" spans="1:93" ht="78.75" customHeight="1">
      <c r="A21" s="352"/>
      <c r="B21" s="355"/>
      <c r="C21" s="355"/>
      <c r="D21" s="355"/>
      <c r="E21" s="355"/>
      <c r="F21" s="200"/>
      <c r="G21" s="200"/>
      <c r="H21" s="358"/>
      <c r="I21" s="355"/>
      <c r="J21" s="352"/>
      <c r="K21" s="344"/>
      <c r="L21" s="334"/>
      <c r="M21" s="347"/>
      <c r="N21" s="347"/>
      <c r="O21" s="347"/>
      <c r="P21" s="347"/>
      <c r="Q21" s="347"/>
      <c r="R21" s="347"/>
      <c r="S21" s="347"/>
      <c r="T21" s="347"/>
      <c r="U21" s="347"/>
      <c r="V21" s="347"/>
      <c r="W21" s="347"/>
      <c r="X21" s="347"/>
      <c r="Y21" s="347"/>
      <c r="Z21" s="347"/>
      <c r="AA21" s="347"/>
      <c r="AB21" s="347"/>
      <c r="AC21" s="347"/>
      <c r="AD21" s="347"/>
      <c r="AE21" s="347"/>
      <c r="AF21" s="347"/>
      <c r="AG21" s="168">
        <f t="shared" si="0"/>
        <v>5</v>
      </c>
      <c r="AH21" s="344"/>
      <c r="AI21" s="334"/>
      <c r="AJ21" s="337"/>
      <c r="AK21" s="40">
        <v>3</v>
      </c>
      <c r="AL21" s="129"/>
      <c r="AM21" s="41" t="str">
        <f>IF(OR(AN21="Preventivo",AN21="Detectivo"),"Probabilidad",IF(AN21="Correctivo","Impacto",""))</f>
        <v/>
      </c>
      <c r="AN21" s="42"/>
      <c r="AO21" s="42"/>
      <c r="AP21" s="43" t="str">
        <f t="shared" si="11"/>
        <v/>
      </c>
      <c r="AQ21" s="42"/>
      <c r="AR21" s="42"/>
      <c r="AS21" s="42"/>
      <c r="AT21" s="176" t="str">
        <f>IFERROR(IF(AND(AM20="Probabilidad",AM21="Probabilidad"),(AV20-(+AV20*AP21)),IF(AND(AM20="Impacto",AM21="Probabilidad"),(AV19-(+AV19*AP21)),IF(AM21="Impacto",AV20,""))),"")</f>
        <v/>
      </c>
      <c r="AU21" s="44" t="str">
        <f t="shared" si="12"/>
        <v/>
      </c>
      <c r="AV21" s="45" t="str">
        <f t="shared" si="13"/>
        <v/>
      </c>
      <c r="AW21" s="44" t="str">
        <f t="shared" si="14"/>
        <v/>
      </c>
      <c r="AX21" s="45" t="str">
        <f>IFERROR(IF(AND(AM20="Impacto",AM21="Impacto"),(AX20-(+AX20*AP21)),IF(AND(AM20="Probabilidad",AM21="Impacto"),(AX19-(+AX19*AP21)),IF(AM21="Probabilidad",AX20,""))),"")</f>
        <v/>
      </c>
      <c r="AY21" s="46" t="str">
        <f t="shared" si="15"/>
        <v/>
      </c>
      <c r="AZ21" s="47"/>
      <c r="BA21" s="196"/>
      <c r="BB21" s="48"/>
      <c r="BC21" s="48"/>
      <c r="BD21" s="48"/>
      <c r="BE21" s="48"/>
      <c r="BF21" s="197"/>
      <c r="BG21" s="197"/>
      <c r="BH21" s="48"/>
      <c r="BI21" s="40"/>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row>
    <row r="22" spans="1:93" ht="78.75" customHeight="1">
      <c r="A22" s="352"/>
      <c r="B22" s="355"/>
      <c r="C22" s="355"/>
      <c r="D22" s="355"/>
      <c r="E22" s="355"/>
      <c r="F22" s="200"/>
      <c r="G22" s="200"/>
      <c r="H22" s="358"/>
      <c r="I22" s="355"/>
      <c r="J22" s="352"/>
      <c r="K22" s="344"/>
      <c r="L22" s="334"/>
      <c r="M22" s="347"/>
      <c r="N22" s="347"/>
      <c r="O22" s="347"/>
      <c r="P22" s="347"/>
      <c r="Q22" s="347"/>
      <c r="R22" s="347"/>
      <c r="S22" s="347"/>
      <c r="T22" s="347"/>
      <c r="U22" s="347"/>
      <c r="V22" s="347"/>
      <c r="W22" s="347"/>
      <c r="X22" s="347"/>
      <c r="Y22" s="347"/>
      <c r="Z22" s="347"/>
      <c r="AA22" s="347"/>
      <c r="AB22" s="347"/>
      <c r="AC22" s="347"/>
      <c r="AD22" s="347"/>
      <c r="AE22" s="347"/>
      <c r="AF22" s="347"/>
      <c r="AG22" s="168">
        <f t="shared" si="0"/>
        <v>5</v>
      </c>
      <c r="AH22" s="344"/>
      <c r="AI22" s="334"/>
      <c r="AJ22" s="337"/>
      <c r="AK22" s="40">
        <v>4</v>
      </c>
      <c r="AL22" s="128"/>
      <c r="AM22" s="41" t="str">
        <f t="shared" ref="AM22:AM24" si="16">IF(OR(AN22="Preventivo",AN22="Detectivo"),"Probabilidad",IF(AN22="Correctivo","Impacto",""))</f>
        <v/>
      </c>
      <c r="AN22" s="42"/>
      <c r="AO22" s="42"/>
      <c r="AP22" s="43" t="str">
        <f t="shared" si="11"/>
        <v/>
      </c>
      <c r="AQ22" s="42"/>
      <c r="AR22" s="42"/>
      <c r="AS22" s="42"/>
      <c r="AT22" s="176" t="str">
        <f t="shared" ref="AT22:AT24" si="17">IFERROR(IF(AND(AM21="Probabilidad",AM22="Probabilidad"),(AV21-(+AV21*AP22)),IF(AND(AM21="Impacto",AM22="Probabilidad"),(AV20-(+AV20*AP22)),IF(AM22="Impacto",AV21,""))),"")</f>
        <v/>
      </c>
      <c r="AU22" s="44" t="str">
        <f t="shared" si="12"/>
        <v/>
      </c>
      <c r="AV22" s="45" t="str">
        <f t="shared" si="13"/>
        <v/>
      </c>
      <c r="AW22" s="44" t="str">
        <f t="shared" si="14"/>
        <v/>
      </c>
      <c r="AX22" s="45" t="str">
        <f t="shared" ref="AX22:AX24" si="18">IFERROR(IF(AND(AM21="Impacto",AM22="Impacto"),(AX21-(+AX21*AP22)),IF(AND(AM21="Probabilidad",AM22="Impacto"),(AX20-(+AX20*AP22)),IF(AM22="Probabilidad",AX21,""))),"")</f>
        <v/>
      </c>
      <c r="AY22" s="46" t="str">
        <f>IFERROR(IF(OR(AND(AU22="Muy Baja",AW22="Leve"),AND(AU22="Muy Baja",AW22="Menor"),AND(AU22="Baja",AW22="Leve")),"Bajo",IF(OR(AND(AU22="Muy baja",AW22="Moderado"),AND(AU22="Baja",AW22="Menor"),AND(AU22="Baja",AW22="Moderado"),AND(AU22="Media",AW22="Leve"),AND(AU22="Media",AW22="Menor"),AND(AU22="Media",AW22="Moderado"),AND(AU22="Alta",AW22="Leve"),AND(AU22="Alta",AW22="Menor")),"Moderado",IF(OR(AND(AU22="Muy Baja",AW22="Mayor"),AND(AU22="Baja",AW22="Mayor"),AND(AU22="Media",AW22="Mayor"),AND(AU22="Alta",AW22="Moderado"),AND(AU22="Alta",AW22="Mayor"),AND(AU22="Muy Alta",AW22="Leve"),AND(AU22="Muy Alta",AW22="Menor"),AND(AU22="Muy Alta",AW22="Moderado"),AND(AU22="Muy Alta",AW22="Mayor")),"Alto",IF(OR(AND(AU22="Muy Baja",AW22="Catastrófico"),AND(AU22="Baja",AW22="Catastrófico"),AND(AU22="Media",AW22="Catastrófico"),AND(AU22="Alta",AW22="Catastrófico"),AND(AU22="Muy Alta",AW22="Catastrófico")),"Extremo","")))),"")</f>
        <v/>
      </c>
      <c r="AZ22" s="47"/>
      <c r="BA22" s="196"/>
      <c r="BB22" s="48"/>
      <c r="BC22" s="48"/>
      <c r="BD22" s="48"/>
      <c r="BE22" s="48"/>
      <c r="BF22" s="197"/>
      <c r="BG22" s="197"/>
      <c r="BH22" s="48"/>
      <c r="BI22" s="40"/>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row>
    <row r="23" spans="1:93" ht="78.75" customHeight="1">
      <c r="A23" s="352"/>
      <c r="B23" s="355"/>
      <c r="C23" s="355"/>
      <c r="D23" s="355"/>
      <c r="E23" s="355"/>
      <c r="F23" s="200"/>
      <c r="G23" s="200"/>
      <c r="H23" s="358"/>
      <c r="I23" s="355"/>
      <c r="J23" s="352"/>
      <c r="K23" s="344"/>
      <c r="L23" s="334"/>
      <c r="M23" s="347"/>
      <c r="N23" s="347"/>
      <c r="O23" s="347"/>
      <c r="P23" s="347"/>
      <c r="Q23" s="347"/>
      <c r="R23" s="347"/>
      <c r="S23" s="347"/>
      <c r="T23" s="347"/>
      <c r="U23" s="347"/>
      <c r="V23" s="347"/>
      <c r="W23" s="347"/>
      <c r="X23" s="347"/>
      <c r="Y23" s="347"/>
      <c r="Z23" s="347"/>
      <c r="AA23" s="347"/>
      <c r="AB23" s="347"/>
      <c r="AC23" s="347"/>
      <c r="AD23" s="347"/>
      <c r="AE23" s="347"/>
      <c r="AF23" s="347"/>
      <c r="AG23" s="168">
        <f t="shared" si="0"/>
        <v>5</v>
      </c>
      <c r="AH23" s="344"/>
      <c r="AI23" s="334"/>
      <c r="AJ23" s="337"/>
      <c r="AK23" s="40">
        <v>5</v>
      </c>
      <c r="AL23" s="128"/>
      <c r="AM23" s="41" t="str">
        <f t="shared" si="16"/>
        <v/>
      </c>
      <c r="AN23" s="42"/>
      <c r="AO23" s="42"/>
      <c r="AP23" s="43" t="str">
        <f t="shared" si="11"/>
        <v/>
      </c>
      <c r="AQ23" s="42"/>
      <c r="AR23" s="42"/>
      <c r="AS23" s="42"/>
      <c r="AT23" s="176" t="str">
        <f t="shared" si="17"/>
        <v/>
      </c>
      <c r="AU23" s="44" t="str">
        <f t="shared" si="12"/>
        <v/>
      </c>
      <c r="AV23" s="45" t="str">
        <f t="shared" si="13"/>
        <v/>
      </c>
      <c r="AW23" s="44" t="str">
        <f t="shared" si="14"/>
        <v/>
      </c>
      <c r="AX23" s="45" t="str">
        <f t="shared" si="18"/>
        <v/>
      </c>
      <c r="AY23" s="46" t="str">
        <f t="shared" ref="AY23:AY24" si="19">IFERROR(IF(OR(AND(AU23="Muy Baja",AW23="Leve"),AND(AU23="Muy Baja",AW23="Menor"),AND(AU23="Baja",AW23="Leve")),"Bajo",IF(OR(AND(AU23="Muy baja",AW23="Moderado"),AND(AU23="Baja",AW23="Menor"),AND(AU23="Baja",AW23="Moderado"),AND(AU23="Media",AW23="Leve"),AND(AU23="Media",AW23="Menor"),AND(AU23="Media",AW23="Moderado"),AND(AU23="Alta",AW23="Leve"),AND(AU23="Alta",AW23="Menor")),"Moderado",IF(OR(AND(AU23="Muy Baja",AW23="Mayor"),AND(AU23="Baja",AW23="Mayor"),AND(AU23="Media",AW23="Mayor"),AND(AU23="Alta",AW23="Moderado"),AND(AU23="Alta",AW23="Mayor"),AND(AU23="Muy Alta",AW23="Leve"),AND(AU23="Muy Alta",AW23="Menor"),AND(AU23="Muy Alta",AW23="Moderado"),AND(AU23="Muy Alta",AW23="Mayor")),"Alto",IF(OR(AND(AU23="Muy Baja",AW23="Catastrófico"),AND(AU23="Baja",AW23="Catastrófico"),AND(AU23="Media",AW23="Catastrófico"),AND(AU23="Alta",AW23="Catastrófico"),AND(AU23="Muy Alta",AW23="Catastrófico")),"Extremo","")))),"")</f>
        <v/>
      </c>
      <c r="AZ23" s="47"/>
      <c r="BA23" s="196"/>
      <c r="BB23" s="48"/>
      <c r="BC23" s="48"/>
      <c r="BD23" s="48"/>
      <c r="BE23" s="48"/>
      <c r="BF23" s="197"/>
      <c r="BG23" s="197"/>
      <c r="BH23" s="48"/>
      <c r="BI23" s="40"/>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row>
    <row r="24" spans="1:93" ht="78.75" customHeight="1">
      <c r="A24" s="353"/>
      <c r="B24" s="356"/>
      <c r="C24" s="356"/>
      <c r="D24" s="356"/>
      <c r="E24" s="356"/>
      <c r="F24" s="201"/>
      <c r="G24" s="201"/>
      <c r="H24" s="359"/>
      <c r="I24" s="356"/>
      <c r="J24" s="353"/>
      <c r="K24" s="345"/>
      <c r="L24" s="335"/>
      <c r="M24" s="348"/>
      <c r="N24" s="348"/>
      <c r="O24" s="348"/>
      <c r="P24" s="348"/>
      <c r="Q24" s="348"/>
      <c r="R24" s="348"/>
      <c r="S24" s="348"/>
      <c r="T24" s="348"/>
      <c r="U24" s="348"/>
      <c r="V24" s="348"/>
      <c r="W24" s="348"/>
      <c r="X24" s="348"/>
      <c r="Y24" s="348"/>
      <c r="Z24" s="348"/>
      <c r="AA24" s="348"/>
      <c r="AB24" s="348"/>
      <c r="AC24" s="348"/>
      <c r="AD24" s="348"/>
      <c r="AE24" s="348"/>
      <c r="AF24" s="348"/>
      <c r="AG24" s="168">
        <f t="shared" si="0"/>
        <v>5</v>
      </c>
      <c r="AH24" s="345"/>
      <c r="AI24" s="335"/>
      <c r="AJ24" s="338"/>
      <c r="AK24" s="40">
        <v>6</v>
      </c>
      <c r="AL24" s="128"/>
      <c r="AM24" s="41" t="str">
        <f t="shared" si="16"/>
        <v/>
      </c>
      <c r="AN24" s="42"/>
      <c r="AO24" s="42"/>
      <c r="AP24" s="43" t="str">
        <f t="shared" si="11"/>
        <v/>
      </c>
      <c r="AQ24" s="42"/>
      <c r="AR24" s="42"/>
      <c r="AS24" s="42"/>
      <c r="AT24" s="176" t="str">
        <f t="shared" si="17"/>
        <v/>
      </c>
      <c r="AU24" s="44" t="str">
        <f t="shared" si="12"/>
        <v/>
      </c>
      <c r="AV24" s="45" t="str">
        <f t="shared" si="13"/>
        <v/>
      </c>
      <c r="AW24" s="44" t="str">
        <f t="shared" si="14"/>
        <v/>
      </c>
      <c r="AX24" s="45" t="str">
        <f t="shared" si="18"/>
        <v/>
      </c>
      <c r="AY24" s="46" t="str">
        <f t="shared" si="19"/>
        <v/>
      </c>
      <c r="AZ24" s="47"/>
      <c r="BA24" s="196"/>
      <c r="BB24" s="48"/>
      <c r="BC24" s="48"/>
      <c r="BD24" s="48"/>
      <c r="BE24" s="48"/>
      <c r="BF24" s="197"/>
      <c r="BG24" s="197"/>
      <c r="BH24" s="48"/>
      <c r="BI24" s="40"/>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row>
    <row r="25" spans="1:93" ht="78.75" customHeight="1">
      <c r="A25" s="351">
        <v>3</v>
      </c>
      <c r="B25" s="354"/>
      <c r="C25" s="354"/>
      <c r="D25" s="354"/>
      <c r="E25" s="354"/>
      <c r="F25" s="199"/>
      <c r="G25" s="199"/>
      <c r="H25" s="357"/>
      <c r="I25" s="354"/>
      <c r="J25" s="351"/>
      <c r="K25" s="343" t="str">
        <f>IF(J25&lt;=0,"",IF(J25&lt;=2,"Muy Baja",IF(J25&lt;=24,"Baja",IF(J25&lt;=500,"Media",IF(J25&lt;=5000,"Alta","Muy Alta")))))</f>
        <v/>
      </c>
      <c r="L25" s="333" t="str">
        <f>IF(K25="","",IF(K25="Muy Baja",0.2,IF(K25="Baja",0.4,IF(K25="Media",0.6,IF(K25="Alta",0.8,IF(K25="Muy Alta",1,))))))</f>
        <v/>
      </c>
      <c r="M25" s="346"/>
      <c r="N25" s="346"/>
      <c r="O25" s="346"/>
      <c r="P25" s="346"/>
      <c r="Q25" s="346"/>
      <c r="R25" s="346"/>
      <c r="S25" s="346"/>
      <c r="T25" s="346"/>
      <c r="U25" s="346"/>
      <c r="V25" s="346"/>
      <c r="W25" s="346"/>
      <c r="X25" s="346"/>
      <c r="Y25" s="346"/>
      <c r="Z25" s="346"/>
      <c r="AA25" s="346"/>
      <c r="AB25" s="346"/>
      <c r="AC25" s="346"/>
      <c r="AD25" s="346"/>
      <c r="AE25" s="346"/>
      <c r="AF25" s="346"/>
      <c r="AG25" s="168">
        <f t="shared" si="0"/>
        <v>5</v>
      </c>
      <c r="AH25" s="343" t="str">
        <f t="shared" ref="AH25" si="20">IF(AG25=5,"Moderado",IF(AG25=10,"Mayor",IF(AG25=20,"Catastrófico",0)))</f>
        <v>Moderado</v>
      </c>
      <c r="AI25" s="333">
        <f t="shared" ref="AI25" si="21">IF(AH25="","",IF(AH25="Leve",0.2,IF(AH25="Menor",0.4,IF(AH25="Moderado",0.6,IF(AH25="Mayor",0.8,IF(AH25="Catastrófico",1,))))))</f>
        <v>0.6</v>
      </c>
      <c r="AJ25" s="336"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
      </c>
      <c r="AK25" s="40">
        <v>1</v>
      </c>
      <c r="AL25" s="128"/>
      <c r="AM25" s="41" t="str">
        <f>IF(OR(AN25="Preventivo",AN25="Detectivo"),"Probabilidad",IF(AN25="Correctivo","Impacto",""))</f>
        <v/>
      </c>
      <c r="AN25" s="42"/>
      <c r="AO25" s="42"/>
      <c r="AP25" s="43" t="str">
        <f>IF(AND(AN25="Preventivo",AO25="Automático"),"50%",IF(AND(AN25="Preventivo",AO25="Manual"),"40%",IF(AND(AN25="Detectivo",AO25="Automático"),"40%",IF(AND(AN25="Detectivo",AO25="Manual"),"30%",IF(AND(AN25="Correctivo",AO25="Automático"),"35%",IF(AND(AN25="Correctivo",AO25="Manual"),"25%",""))))))</f>
        <v/>
      </c>
      <c r="AQ25" s="42"/>
      <c r="AR25" s="42"/>
      <c r="AS25" s="42"/>
      <c r="AT25" s="176" t="str">
        <f>IFERROR(IF(AM25="Probabilidad",(L25-(+L25*AP25)),IF(AM25="Impacto",L25,"")),"")</f>
        <v/>
      </c>
      <c r="AU25" s="44" t="str">
        <f>IFERROR(IF(AT25="","",IF(AT25&lt;=0.2,"Muy Baja",IF(AT25&lt;=0.4,"Baja",IF(AT25&lt;=0.6,"Media",IF(AT25&lt;=0.8,"Alta","Muy Alta"))))),"")</f>
        <v/>
      </c>
      <c r="AV25" s="45" t="str">
        <f>+AT25</f>
        <v/>
      </c>
      <c r="AW25" s="44" t="str">
        <f>IFERROR(IF(AX25="","",IF(AX25&lt;=0.2,"Leve",IF(AX25&lt;=0.4,"Menor",IF(AX25&lt;=0.6,"Moderado",IF(AX25&lt;=0.8,"Mayor","Catastrófico"))))),"")</f>
        <v/>
      </c>
      <c r="AX25" s="45" t="str">
        <f>IFERROR(IF(AM25="Impacto",(AI25-(+AI25*AP25)),IF(AM25="Probabilidad",AI25,"")),"")</f>
        <v/>
      </c>
      <c r="AY25" s="46" t="str">
        <f>IFERROR(IF(OR(AND(AU25="Muy Baja",AW25="Leve"),AND(AU25="Muy Baja",AW25="Menor"),AND(AU25="Baja",AW25="Leve")),"Bajo",IF(OR(AND(AU25="Muy baja",AW25="Moderado"),AND(AU25="Baja",AW25="Menor"),AND(AU25="Baja",AW25="Moderado"),AND(AU25="Media",AW25="Leve"),AND(AU25="Media",AW25="Menor"),AND(AU25="Media",AW25="Moderado"),AND(AU25="Alta",AW25="Leve"),AND(AU25="Alta",AW25="Menor")),"Moderado",IF(OR(AND(AU25="Muy Baja",AW25="Mayor"),AND(AU25="Baja",AW25="Mayor"),AND(AU25="Media",AW25="Mayor"),AND(AU25="Alta",AW25="Moderado"),AND(AU25="Alta",AW25="Mayor"),AND(AU25="Muy Alta",AW25="Leve"),AND(AU25="Muy Alta",AW25="Menor"),AND(AU25="Muy Alta",AW25="Moderado"),AND(AU25="Muy Alta",AW25="Mayor")),"Alto",IF(OR(AND(AU25="Muy Baja",AW25="Catastrófico"),AND(AU25="Baja",AW25="Catastrófico"),AND(AU25="Media",AW25="Catastrófico"),AND(AU25="Alta",AW25="Catastrófico"),AND(AU25="Muy Alta",AW25="Catastrófico")),"Extremo","")))),"")</f>
        <v/>
      </c>
      <c r="AZ25" s="47"/>
      <c r="BA25" s="196"/>
      <c r="BB25" s="48"/>
      <c r="BC25" s="48"/>
      <c r="BD25" s="48"/>
      <c r="BE25" s="48"/>
      <c r="BF25" s="197"/>
      <c r="BG25" s="197"/>
      <c r="BH25" s="48"/>
      <c r="BI25" s="40"/>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row>
    <row r="26" spans="1:93" ht="78.75" customHeight="1">
      <c r="A26" s="352"/>
      <c r="B26" s="355"/>
      <c r="C26" s="355"/>
      <c r="D26" s="355"/>
      <c r="E26" s="355"/>
      <c r="F26" s="200"/>
      <c r="G26" s="200"/>
      <c r="H26" s="358"/>
      <c r="I26" s="355"/>
      <c r="J26" s="352"/>
      <c r="K26" s="344"/>
      <c r="L26" s="334"/>
      <c r="M26" s="347"/>
      <c r="N26" s="347"/>
      <c r="O26" s="347"/>
      <c r="P26" s="347"/>
      <c r="Q26" s="347"/>
      <c r="R26" s="347"/>
      <c r="S26" s="347"/>
      <c r="T26" s="347"/>
      <c r="U26" s="347"/>
      <c r="V26" s="347"/>
      <c r="W26" s="347"/>
      <c r="X26" s="347"/>
      <c r="Y26" s="347"/>
      <c r="Z26" s="347"/>
      <c r="AA26" s="347"/>
      <c r="AB26" s="347"/>
      <c r="AC26" s="347"/>
      <c r="AD26" s="347"/>
      <c r="AE26" s="347"/>
      <c r="AF26" s="347"/>
      <c r="AG26" s="168">
        <f t="shared" si="0"/>
        <v>5</v>
      </c>
      <c r="AH26" s="344"/>
      <c r="AI26" s="334"/>
      <c r="AJ26" s="337"/>
      <c r="AK26" s="40">
        <v>2</v>
      </c>
      <c r="AL26" s="128"/>
      <c r="AM26" s="41" t="str">
        <f>IF(OR(AN26="Preventivo",AN26="Detectivo"),"Probabilidad",IF(AN26="Correctivo","Impacto",""))</f>
        <v/>
      </c>
      <c r="AN26" s="42"/>
      <c r="AO26" s="42"/>
      <c r="AP26" s="43" t="str">
        <f t="shared" ref="AP26:AP30" si="22">IF(AND(AN26="Preventivo",AO26="Automático"),"50%",IF(AND(AN26="Preventivo",AO26="Manual"),"40%",IF(AND(AN26="Detectivo",AO26="Automático"),"40%",IF(AND(AN26="Detectivo",AO26="Manual"),"30%",IF(AND(AN26="Correctivo",AO26="Automático"),"35%",IF(AND(AN26="Correctivo",AO26="Manual"),"25%",""))))))</f>
        <v/>
      </c>
      <c r="AQ26" s="42"/>
      <c r="AR26" s="42"/>
      <c r="AS26" s="42"/>
      <c r="AT26" s="176" t="str">
        <f>IFERROR(IF(AND(AM25="Probabilidad",AM26="Probabilidad"),(AV25-(+AV25*AP26)),IF(AM26="Probabilidad",(L25-(+L25*AP26)),IF(AM26="Impacto",AV25,""))),"")</f>
        <v/>
      </c>
      <c r="AU26" s="44" t="str">
        <f t="shared" ref="AU26:AU30" si="23">IFERROR(IF(AT26="","",IF(AT26&lt;=0.2,"Muy Baja",IF(AT26&lt;=0.4,"Baja",IF(AT26&lt;=0.6,"Media",IF(AT26&lt;=0.8,"Alta","Muy Alta"))))),"")</f>
        <v/>
      </c>
      <c r="AV26" s="45" t="str">
        <f t="shared" ref="AV26:AV30" si="24">+AT26</f>
        <v/>
      </c>
      <c r="AW26" s="44" t="str">
        <f t="shared" ref="AW26:AW30" si="25">IFERROR(IF(AX26="","",IF(AX26&lt;=0.2,"Leve",IF(AX26&lt;=0.4,"Menor",IF(AX26&lt;=0.6,"Moderado",IF(AX26&lt;=0.8,"Mayor","Catastrófico"))))),"")</f>
        <v/>
      </c>
      <c r="AX26" s="45" t="str">
        <f>IFERROR(IF(AND(AM25="Impacto",AM26="Impacto"),(AX25-(+AX25*AP26)),IF(AM26="Impacto",(AI25-(+AI25*AP26)),IF(AM26="Probabilidad",AX25,""))),"")</f>
        <v/>
      </c>
      <c r="AY26" s="46" t="str">
        <f t="shared" ref="AY26:AY27" si="26">IFERROR(IF(OR(AND(AU26="Muy Baja",AW26="Leve"),AND(AU26="Muy Baja",AW26="Menor"),AND(AU26="Baja",AW26="Leve")),"Bajo",IF(OR(AND(AU26="Muy baja",AW26="Moderado"),AND(AU26="Baja",AW26="Menor"),AND(AU26="Baja",AW26="Moderado"),AND(AU26="Media",AW26="Leve"),AND(AU26="Media",AW26="Menor"),AND(AU26="Media",AW26="Moderado"),AND(AU26="Alta",AW26="Leve"),AND(AU26="Alta",AW26="Menor")),"Moderado",IF(OR(AND(AU26="Muy Baja",AW26="Mayor"),AND(AU26="Baja",AW26="Mayor"),AND(AU26="Media",AW26="Mayor"),AND(AU26="Alta",AW26="Moderado"),AND(AU26="Alta",AW26="Mayor"),AND(AU26="Muy Alta",AW26="Leve"),AND(AU26="Muy Alta",AW26="Menor"),AND(AU26="Muy Alta",AW26="Moderado"),AND(AU26="Muy Alta",AW26="Mayor")),"Alto",IF(OR(AND(AU26="Muy Baja",AW26="Catastrófico"),AND(AU26="Baja",AW26="Catastrófico"),AND(AU26="Media",AW26="Catastrófico"),AND(AU26="Alta",AW26="Catastrófico"),AND(AU26="Muy Alta",AW26="Catastrófico")),"Extremo","")))),"")</f>
        <v/>
      </c>
      <c r="AZ26" s="47"/>
      <c r="BA26" s="196"/>
      <c r="BB26" s="48"/>
      <c r="BC26" s="48"/>
      <c r="BD26" s="48"/>
      <c r="BE26" s="48"/>
      <c r="BF26" s="197"/>
      <c r="BG26" s="197"/>
      <c r="BH26" s="48"/>
      <c r="BI26" s="40"/>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row>
    <row r="27" spans="1:93" ht="78.75" customHeight="1">
      <c r="A27" s="352"/>
      <c r="B27" s="355"/>
      <c r="C27" s="355"/>
      <c r="D27" s="355"/>
      <c r="E27" s="355"/>
      <c r="F27" s="200"/>
      <c r="G27" s="200"/>
      <c r="H27" s="358"/>
      <c r="I27" s="355"/>
      <c r="J27" s="352"/>
      <c r="K27" s="344"/>
      <c r="L27" s="334"/>
      <c r="M27" s="347"/>
      <c r="N27" s="347"/>
      <c r="O27" s="347"/>
      <c r="P27" s="347"/>
      <c r="Q27" s="347"/>
      <c r="R27" s="347"/>
      <c r="S27" s="347"/>
      <c r="T27" s="347"/>
      <c r="U27" s="347"/>
      <c r="V27" s="347"/>
      <c r="W27" s="347"/>
      <c r="X27" s="347"/>
      <c r="Y27" s="347"/>
      <c r="Z27" s="347"/>
      <c r="AA27" s="347"/>
      <c r="AB27" s="347"/>
      <c r="AC27" s="347"/>
      <c r="AD27" s="347"/>
      <c r="AE27" s="347"/>
      <c r="AF27" s="347"/>
      <c r="AG27" s="168">
        <f t="shared" si="0"/>
        <v>5</v>
      </c>
      <c r="AH27" s="344"/>
      <c r="AI27" s="334"/>
      <c r="AJ27" s="337"/>
      <c r="AK27" s="40">
        <v>3</v>
      </c>
      <c r="AL27" s="129"/>
      <c r="AM27" s="41" t="str">
        <f>IF(OR(AN27="Preventivo",AN27="Detectivo"),"Probabilidad",IF(AN27="Correctivo","Impacto",""))</f>
        <v/>
      </c>
      <c r="AN27" s="42"/>
      <c r="AO27" s="42"/>
      <c r="AP27" s="43" t="str">
        <f t="shared" si="22"/>
        <v/>
      </c>
      <c r="AQ27" s="42"/>
      <c r="AR27" s="42"/>
      <c r="AS27" s="42"/>
      <c r="AT27" s="176" t="str">
        <f>IFERROR(IF(AND(AM26="Probabilidad",AM27="Probabilidad"),(AV26-(+AV26*AP27)),IF(AND(AM26="Impacto",AM27="Probabilidad"),(AV25-(+AV25*AP27)),IF(AM27="Impacto",AV26,""))),"")</f>
        <v/>
      </c>
      <c r="AU27" s="44" t="str">
        <f t="shared" si="23"/>
        <v/>
      </c>
      <c r="AV27" s="45" t="str">
        <f t="shared" si="24"/>
        <v/>
      </c>
      <c r="AW27" s="44" t="str">
        <f t="shared" si="25"/>
        <v/>
      </c>
      <c r="AX27" s="45" t="str">
        <f>IFERROR(IF(AND(AM26="Impacto",AM27="Impacto"),(AX26-(+AX26*AP27)),IF(AND(AM26="Probabilidad",AM27="Impacto"),(AX25-(+AX25*AP27)),IF(AM27="Probabilidad",AX26,""))),"")</f>
        <v/>
      </c>
      <c r="AY27" s="46" t="str">
        <f t="shared" si="26"/>
        <v/>
      </c>
      <c r="AZ27" s="47"/>
      <c r="BA27" s="196"/>
      <c r="BB27" s="48"/>
      <c r="BC27" s="48"/>
      <c r="BD27" s="48"/>
      <c r="BE27" s="48"/>
      <c r="BF27" s="197"/>
      <c r="BG27" s="197"/>
      <c r="BH27" s="48"/>
      <c r="BI27" s="40"/>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row>
    <row r="28" spans="1:93" ht="78.75" customHeight="1">
      <c r="A28" s="352"/>
      <c r="B28" s="355"/>
      <c r="C28" s="355"/>
      <c r="D28" s="355"/>
      <c r="E28" s="355"/>
      <c r="F28" s="200"/>
      <c r="G28" s="200"/>
      <c r="H28" s="358"/>
      <c r="I28" s="355"/>
      <c r="J28" s="352"/>
      <c r="K28" s="344"/>
      <c r="L28" s="334"/>
      <c r="M28" s="347"/>
      <c r="N28" s="347"/>
      <c r="O28" s="347"/>
      <c r="P28" s="347"/>
      <c r="Q28" s="347"/>
      <c r="R28" s="347"/>
      <c r="S28" s="347"/>
      <c r="T28" s="347"/>
      <c r="U28" s="347"/>
      <c r="V28" s="347"/>
      <c r="W28" s="347"/>
      <c r="X28" s="347"/>
      <c r="Y28" s="347"/>
      <c r="Z28" s="347"/>
      <c r="AA28" s="347"/>
      <c r="AB28" s="347"/>
      <c r="AC28" s="347"/>
      <c r="AD28" s="347"/>
      <c r="AE28" s="347"/>
      <c r="AF28" s="347"/>
      <c r="AG28" s="168">
        <f t="shared" si="0"/>
        <v>5</v>
      </c>
      <c r="AH28" s="344"/>
      <c r="AI28" s="334"/>
      <c r="AJ28" s="337"/>
      <c r="AK28" s="40">
        <v>4</v>
      </c>
      <c r="AL28" s="128"/>
      <c r="AM28" s="41" t="str">
        <f t="shared" ref="AM28:AM30" si="27">IF(OR(AN28="Preventivo",AN28="Detectivo"),"Probabilidad",IF(AN28="Correctivo","Impacto",""))</f>
        <v/>
      </c>
      <c r="AN28" s="42"/>
      <c r="AO28" s="42"/>
      <c r="AP28" s="43" t="str">
        <f t="shared" si="22"/>
        <v/>
      </c>
      <c r="AQ28" s="42"/>
      <c r="AR28" s="42"/>
      <c r="AS28" s="42"/>
      <c r="AT28" s="176" t="str">
        <f t="shared" ref="AT28:AT30" si="28">IFERROR(IF(AND(AM27="Probabilidad",AM28="Probabilidad"),(AV27-(+AV27*AP28)),IF(AND(AM27="Impacto",AM28="Probabilidad"),(AV26-(+AV26*AP28)),IF(AM28="Impacto",AV27,""))),"")</f>
        <v/>
      </c>
      <c r="AU28" s="44" t="str">
        <f t="shared" si="23"/>
        <v/>
      </c>
      <c r="AV28" s="45" t="str">
        <f t="shared" si="24"/>
        <v/>
      </c>
      <c r="AW28" s="44" t="str">
        <f t="shared" si="25"/>
        <v/>
      </c>
      <c r="AX28" s="45" t="str">
        <f t="shared" ref="AX28:AX30" si="29">IFERROR(IF(AND(AM27="Impacto",AM28="Impacto"),(AX27-(+AX27*AP28)),IF(AND(AM27="Probabilidad",AM28="Impacto"),(AX26-(+AX26*AP28)),IF(AM28="Probabilidad",AX27,""))),"")</f>
        <v/>
      </c>
      <c r="AY28" s="46" t="str">
        <f>IFERROR(IF(OR(AND(AU28="Muy Baja",AW28="Leve"),AND(AU28="Muy Baja",AW28="Menor"),AND(AU28="Baja",AW28="Leve")),"Bajo",IF(OR(AND(AU28="Muy baja",AW28="Moderado"),AND(AU28="Baja",AW28="Menor"),AND(AU28="Baja",AW28="Moderado"),AND(AU28="Media",AW28="Leve"),AND(AU28="Media",AW28="Menor"),AND(AU28="Media",AW28="Moderado"),AND(AU28="Alta",AW28="Leve"),AND(AU28="Alta",AW28="Menor")),"Moderado",IF(OR(AND(AU28="Muy Baja",AW28="Mayor"),AND(AU28="Baja",AW28="Mayor"),AND(AU28="Media",AW28="Mayor"),AND(AU28="Alta",AW28="Moderado"),AND(AU28="Alta",AW28="Mayor"),AND(AU28="Muy Alta",AW28="Leve"),AND(AU28="Muy Alta",AW28="Menor"),AND(AU28="Muy Alta",AW28="Moderado"),AND(AU28="Muy Alta",AW28="Mayor")),"Alto",IF(OR(AND(AU28="Muy Baja",AW28="Catastrófico"),AND(AU28="Baja",AW28="Catastrófico"),AND(AU28="Media",AW28="Catastrófico"),AND(AU28="Alta",AW28="Catastrófico"),AND(AU28="Muy Alta",AW28="Catastrófico")),"Extremo","")))),"")</f>
        <v/>
      </c>
      <c r="AZ28" s="47"/>
      <c r="BA28" s="196"/>
      <c r="BB28" s="48"/>
      <c r="BC28" s="48"/>
      <c r="BD28" s="48"/>
      <c r="BE28" s="48"/>
      <c r="BF28" s="197"/>
      <c r="BG28" s="197"/>
      <c r="BH28" s="48"/>
      <c r="BI28" s="40"/>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row>
    <row r="29" spans="1:93" ht="78.75" customHeight="1">
      <c r="A29" s="352"/>
      <c r="B29" s="355"/>
      <c r="C29" s="355"/>
      <c r="D29" s="355"/>
      <c r="E29" s="355"/>
      <c r="F29" s="200"/>
      <c r="G29" s="200"/>
      <c r="H29" s="358"/>
      <c r="I29" s="355"/>
      <c r="J29" s="352"/>
      <c r="K29" s="344"/>
      <c r="L29" s="334"/>
      <c r="M29" s="347"/>
      <c r="N29" s="347"/>
      <c r="O29" s="347"/>
      <c r="P29" s="347"/>
      <c r="Q29" s="347"/>
      <c r="R29" s="347"/>
      <c r="S29" s="347"/>
      <c r="T29" s="347"/>
      <c r="U29" s="347"/>
      <c r="V29" s="347"/>
      <c r="W29" s="347"/>
      <c r="X29" s="347"/>
      <c r="Y29" s="347"/>
      <c r="Z29" s="347"/>
      <c r="AA29" s="347"/>
      <c r="AB29" s="347"/>
      <c r="AC29" s="347"/>
      <c r="AD29" s="347"/>
      <c r="AE29" s="347"/>
      <c r="AF29" s="347"/>
      <c r="AG29" s="168">
        <f t="shared" si="0"/>
        <v>5</v>
      </c>
      <c r="AH29" s="344"/>
      <c r="AI29" s="334"/>
      <c r="AJ29" s="337"/>
      <c r="AK29" s="40">
        <v>5</v>
      </c>
      <c r="AL29" s="128"/>
      <c r="AM29" s="41" t="str">
        <f t="shared" si="27"/>
        <v/>
      </c>
      <c r="AN29" s="42"/>
      <c r="AO29" s="42"/>
      <c r="AP29" s="43" t="str">
        <f t="shared" si="22"/>
        <v/>
      </c>
      <c r="AQ29" s="42"/>
      <c r="AR29" s="42"/>
      <c r="AS29" s="42"/>
      <c r="AT29" s="176" t="str">
        <f t="shared" si="28"/>
        <v/>
      </c>
      <c r="AU29" s="44" t="str">
        <f t="shared" si="23"/>
        <v/>
      </c>
      <c r="AV29" s="45" t="str">
        <f t="shared" si="24"/>
        <v/>
      </c>
      <c r="AW29" s="44" t="str">
        <f t="shared" si="25"/>
        <v/>
      </c>
      <c r="AX29" s="45" t="str">
        <f t="shared" si="29"/>
        <v/>
      </c>
      <c r="AY29" s="46" t="str">
        <f t="shared" ref="AY29:AY30" si="30">IFERROR(IF(OR(AND(AU29="Muy Baja",AW29="Leve"),AND(AU29="Muy Baja",AW29="Menor"),AND(AU29="Baja",AW29="Leve")),"Bajo",IF(OR(AND(AU29="Muy baja",AW29="Moderado"),AND(AU29="Baja",AW29="Menor"),AND(AU29="Baja",AW29="Moderado"),AND(AU29="Media",AW29="Leve"),AND(AU29="Media",AW29="Menor"),AND(AU29="Media",AW29="Moderado"),AND(AU29="Alta",AW29="Leve"),AND(AU29="Alta",AW29="Menor")),"Moderado",IF(OR(AND(AU29="Muy Baja",AW29="Mayor"),AND(AU29="Baja",AW29="Mayor"),AND(AU29="Media",AW29="Mayor"),AND(AU29="Alta",AW29="Moderado"),AND(AU29="Alta",AW29="Mayor"),AND(AU29="Muy Alta",AW29="Leve"),AND(AU29="Muy Alta",AW29="Menor"),AND(AU29="Muy Alta",AW29="Moderado"),AND(AU29="Muy Alta",AW29="Mayor")),"Alto",IF(OR(AND(AU29="Muy Baja",AW29="Catastrófico"),AND(AU29="Baja",AW29="Catastrófico"),AND(AU29="Media",AW29="Catastrófico"),AND(AU29="Alta",AW29="Catastrófico"),AND(AU29="Muy Alta",AW29="Catastrófico")),"Extremo","")))),"")</f>
        <v/>
      </c>
      <c r="AZ29" s="47"/>
      <c r="BA29" s="196"/>
      <c r="BB29" s="48"/>
      <c r="BC29" s="48"/>
      <c r="BD29" s="48"/>
      <c r="BE29" s="48"/>
      <c r="BF29" s="197"/>
      <c r="BG29" s="197"/>
      <c r="BH29" s="48"/>
      <c r="BI29" s="40"/>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row>
    <row r="30" spans="1:93" ht="78.75" customHeight="1">
      <c r="A30" s="353"/>
      <c r="B30" s="356"/>
      <c r="C30" s="356"/>
      <c r="D30" s="356"/>
      <c r="E30" s="356"/>
      <c r="F30" s="201"/>
      <c r="G30" s="201"/>
      <c r="H30" s="359"/>
      <c r="I30" s="356"/>
      <c r="J30" s="353"/>
      <c r="K30" s="345"/>
      <c r="L30" s="335"/>
      <c r="M30" s="348"/>
      <c r="N30" s="348"/>
      <c r="O30" s="348"/>
      <c r="P30" s="348"/>
      <c r="Q30" s="348"/>
      <c r="R30" s="348"/>
      <c r="S30" s="348"/>
      <c r="T30" s="348"/>
      <c r="U30" s="348"/>
      <c r="V30" s="348"/>
      <c r="W30" s="348"/>
      <c r="X30" s="348"/>
      <c r="Y30" s="348"/>
      <c r="Z30" s="348"/>
      <c r="AA30" s="348"/>
      <c r="AB30" s="348"/>
      <c r="AC30" s="348"/>
      <c r="AD30" s="348"/>
      <c r="AE30" s="348"/>
      <c r="AF30" s="348"/>
      <c r="AG30" s="168">
        <f t="shared" si="0"/>
        <v>5</v>
      </c>
      <c r="AH30" s="345"/>
      <c r="AI30" s="335"/>
      <c r="AJ30" s="338"/>
      <c r="AK30" s="40">
        <v>6</v>
      </c>
      <c r="AL30" s="128"/>
      <c r="AM30" s="41" t="str">
        <f t="shared" si="27"/>
        <v/>
      </c>
      <c r="AN30" s="42"/>
      <c r="AO30" s="42"/>
      <c r="AP30" s="43" t="str">
        <f t="shared" si="22"/>
        <v/>
      </c>
      <c r="AQ30" s="42"/>
      <c r="AR30" s="42"/>
      <c r="AS30" s="42"/>
      <c r="AT30" s="176" t="str">
        <f t="shared" si="28"/>
        <v/>
      </c>
      <c r="AU30" s="44" t="str">
        <f t="shared" si="23"/>
        <v/>
      </c>
      <c r="AV30" s="45" t="str">
        <f t="shared" si="24"/>
        <v/>
      </c>
      <c r="AW30" s="44" t="str">
        <f t="shared" si="25"/>
        <v/>
      </c>
      <c r="AX30" s="45" t="str">
        <f t="shared" si="29"/>
        <v/>
      </c>
      <c r="AY30" s="46" t="str">
        <f t="shared" si="30"/>
        <v/>
      </c>
      <c r="AZ30" s="47"/>
      <c r="BA30" s="196"/>
      <c r="BB30" s="48"/>
      <c r="BC30" s="48"/>
      <c r="BD30" s="48"/>
      <c r="BE30" s="48"/>
      <c r="BF30" s="197"/>
      <c r="BG30" s="197"/>
      <c r="BH30" s="48"/>
      <c r="BI30" s="40"/>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row>
    <row r="31" spans="1:93" ht="78.75" customHeight="1">
      <c r="A31" s="351">
        <v>4</v>
      </c>
      <c r="B31" s="354"/>
      <c r="C31" s="354"/>
      <c r="D31" s="354"/>
      <c r="E31" s="354"/>
      <c r="F31" s="199"/>
      <c r="G31" s="199"/>
      <c r="H31" s="357"/>
      <c r="I31" s="354"/>
      <c r="J31" s="351"/>
      <c r="K31" s="343" t="str">
        <f>IF(J31&lt;=0,"",IF(J31&lt;=2,"Muy Baja",IF(J31&lt;=24,"Baja",IF(J31&lt;=500,"Media",IF(J31&lt;=5000,"Alta","Muy Alta")))))</f>
        <v/>
      </c>
      <c r="L31" s="333" t="str">
        <f>IF(K31="","",IF(K31="Muy Baja",0.2,IF(K31="Baja",0.4,IF(K31="Media",0.6,IF(K31="Alta",0.8,IF(K31="Muy Alta",1,))))))</f>
        <v/>
      </c>
      <c r="M31" s="346"/>
      <c r="N31" s="346"/>
      <c r="O31" s="346"/>
      <c r="P31" s="346"/>
      <c r="Q31" s="346"/>
      <c r="R31" s="346"/>
      <c r="S31" s="346"/>
      <c r="T31" s="346"/>
      <c r="U31" s="346"/>
      <c r="V31" s="346"/>
      <c r="W31" s="346"/>
      <c r="X31" s="346"/>
      <c r="Y31" s="346"/>
      <c r="Z31" s="346"/>
      <c r="AA31" s="346"/>
      <c r="AB31" s="346"/>
      <c r="AC31" s="346"/>
      <c r="AD31" s="346"/>
      <c r="AE31" s="346"/>
      <c r="AF31" s="346"/>
      <c r="AG31" s="168">
        <f t="shared" si="0"/>
        <v>5</v>
      </c>
      <c r="AH31" s="343" t="str">
        <f t="shared" ref="AH31" si="31">IF(AG31=5,"Moderado",IF(AG31=10,"Mayor",IF(AG31=20,"Catastrófico",0)))</f>
        <v>Moderado</v>
      </c>
      <c r="AI31" s="333">
        <f t="shared" ref="AI31" si="32">IF(AH31="","",IF(AH31="Leve",0.2,IF(AH31="Menor",0.4,IF(AH31="Moderado",0.6,IF(AH31="Mayor",0.8,IF(AH31="Catastrófico",1,))))))</f>
        <v>0.6</v>
      </c>
      <c r="AJ31" s="336"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
      </c>
      <c r="AK31" s="40">
        <v>1</v>
      </c>
      <c r="AL31" s="128"/>
      <c r="AM31" s="41" t="str">
        <f>IF(OR(AN31="Preventivo",AN31="Detectivo"),"Probabilidad",IF(AN31="Correctivo","Impacto",""))</f>
        <v/>
      </c>
      <c r="AN31" s="42"/>
      <c r="AO31" s="42"/>
      <c r="AP31" s="43" t="str">
        <f>IF(AND(AN31="Preventivo",AO31="Automático"),"50%",IF(AND(AN31="Preventivo",AO31="Manual"),"40%",IF(AND(AN31="Detectivo",AO31="Automático"),"40%",IF(AND(AN31="Detectivo",AO31="Manual"),"30%",IF(AND(AN31="Correctivo",AO31="Automático"),"35%",IF(AND(AN31="Correctivo",AO31="Manual"),"25%",""))))))</f>
        <v/>
      </c>
      <c r="AQ31" s="42"/>
      <c r="AR31" s="42"/>
      <c r="AS31" s="42"/>
      <c r="AT31" s="176" t="str">
        <f>IFERROR(IF(AM31="Probabilidad",(L31-(+L31*AP31)),IF(AM31="Impacto",L31,"")),"")</f>
        <v/>
      </c>
      <c r="AU31" s="44" t="str">
        <f>IFERROR(IF(AT31="","",IF(AT31&lt;=0.2,"Muy Baja",IF(AT31&lt;=0.4,"Baja",IF(AT31&lt;=0.6,"Media",IF(AT31&lt;=0.8,"Alta","Muy Alta"))))),"")</f>
        <v/>
      </c>
      <c r="AV31" s="45" t="str">
        <f>+AT31</f>
        <v/>
      </c>
      <c r="AW31" s="44" t="str">
        <f>IFERROR(IF(AX31="","",IF(AX31&lt;=0.2,"Leve",IF(AX31&lt;=0.4,"Menor",IF(AX31&lt;=0.6,"Moderado",IF(AX31&lt;=0.8,"Mayor","Catastrófico"))))),"")</f>
        <v/>
      </c>
      <c r="AX31" s="45" t="str">
        <f>IFERROR(IF(AM31="Impacto",(AI31-(+AI31*AP31)),IF(AM31="Probabilidad",AI31,"")),"")</f>
        <v/>
      </c>
      <c r="AY31" s="46" t="str">
        <f>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
      </c>
      <c r="AZ31" s="47"/>
      <c r="BA31" s="196"/>
      <c r="BB31" s="48"/>
      <c r="BC31" s="48"/>
      <c r="BD31" s="48"/>
      <c r="BE31" s="48"/>
      <c r="BF31" s="197"/>
      <c r="BG31" s="197"/>
      <c r="BH31" s="48"/>
      <c r="BI31" s="40"/>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row>
    <row r="32" spans="1:93" ht="78.75" customHeight="1">
      <c r="A32" s="352"/>
      <c r="B32" s="355"/>
      <c r="C32" s="355"/>
      <c r="D32" s="355"/>
      <c r="E32" s="355"/>
      <c r="F32" s="200"/>
      <c r="G32" s="200"/>
      <c r="H32" s="358"/>
      <c r="I32" s="355"/>
      <c r="J32" s="352"/>
      <c r="K32" s="344"/>
      <c r="L32" s="334"/>
      <c r="M32" s="347"/>
      <c r="N32" s="347"/>
      <c r="O32" s="347"/>
      <c r="P32" s="347"/>
      <c r="Q32" s="347"/>
      <c r="R32" s="347"/>
      <c r="S32" s="347"/>
      <c r="T32" s="347"/>
      <c r="U32" s="347"/>
      <c r="V32" s="347"/>
      <c r="W32" s="347"/>
      <c r="X32" s="347"/>
      <c r="Y32" s="347"/>
      <c r="Z32" s="347"/>
      <c r="AA32" s="347"/>
      <c r="AB32" s="347"/>
      <c r="AC32" s="347"/>
      <c r="AD32" s="347"/>
      <c r="AE32" s="347"/>
      <c r="AF32" s="347"/>
      <c r="AG32" s="168">
        <f t="shared" si="0"/>
        <v>5</v>
      </c>
      <c r="AH32" s="344"/>
      <c r="AI32" s="334"/>
      <c r="AJ32" s="337"/>
      <c r="AK32" s="40">
        <v>2</v>
      </c>
      <c r="AL32" s="128"/>
      <c r="AM32" s="41" t="str">
        <f>IF(OR(AN32="Preventivo",AN32="Detectivo"),"Probabilidad",IF(AN32="Correctivo","Impacto",""))</f>
        <v/>
      </c>
      <c r="AN32" s="42"/>
      <c r="AO32" s="42"/>
      <c r="AP32" s="43" t="str">
        <f t="shared" ref="AP32:AP36" si="33">IF(AND(AN32="Preventivo",AO32="Automático"),"50%",IF(AND(AN32="Preventivo",AO32="Manual"),"40%",IF(AND(AN32="Detectivo",AO32="Automático"),"40%",IF(AND(AN32="Detectivo",AO32="Manual"),"30%",IF(AND(AN32="Correctivo",AO32="Automático"),"35%",IF(AND(AN32="Correctivo",AO32="Manual"),"25%",""))))))</f>
        <v/>
      </c>
      <c r="AQ32" s="42"/>
      <c r="AR32" s="42"/>
      <c r="AS32" s="42"/>
      <c r="AT32" s="176" t="str">
        <f>IFERROR(IF(AND(AM31="Probabilidad",AM32="Probabilidad"),(AV31-(+AV31*AP32)),IF(AM32="Probabilidad",(L31-(+L31*AP32)),IF(AM32="Impacto",AV31,""))),"")</f>
        <v/>
      </c>
      <c r="AU32" s="44" t="str">
        <f t="shared" ref="AU32:AU36" si="34">IFERROR(IF(AT32="","",IF(AT32&lt;=0.2,"Muy Baja",IF(AT32&lt;=0.4,"Baja",IF(AT32&lt;=0.6,"Media",IF(AT32&lt;=0.8,"Alta","Muy Alta"))))),"")</f>
        <v/>
      </c>
      <c r="AV32" s="45" t="str">
        <f t="shared" ref="AV32:AV36" si="35">+AT32</f>
        <v/>
      </c>
      <c r="AW32" s="44" t="str">
        <f t="shared" ref="AW32:AW36" si="36">IFERROR(IF(AX32="","",IF(AX32&lt;=0.2,"Leve",IF(AX32&lt;=0.4,"Menor",IF(AX32&lt;=0.6,"Moderado",IF(AX32&lt;=0.8,"Mayor","Catastrófico"))))),"")</f>
        <v/>
      </c>
      <c r="AX32" s="45" t="str">
        <f>IFERROR(IF(AND(AM31="Impacto",AM32="Impacto"),(AX31-(+AX31*AP32)),IF(AM32="Impacto",(AI31-(+AI31*AP32)),IF(AM32="Probabilidad",AX31,""))),"")</f>
        <v/>
      </c>
      <c r="AY32" s="46" t="str">
        <f t="shared" ref="AY32:AY33" si="37">IFERROR(IF(OR(AND(AU32="Muy Baja",AW32="Leve"),AND(AU32="Muy Baja",AW32="Menor"),AND(AU32="Baja",AW32="Leve")),"Bajo",IF(OR(AND(AU32="Muy baja",AW32="Moderado"),AND(AU32="Baja",AW32="Menor"),AND(AU32="Baja",AW32="Moderado"),AND(AU32="Media",AW32="Leve"),AND(AU32="Media",AW32="Menor"),AND(AU32="Media",AW32="Moderado"),AND(AU32="Alta",AW32="Leve"),AND(AU32="Alta",AW32="Menor")),"Moderado",IF(OR(AND(AU32="Muy Baja",AW32="Mayor"),AND(AU32="Baja",AW32="Mayor"),AND(AU32="Media",AW32="Mayor"),AND(AU32="Alta",AW32="Moderado"),AND(AU32="Alta",AW32="Mayor"),AND(AU32="Muy Alta",AW32="Leve"),AND(AU32="Muy Alta",AW32="Menor"),AND(AU32="Muy Alta",AW32="Moderado"),AND(AU32="Muy Alta",AW32="Mayor")),"Alto",IF(OR(AND(AU32="Muy Baja",AW32="Catastrófico"),AND(AU32="Baja",AW32="Catastrófico"),AND(AU32="Media",AW32="Catastrófico"),AND(AU32="Alta",AW32="Catastrófico"),AND(AU32="Muy Alta",AW32="Catastrófico")),"Extremo","")))),"")</f>
        <v/>
      </c>
      <c r="AZ32" s="47"/>
      <c r="BA32" s="196"/>
      <c r="BB32" s="48"/>
      <c r="BC32" s="48"/>
      <c r="BD32" s="48"/>
      <c r="BE32" s="48"/>
      <c r="BF32" s="197"/>
      <c r="BG32" s="197"/>
      <c r="BH32" s="48"/>
      <c r="BI32" s="40"/>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row>
    <row r="33" spans="1:93" ht="78.75" customHeight="1">
      <c r="A33" s="352"/>
      <c r="B33" s="355"/>
      <c r="C33" s="355"/>
      <c r="D33" s="355"/>
      <c r="E33" s="355"/>
      <c r="F33" s="200"/>
      <c r="G33" s="200"/>
      <c r="H33" s="358"/>
      <c r="I33" s="355"/>
      <c r="J33" s="352"/>
      <c r="K33" s="344"/>
      <c r="L33" s="334"/>
      <c r="M33" s="347"/>
      <c r="N33" s="347"/>
      <c r="O33" s="347"/>
      <c r="P33" s="347"/>
      <c r="Q33" s="347"/>
      <c r="R33" s="347"/>
      <c r="S33" s="347"/>
      <c r="T33" s="347"/>
      <c r="U33" s="347"/>
      <c r="V33" s="347"/>
      <c r="W33" s="347"/>
      <c r="X33" s="347"/>
      <c r="Y33" s="347"/>
      <c r="Z33" s="347"/>
      <c r="AA33" s="347"/>
      <c r="AB33" s="347"/>
      <c r="AC33" s="347"/>
      <c r="AD33" s="347"/>
      <c r="AE33" s="347"/>
      <c r="AF33" s="347"/>
      <c r="AG33" s="168">
        <f t="shared" si="0"/>
        <v>5</v>
      </c>
      <c r="AH33" s="344"/>
      <c r="AI33" s="334"/>
      <c r="AJ33" s="337"/>
      <c r="AK33" s="40">
        <v>3</v>
      </c>
      <c r="AL33" s="129"/>
      <c r="AM33" s="41" t="str">
        <f>IF(OR(AN33="Preventivo",AN33="Detectivo"),"Probabilidad",IF(AN33="Correctivo","Impacto",""))</f>
        <v/>
      </c>
      <c r="AN33" s="42"/>
      <c r="AO33" s="42"/>
      <c r="AP33" s="43" t="str">
        <f t="shared" si="33"/>
        <v/>
      </c>
      <c r="AQ33" s="42"/>
      <c r="AR33" s="42"/>
      <c r="AS33" s="42"/>
      <c r="AT33" s="176" t="str">
        <f>IFERROR(IF(AND(AM32="Probabilidad",AM33="Probabilidad"),(AV32-(+AV32*AP33)),IF(AND(AM32="Impacto",AM33="Probabilidad"),(AV31-(+AV31*AP33)),IF(AM33="Impacto",AV32,""))),"")</f>
        <v/>
      </c>
      <c r="AU33" s="44" t="str">
        <f t="shared" si="34"/>
        <v/>
      </c>
      <c r="AV33" s="45" t="str">
        <f t="shared" si="35"/>
        <v/>
      </c>
      <c r="AW33" s="44" t="str">
        <f t="shared" si="36"/>
        <v/>
      </c>
      <c r="AX33" s="45" t="str">
        <f>IFERROR(IF(AND(AM32="Impacto",AM33="Impacto"),(AX32-(+AX32*AP33)),IF(AND(AM32="Probabilidad",AM33="Impacto"),(AX31-(+AX31*AP33)),IF(AM33="Probabilidad",AX32,""))),"")</f>
        <v/>
      </c>
      <c r="AY33" s="46" t="str">
        <f t="shared" si="37"/>
        <v/>
      </c>
      <c r="AZ33" s="47"/>
      <c r="BA33" s="196"/>
      <c r="BB33" s="48"/>
      <c r="BC33" s="48"/>
      <c r="BD33" s="48"/>
      <c r="BE33" s="48"/>
      <c r="BF33" s="197"/>
      <c r="BG33" s="197"/>
      <c r="BH33" s="48"/>
      <c r="BI33" s="40"/>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row>
    <row r="34" spans="1:93" ht="78.75" customHeight="1">
      <c r="A34" s="352"/>
      <c r="B34" s="355"/>
      <c r="C34" s="355"/>
      <c r="D34" s="355"/>
      <c r="E34" s="355"/>
      <c r="F34" s="200"/>
      <c r="G34" s="200"/>
      <c r="H34" s="358"/>
      <c r="I34" s="355"/>
      <c r="J34" s="352"/>
      <c r="K34" s="344"/>
      <c r="L34" s="334"/>
      <c r="M34" s="347"/>
      <c r="N34" s="347"/>
      <c r="O34" s="347"/>
      <c r="P34" s="347"/>
      <c r="Q34" s="347"/>
      <c r="R34" s="347"/>
      <c r="S34" s="347"/>
      <c r="T34" s="347"/>
      <c r="U34" s="347"/>
      <c r="V34" s="347"/>
      <c r="W34" s="347"/>
      <c r="X34" s="347"/>
      <c r="Y34" s="347"/>
      <c r="Z34" s="347"/>
      <c r="AA34" s="347"/>
      <c r="AB34" s="347"/>
      <c r="AC34" s="347"/>
      <c r="AD34" s="347"/>
      <c r="AE34" s="347"/>
      <c r="AF34" s="347"/>
      <c r="AG34" s="168">
        <f t="shared" si="0"/>
        <v>5</v>
      </c>
      <c r="AH34" s="344"/>
      <c r="AI34" s="334"/>
      <c r="AJ34" s="337"/>
      <c r="AK34" s="40">
        <v>4</v>
      </c>
      <c r="AL34" s="128"/>
      <c r="AM34" s="41" t="str">
        <f t="shared" ref="AM34:AM36" si="38">IF(OR(AN34="Preventivo",AN34="Detectivo"),"Probabilidad",IF(AN34="Correctivo","Impacto",""))</f>
        <v/>
      </c>
      <c r="AN34" s="42"/>
      <c r="AO34" s="42"/>
      <c r="AP34" s="43" t="str">
        <f t="shared" si="33"/>
        <v/>
      </c>
      <c r="AQ34" s="42"/>
      <c r="AR34" s="42"/>
      <c r="AS34" s="42"/>
      <c r="AT34" s="176" t="str">
        <f t="shared" ref="AT34:AT36" si="39">IFERROR(IF(AND(AM33="Probabilidad",AM34="Probabilidad"),(AV33-(+AV33*AP34)),IF(AND(AM33="Impacto",AM34="Probabilidad"),(AV32-(+AV32*AP34)),IF(AM34="Impacto",AV33,""))),"")</f>
        <v/>
      </c>
      <c r="AU34" s="44" t="str">
        <f t="shared" si="34"/>
        <v/>
      </c>
      <c r="AV34" s="45" t="str">
        <f t="shared" si="35"/>
        <v/>
      </c>
      <c r="AW34" s="44" t="str">
        <f t="shared" si="36"/>
        <v/>
      </c>
      <c r="AX34" s="45" t="str">
        <f t="shared" ref="AX34:AX36" si="40">IFERROR(IF(AND(AM33="Impacto",AM34="Impacto"),(AX33-(+AX33*AP34)),IF(AND(AM33="Probabilidad",AM34="Impacto"),(AX32-(+AX32*AP34)),IF(AM34="Probabilidad",AX33,""))),"")</f>
        <v/>
      </c>
      <c r="AY34" s="46" t="str">
        <f>IFERROR(IF(OR(AND(AU34="Muy Baja",AW34="Leve"),AND(AU34="Muy Baja",AW34="Menor"),AND(AU34="Baja",AW34="Leve")),"Bajo",IF(OR(AND(AU34="Muy baja",AW34="Moderado"),AND(AU34="Baja",AW34="Menor"),AND(AU34="Baja",AW34="Moderado"),AND(AU34="Media",AW34="Leve"),AND(AU34="Media",AW34="Menor"),AND(AU34="Media",AW34="Moderado"),AND(AU34="Alta",AW34="Leve"),AND(AU34="Alta",AW34="Menor")),"Moderado",IF(OR(AND(AU34="Muy Baja",AW34="Mayor"),AND(AU34="Baja",AW34="Mayor"),AND(AU34="Media",AW34="Mayor"),AND(AU34="Alta",AW34="Moderado"),AND(AU34="Alta",AW34="Mayor"),AND(AU34="Muy Alta",AW34="Leve"),AND(AU34="Muy Alta",AW34="Menor"),AND(AU34="Muy Alta",AW34="Moderado"),AND(AU34="Muy Alta",AW34="Mayor")),"Alto",IF(OR(AND(AU34="Muy Baja",AW34="Catastrófico"),AND(AU34="Baja",AW34="Catastrófico"),AND(AU34="Media",AW34="Catastrófico"),AND(AU34="Alta",AW34="Catastrófico"),AND(AU34="Muy Alta",AW34="Catastrófico")),"Extremo","")))),"")</f>
        <v/>
      </c>
      <c r="AZ34" s="47"/>
      <c r="BA34" s="196"/>
      <c r="BB34" s="48"/>
      <c r="BC34" s="48"/>
      <c r="BD34" s="48"/>
      <c r="BE34" s="48"/>
      <c r="BF34" s="197"/>
      <c r="BG34" s="197"/>
      <c r="BH34" s="48"/>
      <c r="BI34" s="40"/>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row>
    <row r="35" spans="1:93" ht="78.75" customHeight="1">
      <c r="A35" s="352"/>
      <c r="B35" s="355"/>
      <c r="C35" s="355"/>
      <c r="D35" s="355"/>
      <c r="E35" s="355"/>
      <c r="F35" s="200"/>
      <c r="G35" s="200"/>
      <c r="H35" s="358"/>
      <c r="I35" s="355"/>
      <c r="J35" s="352"/>
      <c r="K35" s="344"/>
      <c r="L35" s="334"/>
      <c r="M35" s="347"/>
      <c r="N35" s="347"/>
      <c r="O35" s="347"/>
      <c r="P35" s="347"/>
      <c r="Q35" s="347"/>
      <c r="R35" s="347"/>
      <c r="S35" s="347"/>
      <c r="T35" s="347"/>
      <c r="U35" s="347"/>
      <c r="V35" s="347"/>
      <c r="W35" s="347"/>
      <c r="X35" s="347"/>
      <c r="Y35" s="347"/>
      <c r="Z35" s="347"/>
      <c r="AA35" s="347"/>
      <c r="AB35" s="347"/>
      <c r="AC35" s="347"/>
      <c r="AD35" s="347"/>
      <c r="AE35" s="347"/>
      <c r="AF35" s="347"/>
      <c r="AG35" s="168">
        <f t="shared" si="0"/>
        <v>5</v>
      </c>
      <c r="AH35" s="344"/>
      <c r="AI35" s="334"/>
      <c r="AJ35" s="337"/>
      <c r="AK35" s="40">
        <v>5</v>
      </c>
      <c r="AL35" s="128"/>
      <c r="AM35" s="41" t="str">
        <f t="shared" si="38"/>
        <v/>
      </c>
      <c r="AN35" s="42"/>
      <c r="AO35" s="42"/>
      <c r="AP35" s="43" t="str">
        <f t="shared" si="33"/>
        <v/>
      </c>
      <c r="AQ35" s="42"/>
      <c r="AR35" s="42"/>
      <c r="AS35" s="42"/>
      <c r="AT35" s="176" t="str">
        <f t="shared" si="39"/>
        <v/>
      </c>
      <c r="AU35" s="44" t="str">
        <f t="shared" si="34"/>
        <v/>
      </c>
      <c r="AV35" s="45" t="str">
        <f t="shared" si="35"/>
        <v/>
      </c>
      <c r="AW35" s="44" t="str">
        <f t="shared" si="36"/>
        <v/>
      </c>
      <c r="AX35" s="45" t="str">
        <f t="shared" si="40"/>
        <v/>
      </c>
      <c r="AY35" s="46" t="str">
        <f t="shared" ref="AY35:AY36" si="41">IFERROR(IF(OR(AND(AU35="Muy Baja",AW35="Leve"),AND(AU35="Muy Baja",AW35="Menor"),AND(AU35="Baja",AW35="Leve")),"Bajo",IF(OR(AND(AU35="Muy baja",AW35="Moderado"),AND(AU35="Baja",AW35="Menor"),AND(AU35="Baja",AW35="Moderado"),AND(AU35="Media",AW35="Leve"),AND(AU35="Media",AW35="Menor"),AND(AU35="Media",AW35="Moderado"),AND(AU35="Alta",AW35="Leve"),AND(AU35="Alta",AW35="Menor")),"Moderado",IF(OR(AND(AU35="Muy Baja",AW35="Mayor"),AND(AU35="Baja",AW35="Mayor"),AND(AU35="Media",AW35="Mayor"),AND(AU35="Alta",AW35="Moderado"),AND(AU35="Alta",AW35="Mayor"),AND(AU35="Muy Alta",AW35="Leve"),AND(AU35="Muy Alta",AW35="Menor"),AND(AU35="Muy Alta",AW35="Moderado"),AND(AU35="Muy Alta",AW35="Mayor")),"Alto",IF(OR(AND(AU35="Muy Baja",AW35="Catastrófico"),AND(AU35="Baja",AW35="Catastrófico"),AND(AU35="Media",AW35="Catastrófico"),AND(AU35="Alta",AW35="Catastrófico"),AND(AU35="Muy Alta",AW35="Catastrófico")),"Extremo","")))),"")</f>
        <v/>
      </c>
      <c r="AZ35" s="47"/>
      <c r="BA35" s="196"/>
      <c r="BB35" s="48"/>
      <c r="BC35" s="48"/>
      <c r="BD35" s="48"/>
      <c r="BE35" s="48"/>
      <c r="BF35" s="197"/>
      <c r="BG35" s="197"/>
      <c r="BH35" s="48"/>
      <c r="BI35" s="40"/>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row>
    <row r="36" spans="1:93" ht="78.75" customHeight="1">
      <c r="A36" s="353"/>
      <c r="B36" s="356"/>
      <c r="C36" s="356"/>
      <c r="D36" s="356"/>
      <c r="E36" s="356"/>
      <c r="F36" s="201"/>
      <c r="G36" s="201"/>
      <c r="H36" s="359"/>
      <c r="I36" s="356"/>
      <c r="J36" s="353"/>
      <c r="K36" s="345"/>
      <c r="L36" s="335"/>
      <c r="M36" s="348"/>
      <c r="N36" s="348"/>
      <c r="O36" s="348"/>
      <c r="P36" s="348"/>
      <c r="Q36" s="348"/>
      <c r="R36" s="348"/>
      <c r="S36" s="348"/>
      <c r="T36" s="348"/>
      <c r="U36" s="348"/>
      <c r="V36" s="348"/>
      <c r="W36" s="348"/>
      <c r="X36" s="348"/>
      <c r="Y36" s="348"/>
      <c r="Z36" s="348"/>
      <c r="AA36" s="348"/>
      <c r="AB36" s="348"/>
      <c r="AC36" s="348"/>
      <c r="AD36" s="348"/>
      <c r="AE36" s="348"/>
      <c r="AF36" s="348"/>
      <c r="AG36" s="168">
        <f t="shared" si="0"/>
        <v>5</v>
      </c>
      <c r="AH36" s="345"/>
      <c r="AI36" s="335"/>
      <c r="AJ36" s="338"/>
      <c r="AK36" s="40">
        <v>6</v>
      </c>
      <c r="AL36" s="128"/>
      <c r="AM36" s="41" t="str">
        <f t="shared" si="38"/>
        <v/>
      </c>
      <c r="AN36" s="42"/>
      <c r="AO36" s="42"/>
      <c r="AP36" s="43" t="str">
        <f t="shared" si="33"/>
        <v/>
      </c>
      <c r="AQ36" s="42"/>
      <c r="AR36" s="42"/>
      <c r="AS36" s="42"/>
      <c r="AT36" s="176" t="str">
        <f t="shared" si="39"/>
        <v/>
      </c>
      <c r="AU36" s="44" t="str">
        <f t="shared" si="34"/>
        <v/>
      </c>
      <c r="AV36" s="45" t="str">
        <f t="shared" si="35"/>
        <v/>
      </c>
      <c r="AW36" s="44" t="str">
        <f t="shared" si="36"/>
        <v/>
      </c>
      <c r="AX36" s="45" t="str">
        <f t="shared" si="40"/>
        <v/>
      </c>
      <c r="AY36" s="46" t="str">
        <f t="shared" si="41"/>
        <v/>
      </c>
      <c r="AZ36" s="47"/>
      <c r="BA36" s="196"/>
      <c r="BB36" s="48"/>
      <c r="BC36" s="48"/>
      <c r="BD36" s="48"/>
      <c r="BE36" s="48"/>
      <c r="BF36" s="197"/>
      <c r="BG36" s="197"/>
      <c r="BH36" s="48"/>
      <c r="BI36" s="40"/>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row>
    <row r="37" spans="1:93" ht="78.75" customHeight="1">
      <c r="A37" s="351">
        <v>5</v>
      </c>
      <c r="B37" s="354"/>
      <c r="C37" s="354"/>
      <c r="D37" s="354"/>
      <c r="E37" s="354"/>
      <c r="F37" s="199"/>
      <c r="G37" s="199"/>
      <c r="H37" s="357"/>
      <c r="I37" s="354"/>
      <c r="J37" s="351"/>
      <c r="K37" s="343" t="str">
        <f>IF(J37&lt;=0,"",IF(J37&lt;=2,"Muy Baja",IF(J37&lt;=24,"Baja",IF(J37&lt;=500,"Media",IF(J37&lt;=5000,"Alta","Muy Alta")))))</f>
        <v/>
      </c>
      <c r="L37" s="333" t="str">
        <f>IF(K37="","",IF(K37="Muy Baja",0.2,IF(K37="Baja",0.4,IF(K37="Media",0.6,IF(K37="Alta",0.8,IF(K37="Muy Alta",1,))))))</f>
        <v/>
      </c>
      <c r="M37" s="346"/>
      <c r="N37" s="346"/>
      <c r="O37" s="346"/>
      <c r="P37" s="346"/>
      <c r="Q37" s="346"/>
      <c r="R37" s="346"/>
      <c r="S37" s="346"/>
      <c r="T37" s="346"/>
      <c r="U37" s="346"/>
      <c r="V37" s="346"/>
      <c r="W37" s="346"/>
      <c r="X37" s="346"/>
      <c r="Y37" s="346"/>
      <c r="Z37" s="346"/>
      <c r="AA37" s="346"/>
      <c r="AB37" s="346"/>
      <c r="AC37" s="346"/>
      <c r="AD37" s="346"/>
      <c r="AE37" s="346"/>
      <c r="AF37" s="346"/>
      <c r="AG37" s="168">
        <f t="shared" si="0"/>
        <v>5</v>
      </c>
      <c r="AH37" s="343" t="str">
        <f t="shared" ref="AH37" si="42">IF(AG37=5,"Moderado",IF(AG37=10,"Mayor",IF(AG37=20,"Catastrófico",0)))</f>
        <v>Moderado</v>
      </c>
      <c r="AI37" s="333">
        <f t="shared" ref="AI37" si="43">IF(AH37="","",IF(AH37="Leve",0.2,IF(AH37="Menor",0.4,IF(AH37="Moderado",0.6,IF(AH37="Mayor",0.8,IF(AH37="Catastrófico",1,))))))</f>
        <v>0.6</v>
      </c>
      <c r="AJ37" s="336" t="str">
        <f>IF(OR(AND(K37="Muy Baja",AH37="Leve"),AND(K37="Muy Baja",AH37="Menor"),AND(K37="Baja",AH37="Leve")),"Bajo",IF(OR(AND(K37="Muy baja",AH37="Moderado"),AND(K37="Baja",AH37="Menor"),AND(K37="Baja",AH37="Moderado"),AND(K37="Media",AH37="Leve"),AND(K37="Media",AH37="Menor"),AND(K37="Media",AH37="Moderado"),AND(K37="Alta",AH37="Leve"),AND(K37="Alta",AH37="Menor")),"Moderado",IF(OR(AND(K37="Muy Baja",AH37="Mayor"),AND(K37="Baja",AH37="Mayor"),AND(K37="Media",AH37="Mayor"),AND(K37="Alta",AH37="Moderado"),AND(K37="Alta",AH37="Mayor"),AND(K37="Muy Alta",AH37="Leve"),AND(K37="Muy Alta",AH37="Menor"),AND(K37="Muy Alta",AH37="Moderado"),AND(K37="Muy Alta",AH37="Mayor")),"Alto",IF(OR(AND(K37="Muy Baja",AH37="Catastrófico"),AND(K37="Baja",AH37="Catastrófico"),AND(K37="Media",AH37="Catastrófico"),AND(K37="Alta",AH37="Catastrófico"),AND(K37="Muy Alta",AH37="Catastrófico")),"Extremo",""))))</f>
        <v/>
      </c>
      <c r="AK37" s="40">
        <v>1</v>
      </c>
      <c r="AL37" s="128"/>
      <c r="AM37" s="41" t="str">
        <f>IF(OR(AN37="Preventivo",AN37="Detectivo"),"Probabilidad",IF(AN37="Correctivo","Impacto",""))</f>
        <v/>
      </c>
      <c r="AN37" s="42"/>
      <c r="AO37" s="42"/>
      <c r="AP37" s="43" t="str">
        <f>IF(AND(AN37="Preventivo",AO37="Automático"),"50%",IF(AND(AN37="Preventivo",AO37="Manual"),"40%",IF(AND(AN37="Detectivo",AO37="Automático"),"40%",IF(AND(AN37="Detectivo",AO37="Manual"),"30%",IF(AND(AN37="Correctivo",AO37="Automático"),"35%",IF(AND(AN37="Correctivo",AO37="Manual"),"25%",""))))))</f>
        <v/>
      </c>
      <c r="AQ37" s="42"/>
      <c r="AR37" s="42"/>
      <c r="AS37" s="42"/>
      <c r="AT37" s="176" t="str">
        <f>IFERROR(IF(AM37="Probabilidad",(L37-(+L37*AP37)),IF(AM37="Impacto",L37,"")),"")</f>
        <v/>
      </c>
      <c r="AU37" s="44" t="str">
        <f>IFERROR(IF(AT37="","",IF(AT37&lt;=0.2,"Muy Baja",IF(AT37&lt;=0.4,"Baja",IF(AT37&lt;=0.6,"Media",IF(AT37&lt;=0.8,"Alta","Muy Alta"))))),"")</f>
        <v/>
      </c>
      <c r="AV37" s="45" t="str">
        <f>+AT37</f>
        <v/>
      </c>
      <c r="AW37" s="44" t="str">
        <f>IFERROR(IF(AX37="","",IF(AX37&lt;=0.2,"Leve",IF(AX37&lt;=0.4,"Menor",IF(AX37&lt;=0.6,"Moderado",IF(AX37&lt;=0.8,"Mayor","Catastrófico"))))),"")</f>
        <v/>
      </c>
      <c r="AX37" s="45" t="str">
        <f>IFERROR(IF(AM37="Impacto",(AI37-(+AI37*AP37)),IF(AM37="Probabilidad",AI37,"")),"")</f>
        <v/>
      </c>
      <c r="AY37" s="46" t="str">
        <f>IFERROR(IF(OR(AND(AU37="Muy Baja",AW37="Leve"),AND(AU37="Muy Baja",AW37="Menor"),AND(AU37="Baja",AW37="Leve")),"Bajo",IF(OR(AND(AU37="Muy baja",AW37="Moderado"),AND(AU37="Baja",AW37="Menor"),AND(AU37="Baja",AW37="Moderado"),AND(AU37="Media",AW37="Leve"),AND(AU37="Media",AW37="Menor"),AND(AU37="Media",AW37="Moderado"),AND(AU37="Alta",AW37="Leve"),AND(AU37="Alta",AW37="Menor")),"Moderado",IF(OR(AND(AU37="Muy Baja",AW37="Mayor"),AND(AU37="Baja",AW37="Mayor"),AND(AU37="Media",AW37="Mayor"),AND(AU37="Alta",AW37="Moderado"),AND(AU37="Alta",AW37="Mayor"),AND(AU37="Muy Alta",AW37="Leve"),AND(AU37="Muy Alta",AW37="Menor"),AND(AU37="Muy Alta",AW37="Moderado"),AND(AU37="Muy Alta",AW37="Mayor")),"Alto",IF(OR(AND(AU37="Muy Baja",AW37="Catastrófico"),AND(AU37="Baja",AW37="Catastrófico"),AND(AU37="Media",AW37="Catastrófico"),AND(AU37="Alta",AW37="Catastrófico"),AND(AU37="Muy Alta",AW37="Catastrófico")),"Extremo","")))),"")</f>
        <v/>
      </c>
      <c r="AZ37" s="47"/>
      <c r="BA37" s="196"/>
      <c r="BB37" s="48"/>
      <c r="BC37" s="48"/>
      <c r="BD37" s="48"/>
      <c r="BE37" s="48"/>
      <c r="BF37" s="197"/>
      <c r="BG37" s="197"/>
      <c r="BH37" s="48"/>
      <c r="BI37" s="40"/>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row>
    <row r="38" spans="1:93" ht="78.75" customHeight="1">
      <c r="A38" s="352"/>
      <c r="B38" s="355"/>
      <c r="C38" s="355"/>
      <c r="D38" s="355"/>
      <c r="E38" s="355"/>
      <c r="F38" s="200"/>
      <c r="G38" s="200"/>
      <c r="H38" s="358"/>
      <c r="I38" s="355"/>
      <c r="J38" s="352"/>
      <c r="K38" s="344"/>
      <c r="L38" s="334"/>
      <c r="M38" s="347"/>
      <c r="N38" s="347"/>
      <c r="O38" s="347"/>
      <c r="P38" s="347"/>
      <c r="Q38" s="347"/>
      <c r="R38" s="347"/>
      <c r="S38" s="347"/>
      <c r="T38" s="347"/>
      <c r="U38" s="347"/>
      <c r="V38" s="347"/>
      <c r="W38" s="347"/>
      <c r="X38" s="347"/>
      <c r="Y38" s="347"/>
      <c r="Z38" s="347"/>
      <c r="AA38" s="347"/>
      <c r="AB38" s="347"/>
      <c r="AC38" s="347"/>
      <c r="AD38" s="347"/>
      <c r="AE38" s="347"/>
      <c r="AF38" s="347"/>
      <c r="AG38" s="168">
        <f t="shared" si="0"/>
        <v>5</v>
      </c>
      <c r="AH38" s="344"/>
      <c r="AI38" s="334"/>
      <c r="AJ38" s="337"/>
      <c r="AK38" s="40">
        <v>2</v>
      </c>
      <c r="AL38" s="128"/>
      <c r="AM38" s="41" t="str">
        <f>IF(OR(AN38="Preventivo",AN38="Detectivo"),"Probabilidad",IF(AN38="Correctivo","Impacto",""))</f>
        <v/>
      </c>
      <c r="AN38" s="42"/>
      <c r="AO38" s="42"/>
      <c r="AP38" s="43" t="str">
        <f t="shared" ref="AP38:AP42" si="44">IF(AND(AN38="Preventivo",AO38="Automático"),"50%",IF(AND(AN38="Preventivo",AO38="Manual"),"40%",IF(AND(AN38="Detectivo",AO38="Automático"),"40%",IF(AND(AN38="Detectivo",AO38="Manual"),"30%",IF(AND(AN38="Correctivo",AO38="Automático"),"35%",IF(AND(AN38="Correctivo",AO38="Manual"),"25%",""))))))</f>
        <v/>
      </c>
      <c r="AQ38" s="42"/>
      <c r="AR38" s="42"/>
      <c r="AS38" s="42"/>
      <c r="AT38" s="176" t="str">
        <f>IFERROR(IF(AND(AM37="Probabilidad",AM38="Probabilidad"),(AV37-(+AV37*AP38)),IF(AM38="Probabilidad",(L37-(+L37*AP38)),IF(AM38="Impacto",AV37,""))),"")</f>
        <v/>
      </c>
      <c r="AU38" s="44" t="str">
        <f t="shared" ref="AU38:AU42" si="45">IFERROR(IF(AT38="","",IF(AT38&lt;=0.2,"Muy Baja",IF(AT38&lt;=0.4,"Baja",IF(AT38&lt;=0.6,"Media",IF(AT38&lt;=0.8,"Alta","Muy Alta"))))),"")</f>
        <v/>
      </c>
      <c r="AV38" s="45" t="str">
        <f t="shared" ref="AV38:AV42" si="46">+AT38</f>
        <v/>
      </c>
      <c r="AW38" s="44" t="str">
        <f t="shared" ref="AW38:AW42" si="47">IFERROR(IF(AX38="","",IF(AX38&lt;=0.2,"Leve",IF(AX38&lt;=0.4,"Menor",IF(AX38&lt;=0.6,"Moderado",IF(AX38&lt;=0.8,"Mayor","Catastrófico"))))),"")</f>
        <v/>
      </c>
      <c r="AX38" s="45" t="str">
        <f>IFERROR(IF(AND(AM37="Impacto",AM38="Impacto"),(AX37-(+AX37*AP38)),IF(AM38="Impacto",(AI37-(+AI37*AP38)),IF(AM38="Probabilidad",AX37,""))),"")</f>
        <v/>
      </c>
      <c r="AY38" s="46" t="str">
        <f t="shared" ref="AY38:AY39" si="48">IFERROR(IF(OR(AND(AU38="Muy Baja",AW38="Leve"),AND(AU38="Muy Baja",AW38="Menor"),AND(AU38="Baja",AW38="Leve")),"Bajo",IF(OR(AND(AU38="Muy baja",AW38="Moderado"),AND(AU38="Baja",AW38="Menor"),AND(AU38="Baja",AW38="Moderado"),AND(AU38="Media",AW38="Leve"),AND(AU38="Media",AW38="Menor"),AND(AU38="Media",AW38="Moderado"),AND(AU38="Alta",AW38="Leve"),AND(AU38="Alta",AW38="Menor")),"Moderado",IF(OR(AND(AU38="Muy Baja",AW38="Mayor"),AND(AU38="Baja",AW38="Mayor"),AND(AU38="Media",AW38="Mayor"),AND(AU38="Alta",AW38="Moderado"),AND(AU38="Alta",AW38="Mayor"),AND(AU38="Muy Alta",AW38="Leve"),AND(AU38="Muy Alta",AW38="Menor"),AND(AU38="Muy Alta",AW38="Moderado"),AND(AU38="Muy Alta",AW38="Mayor")),"Alto",IF(OR(AND(AU38="Muy Baja",AW38="Catastrófico"),AND(AU38="Baja",AW38="Catastrófico"),AND(AU38="Media",AW38="Catastrófico"),AND(AU38="Alta",AW38="Catastrófico"),AND(AU38="Muy Alta",AW38="Catastrófico")),"Extremo","")))),"")</f>
        <v/>
      </c>
      <c r="AZ38" s="47"/>
      <c r="BA38" s="196"/>
      <c r="BB38" s="48"/>
      <c r="BC38" s="48"/>
      <c r="BD38" s="48"/>
      <c r="BE38" s="48"/>
      <c r="BF38" s="197"/>
      <c r="BG38" s="197"/>
      <c r="BH38" s="48"/>
      <c r="BI38" s="40"/>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row>
    <row r="39" spans="1:93" ht="78.75" customHeight="1">
      <c r="A39" s="352"/>
      <c r="B39" s="355"/>
      <c r="C39" s="355"/>
      <c r="D39" s="355"/>
      <c r="E39" s="355"/>
      <c r="F39" s="200"/>
      <c r="G39" s="200"/>
      <c r="H39" s="358"/>
      <c r="I39" s="355"/>
      <c r="J39" s="352"/>
      <c r="K39" s="344"/>
      <c r="L39" s="334"/>
      <c r="M39" s="347"/>
      <c r="N39" s="347"/>
      <c r="O39" s="347"/>
      <c r="P39" s="347"/>
      <c r="Q39" s="347"/>
      <c r="R39" s="347"/>
      <c r="S39" s="347"/>
      <c r="T39" s="347"/>
      <c r="U39" s="347"/>
      <c r="V39" s="347"/>
      <c r="W39" s="347"/>
      <c r="X39" s="347"/>
      <c r="Y39" s="347"/>
      <c r="Z39" s="347"/>
      <c r="AA39" s="347"/>
      <c r="AB39" s="347"/>
      <c r="AC39" s="347"/>
      <c r="AD39" s="347"/>
      <c r="AE39" s="347"/>
      <c r="AF39" s="347"/>
      <c r="AG39" s="168">
        <f t="shared" si="0"/>
        <v>5</v>
      </c>
      <c r="AH39" s="344"/>
      <c r="AI39" s="334"/>
      <c r="AJ39" s="337"/>
      <c r="AK39" s="40">
        <v>3</v>
      </c>
      <c r="AL39" s="129"/>
      <c r="AM39" s="41" t="str">
        <f>IF(OR(AN39="Preventivo",AN39="Detectivo"),"Probabilidad",IF(AN39="Correctivo","Impacto",""))</f>
        <v/>
      </c>
      <c r="AN39" s="42"/>
      <c r="AO39" s="42"/>
      <c r="AP39" s="43" t="str">
        <f t="shared" si="44"/>
        <v/>
      </c>
      <c r="AQ39" s="42"/>
      <c r="AR39" s="42"/>
      <c r="AS39" s="42"/>
      <c r="AT39" s="176" t="str">
        <f>IFERROR(IF(AND(AM38="Probabilidad",AM39="Probabilidad"),(AV38-(+AV38*AP39)),IF(AND(AM38="Impacto",AM39="Probabilidad"),(AV37-(+AV37*AP39)),IF(AM39="Impacto",AV38,""))),"")</f>
        <v/>
      </c>
      <c r="AU39" s="44" t="str">
        <f t="shared" si="45"/>
        <v/>
      </c>
      <c r="AV39" s="45" t="str">
        <f t="shared" si="46"/>
        <v/>
      </c>
      <c r="AW39" s="44" t="str">
        <f t="shared" si="47"/>
        <v/>
      </c>
      <c r="AX39" s="45" t="str">
        <f>IFERROR(IF(AND(AM38="Impacto",AM39="Impacto"),(AX38-(+AX38*AP39)),IF(AND(AM38="Probabilidad",AM39="Impacto"),(AX37-(+AX37*AP39)),IF(AM39="Probabilidad",AX38,""))),"")</f>
        <v/>
      </c>
      <c r="AY39" s="46" t="str">
        <f t="shared" si="48"/>
        <v/>
      </c>
      <c r="AZ39" s="47"/>
      <c r="BA39" s="196"/>
      <c r="BB39" s="48"/>
      <c r="BC39" s="48"/>
      <c r="BD39" s="48"/>
      <c r="BE39" s="48"/>
      <c r="BF39" s="197"/>
      <c r="BG39" s="197"/>
      <c r="BH39" s="48"/>
      <c r="BI39" s="40"/>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row>
    <row r="40" spans="1:93" ht="78.75" customHeight="1">
      <c r="A40" s="352"/>
      <c r="B40" s="355"/>
      <c r="C40" s="355"/>
      <c r="D40" s="355"/>
      <c r="E40" s="355"/>
      <c r="F40" s="200"/>
      <c r="G40" s="200"/>
      <c r="H40" s="358"/>
      <c r="I40" s="355"/>
      <c r="J40" s="352"/>
      <c r="K40" s="344"/>
      <c r="L40" s="334"/>
      <c r="M40" s="347"/>
      <c r="N40" s="347"/>
      <c r="O40" s="347"/>
      <c r="P40" s="347"/>
      <c r="Q40" s="347"/>
      <c r="R40" s="347"/>
      <c r="S40" s="347"/>
      <c r="T40" s="347"/>
      <c r="U40" s="347"/>
      <c r="V40" s="347"/>
      <c r="W40" s="347"/>
      <c r="X40" s="347"/>
      <c r="Y40" s="347"/>
      <c r="Z40" s="347"/>
      <c r="AA40" s="347"/>
      <c r="AB40" s="347"/>
      <c r="AC40" s="347"/>
      <c r="AD40" s="347"/>
      <c r="AE40" s="347"/>
      <c r="AF40" s="347"/>
      <c r="AG40" s="168">
        <f t="shared" si="0"/>
        <v>5</v>
      </c>
      <c r="AH40" s="344"/>
      <c r="AI40" s="334"/>
      <c r="AJ40" s="337"/>
      <c r="AK40" s="40">
        <v>4</v>
      </c>
      <c r="AL40" s="128"/>
      <c r="AM40" s="41" t="str">
        <f t="shared" ref="AM40:AM42" si="49">IF(OR(AN40="Preventivo",AN40="Detectivo"),"Probabilidad",IF(AN40="Correctivo","Impacto",""))</f>
        <v/>
      </c>
      <c r="AN40" s="42"/>
      <c r="AO40" s="42"/>
      <c r="AP40" s="43" t="str">
        <f t="shared" si="44"/>
        <v/>
      </c>
      <c r="AQ40" s="42"/>
      <c r="AR40" s="42"/>
      <c r="AS40" s="42"/>
      <c r="AT40" s="176" t="str">
        <f t="shared" ref="AT40:AT42" si="50">IFERROR(IF(AND(AM39="Probabilidad",AM40="Probabilidad"),(AV39-(+AV39*AP40)),IF(AND(AM39="Impacto",AM40="Probabilidad"),(AV38-(+AV38*AP40)),IF(AM40="Impacto",AV39,""))),"")</f>
        <v/>
      </c>
      <c r="AU40" s="44" t="str">
        <f t="shared" si="45"/>
        <v/>
      </c>
      <c r="AV40" s="45" t="str">
        <f t="shared" si="46"/>
        <v/>
      </c>
      <c r="AW40" s="44" t="str">
        <f t="shared" si="47"/>
        <v/>
      </c>
      <c r="AX40" s="45" t="str">
        <f t="shared" ref="AX40:AX42" si="51">IFERROR(IF(AND(AM39="Impacto",AM40="Impacto"),(AX39-(+AX39*AP40)),IF(AND(AM39="Probabilidad",AM40="Impacto"),(AX38-(+AX38*AP40)),IF(AM40="Probabilidad",AX39,""))),"")</f>
        <v/>
      </c>
      <c r="AY40" s="46" t="str">
        <f>IFERROR(IF(OR(AND(AU40="Muy Baja",AW40="Leve"),AND(AU40="Muy Baja",AW40="Menor"),AND(AU40="Baja",AW40="Leve")),"Bajo",IF(OR(AND(AU40="Muy baja",AW40="Moderado"),AND(AU40="Baja",AW40="Menor"),AND(AU40="Baja",AW40="Moderado"),AND(AU40="Media",AW40="Leve"),AND(AU40="Media",AW40="Menor"),AND(AU40="Media",AW40="Moderado"),AND(AU40="Alta",AW40="Leve"),AND(AU40="Alta",AW40="Menor")),"Moderado",IF(OR(AND(AU40="Muy Baja",AW40="Mayor"),AND(AU40="Baja",AW40="Mayor"),AND(AU40="Media",AW40="Mayor"),AND(AU40="Alta",AW40="Moderado"),AND(AU40="Alta",AW40="Mayor"),AND(AU40="Muy Alta",AW40="Leve"),AND(AU40="Muy Alta",AW40="Menor"),AND(AU40="Muy Alta",AW40="Moderado"),AND(AU40="Muy Alta",AW40="Mayor")),"Alto",IF(OR(AND(AU40="Muy Baja",AW40="Catastrófico"),AND(AU40="Baja",AW40="Catastrófico"),AND(AU40="Media",AW40="Catastrófico"),AND(AU40="Alta",AW40="Catastrófico"),AND(AU40="Muy Alta",AW40="Catastrófico")),"Extremo","")))),"")</f>
        <v/>
      </c>
      <c r="AZ40" s="47"/>
      <c r="BA40" s="196"/>
      <c r="BB40" s="48"/>
      <c r="BC40" s="48"/>
      <c r="BD40" s="48"/>
      <c r="BE40" s="48"/>
      <c r="BF40" s="197"/>
      <c r="BG40" s="197"/>
      <c r="BH40" s="48"/>
      <c r="BI40" s="40"/>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row>
    <row r="41" spans="1:93" ht="78.75" customHeight="1">
      <c r="A41" s="352"/>
      <c r="B41" s="355"/>
      <c r="C41" s="355"/>
      <c r="D41" s="355"/>
      <c r="E41" s="355"/>
      <c r="F41" s="200"/>
      <c r="G41" s="200"/>
      <c r="H41" s="358"/>
      <c r="I41" s="355"/>
      <c r="J41" s="352"/>
      <c r="K41" s="344"/>
      <c r="L41" s="334"/>
      <c r="M41" s="347"/>
      <c r="N41" s="347"/>
      <c r="O41" s="347"/>
      <c r="P41" s="347"/>
      <c r="Q41" s="347"/>
      <c r="R41" s="347"/>
      <c r="S41" s="347"/>
      <c r="T41" s="347"/>
      <c r="U41" s="347"/>
      <c r="V41" s="347"/>
      <c r="W41" s="347"/>
      <c r="X41" s="347"/>
      <c r="Y41" s="347"/>
      <c r="Z41" s="347"/>
      <c r="AA41" s="347"/>
      <c r="AB41" s="347"/>
      <c r="AC41" s="347"/>
      <c r="AD41" s="347"/>
      <c r="AE41" s="347"/>
      <c r="AF41" s="347"/>
      <c r="AG41" s="168">
        <f t="shared" si="0"/>
        <v>5</v>
      </c>
      <c r="AH41" s="344"/>
      <c r="AI41" s="334"/>
      <c r="AJ41" s="337"/>
      <c r="AK41" s="40">
        <v>5</v>
      </c>
      <c r="AL41" s="128"/>
      <c r="AM41" s="41" t="str">
        <f t="shared" si="49"/>
        <v/>
      </c>
      <c r="AN41" s="42"/>
      <c r="AO41" s="42"/>
      <c r="AP41" s="43" t="str">
        <f t="shared" si="44"/>
        <v/>
      </c>
      <c r="AQ41" s="42"/>
      <c r="AR41" s="42"/>
      <c r="AS41" s="42"/>
      <c r="AT41" s="176" t="str">
        <f t="shared" si="50"/>
        <v/>
      </c>
      <c r="AU41" s="44" t="str">
        <f t="shared" si="45"/>
        <v/>
      </c>
      <c r="AV41" s="45" t="str">
        <f t="shared" si="46"/>
        <v/>
      </c>
      <c r="AW41" s="44" t="str">
        <f t="shared" si="47"/>
        <v/>
      </c>
      <c r="AX41" s="45" t="str">
        <f t="shared" si="51"/>
        <v/>
      </c>
      <c r="AY41" s="46" t="str">
        <f t="shared" ref="AY41:AY42" si="52">IFERROR(IF(OR(AND(AU41="Muy Baja",AW41="Leve"),AND(AU41="Muy Baja",AW41="Menor"),AND(AU41="Baja",AW41="Leve")),"Bajo",IF(OR(AND(AU41="Muy baja",AW41="Moderado"),AND(AU41="Baja",AW41="Menor"),AND(AU41="Baja",AW41="Moderado"),AND(AU41="Media",AW41="Leve"),AND(AU41="Media",AW41="Menor"),AND(AU41="Media",AW41="Moderado"),AND(AU41="Alta",AW41="Leve"),AND(AU41="Alta",AW41="Menor")),"Moderado",IF(OR(AND(AU41="Muy Baja",AW41="Mayor"),AND(AU41="Baja",AW41="Mayor"),AND(AU41="Media",AW41="Mayor"),AND(AU41="Alta",AW41="Moderado"),AND(AU41="Alta",AW41="Mayor"),AND(AU41="Muy Alta",AW41="Leve"),AND(AU41="Muy Alta",AW41="Menor"),AND(AU41="Muy Alta",AW41="Moderado"),AND(AU41="Muy Alta",AW41="Mayor")),"Alto",IF(OR(AND(AU41="Muy Baja",AW41="Catastrófico"),AND(AU41="Baja",AW41="Catastrófico"),AND(AU41="Media",AW41="Catastrófico"),AND(AU41="Alta",AW41="Catastrófico"),AND(AU41="Muy Alta",AW41="Catastrófico")),"Extremo","")))),"")</f>
        <v/>
      </c>
      <c r="AZ41" s="47"/>
      <c r="BA41" s="196"/>
      <c r="BB41" s="48"/>
      <c r="BC41" s="48"/>
      <c r="BD41" s="48"/>
      <c r="BE41" s="48"/>
      <c r="BF41" s="197"/>
      <c r="BG41" s="197"/>
      <c r="BH41" s="48"/>
      <c r="BI41" s="40"/>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row>
    <row r="42" spans="1:93" ht="78.75" customHeight="1">
      <c r="A42" s="353"/>
      <c r="B42" s="356"/>
      <c r="C42" s="356"/>
      <c r="D42" s="356"/>
      <c r="E42" s="356"/>
      <c r="F42" s="201"/>
      <c r="G42" s="201"/>
      <c r="H42" s="359"/>
      <c r="I42" s="356"/>
      <c r="J42" s="353"/>
      <c r="K42" s="345"/>
      <c r="L42" s="335"/>
      <c r="M42" s="348"/>
      <c r="N42" s="348"/>
      <c r="O42" s="348"/>
      <c r="P42" s="348"/>
      <c r="Q42" s="348"/>
      <c r="R42" s="348"/>
      <c r="S42" s="348"/>
      <c r="T42" s="348"/>
      <c r="U42" s="348"/>
      <c r="V42" s="348"/>
      <c r="W42" s="348"/>
      <c r="X42" s="348"/>
      <c r="Y42" s="348"/>
      <c r="Z42" s="348"/>
      <c r="AA42" s="348"/>
      <c r="AB42" s="348"/>
      <c r="AC42" s="348"/>
      <c r="AD42" s="348"/>
      <c r="AE42" s="348"/>
      <c r="AF42" s="348"/>
      <c r="AG42" s="168">
        <f t="shared" si="0"/>
        <v>5</v>
      </c>
      <c r="AH42" s="345"/>
      <c r="AI42" s="335"/>
      <c r="AJ42" s="338"/>
      <c r="AK42" s="40">
        <v>6</v>
      </c>
      <c r="AL42" s="128"/>
      <c r="AM42" s="41" t="str">
        <f t="shared" si="49"/>
        <v/>
      </c>
      <c r="AN42" s="42"/>
      <c r="AO42" s="42"/>
      <c r="AP42" s="43" t="str">
        <f t="shared" si="44"/>
        <v/>
      </c>
      <c r="AQ42" s="42"/>
      <c r="AR42" s="42"/>
      <c r="AS42" s="42"/>
      <c r="AT42" s="176" t="str">
        <f t="shared" si="50"/>
        <v/>
      </c>
      <c r="AU42" s="44" t="str">
        <f t="shared" si="45"/>
        <v/>
      </c>
      <c r="AV42" s="45" t="str">
        <f t="shared" si="46"/>
        <v/>
      </c>
      <c r="AW42" s="44" t="str">
        <f t="shared" si="47"/>
        <v/>
      </c>
      <c r="AX42" s="45" t="str">
        <f t="shared" si="51"/>
        <v/>
      </c>
      <c r="AY42" s="46" t="str">
        <f t="shared" si="52"/>
        <v/>
      </c>
      <c r="AZ42" s="47"/>
      <c r="BA42" s="196"/>
      <c r="BB42" s="48"/>
      <c r="BC42" s="48"/>
      <c r="BD42" s="48"/>
      <c r="BE42" s="48"/>
      <c r="BF42" s="197"/>
      <c r="BG42" s="197"/>
      <c r="BH42" s="48"/>
      <c r="BI42" s="40"/>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row>
    <row r="43" spans="1:93" ht="78.75" customHeight="1">
      <c r="A43" s="351">
        <v>6</v>
      </c>
      <c r="B43" s="354"/>
      <c r="C43" s="354"/>
      <c r="D43" s="354"/>
      <c r="E43" s="354"/>
      <c r="F43" s="199"/>
      <c r="G43" s="199"/>
      <c r="H43" s="357"/>
      <c r="I43" s="354"/>
      <c r="J43" s="351"/>
      <c r="K43" s="343" t="str">
        <f>IF(J43&lt;=0,"",IF(J43&lt;=2,"Muy Baja",IF(J43&lt;=24,"Baja",IF(J43&lt;=500,"Media",IF(J43&lt;=5000,"Alta","Muy Alta")))))</f>
        <v/>
      </c>
      <c r="L43" s="333" t="str">
        <f>IF(K43="","",IF(K43="Muy Baja",0.2,IF(K43="Baja",0.4,IF(K43="Media",0.6,IF(K43="Alta",0.8,IF(K43="Muy Alta",1,))))))</f>
        <v/>
      </c>
      <c r="M43" s="346"/>
      <c r="N43" s="346"/>
      <c r="O43" s="346"/>
      <c r="P43" s="346"/>
      <c r="Q43" s="346"/>
      <c r="R43" s="346"/>
      <c r="S43" s="346"/>
      <c r="T43" s="346"/>
      <c r="U43" s="346"/>
      <c r="V43" s="346"/>
      <c r="W43" s="346"/>
      <c r="X43" s="346"/>
      <c r="Y43" s="346"/>
      <c r="Z43" s="346"/>
      <c r="AA43" s="346"/>
      <c r="AB43" s="346"/>
      <c r="AC43" s="346"/>
      <c r="AD43" s="346"/>
      <c r="AE43" s="346"/>
      <c r="AF43" s="346"/>
      <c r="AG43" s="168">
        <f t="shared" si="0"/>
        <v>5</v>
      </c>
      <c r="AH43" s="343" t="str">
        <f t="shared" ref="AH43" si="53">IF(AG43=5,"Moderado",IF(AG43=10,"Mayor",IF(AG43=20,"Catastrófico",0)))</f>
        <v>Moderado</v>
      </c>
      <c r="AI43" s="333">
        <f t="shared" ref="AI43" si="54">IF(AH43="","",IF(AH43="Leve",0.2,IF(AH43="Menor",0.4,IF(AH43="Moderado",0.6,IF(AH43="Mayor",0.8,IF(AH43="Catastrófico",1,))))))</f>
        <v>0.6</v>
      </c>
      <c r="AJ43" s="336" t="str">
        <f>IF(OR(AND(K43="Muy Baja",AH43="Leve"),AND(K43="Muy Baja",AH43="Menor"),AND(K43="Baja",AH43="Leve")),"Bajo",IF(OR(AND(K43="Muy baja",AH43="Moderado"),AND(K43="Baja",AH43="Menor"),AND(K43="Baja",AH43="Moderado"),AND(K43="Media",AH43="Leve"),AND(K43="Media",AH43="Menor"),AND(K43="Media",AH43="Moderado"),AND(K43="Alta",AH43="Leve"),AND(K43="Alta",AH43="Menor")),"Moderado",IF(OR(AND(K43="Muy Baja",AH43="Mayor"),AND(K43="Baja",AH43="Mayor"),AND(K43="Media",AH43="Mayor"),AND(K43="Alta",AH43="Moderado"),AND(K43="Alta",AH43="Mayor"),AND(K43="Muy Alta",AH43="Leve"),AND(K43="Muy Alta",AH43="Menor"),AND(K43="Muy Alta",AH43="Moderado"),AND(K43="Muy Alta",AH43="Mayor")),"Alto",IF(OR(AND(K43="Muy Baja",AH43="Catastrófico"),AND(K43="Baja",AH43="Catastrófico"),AND(K43="Media",AH43="Catastrófico"),AND(K43="Alta",AH43="Catastrófico"),AND(K43="Muy Alta",AH43="Catastrófico")),"Extremo",""))))</f>
        <v/>
      </c>
      <c r="AK43" s="40">
        <v>1</v>
      </c>
      <c r="AL43" s="128"/>
      <c r="AM43" s="41" t="str">
        <f>IF(OR(AN43="Preventivo",AN43="Detectivo"),"Probabilidad",IF(AN43="Correctivo","Impacto",""))</f>
        <v/>
      </c>
      <c r="AN43" s="42"/>
      <c r="AO43" s="42"/>
      <c r="AP43" s="43" t="str">
        <f>IF(AND(AN43="Preventivo",AO43="Automático"),"50%",IF(AND(AN43="Preventivo",AO43="Manual"),"40%",IF(AND(AN43="Detectivo",AO43="Automático"),"40%",IF(AND(AN43="Detectivo",AO43="Manual"),"30%",IF(AND(AN43="Correctivo",AO43="Automático"),"35%",IF(AND(AN43="Correctivo",AO43="Manual"),"25%",""))))))</f>
        <v/>
      </c>
      <c r="AQ43" s="42"/>
      <c r="AR43" s="42"/>
      <c r="AS43" s="42"/>
      <c r="AT43" s="176" t="str">
        <f>IFERROR(IF(AM43="Probabilidad",(L43-(+L43*AP43)),IF(AM43="Impacto",L43,"")),"")</f>
        <v/>
      </c>
      <c r="AU43" s="44" t="str">
        <f>IFERROR(IF(AT43="","",IF(AT43&lt;=0.2,"Muy Baja",IF(AT43&lt;=0.4,"Baja",IF(AT43&lt;=0.6,"Media",IF(AT43&lt;=0.8,"Alta","Muy Alta"))))),"")</f>
        <v/>
      </c>
      <c r="AV43" s="45" t="str">
        <f>+AT43</f>
        <v/>
      </c>
      <c r="AW43" s="44" t="str">
        <f>IFERROR(IF(AX43="","",IF(AX43&lt;=0.2,"Leve",IF(AX43&lt;=0.4,"Menor",IF(AX43&lt;=0.6,"Moderado",IF(AX43&lt;=0.8,"Mayor","Catastrófico"))))),"")</f>
        <v/>
      </c>
      <c r="AX43" s="45" t="str">
        <f>IFERROR(IF(AM43="Impacto",(AI43-(+AI43*AP43)),IF(AM43="Probabilidad",AI43,"")),"")</f>
        <v/>
      </c>
      <c r="AY43" s="46" t="str">
        <f>IFERROR(IF(OR(AND(AU43="Muy Baja",AW43="Leve"),AND(AU43="Muy Baja",AW43="Menor"),AND(AU43="Baja",AW43="Leve")),"Bajo",IF(OR(AND(AU43="Muy baja",AW43="Moderado"),AND(AU43="Baja",AW43="Menor"),AND(AU43="Baja",AW43="Moderado"),AND(AU43="Media",AW43="Leve"),AND(AU43="Media",AW43="Menor"),AND(AU43="Media",AW43="Moderado"),AND(AU43="Alta",AW43="Leve"),AND(AU43="Alta",AW43="Menor")),"Moderado",IF(OR(AND(AU43="Muy Baja",AW43="Mayor"),AND(AU43="Baja",AW43="Mayor"),AND(AU43="Media",AW43="Mayor"),AND(AU43="Alta",AW43="Moderado"),AND(AU43="Alta",AW43="Mayor"),AND(AU43="Muy Alta",AW43="Leve"),AND(AU43="Muy Alta",AW43="Menor"),AND(AU43="Muy Alta",AW43="Moderado"),AND(AU43="Muy Alta",AW43="Mayor")),"Alto",IF(OR(AND(AU43="Muy Baja",AW43="Catastrófico"),AND(AU43="Baja",AW43="Catastrófico"),AND(AU43="Media",AW43="Catastrófico"),AND(AU43="Alta",AW43="Catastrófico"),AND(AU43="Muy Alta",AW43="Catastrófico")),"Extremo","")))),"")</f>
        <v/>
      </c>
      <c r="AZ43" s="47"/>
      <c r="BA43" s="196"/>
      <c r="BB43" s="48"/>
      <c r="BC43" s="48"/>
      <c r="BD43" s="48"/>
      <c r="BE43" s="48"/>
      <c r="BF43" s="197"/>
      <c r="BG43" s="197"/>
      <c r="BH43" s="48"/>
      <c r="BI43" s="40"/>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row>
    <row r="44" spans="1:93" ht="78.75" customHeight="1">
      <c r="A44" s="352"/>
      <c r="B44" s="355"/>
      <c r="C44" s="355"/>
      <c r="D44" s="355"/>
      <c r="E44" s="355"/>
      <c r="F44" s="200"/>
      <c r="G44" s="200"/>
      <c r="H44" s="358"/>
      <c r="I44" s="355"/>
      <c r="J44" s="352"/>
      <c r="K44" s="344"/>
      <c r="L44" s="334"/>
      <c r="M44" s="347"/>
      <c r="N44" s="347"/>
      <c r="O44" s="347"/>
      <c r="P44" s="347"/>
      <c r="Q44" s="347"/>
      <c r="R44" s="347"/>
      <c r="S44" s="347"/>
      <c r="T44" s="347"/>
      <c r="U44" s="347"/>
      <c r="V44" s="347"/>
      <c r="W44" s="347"/>
      <c r="X44" s="347"/>
      <c r="Y44" s="347"/>
      <c r="Z44" s="347"/>
      <c r="AA44" s="347"/>
      <c r="AB44" s="347"/>
      <c r="AC44" s="347"/>
      <c r="AD44" s="347"/>
      <c r="AE44" s="347"/>
      <c r="AF44" s="347"/>
      <c r="AG44" s="168">
        <f t="shared" si="0"/>
        <v>5</v>
      </c>
      <c r="AH44" s="344"/>
      <c r="AI44" s="334"/>
      <c r="AJ44" s="337"/>
      <c r="AK44" s="40">
        <v>2</v>
      </c>
      <c r="AL44" s="128"/>
      <c r="AM44" s="41" t="str">
        <f>IF(OR(AN44="Preventivo",AN44="Detectivo"),"Probabilidad",IF(AN44="Correctivo","Impacto",""))</f>
        <v/>
      </c>
      <c r="AN44" s="42"/>
      <c r="AO44" s="42"/>
      <c r="AP44" s="43" t="str">
        <f t="shared" ref="AP44:AP48" si="55">IF(AND(AN44="Preventivo",AO44="Automático"),"50%",IF(AND(AN44="Preventivo",AO44="Manual"),"40%",IF(AND(AN44="Detectivo",AO44="Automático"),"40%",IF(AND(AN44="Detectivo",AO44="Manual"),"30%",IF(AND(AN44="Correctivo",AO44="Automático"),"35%",IF(AND(AN44="Correctivo",AO44="Manual"),"25%",""))))))</f>
        <v/>
      </c>
      <c r="AQ44" s="42"/>
      <c r="AR44" s="42"/>
      <c r="AS44" s="42"/>
      <c r="AT44" s="176" t="str">
        <f>IFERROR(IF(AND(AM43="Probabilidad",AM44="Probabilidad"),(AV43-(+AV43*AP44)),IF(AM44="Probabilidad",(L43-(+L43*AP44)),IF(AM44="Impacto",AV43,""))),"")</f>
        <v/>
      </c>
      <c r="AU44" s="44" t="str">
        <f t="shared" ref="AU44:AU48" si="56">IFERROR(IF(AT44="","",IF(AT44&lt;=0.2,"Muy Baja",IF(AT44&lt;=0.4,"Baja",IF(AT44&lt;=0.6,"Media",IF(AT44&lt;=0.8,"Alta","Muy Alta"))))),"")</f>
        <v/>
      </c>
      <c r="AV44" s="45" t="str">
        <f t="shared" ref="AV44:AV48" si="57">+AT44</f>
        <v/>
      </c>
      <c r="AW44" s="44" t="str">
        <f t="shared" ref="AW44:AW48" si="58">IFERROR(IF(AX44="","",IF(AX44&lt;=0.2,"Leve",IF(AX44&lt;=0.4,"Menor",IF(AX44&lt;=0.6,"Moderado",IF(AX44&lt;=0.8,"Mayor","Catastrófico"))))),"")</f>
        <v/>
      </c>
      <c r="AX44" s="45" t="str">
        <f>IFERROR(IF(AND(AM43="Impacto",AM44="Impacto"),(AX43-(+AX43*AP44)),IF(AM44="Impacto",(AI43-(+AI43*AP44)),IF(AM44="Probabilidad",AX43,""))),"")</f>
        <v/>
      </c>
      <c r="AY44" s="46" t="str">
        <f t="shared" ref="AY44:AY45" si="59">IFERROR(IF(OR(AND(AU44="Muy Baja",AW44="Leve"),AND(AU44="Muy Baja",AW44="Menor"),AND(AU44="Baja",AW44="Leve")),"Bajo",IF(OR(AND(AU44="Muy baja",AW44="Moderado"),AND(AU44="Baja",AW44="Menor"),AND(AU44="Baja",AW44="Moderado"),AND(AU44="Media",AW44="Leve"),AND(AU44="Media",AW44="Menor"),AND(AU44="Media",AW44="Moderado"),AND(AU44="Alta",AW44="Leve"),AND(AU44="Alta",AW44="Menor")),"Moderado",IF(OR(AND(AU44="Muy Baja",AW44="Mayor"),AND(AU44="Baja",AW44="Mayor"),AND(AU44="Media",AW44="Mayor"),AND(AU44="Alta",AW44="Moderado"),AND(AU44="Alta",AW44="Mayor"),AND(AU44="Muy Alta",AW44="Leve"),AND(AU44="Muy Alta",AW44="Menor"),AND(AU44="Muy Alta",AW44="Moderado"),AND(AU44="Muy Alta",AW44="Mayor")),"Alto",IF(OR(AND(AU44="Muy Baja",AW44="Catastrófico"),AND(AU44="Baja",AW44="Catastrófico"),AND(AU44="Media",AW44="Catastrófico"),AND(AU44="Alta",AW44="Catastrófico"),AND(AU44="Muy Alta",AW44="Catastrófico")),"Extremo","")))),"")</f>
        <v/>
      </c>
      <c r="AZ44" s="47"/>
      <c r="BA44" s="196"/>
      <c r="BB44" s="48"/>
      <c r="BC44" s="48"/>
      <c r="BD44" s="48"/>
      <c r="BE44" s="48"/>
      <c r="BF44" s="197"/>
      <c r="BG44" s="197"/>
      <c r="BH44" s="48"/>
      <c r="BI44" s="40"/>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row>
    <row r="45" spans="1:93" ht="78.75" customHeight="1">
      <c r="A45" s="352"/>
      <c r="B45" s="355"/>
      <c r="C45" s="355"/>
      <c r="D45" s="355"/>
      <c r="E45" s="355"/>
      <c r="F45" s="200"/>
      <c r="G45" s="200"/>
      <c r="H45" s="358"/>
      <c r="I45" s="355"/>
      <c r="J45" s="352"/>
      <c r="K45" s="344"/>
      <c r="L45" s="334"/>
      <c r="M45" s="347"/>
      <c r="N45" s="347"/>
      <c r="O45" s="347"/>
      <c r="P45" s="347"/>
      <c r="Q45" s="347"/>
      <c r="R45" s="347"/>
      <c r="S45" s="347"/>
      <c r="T45" s="347"/>
      <c r="U45" s="347"/>
      <c r="V45" s="347"/>
      <c r="W45" s="347"/>
      <c r="X45" s="347"/>
      <c r="Y45" s="347"/>
      <c r="Z45" s="347"/>
      <c r="AA45" s="347"/>
      <c r="AB45" s="347"/>
      <c r="AC45" s="347"/>
      <c r="AD45" s="347"/>
      <c r="AE45" s="347"/>
      <c r="AF45" s="347"/>
      <c r="AG45" s="168">
        <f t="shared" si="0"/>
        <v>5</v>
      </c>
      <c r="AH45" s="344"/>
      <c r="AI45" s="334"/>
      <c r="AJ45" s="337"/>
      <c r="AK45" s="40">
        <v>3</v>
      </c>
      <c r="AL45" s="129"/>
      <c r="AM45" s="41" t="str">
        <f>IF(OR(AN45="Preventivo",AN45="Detectivo"),"Probabilidad",IF(AN45="Correctivo","Impacto",""))</f>
        <v/>
      </c>
      <c r="AN45" s="42"/>
      <c r="AO45" s="42"/>
      <c r="AP45" s="43" t="str">
        <f t="shared" si="55"/>
        <v/>
      </c>
      <c r="AQ45" s="42"/>
      <c r="AR45" s="42"/>
      <c r="AS45" s="42"/>
      <c r="AT45" s="176" t="str">
        <f>IFERROR(IF(AND(AM44="Probabilidad",AM45="Probabilidad"),(AV44-(+AV44*AP45)),IF(AND(AM44="Impacto",AM45="Probabilidad"),(AV43-(+AV43*AP45)),IF(AM45="Impacto",AV44,""))),"")</f>
        <v/>
      </c>
      <c r="AU45" s="44" t="str">
        <f t="shared" si="56"/>
        <v/>
      </c>
      <c r="AV45" s="45" t="str">
        <f t="shared" si="57"/>
        <v/>
      </c>
      <c r="AW45" s="44" t="str">
        <f t="shared" si="58"/>
        <v/>
      </c>
      <c r="AX45" s="45" t="str">
        <f>IFERROR(IF(AND(AM44="Impacto",AM45="Impacto"),(AX44-(+AX44*AP45)),IF(AND(AM44="Probabilidad",AM45="Impacto"),(AX43-(+AX43*AP45)),IF(AM45="Probabilidad",AX44,""))),"")</f>
        <v/>
      </c>
      <c r="AY45" s="46" t="str">
        <f t="shared" si="59"/>
        <v/>
      </c>
      <c r="AZ45" s="47"/>
      <c r="BA45" s="196"/>
      <c r="BB45" s="48"/>
      <c r="BC45" s="48"/>
      <c r="BD45" s="48"/>
      <c r="BE45" s="48"/>
      <c r="BF45" s="197"/>
      <c r="BG45" s="197"/>
      <c r="BH45" s="48"/>
      <c r="BI45" s="40"/>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row>
    <row r="46" spans="1:93" ht="78.75" customHeight="1">
      <c r="A46" s="352"/>
      <c r="B46" s="355"/>
      <c r="C46" s="355"/>
      <c r="D46" s="355"/>
      <c r="E46" s="355"/>
      <c r="F46" s="200"/>
      <c r="G46" s="200"/>
      <c r="H46" s="358"/>
      <c r="I46" s="355"/>
      <c r="J46" s="352"/>
      <c r="K46" s="344"/>
      <c r="L46" s="334"/>
      <c r="M46" s="347"/>
      <c r="N46" s="347"/>
      <c r="O46" s="347"/>
      <c r="P46" s="347"/>
      <c r="Q46" s="347"/>
      <c r="R46" s="347"/>
      <c r="S46" s="347"/>
      <c r="T46" s="347"/>
      <c r="U46" s="347"/>
      <c r="V46" s="347"/>
      <c r="W46" s="347"/>
      <c r="X46" s="347"/>
      <c r="Y46" s="347"/>
      <c r="Z46" s="347"/>
      <c r="AA46" s="347"/>
      <c r="AB46" s="347"/>
      <c r="AC46" s="347"/>
      <c r="AD46" s="347"/>
      <c r="AE46" s="347"/>
      <c r="AF46" s="347"/>
      <c r="AG46" s="168">
        <f t="shared" si="0"/>
        <v>5</v>
      </c>
      <c r="AH46" s="344"/>
      <c r="AI46" s="334"/>
      <c r="AJ46" s="337"/>
      <c r="AK46" s="40">
        <v>4</v>
      </c>
      <c r="AL46" s="128"/>
      <c r="AM46" s="41" t="str">
        <f t="shared" ref="AM46:AM48" si="60">IF(OR(AN46="Preventivo",AN46="Detectivo"),"Probabilidad",IF(AN46="Correctivo","Impacto",""))</f>
        <v/>
      </c>
      <c r="AN46" s="42"/>
      <c r="AO46" s="42"/>
      <c r="AP46" s="43" t="str">
        <f t="shared" si="55"/>
        <v/>
      </c>
      <c r="AQ46" s="42"/>
      <c r="AR46" s="42"/>
      <c r="AS46" s="42"/>
      <c r="AT46" s="176" t="str">
        <f t="shared" ref="AT46:AT48" si="61">IFERROR(IF(AND(AM45="Probabilidad",AM46="Probabilidad"),(AV45-(+AV45*AP46)),IF(AND(AM45="Impacto",AM46="Probabilidad"),(AV44-(+AV44*AP46)),IF(AM46="Impacto",AV45,""))),"")</f>
        <v/>
      </c>
      <c r="AU46" s="44" t="str">
        <f t="shared" si="56"/>
        <v/>
      </c>
      <c r="AV46" s="45" t="str">
        <f t="shared" si="57"/>
        <v/>
      </c>
      <c r="AW46" s="44" t="str">
        <f t="shared" si="58"/>
        <v/>
      </c>
      <c r="AX46" s="45" t="str">
        <f t="shared" ref="AX46:AX48" si="62">IFERROR(IF(AND(AM45="Impacto",AM46="Impacto"),(AX45-(+AX45*AP46)),IF(AND(AM45="Probabilidad",AM46="Impacto"),(AX44-(+AX44*AP46)),IF(AM46="Probabilidad",AX45,""))),"")</f>
        <v/>
      </c>
      <c r="AY46" s="46" t="str">
        <f>IFERROR(IF(OR(AND(AU46="Muy Baja",AW46="Leve"),AND(AU46="Muy Baja",AW46="Menor"),AND(AU46="Baja",AW46="Leve")),"Bajo",IF(OR(AND(AU46="Muy baja",AW46="Moderado"),AND(AU46="Baja",AW46="Menor"),AND(AU46="Baja",AW46="Moderado"),AND(AU46="Media",AW46="Leve"),AND(AU46="Media",AW46="Menor"),AND(AU46="Media",AW46="Moderado"),AND(AU46="Alta",AW46="Leve"),AND(AU46="Alta",AW46="Menor")),"Moderado",IF(OR(AND(AU46="Muy Baja",AW46="Mayor"),AND(AU46="Baja",AW46="Mayor"),AND(AU46="Media",AW46="Mayor"),AND(AU46="Alta",AW46="Moderado"),AND(AU46="Alta",AW46="Mayor"),AND(AU46="Muy Alta",AW46="Leve"),AND(AU46="Muy Alta",AW46="Menor"),AND(AU46="Muy Alta",AW46="Moderado"),AND(AU46="Muy Alta",AW46="Mayor")),"Alto",IF(OR(AND(AU46="Muy Baja",AW46="Catastrófico"),AND(AU46="Baja",AW46="Catastrófico"),AND(AU46="Media",AW46="Catastrófico"),AND(AU46="Alta",AW46="Catastrófico"),AND(AU46="Muy Alta",AW46="Catastrófico")),"Extremo","")))),"")</f>
        <v/>
      </c>
      <c r="AZ46" s="47"/>
      <c r="BA46" s="196"/>
      <c r="BB46" s="48"/>
      <c r="BC46" s="48"/>
      <c r="BD46" s="48"/>
      <c r="BE46" s="48"/>
      <c r="BF46" s="197"/>
      <c r="BG46" s="197"/>
      <c r="BH46" s="48"/>
      <c r="BI46" s="40"/>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row>
    <row r="47" spans="1:93" ht="78.75" customHeight="1">
      <c r="A47" s="352"/>
      <c r="B47" s="355"/>
      <c r="C47" s="355"/>
      <c r="D47" s="355"/>
      <c r="E47" s="355"/>
      <c r="F47" s="200"/>
      <c r="G47" s="200"/>
      <c r="H47" s="358"/>
      <c r="I47" s="355"/>
      <c r="J47" s="352"/>
      <c r="K47" s="344"/>
      <c r="L47" s="334"/>
      <c r="M47" s="347"/>
      <c r="N47" s="347"/>
      <c r="O47" s="347"/>
      <c r="P47" s="347"/>
      <c r="Q47" s="347"/>
      <c r="R47" s="347"/>
      <c r="S47" s="347"/>
      <c r="T47" s="347"/>
      <c r="U47" s="347"/>
      <c r="V47" s="347"/>
      <c r="W47" s="347"/>
      <c r="X47" s="347"/>
      <c r="Y47" s="347"/>
      <c r="Z47" s="347"/>
      <c r="AA47" s="347"/>
      <c r="AB47" s="347"/>
      <c r="AC47" s="347"/>
      <c r="AD47" s="347"/>
      <c r="AE47" s="347"/>
      <c r="AF47" s="347"/>
      <c r="AG47" s="168">
        <f t="shared" si="0"/>
        <v>5</v>
      </c>
      <c r="AH47" s="344"/>
      <c r="AI47" s="334"/>
      <c r="AJ47" s="337"/>
      <c r="AK47" s="40">
        <v>5</v>
      </c>
      <c r="AL47" s="128"/>
      <c r="AM47" s="41" t="str">
        <f t="shared" si="60"/>
        <v/>
      </c>
      <c r="AN47" s="42"/>
      <c r="AO47" s="42"/>
      <c r="AP47" s="43" t="str">
        <f t="shared" si="55"/>
        <v/>
      </c>
      <c r="AQ47" s="42"/>
      <c r="AR47" s="42"/>
      <c r="AS47" s="42"/>
      <c r="AT47" s="176" t="str">
        <f t="shared" si="61"/>
        <v/>
      </c>
      <c r="AU47" s="44" t="str">
        <f t="shared" si="56"/>
        <v/>
      </c>
      <c r="AV47" s="45" t="str">
        <f t="shared" si="57"/>
        <v/>
      </c>
      <c r="AW47" s="44" t="str">
        <f t="shared" si="58"/>
        <v/>
      </c>
      <c r="AX47" s="45" t="str">
        <f t="shared" si="62"/>
        <v/>
      </c>
      <c r="AY47" s="46" t="str">
        <f t="shared" ref="AY47:AY48" si="63">IFERROR(IF(OR(AND(AU47="Muy Baja",AW47="Leve"),AND(AU47="Muy Baja",AW47="Menor"),AND(AU47="Baja",AW47="Leve")),"Bajo",IF(OR(AND(AU47="Muy baja",AW47="Moderado"),AND(AU47="Baja",AW47="Menor"),AND(AU47="Baja",AW47="Moderado"),AND(AU47="Media",AW47="Leve"),AND(AU47="Media",AW47="Menor"),AND(AU47="Media",AW47="Moderado"),AND(AU47="Alta",AW47="Leve"),AND(AU47="Alta",AW47="Menor")),"Moderado",IF(OR(AND(AU47="Muy Baja",AW47="Mayor"),AND(AU47="Baja",AW47="Mayor"),AND(AU47="Media",AW47="Mayor"),AND(AU47="Alta",AW47="Moderado"),AND(AU47="Alta",AW47="Mayor"),AND(AU47="Muy Alta",AW47="Leve"),AND(AU47="Muy Alta",AW47="Menor"),AND(AU47="Muy Alta",AW47="Moderado"),AND(AU47="Muy Alta",AW47="Mayor")),"Alto",IF(OR(AND(AU47="Muy Baja",AW47="Catastrófico"),AND(AU47="Baja",AW47="Catastrófico"),AND(AU47="Media",AW47="Catastrófico"),AND(AU47="Alta",AW47="Catastrófico"),AND(AU47="Muy Alta",AW47="Catastrófico")),"Extremo","")))),"")</f>
        <v/>
      </c>
      <c r="AZ47" s="47"/>
      <c r="BA47" s="196"/>
      <c r="BB47" s="48"/>
      <c r="BC47" s="48"/>
      <c r="BD47" s="48"/>
      <c r="BE47" s="48"/>
      <c r="BF47" s="197"/>
      <c r="BG47" s="197"/>
      <c r="BH47" s="48"/>
      <c r="BI47" s="40"/>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row>
    <row r="48" spans="1:93" ht="78.75" customHeight="1">
      <c r="A48" s="353"/>
      <c r="B48" s="356"/>
      <c r="C48" s="356"/>
      <c r="D48" s="356"/>
      <c r="E48" s="356"/>
      <c r="F48" s="201"/>
      <c r="G48" s="201"/>
      <c r="H48" s="359"/>
      <c r="I48" s="356"/>
      <c r="J48" s="353"/>
      <c r="K48" s="345"/>
      <c r="L48" s="335"/>
      <c r="M48" s="348"/>
      <c r="N48" s="348"/>
      <c r="O48" s="348"/>
      <c r="P48" s="348"/>
      <c r="Q48" s="348"/>
      <c r="R48" s="348"/>
      <c r="S48" s="348"/>
      <c r="T48" s="348"/>
      <c r="U48" s="348"/>
      <c r="V48" s="348"/>
      <c r="W48" s="348"/>
      <c r="X48" s="348"/>
      <c r="Y48" s="348"/>
      <c r="Z48" s="348"/>
      <c r="AA48" s="348"/>
      <c r="AB48" s="348"/>
      <c r="AC48" s="348"/>
      <c r="AD48" s="348"/>
      <c r="AE48" s="348"/>
      <c r="AF48" s="348"/>
      <c r="AG48" s="168">
        <f t="shared" si="0"/>
        <v>5</v>
      </c>
      <c r="AH48" s="345"/>
      <c r="AI48" s="335"/>
      <c r="AJ48" s="338"/>
      <c r="AK48" s="40">
        <v>6</v>
      </c>
      <c r="AL48" s="128"/>
      <c r="AM48" s="41" t="str">
        <f t="shared" si="60"/>
        <v/>
      </c>
      <c r="AN48" s="42"/>
      <c r="AO48" s="42"/>
      <c r="AP48" s="43" t="str">
        <f t="shared" si="55"/>
        <v/>
      </c>
      <c r="AQ48" s="42"/>
      <c r="AR48" s="42"/>
      <c r="AS48" s="42"/>
      <c r="AT48" s="176" t="str">
        <f t="shared" si="61"/>
        <v/>
      </c>
      <c r="AU48" s="44" t="str">
        <f t="shared" si="56"/>
        <v/>
      </c>
      <c r="AV48" s="45" t="str">
        <f t="shared" si="57"/>
        <v/>
      </c>
      <c r="AW48" s="44" t="str">
        <f t="shared" si="58"/>
        <v/>
      </c>
      <c r="AX48" s="45" t="str">
        <f t="shared" si="62"/>
        <v/>
      </c>
      <c r="AY48" s="46" t="str">
        <f t="shared" si="63"/>
        <v/>
      </c>
      <c r="AZ48" s="47"/>
      <c r="BA48" s="196"/>
      <c r="BB48" s="48"/>
      <c r="BC48" s="48"/>
      <c r="BD48" s="48"/>
      <c r="BE48" s="48"/>
      <c r="BF48" s="197"/>
      <c r="BG48" s="197"/>
      <c r="BH48" s="48"/>
      <c r="BI48" s="40"/>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row>
    <row r="49" spans="1:93" ht="78.75" customHeight="1">
      <c r="A49" s="351">
        <v>7</v>
      </c>
      <c r="B49" s="354"/>
      <c r="C49" s="354"/>
      <c r="D49" s="354"/>
      <c r="E49" s="354"/>
      <c r="F49" s="199"/>
      <c r="G49" s="199"/>
      <c r="H49" s="357"/>
      <c r="I49" s="354"/>
      <c r="J49" s="351"/>
      <c r="K49" s="343" t="str">
        <f>IF(J49&lt;=0,"",IF(J49&lt;=2,"Muy Baja",IF(J49&lt;=24,"Baja",IF(J49&lt;=500,"Media",IF(J49&lt;=5000,"Alta","Muy Alta")))))</f>
        <v/>
      </c>
      <c r="L49" s="333" t="str">
        <f>IF(K49="","",IF(K49="Muy Baja",0.2,IF(K49="Baja",0.4,IF(K49="Media",0.6,IF(K49="Alta",0.8,IF(K49="Muy Alta",1,))))))</f>
        <v/>
      </c>
      <c r="M49" s="346"/>
      <c r="N49" s="346"/>
      <c r="O49" s="346"/>
      <c r="P49" s="346"/>
      <c r="Q49" s="346"/>
      <c r="R49" s="346"/>
      <c r="S49" s="346"/>
      <c r="T49" s="346"/>
      <c r="U49" s="346"/>
      <c r="V49" s="346"/>
      <c r="W49" s="346"/>
      <c r="X49" s="346"/>
      <c r="Y49" s="346"/>
      <c r="Z49" s="346"/>
      <c r="AA49" s="346"/>
      <c r="AB49" s="346"/>
      <c r="AC49" s="346"/>
      <c r="AD49" s="346"/>
      <c r="AE49" s="346"/>
      <c r="AF49" s="346"/>
      <c r="AG49" s="168">
        <f t="shared" si="0"/>
        <v>5</v>
      </c>
      <c r="AH49" s="343" t="str">
        <f t="shared" ref="AH49" si="64">IF(AG49=5,"Moderado",IF(AG49=10,"Mayor",IF(AG49=20,"Catastrófico",0)))</f>
        <v>Moderado</v>
      </c>
      <c r="AI49" s="333">
        <f t="shared" ref="AI49" si="65">IF(AH49="","",IF(AH49="Leve",0.2,IF(AH49="Menor",0.4,IF(AH49="Moderado",0.6,IF(AH49="Mayor",0.8,IF(AH49="Catastrófico",1,))))))</f>
        <v>0.6</v>
      </c>
      <c r="AJ49" s="336" t="str">
        <f>IF(OR(AND(K49="Muy Baja",AH49="Leve"),AND(K49="Muy Baja",AH49="Menor"),AND(K49="Baja",AH49="Leve")),"Bajo",IF(OR(AND(K49="Muy baja",AH49="Moderado"),AND(K49="Baja",AH49="Menor"),AND(K49="Baja",AH49="Moderado"),AND(K49="Media",AH49="Leve"),AND(K49="Media",AH49="Menor"),AND(K49="Media",AH49="Moderado"),AND(K49="Alta",AH49="Leve"),AND(K49="Alta",AH49="Menor")),"Moderado",IF(OR(AND(K49="Muy Baja",AH49="Mayor"),AND(K49="Baja",AH49="Mayor"),AND(K49="Media",AH49="Mayor"),AND(K49="Alta",AH49="Moderado"),AND(K49="Alta",AH49="Mayor"),AND(K49="Muy Alta",AH49="Leve"),AND(K49="Muy Alta",AH49="Menor"),AND(K49="Muy Alta",AH49="Moderado"),AND(K49="Muy Alta",AH49="Mayor")),"Alto",IF(OR(AND(K49="Muy Baja",AH49="Catastrófico"),AND(K49="Baja",AH49="Catastrófico"),AND(K49="Media",AH49="Catastrófico"),AND(K49="Alta",AH49="Catastrófico"),AND(K49="Muy Alta",AH49="Catastrófico")),"Extremo",""))))</f>
        <v/>
      </c>
      <c r="AK49" s="40">
        <v>1</v>
      </c>
      <c r="AL49" s="128"/>
      <c r="AM49" s="41" t="str">
        <f>IF(OR(AN49="Preventivo",AN49="Detectivo"),"Probabilidad",IF(AN49="Correctivo","Impacto",""))</f>
        <v/>
      </c>
      <c r="AN49" s="42"/>
      <c r="AO49" s="42"/>
      <c r="AP49" s="43" t="str">
        <f>IF(AND(AN49="Preventivo",AO49="Automático"),"50%",IF(AND(AN49="Preventivo",AO49="Manual"),"40%",IF(AND(AN49="Detectivo",AO49="Automático"),"40%",IF(AND(AN49="Detectivo",AO49="Manual"),"30%",IF(AND(AN49="Correctivo",AO49="Automático"),"35%",IF(AND(AN49="Correctivo",AO49="Manual"),"25%",""))))))</f>
        <v/>
      </c>
      <c r="AQ49" s="42"/>
      <c r="AR49" s="42"/>
      <c r="AS49" s="42"/>
      <c r="AT49" s="176" t="str">
        <f>IFERROR(IF(AM49="Probabilidad",(L49-(+L49*AP49)),IF(AM49="Impacto",L49,"")),"")</f>
        <v/>
      </c>
      <c r="AU49" s="44" t="str">
        <f>IFERROR(IF(AT49="","",IF(AT49&lt;=0.2,"Muy Baja",IF(AT49&lt;=0.4,"Baja",IF(AT49&lt;=0.6,"Media",IF(AT49&lt;=0.8,"Alta","Muy Alta"))))),"")</f>
        <v/>
      </c>
      <c r="AV49" s="45" t="str">
        <f>+AT49</f>
        <v/>
      </c>
      <c r="AW49" s="44" t="str">
        <f>IFERROR(IF(AX49="","",IF(AX49&lt;=0.2,"Leve",IF(AX49&lt;=0.4,"Menor",IF(AX49&lt;=0.6,"Moderado",IF(AX49&lt;=0.8,"Mayor","Catastrófico"))))),"")</f>
        <v/>
      </c>
      <c r="AX49" s="45" t="str">
        <f>IFERROR(IF(AM49="Impacto",(AI49-(+AI49*AP49)),IF(AM49="Probabilidad",AI49,"")),"")</f>
        <v/>
      </c>
      <c r="AY49" s="46" t="str">
        <f>IFERROR(IF(OR(AND(AU49="Muy Baja",AW49="Leve"),AND(AU49="Muy Baja",AW49="Menor"),AND(AU49="Baja",AW49="Leve")),"Bajo",IF(OR(AND(AU49="Muy baja",AW49="Moderado"),AND(AU49="Baja",AW49="Menor"),AND(AU49="Baja",AW49="Moderado"),AND(AU49="Media",AW49="Leve"),AND(AU49="Media",AW49="Menor"),AND(AU49="Media",AW49="Moderado"),AND(AU49="Alta",AW49="Leve"),AND(AU49="Alta",AW49="Menor")),"Moderado",IF(OR(AND(AU49="Muy Baja",AW49="Mayor"),AND(AU49="Baja",AW49="Mayor"),AND(AU49="Media",AW49="Mayor"),AND(AU49="Alta",AW49="Moderado"),AND(AU49="Alta",AW49="Mayor"),AND(AU49="Muy Alta",AW49="Leve"),AND(AU49="Muy Alta",AW49="Menor"),AND(AU49="Muy Alta",AW49="Moderado"),AND(AU49="Muy Alta",AW49="Mayor")),"Alto",IF(OR(AND(AU49="Muy Baja",AW49="Catastrófico"),AND(AU49="Baja",AW49="Catastrófico"),AND(AU49="Media",AW49="Catastrófico"),AND(AU49="Alta",AW49="Catastrófico"),AND(AU49="Muy Alta",AW49="Catastrófico")),"Extremo","")))),"")</f>
        <v/>
      </c>
      <c r="AZ49" s="47"/>
      <c r="BA49" s="196"/>
      <c r="BB49" s="48"/>
      <c r="BC49" s="48"/>
      <c r="BD49" s="48"/>
      <c r="BE49" s="48"/>
      <c r="BF49" s="197"/>
      <c r="BG49" s="197"/>
      <c r="BH49" s="48"/>
      <c r="BI49" s="40"/>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row>
    <row r="50" spans="1:93" ht="78.75" customHeight="1">
      <c r="A50" s="352"/>
      <c r="B50" s="355"/>
      <c r="C50" s="355"/>
      <c r="D50" s="355"/>
      <c r="E50" s="355"/>
      <c r="F50" s="200"/>
      <c r="G50" s="200"/>
      <c r="H50" s="358"/>
      <c r="I50" s="355"/>
      <c r="J50" s="352"/>
      <c r="K50" s="344"/>
      <c r="L50" s="334"/>
      <c r="M50" s="347"/>
      <c r="N50" s="347"/>
      <c r="O50" s="347"/>
      <c r="P50" s="347"/>
      <c r="Q50" s="347"/>
      <c r="R50" s="347"/>
      <c r="S50" s="347"/>
      <c r="T50" s="347"/>
      <c r="U50" s="347"/>
      <c r="V50" s="347"/>
      <c r="W50" s="347"/>
      <c r="X50" s="347"/>
      <c r="Y50" s="347"/>
      <c r="Z50" s="347"/>
      <c r="AA50" s="347"/>
      <c r="AB50" s="347"/>
      <c r="AC50" s="347"/>
      <c r="AD50" s="347"/>
      <c r="AE50" s="347"/>
      <c r="AF50" s="347"/>
      <c r="AG50" s="168">
        <f t="shared" si="0"/>
        <v>5</v>
      </c>
      <c r="AH50" s="344"/>
      <c r="AI50" s="334"/>
      <c r="AJ50" s="337"/>
      <c r="AK50" s="40">
        <v>2</v>
      </c>
      <c r="AL50" s="128"/>
      <c r="AM50" s="41" t="str">
        <f>IF(OR(AN50="Preventivo",AN50="Detectivo"),"Probabilidad",IF(AN50="Correctivo","Impacto",""))</f>
        <v/>
      </c>
      <c r="AN50" s="42"/>
      <c r="AO50" s="42"/>
      <c r="AP50" s="43" t="str">
        <f t="shared" ref="AP50:AP54" si="66">IF(AND(AN50="Preventivo",AO50="Automático"),"50%",IF(AND(AN50="Preventivo",AO50="Manual"),"40%",IF(AND(AN50="Detectivo",AO50="Automático"),"40%",IF(AND(AN50="Detectivo",AO50="Manual"),"30%",IF(AND(AN50="Correctivo",AO50="Automático"),"35%",IF(AND(AN50="Correctivo",AO50="Manual"),"25%",""))))))</f>
        <v/>
      </c>
      <c r="AQ50" s="42"/>
      <c r="AR50" s="42"/>
      <c r="AS50" s="42"/>
      <c r="AT50" s="176" t="str">
        <f>IFERROR(IF(AND(AM49="Probabilidad",AM50="Probabilidad"),(AV49-(+AV49*AP50)),IF(AM50="Probabilidad",(L49-(+L49*AP50)),IF(AM50="Impacto",AV49,""))),"")</f>
        <v/>
      </c>
      <c r="AU50" s="44" t="str">
        <f t="shared" ref="AU50:AU54" si="67">IFERROR(IF(AT50="","",IF(AT50&lt;=0.2,"Muy Baja",IF(AT50&lt;=0.4,"Baja",IF(AT50&lt;=0.6,"Media",IF(AT50&lt;=0.8,"Alta","Muy Alta"))))),"")</f>
        <v/>
      </c>
      <c r="AV50" s="45" t="str">
        <f t="shared" ref="AV50:AV54" si="68">+AT50</f>
        <v/>
      </c>
      <c r="AW50" s="44" t="str">
        <f t="shared" ref="AW50:AW54" si="69">IFERROR(IF(AX50="","",IF(AX50&lt;=0.2,"Leve",IF(AX50&lt;=0.4,"Menor",IF(AX50&lt;=0.6,"Moderado",IF(AX50&lt;=0.8,"Mayor","Catastrófico"))))),"")</f>
        <v/>
      </c>
      <c r="AX50" s="45" t="str">
        <f>IFERROR(IF(AND(AM49="Impacto",AM50="Impacto"),(AX49-(+AX49*AP50)),IF(AM50="Impacto",(AI49-(+AI49*AP50)),IF(AM50="Probabilidad",AX49,""))),"")</f>
        <v/>
      </c>
      <c r="AY50" s="46" t="str">
        <f t="shared" ref="AY50:AY51" si="70">IFERROR(IF(OR(AND(AU50="Muy Baja",AW50="Leve"),AND(AU50="Muy Baja",AW50="Menor"),AND(AU50="Baja",AW50="Leve")),"Bajo",IF(OR(AND(AU50="Muy baja",AW50="Moderado"),AND(AU50="Baja",AW50="Menor"),AND(AU50="Baja",AW50="Moderado"),AND(AU50="Media",AW50="Leve"),AND(AU50="Media",AW50="Menor"),AND(AU50="Media",AW50="Moderado"),AND(AU50="Alta",AW50="Leve"),AND(AU50="Alta",AW50="Menor")),"Moderado",IF(OR(AND(AU50="Muy Baja",AW50="Mayor"),AND(AU50="Baja",AW50="Mayor"),AND(AU50="Media",AW50="Mayor"),AND(AU50="Alta",AW50="Moderado"),AND(AU50="Alta",AW50="Mayor"),AND(AU50="Muy Alta",AW50="Leve"),AND(AU50="Muy Alta",AW50="Menor"),AND(AU50="Muy Alta",AW50="Moderado"),AND(AU50="Muy Alta",AW50="Mayor")),"Alto",IF(OR(AND(AU50="Muy Baja",AW50="Catastrófico"),AND(AU50="Baja",AW50="Catastrófico"),AND(AU50="Media",AW50="Catastrófico"),AND(AU50="Alta",AW50="Catastrófico"),AND(AU50="Muy Alta",AW50="Catastrófico")),"Extremo","")))),"")</f>
        <v/>
      </c>
      <c r="AZ50" s="47"/>
      <c r="BA50" s="196"/>
      <c r="BB50" s="48"/>
      <c r="BC50" s="48"/>
      <c r="BD50" s="48"/>
      <c r="BE50" s="48"/>
      <c r="BF50" s="197"/>
      <c r="BG50" s="197"/>
      <c r="BH50" s="48"/>
      <c r="BI50" s="40"/>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row>
    <row r="51" spans="1:93" ht="78.75" customHeight="1">
      <c r="A51" s="352"/>
      <c r="B51" s="355"/>
      <c r="C51" s="355"/>
      <c r="D51" s="355"/>
      <c r="E51" s="355"/>
      <c r="F51" s="200"/>
      <c r="G51" s="200"/>
      <c r="H51" s="358"/>
      <c r="I51" s="355"/>
      <c r="J51" s="352"/>
      <c r="K51" s="344"/>
      <c r="L51" s="334"/>
      <c r="M51" s="347"/>
      <c r="N51" s="347"/>
      <c r="O51" s="347"/>
      <c r="P51" s="347"/>
      <c r="Q51" s="347"/>
      <c r="R51" s="347"/>
      <c r="S51" s="347"/>
      <c r="T51" s="347"/>
      <c r="U51" s="347"/>
      <c r="V51" s="347"/>
      <c r="W51" s="347"/>
      <c r="X51" s="347"/>
      <c r="Y51" s="347"/>
      <c r="Z51" s="347"/>
      <c r="AA51" s="347"/>
      <c r="AB51" s="347"/>
      <c r="AC51" s="347"/>
      <c r="AD51" s="347"/>
      <c r="AE51" s="347"/>
      <c r="AF51" s="347"/>
      <c r="AG51" s="168">
        <f t="shared" si="0"/>
        <v>5</v>
      </c>
      <c r="AH51" s="344"/>
      <c r="AI51" s="334"/>
      <c r="AJ51" s="337"/>
      <c r="AK51" s="40">
        <v>3</v>
      </c>
      <c r="AL51" s="129"/>
      <c r="AM51" s="41" t="str">
        <f>IF(OR(AN51="Preventivo",AN51="Detectivo"),"Probabilidad",IF(AN51="Correctivo","Impacto",""))</f>
        <v/>
      </c>
      <c r="AN51" s="42"/>
      <c r="AO51" s="42"/>
      <c r="AP51" s="43" t="str">
        <f t="shared" si="66"/>
        <v/>
      </c>
      <c r="AQ51" s="42"/>
      <c r="AR51" s="42"/>
      <c r="AS51" s="42"/>
      <c r="AT51" s="176" t="str">
        <f>IFERROR(IF(AND(AM50="Probabilidad",AM51="Probabilidad"),(AV50-(+AV50*AP51)),IF(AND(AM50="Impacto",AM51="Probabilidad"),(AV49-(+AV49*AP51)),IF(AM51="Impacto",AV50,""))),"")</f>
        <v/>
      </c>
      <c r="AU51" s="44" t="str">
        <f t="shared" si="67"/>
        <v/>
      </c>
      <c r="AV51" s="45" t="str">
        <f t="shared" si="68"/>
        <v/>
      </c>
      <c r="AW51" s="44" t="str">
        <f t="shared" si="69"/>
        <v/>
      </c>
      <c r="AX51" s="45" t="str">
        <f>IFERROR(IF(AND(AM50="Impacto",AM51="Impacto"),(AX50-(+AX50*AP51)),IF(AND(AM50="Probabilidad",AM51="Impacto"),(AX49-(+AX49*AP51)),IF(AM51="Probabilidad",AX50,""))),"")</f>
        <v/>
      </c>
      <c r="AY51" s="46" t="str">
        <f t="shared" si="70"/>
        <v/>
      </c>
      <c r="AZ51" s="47"/>
      <c r="BA51" s="196"/>
      <c r="BB51" s="48"/>
      <c r="BC51" s="48"/>
      <c r="BD51" s="48"/>
      <c r="BE51" s="48"/>
      <c r="BF51" s="197"/>
      <c r="BG51" s="197"/>
      <c r="BH51" s="48"/>
      <c r="BI51" s="40"/>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row>
    <row r="52" spans="1:93" ht="78.75" customHeight="1">
      <c r="A52" s="352"/>
      <c r="B52" s="355"/>
      <c r="C52" s="355"/>
      <c r="D52" s="355"/>
      <c r="E52" s="355"/>
      <c r="F52" s="200"/>
      <c r="G52" s="200"/>
      <c r="H52" s="358"/>
      <c r="I52" s="355"/>
      <c r="J52" s="352"/>
      <c r="K52" s="344"/>
      <c r="L52" s="334"/>
      <c r="M52" s="347"/>
      <c r="N52" s="347"/>
      <c r="O52" s="347"/>
      <c r="P52" s="347"/>
      <c r="Q52" s="347"/>
      <c r="R52" s="347"/>
      <c r="S52" s="347"/>
      <c r="T52" s="347"/>
      <c r="U52" s="347"/>
      <c r="V52" s="347"/>
      <c r="W52" s="347"/>
      <c r="X52" s="347"/>
      <c r="Y52" s="347"/>
      <c r="Z52" s="347"/>
      <c r="AA52" s="347"/>
      <c r="AB52" s="347"/>
      <c r="AC52" s="347"/>
      <c r="AD52" s="347"/>
      <c r="AE52" s="347"/>
      <c r="AF52" s="347"/>
      <c r="AG52" s="168">
        <f t="shared" si="0"/>
        <v>5</v>
      </c>
      <c r="AH52" s="344"/>
      <c r="AI52" s="334"/>
      <c r="AJ52" s="337"/>
      <c r="AK52" s="40">
        <v>4</v>
      </c>
      <c r="AL52" s="128"/>
      <c r="AM52" s="41" t="str">
        <f t="shared" ref="AM52:AM54" si="71">IF(OR(AN52="Preventivo",AN52="Detectivo"),"Probabilidad",IF(AN52="Correctivo","Impacto",""))</f>
        <v/>
      </c>
      <c r="AN52" s="42"/>
      <c r="AO52" s="42"/>
      <c r="AP52" s="43" t="str">
        <f t="shared" si="66"/>
        <v/>
      </c>
      <c r="AQ52" s="42"/>
      <c r="AR52" s="42"/>
      <c r="AS52" s="42"/>
      <c r="AT52" s="176" t="str">
        <f t="shared" ref="AT52:AT54" si="72">IFERROR(IF(AND(AM51="Probabilidad",AM52="Probabilidad"),(AV51-(+AV51*AP52)),IF(AND(AM51="Impacto",AM52="Probabilidad"),(AV50-(+AV50*AP52)),IF(AM52="Impacto",AV51,""))),"")</f>
        <v/>
      </c>
      <c r="AU52" s="44" t="str">
        <f t="shared" si="67"/>
        <v/>
      </c>
      <c r="AV52" s="45" t="str">
        <f t="shared" si="68"/>
        <v/>
      </c>
      <c r="AW52" s="44" t="str">
        <f t="shared" si="69"/>
        <v/>
      </c>
      <c r="AX52" s="45" t="str">
        <f t="shared" ref="AX52:AX54" si="73">IFERROR(IF(AND(AM51="Impacto",AM52="Impacto"),(AX51-(+AX51*AP52)),IF(AND(AM51="Probabilidad",AM52="Impacto"),(AX50-(+AX50*AP52)),IF(AM52="Probabilidad",AX51,""))),"")</f>
        <v/>
      </c>
      <c r="AY52" s="46" t="str">
        <f>IFERROR(IF(OR(AND(AU52="Muy Baja",AW52="Leve"),AND(AU52="Muy Baja",AW52="Menor"),AND(AU52="Baja",AW52="Leve")),"Bajo",IF(OR(AND(AU52="Muy baja",AW52="Moderado"),AND(AU52="Baja",AW52="Menor"),AND(AU52="Baja",AW52="Moderado"),AND(AU52="Media",AW52="Leve"),AND(AU52="Media",AW52="Menor"),AND(AU52="Media",AW52="Moderado"),AND(AU52="Alta",AW52="Leve"),AND(AU52="Alta",AW52="Menor")),"Moderado",IF(OR(AND(AU52="Muy Baja",AW52="Mayor"),AND(AU52="Baja",AW52="Mayor"),AND(AU52="Media",AW52="Mayor"),AND(AU52="Alta",AW52="Moderado"),AND(AU52="Alta",AW52="Mayor"),AND(AU52="Muy Alta",AW52="Leve"),AND(AU52="Muy Alta",AW52="Menor"),AND(AU52="Muy Alta",AW52="Moderado"),AND(AU52="Muy Alta",AW52="Mayor")),"Alto",IF(OR(AND(AU52="Muy Baja",AW52="Catastrófico"),AND(AU52="Baja",AW52="Catastrófico"),AND(AU52="Media",AW52="Catastrófico"),AND(AU52="Alta",AW52="Catastrófico"),AND(AU52="Muy Alta",AW52="Catastrófico")),"Extremo","")))),"")</f>
        <v/>
      </c>
      <c r="AZ52" s="47"/>
      <c r="BA52" s="196"/>
      <c r="BB52" s="48"/>
      <c r="BC52" s="48"/>
      <c r="BD52" s="48"/>
      <c r="BE52" s="48"/>
      <c r="BF52" s="197"/>
      <c r="BG52" s="197"/>
      <c r="BH52" s="48"/>
      <c r="BI52" s="40"/>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row>
    <row r="53" spans="1:93" ht="78.75" customHeight="1">
      <c r="A53" s="352"/>
      <c r="B53" s="355"/>
      <c r="C53" s="355"/>
      <c r="D53" s="355"/>
      <c r="E53" s="355"/>
      <c r="F53" s="200"/>
      <c r="G53" s="200"/>
      <c r="H53" s="358"/>
      <c r="I53" s="355"/>
      <c r="J53" s="352"/>
      <c r="K53" s="344"/>
      <c r="L53" s="334"/>
      <c r="M53" s="347"/>
      <c r="N53" s="347"/>
      <c r="O53" s="347"/>
      <c r="P53" s="347"/>
      <c r="Q53" s="347"/>
      <c r="R53" s="347"/>
      <c r="S53" s="347"/>
      <c r="T53" s="347"/>
      <c r="U53" s="347"/>
      <c r="V53" s="347"/>
      <c r="W53" s="347"/>
      <c r="X53" s="347"/>
      <c r="Y53" s="347"/>
      <c r="Z53" s="347"/>
      <c r="AA53" s="347"/>
      <c r="AB53" s="347"/>
      <c r="AC53" s="347"/>
      <c r="AD53" s="347"/>
      <c r="AE53" s="347"/>
      <c r="AF53" s="347"/>
      <c r="AG53" s="168">
        <f t="shared" si="0"/>
        <v>5</v>
      </c>
      <c r="AH53" s="344"/>
      <c r="AI53" s="334"/>
      <c r="AJ53" s="337"/>
      <c r="AK53" s="40">
        <v>5</v>
      </c>
      <c r="AL53" s="128"/>
      <c r="AM53" s="41" t="str">
        <f t="shared" si="71"/>
        <v/>
      </c>
      <c r="AN53" s="42"/>
      <c r="AO53" s="42"/>
      <c r="AP53" s="43" t="str">
        <f t="shared" si="66"/>
        <v/>
      </c>
      <c r="AQ53" s="42"/>
      <c r="AR53" s="42"/>
      <c r="AS53" s="42"/>
      <c r="AT53" s="176" t="str">
        <f t="shared" si="72"/>
        <v/>
      </c>
      <c r="AU53" s="44" t="str">
        <f t="shared" si="67"/>
        <v/>
      </c>
      <c r="AV53" s="45" t="str">
        <f t="shared" si="68"/>
        <v/>
      </c>
      <c r="AW53" s="44" t="str">
        <f t="shared" si="69"/>
        <v/>
      </c>
      <c r="AX53" s="45" t="str">
        <f t="shared" si="73"/>
        <v/>
      </c>
      <c r="AY53" s="46" t="str">
        <f t="shared" ref="AY53:AY54" si="74">IFERROR(IF(OR(AND(AU53="Muy Baja",AW53="Leve"),AND(AU53="Muy Baja",AW53="Menor"),AND(AU53="Baja",AW53="Leve")),"Bajo",IF(OR(AND(AU53="Muy baja",AW53="Moderado"),AND(AU53="Baja",AW53="Menor"),AND(AU53="Baja",AW53="Moderado"),AND(AU53="Media",AW53="Leve"),AND(AU53="Media",AW53="Menor"),AND(AU53="Media",AW53="Moderado"),AND(AU53="Alta",AW53="Leve"),AND(AU53="Alta",AW53="Menor")),"Moderado",IF(OR(AND(AU53="Muy Baja",AW53="Mayor"),AND(AU53="Baja",AW53="Mayor"),AND(AU53="Media",AW53="Mayor"),AND(AU53="Alta",AW53="Moderado"),AND(AU53="Alta",AW53="Mayor"),AND(AU53="Muy Alta",AW53="Leve"),AND(AU53="Muy Alta",AW53="Menor"),AND(AU53="Muy Alta",AW53="Moderado"),AND(AU53="Muy Alta",AW53="Mayor")),"Alto",IF(OR(AND(AU53="Muy Baja",AW53="Catastrófico"),AND(AU53="Baja",AW53="Catastrófico"),AND(AU53="Media",AW53="Catastrófico"),AND(AU53="Alta",AW53="Catastrófico"),AND(AU53="Muy Alta",AW53="Catastrófico")),"Extremo","")))),"")</f>
        <v/>
      </c>
      <c r="AZ53" s="47"/>
      <c r="BA53" s="196"/>
      <c r="BB53" s="48"/>
      <c r="BC53" s="48"/>
      <c r="BD53" s="48"/>
      <c r="BE53" s="48"/>
      <c r="BF53" s="197"/>
      <c r="BG53" s="197"/>
      <c r="BH53" s="48"/>
      <c r="BI53" s="40"/>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row>
    <row r="54" spans="1:93" ht="78.75" customHeight="1">
      <c r="A54" s="353"/>
      <c r="B54" s="356"/>
      <c r="C54" s="356"/>
      <c r="D54" s="356"/>
      <c r="E54" s="356"/>
      <c r="F54" s="201"/>
      <c r="G54" s="201"/>
      <c r="H54" s="359"/>
      <c r="I54" s="356"/>
      <c r="J54" s="353"/>
      <c r="K54" s="345"/>
      <c r="L54" s="335"/>
      <c r="M54" s="348"/>
      <c r="N54" s="348"/>
      <c r="O54" s="348"/>
      <c r="P54" s="348"/>
      <c r="Q54" s="348"/>
      <c r="R54" s="348"/>
      <c r="S54" s="348"/>
      <c r="T54" s="348"/>
      <c r="U54" s="348"/>
      <c r="V54" s="348"/>
      <c r="W54" s="348"/>
      <c r="X54" s="348"/>
      <c r="Y54" s="348"/>
      <c r="Z54" s="348"/>
      <c r="AA54" s="348"/>
      <c r="AB54" s="348"/>
      <c r="AC54" s="348"/>
      <c r="AD54" s="348"/>
      <c r="AE54" s="348"/>
      <c r="AF54" s="348"/>
      <c r="AG54" s="168">
        <f t="shared" si="0"/>
        <v>5</v>
      </c>
      <c r="AH54" s="345"/>
      <c r="AI54" s="335"/>
      <c r="AJ54" s="338"/>
      <c r="AK54" s="40">
        <v>6</v>
      </c>
      <c r="AL54" s="128"/>
      <c r="AM54" s="41" t="str">
        <f t="shared" si="71"/>
        <v/>
      </c>
      <c r="AN54" s="42"/>
      <c r="AO54" s="42"/>
      <c r="AP54" s="43" t="str">
        <f t="shared" si="66"/>
        <v/>
      </c>
      <c r="AQ54" s="42"/>
      <c r="AR54" s="42"/>
      <c r="AS54" s="42"/>
      <c r="AT54" s="176" t="str">
        <f t="shared" si="72"/>
        <v/>
      </c>
      <c r="AU54" s="44" t="str">
        <f t="shared" si="67"/>
        <v/>
      </c>
      <c r="AV54" s="45" t="str">
        <f t="shared" si="68"/>
        <v/>
      </c>
      <c r="AW54" s="44" t="str">
        <f t="shared" si="69"/>
        <v/>
      </c>
      <c r="AX54" s="45" t="str">
        <f t="shared" si="73"/>
        <v/>
      </c>
      <c r="AY54" s="46" t="str">
        <f t="shared" si="74"/>
        <v/>
      </c>
      <c r="AZ54" s="47"/>
      <c r="BA54" s="196"/>
      <c r="BB54" s="48"/>
      <c r="BC54" s="48"/>
      <c r="BD54" s="48"/>
      <c r="BE54" s="48"/>
      <c r="BF54" s="197"/>
      <c r="BG54" s="197"/>
      <c r="BH54" s="48"/>
      <c r="BI54" s="40"/>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row>
    <row r="55" spans="1:93" ht="78.75" customHeight="1">
      <c r="A55" s="351">
        <v>8</v>
      </c>
      <c r="B55" s="354"/>
      <c r="C55" s="354"/>
      <c r="D55" s="354"/>
      <c r="E55" s="354"/>
      <c r="F55" s="199"/>
      <c r="G55" s="199"/>
      <c r="H55" s="357"/>
      <c r="I55" s="354"/>
      <c r="J55" s="351"/>
      <c r="K55" s="343" t="str">
        <f>IF(J55&lt;=0,"",IF(J55&lt;=2,"Muy Baja",IF(J55&lt;=24,"Baja",IF(J55&lt;=500,"Media",IF(J55&lt;=5000,"Alta","Muy Alta")))))</f>
        <v/>
      </c>
      <c r="L55" s="333" t="str">
        <f>IF(K55="","",IF(K55="Muy Baja",0.2,IF(K55="Baja",0.4,IF(K55="Media",0.6,IF(K55="Alta",0.8,IF(K55="Muy Alta",1,))))))</f>
        <v/>
      </c>
      <c r="M55" s="346"/>
      <c r="N55" s="346"/>
      <c r="O55" s="346"/>
      <c r="P55" s="346"/>
      <c r="Q55" s="346"/>
      <c r="R55" s="346"/>
      <c r="S55" s="346"/>
      <c r="T55" s="346"/>
      <c r="U55" s="346"/>
      <c r="V55" s="346"/>
      <c r="W55" s="346"/>
      <c r="X55" s="346"/>
      <c r="Y55" s="346"/>
      <c r="Z55" s="346"/>
      <c r="AA55" s="346"/>
      <c r="AB55" s="346"/>
      <c r="AC55" s="346"/>
      <c r="AD55" s="346"/>
      <c r="AE55" s="346"/>
      <c r="AF55" s="346"/>
      <c r="AG55" s="168">
        <f t="shared" si="0"/>
        <v>5</v>
      </c>
      <c r="AH55" s="343" t="str">
        <f t="shared" ref="AH55" si="75">IF(AG55=5,"Moderado",IF(AG55=10,"Mayor",IF(AG55=20,"Catastrófico",0)))</f>
        <v>Moderado</v>
      </c>
      <c r="AI55" s="333">
        <f t="shared" ref="AI55" si="76">IF(AH55="","",IF(AH55="Leve",0.2,IF(AH55="Menor",0.4,IF(AH55="Moderado",0.6,IF(AH55="Mayor",0.8,IF(AH55="Catastrófico",1,))))))</f>
        <v>0.6</v>
      </c>
      <c r="AJ55" s="336" t="str">
        <f>IF(OR(AND(K55="Muy Baja",AH55="Leve"),AND(K55="Muy Baja",AH55="Menor"),AND(K55="Baja",AH55="Leve")),"Bajo",IF(OR(AND(K55="Muy baja",AH55="Moderado"),AND(K55="Baja",AH55="Menor"),AND(K55="Baja",AH55="Moderado"),AND(K55="Media",AH55="Leve"),AND(K55="Media",AH55="Menor"),AND(K55="Media",AH55="Moderado"),AND(K55="Alta",AH55="Leve"),AND(K55="Alta",AH55="Menor")),"Moderado",IF(OR(AND(K55="Muy Baja",AH55="Mayor"),AND(K55="Baja",AH55="Mayor"),AND(K55="Media",AH55="Mayor"),AND(K55="Alta",AH55="Moderado"),AND(K55="Alta",AH55="Mayor"),AND(K55="Muy Alta",AH55="Leve"),AND(K55="Muy Alta",AH55="Menor"),AND(K55="Muy Alta",AH55="Moderado"),AND(K55="Muy Alta",AH55="Mayor")),"Alto",IF(OR(AND(K55="Muy Baja",AH55="Catastrófico"),AND(K55="Baja",AH55="Catastrófico"),AND(K55="Media",AH55="Catastrófico"),AND(K55="Alta",AH55="Catastrófico"),AND(K55="Muy Alta",AH55="Catastrófico")),"Extremo",""))))</f>
        <v/>
      </c>
      <c r="AK55" s="40">
        <v>1</v>
      </c>
      <c r="AL55" s="128"/>
      <c r="AM55" s="41" t="str">
        <f>IF(OR(AN55="Preventivo",AN55="Detectivo"),"Probabilidad",IF(AN55="Correctivo","Impacto",""))</f>
        <v/>
      </c>
      <c r="AN55" s="42"/>
      <c r="AO55" s="42"/>
      <c r="AP55" s="43" t="str">
        <f>IF(AND(AN55="Preventivo",AO55="Automático"),"50%",IF(AND(AN55="Preventivo",AO55="Manual"),"40%",IF(AND(AN55="Detectivo",AO55="Automático"),"40%",IF(AND(AN55="Detectivo",AO55="Manual"),"30%",IF(AND(AN55="Correctivo",AO55="Automático"),"35%",IF(AND(AN55="Correctivo",AO55="Manual"),"25%",""))))))</f>
        <v/>
      </c>
      <c r="AQ55" s="42"/>
      <c r="AR55" s="42"/>
      <c r="AS55" s="42"/>
      <c r="AT55" s="176" t="str">
        <f>IFERROR(IF(AM55="Probabilidad",(L55-(+L55*AP55)),IF(AM55="Impacto",L55,"")),"")</f>
        <v/>
      </c>
      <c r="AU55" s="44" t="str">
        <f>IFERROR(IF(AT55="","",IF(AT55&lt;=0.2,"Muy Baja",IF(AT55&lt;=0.4,"Baja",IF(AT55&lt;=0.6,"Media",IF(AT55&lt;=0.8,"Alta","Muy Alta"))))),"")</f>
        <v/>
      </c>
      <c r="AV55" s="45" t="str">
        <f>+AT55</f>
        <v/>
      </c>
      <c r="AW55" s="44" t="str">
        <f>IFERROR(IF(AX55="","",IF(AX55&lt;=0.2,"Leve",IF(AX55&lt;=0.4,"Menor",IF(AX55&lt;=0.6,"Moderado",IF(AX55&lt;=0.8,"Mayor","Catastrófico"))))),"")</f>
        <v/>
      </c>
      <c r="AX55" s="45" t="str">
        <f>IFERROR(IF(AM55="Impacto",(AI55-(+AI55*AP55)),IF(AM55="Probabilidad",AI55,"")),"")</f>
        <v/>
      </c>
      <c r="AY55" s="46" t="str">
        <f>IFERROR(IF(OR(AND(AU55="Muy Baja",AW55="Leve"),AND(AU55="Muy Baja",AW55="Menor"),AND(AU55="Baja",AW55="Leve")),"Bajo",IF(OR(AND(AU55="Muy baja",AW55="Moderado"),AND(AU55="Baja",AW55="Menor"),AND(AU55="Baja",AW55="Moderado"),AND(AU55="Media",AW55="Leve"),AND(AU55="Media",AW55="Menor"),AND(AU55="Media",AW55="Moderado"),AND(AU55="Alta",AW55="Leve"),AND(AU55="Alta",AW55="Menor")),"Moderado",IF(OR(AND(AU55="Muy Baja",AW55="Mayor"),AND(AU55="Baja",AW55="Mayor"),AND(AU55="Media",AW55="Mayor"),AND(AU55="Alta",AW55="Moderado"),AND(AU55="Alta",AW55="Mayor"),AND(AU55="Muy Alta",AW55="Leve"),AND(AU55="Muy Alta",AW55="Menor"),AND(AU55="Muy Alta",AW55="Moderado"),AND(AU55="Muy Alta",AW55="Mayor")),"Alto",IF(OR(AND(AU55="Muy Baja",AW55="Catastrófico"),AND(AU55="Baja",AW55="Catastrófico"),AND(AU55="Media",AW55="Catastrófico"),AND(AU55="Alta",AW55="Catastrófico"),AND(AU55="Muy Alta",AW55="Catastrófico")),"Extremo","")))),"")</f>
        <v/>
      </c>
      <c r="AZ55" s="47"/>
      <c r="BA55" s="196"/>
      <c r="BB55" s="48"/>
      <c r="BC55" s="48"/>
      <c r="BD55" s="48"/>
      <c r="BE55" s="48"/>
      <c r="BF55" s="197"/>
      <c r="BG55" s="197"/>
      <c r="BH55" s="48"/>
      <c r="BI55" s="40"/>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row>
    <row r="56" spans="1:93" ht="78.75" customHeight="1">
      <c r="A56" s="352"/>
      <c r="B56" s="355"/>
      <c r="C56" s="355"/>
      <c r="D56" s="355"/>
      <c r="E56" s="355"/>
      <c r="F56" s="200"/>
      <c r="G56" s="200"/>
      <c r="H56" s="358"/>
      <c r="I56" s="355"/>
      <c r="J56" s="352"/>
      <c r="K56" s="344"/>
      <c r="L56" s="334"/>
      <c r="M56" s="347"/>
      <c r="N56" s="347"/>
      <c r="O56" s="347"/>
      <c r="P56" s="347"/>
      <c r="Q56" s="347"/>
      <c r="R56" s="347"/>
      <c r="S56" s="347"/>
      <c r="T56" s="347"/>
      <c r="U56" s="347"/>
      <c r="V56" s="347"/>
      <c r="W56" s="347"/>
      <c r="X56" s="347"/>
      <c r="Y56" s="347"/>
      <c r="Z56" s="347"/>
      <c r="AA56" s="347"/>
      <c r="AB56" s="347"/>
      <c r="AC56" s="347"/>
      <c r="AD56" s="347"/>
      <c r="AE56" s="347"/>
      <c r="AF56" s="347"/>
      <c r="AG56" s="168">
        <f t="shared" si="0"/>
        <v>5</v>
      </c>
      <c r="AH56" s="344"/>
      <c r="AI56" s="334"/>
      <c r="AJ56" s="337"/>
      <c r="AK56" s="40">
        <v>2</v>
      </c>
      <c r="AL56" s="128"/>
      <c r="AM56" s="41" t="str">
        <f>IF(OR(AN56="Preventivo",AN56="Detectivo"),"Probabilidad",IF(AN56="Correctivo","Impacto",""))</f>
        <v/>
      </c>
      <c r="AN56" s="42"/>
      <c r="AO56" s="42"/>
      <c r="AP56" s="43" t="str">
        <f t="shared" ref="AP56:AP60" si="77">IF(AND(AN56="Preventivo",AO56="Automático"),"50%",IF(AND(AN56="Preventivo",AO56="Manual"),"40%",IF(AND(AN56="Detectivo",AO56="Automático"),"40%",IF(AND(AN56="Detectivo",AO56="Manual"),"30%",IF(AND(AN56="Correctivo",AO56="Automático"),"35%",IF(AND(AN56="Correctivo",AO56="Manual"),"25%",""))))))</f>
        <v/>
      </c>
      <c r="AQ56" s="42"/>
      <c r="AR56" s="42"/>
      <c r="AS56" s="42"/>
      <c r="AT56" s="176" t="str">
        <f>IFERROR(IF(AND(AM55="Probabilidad",AM56="Probabilidad"),(AV55-(+AV55*AP56)),IF(AM56="Probabilidad",(L55-(+L55*AP56)),IF(AM56="Impacto",AV55,""))),"")</f>
        <v/>
      </c>
      <c r="AU56" s="44" t="str">
        <f t="shared" ref="AU56:AU60" si="78">IFERROR(IF(AT56="","",IF(AT56&lt;=0.2,"Muy Baja",IF(AT56&lt;=0.4,"Baja",IF(AT56&lt;=0.6,"Media",IF(AT56&lt;=0.8,"Alta","Muy Alta"))))),"")</f>
        <v/>
      </c>
      <c r="AV56" s="45" t="str">
        <f t="shared" ref="AV56:AV60" si="79">+AT56</f>
        <v/>
      </c>
      <c r="AW56" s="44" t="str">
        <f t="shared" ref="AW56:AW60" si="80">IFERROR(IF(AX56="","",IF(AX56&lt;=0.2,"Leve",IF(AX56&lt;=0.4,"Menor",IF(AX56&lt;=0.6,"Moderado",IF(AX56&lt;=0.8,"Mayor","Catastrófico"))))),"")</f>
        <v/>
      </c>
      <c r="AX56" s="45" t="str">
        <f>IFERROR(IF(AND(AM55="Impacto",AM56="Impacto"),(AX55-(+AX55*AP56)),IF(AM56="Impacto",(AI55-(+AI55*AP56)),IF(AM56="Probabilidad",AX55,""))),"")</f>
        <v/>
      </c>
      <c r="AY56" s="46" t="str">
        <f t="shared" ref="AY56:AY57" si="81">IFERROR(IF(OR(AND(AU56="Muy Baja",AW56="Leve"),AND(AU56="Muy Baja",AW56="Menor"),AND(AU56="Baja",AW56="Leve")),"Bajo",IF(OR(AND(AU56="Muy baja",AW56="Moderado"),AND(AU56="Baja",AW56="Menor"),AND(AU56="Baja",AW56="Moderado"),AND(AU56="Media",AW56="Leve"),AND(AU56="Media",AW56="Menor"),AND(AU56="Media",AW56="Moderado"),AND(AU56="Alta",AW56="Leve"),AND(AU56="Alta",AW56="Menor")),"Moderado",IF(OR(AND(AU56="Muy Baja",AW56="Mayor"),AND(AU56="Baja",AW56="Mayor"),AND(AU56="Media",AW56="Mayor"),AND(AU56="Alta",AW56="Moderado"),AND(AU56="Alta",AW56="Mayor"),AND(AU56="Muy Alta",AW56="Leve"),AND(AU56="Muy Alta",AW56="Menor"),AND(AU56="Muy Alta",AW56="Moderado"),AND(AU56="Muy Alta",AW56="Mayor")),"Alto",IF(OR(AND(AU56="Muy Baja",AW56="Catastrófico"),AND(AU56="Baja",AW56="Catastrófico"),AND(AU56="Media",AW56="Catastrófico"),AND(AU56="Alta",AW56="Catastrófico"),AND(AU56="Muy Alta",AW56="Catastrófico")),"Extremo","")))),"")</f>
        <v/>
      </c>
      <c r="AZ56" s="47"/>
      <c r="BA56" s="196"/>
      <c r="BB56" s="48"/>
      <c r="BC56" s="48"/>
      <c r="BD56" s="48"/>
      <c r="BE56" s="48"/>
      <c r="BF56" s="197"/>
      <c r="BG56" s="197"/>
      <c r="BH56" s="48"/>
      <c r="BI56" s="40"/>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row>
    <row r="57" spans="1:93" ht="78.75" customHeight="1">
      <c r="A57" s="352"/>
      <c r="B57" s="355"/>
      <c r="C57" s="355"/>
      <c r="D57" s="355"/>
      <c r="E57" s="355"/>
      <c r="F57" s="200"/>
      <c r="G57" s="200"/>
      <c r="H57" s="358"/>
      <c r="I57" s="355"/>
      <c r="J57" s="352"/>
      <c r="K57" s="344"/>
      <c r="L57" s="334"/>
      <c r="M57" s="347"/>
      <c r="N57" s="347"/>
      <c r="O57" s="347"/>
      <c r="P57" s="347"/>
      <c r="Q57" s="347"/>
      <c r="R57" s="347"/>
      <c r="S57" s="347"/>
      <c r="T57" s="347"/>
      <c r="U57" s="347"/>
      <c r="V57" s="347"/>
      <c r="W57" s="347"/>
      <c r="X57" s="347"/>
      <c r="Y57" s="347"/>
      <c r="Z57" s="347"/>
      <c r="AA57" s="347"/>
      <c r="AB57" s="347"/>
      <c r="AC57" s="347"/>
      <c r="AD57" s="347"/>
      <c r="AE57" s="347"/>
      <c r="AF57" s="347"/>
      <c r="AG57" s="168">
        <f t="shared" si="0"/>
        <v>5</v>
      </c>
      <c r="AH57" s="344"/>
      <c r="AI57" s="334"/>
      <c r="AJ57" s="337"/>
      <c r="AK57" s="40">
        <v>3</v>
      </c>
      <c r="AL57" s="129"/>
      <c r="AM57" s="41" t="str">
        <f>IF(OR(AN57="Preventivo",AN57="Detectivo"),"Probabilidad",IF(AN57="Correctivo","Impacto",""))</f>
        <v/>
      </c>
      <c r="AN57" s="42"/>
      <c r="AO57" s="42"/>
      <c r="AP57" s="43" t="str">
        <f t="shared" si="77"/>
        <v/>
      </c>
      <c r="AQ57" s="42"/>
      <c r="AR57" s="42"/>
      <c r="AS57" s="42"/>
      <c r="AT57" s="176" t="str">
        <f>IFERROR(IF(AND(AM56="Probabilidad",AM57="Probabilidad"),(AV56-(+AV56*AP57)),IF(AND(AM56="Impacto",AM57="Probabilidad"),(AV55-(+AV55*AP57)),IF(AM57="Impacto",AV56,""))),"")</f>
        <v/>
      </c>
      <c r="AU57" s="44" t="str">
        <f t="shared" si="78"/>
        <v/>
      </c>
      <c r="AV57" s="45" t="str">
        <f t="shared" si="79"/>
        <v/>
      </c>
      <c r="AW57" s="44" t="str">
        <f t="shared" si="80"/>
        <v/>
      </c>
      <c r="AX57" s="45" t="str">
        <f>IFERROR(IF(AND(AM56="Impacto",AM57="Impacto"),(AX56-(+AX56*AP57)),IF(AND(AM56="Probabilidad",AM57="Impacto"),(AX55-(+AX55*AP57)),IF(AM57="Probabilidad",AX56,""))),"")</f>
        <v/>
      </c>
      <c r="AY57" s="46" t="str">
        <f t="shared" si="81"/>
        <v/>
      </c>
      <c r="AZ57" s="47"/>
      <c r="BA57" s="196"/>
      <c r="BB57" s="48"/>
      <c r="BC57" s="48"/>
      <c r="BD57" s="48"/>
      <c r="BE57" s="48"/>
      <c r="BF57" s="197"/>
      <c r="BG57" s="197"/>
      <c r="BH57" s="48"/>
      <c r="BI57" s="40"/>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row>
    <row r="58" spans="1:93" ht="78.75" customHeight="1">
      <c r="A58" s="352"/>
      <c r="B58" s="355"/>
      <c r="C58" s="355"/>
      <c r="D58" s="355"/>
      <c r="E58" s="355"/>
      <c r="F58" s="200"/>
      <c r="G58" s="200"/>
      <c r="H58" s="358"/>
      <c r="I58" s="355"/>
      <c r="J58" s="352"/>
      <c r="K58" s="344"/>
      <c r="L58" s="334"/>
      <c r="M58" s="347"/>
      <c r="N58" s="347"/>
      <c r="O58" s="347"/>
      <c r="P58" s="347"/>
      <c r="Q58" s="347"/>
      <c r="R58" s="347"/>
      <c r="S58" s="347"/>
      <c r="T58" s="347"/>
      <c r="U58" s="347"/>
      <c r="V58" s="347"/>
      <c r="W58" s="347"/>
      <c r="X58" s="347"/>
      <c r="Y58" s="347"/>
      <c r="Z58" s="347"/>
      <c r="AA58" s="347"/>
      <c r="AB58" s="347"/>
      <c r="AC58" s="347"/>
      <c r="AD58" s="347"/>
      <c r="AE58" s="347"/>
      <c r="AF58" s="347"/>
      <c r="AG58" s="168">
        <f t="shared" si="0"/>
        <v>5</v>
      </c>
      <c r="AH58" s="344"/>
      <c r="AI58" s="334"/>
      <c r="AJ58" s="337"/>
      <c r="AK58" s="40">
        <v>4</v>
      </c>
      <c r="AL58" s="128"/>
      <c r="AM58" s="41" t="str">
        <f t="shared" ref="AM58:AM60" si="82">IF(OR(AN58="Preventivo",AN58="Detectivo"),"Probabilidad",IF(AN58="Correctivo","Impacto",""))</f>
        <v/>
      </c>
      <c r="AN58" s="42"/>
      <c r="AO58" s="42"/>
      <c r="AP58" s="43" t="str">
        <f t="shared" si="77"/>
        <v/>
      </c>
      <c r="AQ58" s="42"/>
      <c r="AR58" s="42"/>
      <c r="AS58" s="42"/>
      <c r="AT58" s="176" t="str">
        <f t="shared" ref="AT58:AT60" si="83">IFERROR(IF(AND(AM57="Probabilidad",AM58="Probabilidad"),(AV57-(+AV57*AP58)),IF(AND(AM57="Impacto",AM58="Probabilidad"),(AV56-(+AV56*AP58)),IF(AM58="Impacto",AV57,""))),"")</f>
        <v/>
      </c>
      <c r="AU58" s="44" t="str">
        <f t="shared" si="78"/>
        <v/>
      </c>
      <c r="AV58" s="45" t="str">
        <f t="shared" si="79"/>
        <v/>
      </c>
      <c r="AW58" s="44" t="str">
        <f t="shared" si="80"/>
        <v/>
      </c>
      <c r="AX58" s="45" t="str">
        <f t="shared" ref="AX58:AX60" si="84">IFERROR(IF(AND(AM57="Impacto",AM58="Impacto"),(AX57-(+AX57*AP58)),IF(AND(AM57="Probabilidad",AM58="Impacto"),(AX56-(+AX56*AP58)),IF(AM58="Probabilidad",AX57,""))),"")</f>
        <v/>
      </c>
      <c r="AY58" s="46" t="str">
        <f>IFERROR(IF(OR(AND(AU58="Muy Baja",AW58="Leve"),AND(AU58="Muy Baja",AW58="Menor"),AND(AU58="Baja",AW58="Leve")),"Bajo",IF(OR(AND(AU58="Muy baja",AW58="Moderado"),AND(AU58="Baja",AW58="Menor"),AND(AU58="Baja",AW58="Moderado"),AND(AU58="Media",AW58="Leve"),AND(AU58="Media",AW58="Menor"),AND(AU58="Media",AW58="Moderado"),AND(AU58="Alta",AW58="Leve"),AND(AU58="Alta",AW58="Menor")),"Moderado",IF(OR(AND(AU58="Muy Baja",AW58="Mayor"),AND(AU58="Baja",AW58="Mayor"),AND(AU58="Media",AW58="Mayor"),AND(AU58="Alta",AW58="Moderado"),AND(AU58="Alta",AW58="Mayor"),AND(AU58="Muy Alta",AW58="Leve"),AND(AU58="Muy Alta",AW58="Menor"),AND(AU58="Muy Alta",AW58="Moderado"),AND(AU58="Muy Alta",AW58="Mayor")),"Alto",IF(OR(AND(AU58="Muy Baja",AW58="Catastrófico"),AND(AU58="Baja",AW58="Catastrófico"),AND(AU58="Media",AW58="Catastrófico"),AND(AU58="Alta",AW58="Catastrófico"),AND(AU58="Muy Alta",AW58="Catastrófico")),"Extremo","")))),"")</f>
        <v/>
      </c>
      <c r="AZ58" s="47"/>
      <c r="BA58" s="196"/>
      <c r="BB58" s="48"/>
      <c r="BC58" s="48"/>
      <c r="BD58" s="48"/>
      <c r="BE58" s="48"/>
      <c r="BF58" s="197"/>
      <c r="BG58" s="197"/>
      <c r="BH58" s="48"/>
      <c r="BI58" s="40"/>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row>
    <row r="59" spans="1:93" ht="78.75" customHeight="1">
      <c r="A59" s="352"/>
      <c r="B59" s="355"/>
      <c r="C59" s="355"/>
      <c r="D59" s="355"/>
      <c r="E59" s="355"/>
      <c r="F59" s="200"/>
      <c r="G59" s="200"/>
      <c r="H59" s="358"/>
      <c r="I59" s="355"/>
      <c r="J59" s="352"/>
      <c r="K59" s="344"/>
      <c r="L59" s="334"/>
      <c r="M59" s="347"/>
      <c r="N59" s="347"/>
      <c r="O59" s="347"/>
      <c r="P59" s="347"/>
      <c r="Q59" s="347"/>
      <c r="R59" s="347"/>
      <c r="S59" s="347"/>
      <c r="T59" s="347"/>
      <c r="U59" s="347"/>
      <c r="V59" s="347"/>
      <c r="W59" s="347"/>
      <c r="X59" s="347"/>
      <c r="Y59" s="347"/>
      <c r="Z59" s="347"/>
      <c r="AA59" s="347"/>
      <c r="AB59" s="347"/>
      <c r="AC59" s="347"/>
      <c r="AD59" s="347"/>
      <c r="AE59" s="347"/>
      <c r="AF59" s="347"/>
      <c r="AG59" s="168">
        <f t="shared" si="0"/>
        <v>5</v>
      </c>
      <c r="AH59" s="344"/>
      <c r="AI59" s="334"/>
      <c r="AJ59" s="337"/>
      <c r="AK59" s="40">
        <v>5</v>
      </c>
      <c r="AL59" s="128"/>
      <c r="AM59" s="41" t="str">
        <f t="shared" si="82"/>
        <v/>
      </c>
      <c r="AN59" s="42"/>
      <c r="AO59" s="42"/>
      <c r="AP59" s="43" t="str">
        <f t="shared" si="77"/>
        <v/>
      </c>
      <c r="AQ59" s="42"/>
      <c r="AR59" s="42"/>
      <c r="AS59" s="42"/>
      <c r="AT59" s="176" t="str">
        <f t="shared" si="83"/>
        <v/>
      </c>
      <c r="AU59" s="44" t="str">
        <f t="shared" si="78"/>
        <v/>
      </c>
      <c r="AV59" s="45" t="str">
        <f t="shared" si="79"/>
        <v/>
      </c>
      <c r="AW59" s="44" t="str">
        <f t="shared" si="80"/>
        <v/>
      </c>
      <c r="AX59" s="45" t="str">
        <f t="shared" si="84"/>
        <v/>
      </c>
      <c r="AY59" s="46" t="str">
        <f t="shared" ref="AY59:AY60" si="85">IFERROR(IF(OR(AND(AU59="Muy Baja",AW59="Leve"),AND(AU59="Muy Baja",AW59="Menor"),AND(AU59="Baja",AW59="Leve")),"Bajo",IF(OR(AND(AU59="Muy baja",AW59="Moderado"),AND(AU59="Baja",AW59="Menor"),AND(AU59="Baja",AW59="Moderado"),AND(AU59="Media",AW59="Leve"),AND(AU59="Media",AW59="Menor"),AND(AU59="Media",AW59="Moderado"),AND(AU59="Alta",AW59="Leve"),AND(AU59="Alta",AW59="Menor")),"Moderado",IF(OR(AND(AU59="Muy Baja",AW59="Mayor"),AND(AU59="Baja",AW59="Mayor"),AND(AU59="Media",AW59="Mayor"),AND(AU59="Alta",AW59="Moderado"),AND(AU59="Alta",AW59="Mayor"),AND(AU59="Muy Alta",AW59="Leve"),AND(AU59="Muy Alta",AW59="Menor"),AND(AU59="Muy Alta",AW59="Moderado"),AND(AU59="Muy Alta",AW59="Mayor")),"Alto",IF(OR(AND(AU59="Muy Baja",AW59="Catastrófico"),AND(AU59="Baja",AW59="Catastrófico"),AND(AU59="Media",AW59="Catastrófico"),AND(AU59="Alta",AW59="Catastrófico"),AND(AU59="Muy Alta",AW59="Catastrófico")),"Extremo","")))),"")</f>
        <v/>
      </c>
      <c r="AZ59" s="47"/>
      <c r="BA59" s="196"/>
      <c r="BB59" s="48"/>
      <c r="BC59" s="48"/>
      <c r="BD59" s="48"/>
      <c r="BE59" s="48"/>
      <c r="BF59" s="197"/>
      <c r="BG59" s="197"/>
      <c r="BH59" s="48"/>
      <c r="BI59" s="40"/>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row>
    <row r="60" spans="1:93" ht="78.75" customHeight="1">
      <c r="A60" s="353"/>
      <c r="B60" s="356"/>
      <c r="C60" s="356"/>
      <c r="D60" s="356"/>
      <c r="E60" s="356"/>
      <c r="F60" s="201"/>
      <c r="G60" s="201"/>
      <c r="H60" s="359"/>
      <c r="I60" s="356"/>
      <c r="J60" s="353"/>
      <c r="K60" s="345"/>
      <c r="L60" s="335"/>
      <c r="M60" s="348"/>
      <c r="N60" s="348"/>
      <c r="O60" s="348"/>
      <c r="P60" s="348"/>
      <c r="Q60" s="348"/>
      <c r="R60" s="348"/>
      <c r="S60" s="348"/>
      <c r="T60" s="348"/>
      <c r="U60" s="348"/>
      <c r="V60" s="348"/>
      <c r="W60" s="348"/>
      <c r="X60" s="348"/>
      <c r="Y60" s="348"/>
      <c r="Z60" s="348"/>
      <c r="AA60" s="348"/>
      <c r="AB60" s="348"/>
      <c r="AC60" s="348"/>
      <c r="AD60" s="348"/>
      <c r="AE60" s="348"/>
      <c r="AF60" s="348"/>
      <c r="AG60" s="168">
        <f t="shared" si="0"/>
        <v>5</v>
      </c>
      <c r="AH60" s="345"/>
      <c r="AI60" s="335"/>
      <c r="AJ60" s="338"/>
      <c r="AK60" s="40">
        <v>6</v>
      </c>
      <c r="AL60" s="128"/>
      <c r="AM60" s="41" t="str">
        <f t="shared" si="82"/>
        <v/>
      </c>
      <c r="AN60" s="42"/>
      <c r="AO60" s="42"/>
      <c r="AP60" s="43" t="str">
        <f t="shared" si="77"/>
        <v/>
      </c>
      <c r="AQ60" s="42"/>
      <c r="AR60" s="42"/>
      <c r="AS60" s="42"/>
      <c r="AT60" s="176" t="str">
        <f t="shared" si="83"/>
        <v/>
      </c>
      <c r="AU60" s="44" t="str">
        <f t="shared" si="78"/>
        <v/>
      </c>
      <c r="AV60" s="45" t="str">
        <f t="shared" si="79"/>
        <v/>
      </c>
      <c r="AW60" s="44" t="str">
        <f t="shared" si="80"/>
        <v/>
      </c>
      <c r="AX60" s="45" t="str">
        <f t="shared" si="84"/>
        <v/>
      </c>
      <c r="AY60" s="46" t="str">
        <f t="shared" si="85"/>
        <v/>
      </c>
      <c r="AZ60" s="47"/>
      <c r="BA60" s="196"/>
      <c r="BB60" s="48"/>
      <c r="BC60" s="48"/>
      <c r="BD60" s="48"/>
      <c r="BE60" s="48"/>
      <c r="BF60" s="197"/>
      <c r="BG60" s="197"/>
      <c r="BH60" s="48"/>
      <c r="BI60" s="40"/>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row>
    <row r="61" spans="1:93" ht="78.75" customHeight="1">
      <c r="A61" s="351">
        <v>9</v>
      </c>
      <c r="B61" s="354"/>
      <c r="C61" s="354"/>
      <c r="D61" s="354"/>
      <c r="E61" s="354"/>
      <c r="F61" s="199"/>
      <c r="G61" s="199"/>
      <c r="H61" s="357"/>
      <c r="I61" s="354"/>
      <c r="J61" s="351"/>
      <c r="K61" s="343" t="str">
        <f>IF(J61&lt;=0,"",IF(J61&lt;=2,"Muy Baja",IF(J61&lt;=24,"Baja",IF(J61&lt;=500,"Media",IF(J61&lt;=5000,"Alta","Muy Alta")))))</f>
        <v/>
      </c>
      <c r="L61" s="333" t="str">
        <f>IF(K61="","",IF(K61="Muy Baja",0.2,IF(K61="Baja",0.4,IF(K61="Media",0.6,IF(K61="Alta",0.8,IF(K61="Muy Alta",1,))))))</f>
        <v/>
      </c>
      <c r="M61" s="346"/>
      <c r="N61" s="346"/>
      <c r="O61" s="346"/>
      <c r="P61" s="346"/>
      <c r="Q61" s="346"/>
      <c r="R61" s="346"/>
      <c r="S61" s="346"/>
      <c r="T61" s="346"/>
      <c r="U61" s="346"/>
      <c r="V61" s="346"/>
      <c r="W61" s="346"/>
      <c r="X61" s="346"/>
      <c r="Y61" s="346"/>
      <c r="Z61" s="346"/>
      <c r="AA61" s="346"/>
      <c r="AB61" s="346"/>
      <c r="AC61" s="346"/>
      <c r="AD61" s="346"/>
      <c r="AE61" s="346"/>
      <c r="AF61" s="346"/>
      <c r="AG61" s="168">
        <f t="shared" si="0"/>
        <v>5</v>
      </c>
      <c r="AH61" s="343" t="str">
        <f t="shared" ref="AH61" si="86">IF(AG61=5,"Moderado",IF(AG61=10,"Mayor",IF(AG61=20,"Catastrófico",0)))</f>
        <v>Moderado</v>
      </c>
      <c r="AI61" s="333">
        <f t="shared" ref="AI61" si="87">IF(AH61="","",IF(AH61="Leve",0.2,IF(AH61="Menor",0.4,IF(AH61="Moderado",0.6,IF(AH61="Mayor",0.8,IF(AH61="Catastrófico",1,))))))</f>
        <v>0.6</v>
      </c>
      <c r="AJ61" s="336" t="str">
        <f>IF(OR(AND(K61="Muy Baja",AH61="Leve"),AND(K61="Muy Baja",AH61="Menor"),AND(K61="Baja",AH61="Leve")),"Bajo",IF(OR(AND(K61="Muy baja",AH61="Moderado"),AND(K61="Baja",AH61="Menor"),AND(K61="Baja",AH61="Moderado"),AND(K61="Media",AH61="Leve"),AND(K61="Media",AH61="Menor"),AND(K61="Media",AH61="Moderado"),AND(K61="Alta",AH61="Leve"),AND(K61="Alta",AH61="Menor")),"Moderado",IF(OR(AND(K61="Muy Baja",AH61="Mayor"),AND(K61="Baja",AH61="Mayor"),AND(K61="Media",AH61="Mayor"),AND(K61="Alta",AH61="Moderado"),AND(K61="Alta",AH61="Mayor"),AND(K61="Muy Alta",AH61="Leve"),AND(K61="Muy Alta",AH61="Menor"),AND(K61="Muy Alta",AH61="Moderado"),AND(K61="Muy Alta",AH61="Mayor")),"Alto",IF(OR(AND(K61="Muy Baja",AH61="Catastrófico"),AND(K61="Baja",AH61="Catastrófico"),AND(K61="Media",AH61="Catastrófico"),AND(K61="Alta",AH61="Catastrófico"),AND(K61="Muy Alta",AH61="Catastrófico")),"Extremo",""))))</f>
        <v/>
      </c>
      <c r="AK61" s="40">
        <v>1</v>
      </c>
      <c r="AL61" s="128"/>
      <c r="AM61" s="41" t="str">
        <f>IF(OR(AN61="Preventivo",AN61="Detectivo"),"Probabilidad",IF(AN61="Correctivo","Impacto",""))</f>
        <v/>
      </c>
      <c r="AN61" s="42"/>
      <c r="AO61" s="42"/>
      <c r="AP61" s="43" t="str">
        <f>IF(AND(AN61="Preventivo",AO61="Automático"),"50%",IF(AND(AN61="Preventivo",AO61="Manual"),"40%",IF(AND(AN61="Detectivo",AO61="Automático"),"40%",IF(AND(AN61="Detectivo",AO61="Manual"),"30%",IF(AND(AN61="Correctivo",AO61="Automático"),"35%",IF(AND(AN61="Correctivo",AO61="Manual"),"25%",""))))))</f>
        <v/>
      </c>
      <c r="AQ61" s="42"/>
      <c r="AR61" s="42"/>
      <c r="AS61" s="42"/>
      <c r="AT61" s="176" t="str">
        <f>IFERROR(IF(AM61="Probabilidad",(L61-(+L61*AP61)),IF(AM61="Impacto",L61,"")),"")</f>
        <v/>
      </c>
      <c r="AU61" s="44" t="str">
        <f>IFERROR(IF(AT61="","",IF(AT61&lt;=0.2,"Muy Baja",IF(AT61&lt;=0.4,"Baja",IF(AT61&lt;=0.6,"Media",IF(AT61&lt;=0.8,"Alta","Muy Alta"))))),"")</f>
        <v/>
      </c>
      <c r="AV61" s="45" t="str">
        <f>+AT61</f>
        <v/>
      </c>
      <c r="AW61" s="44" t="str">
        <f>IFERROR(IF(AX61="","",IF(AX61&lt;=0.2,"Leve",IF(AX61&lt;=0.4,"Menor",IF(AX61&lt;=0.6,"Moderado",IF(AX61&lt;=0.8,"Mayor","Catastrófico"))))),"")</f>
        <v/>
      </c>
      <c r="AX61" s="45" t="str">
        <f>IFERROR(IF(AM61="Impacto",(AI61-(+AI61*AP61)),IF(AM61="Probabilidad",AI61,"")),"")</f>
        <v/>
      </c>
      <c r="AY61" s="46" t="str">
        <f>IFERROR(IF(OR(AND(AU61="Muy Baja",AW61="Leve"),AND(AU61="Muy Baja",AW61="Menor"),AND(AU61="Baja",AW61="Leve")),"Bajo",IF(OR(AND(AU61="Muy baja",AW61="Moderado"),AND(AU61="Baja",AW61="Menor"),AND(AU61="Baja",AW61="Moderado"),AND(AU61="Media",AW61="Leve"),AND(AU61="Media",AW61="Menor"),AND(AU61="Media",AW61="Moderado"),AND(AU61="Alta",AW61="Leve"),AND(AU61="Alta",AW61="Menor")),"Moderado",IF(OR(AND(AU61="Muy Baja",AW61="Mayor"),AND(AU61="Baja",AW61="Mayor"),AND(AU61="Media",AW61="Mayor"),AND(AU61="Alta",AW61="Moderado"),AND(AU61="Alta",AW61="Mayor"),AND(AU61="Muy Alta",AW61="Leve"),AND(AU61="Muy Alta",AW61="Menor"),AND(AU61="Muy Alta",AW61="Moderado"),AND(AU61="Muy Alta",AW61="Mayor")),"Alto",IF(OR(AND(AU61="Muy Baja",AW61="Catastrófico"),AND(AU61="Baja",AW61="Catastrófico"),AND(AU61="Media",AW61="Catastrófico"),AND(AU61="Alta",AW61="Catastrófico"),AND(AU61="Muy Alta",AW61="Catastrófico")),"Extremo","")))),"")</f>
        <v/>
      </c>
      <c r="AZ61" s="47"/>
      <c r="BA61" s="196"/>
      <c r="BB61" s="48"/>
      <c r="BC61" s="48"/>
      <c r="BD61" s="48"/>
      <c r="BE61" s="48"/>
      <c r="BF61" s="197"/>
      <c r="BG61" s="197"/>
      <c r="BH61" s="48"/>
      <c r="BI61" s="40"/>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row>
    <row r="62" spans="1:93" ht="78.75" customHeight="1">
      <c r="A62" s="352"/>
      <c r="B62" s="355"/>
      <c r="C62" s="355"/>
      <c r="D62" s="355"/>
      <c r="E62" s="355"/>
      <c r="F62" s="200"/>
      <c r="G62" s="200"/>
      <c r="H62" s="358"/>
      <c r="I62" s="355"/>
      <c r="J62" s="352"/>
      <c r="K62" s="344"/>
      <c r="L62" s="334"/>
      <c r="M62" s="347"/>
      <c r="N62" s="347"/>
      <c r="O62" s="347"/>
      <c r="P62" s="347"/>
      <c r="Q62" s="347"/>
      <c r="R62" s="347"/>
      <c r="S62" s="347"/>
      <c r="T62" s="347"/>
      <c r="U62" s="347"/>
      <c r="V62" s="347"/>
      <c r="W62" s="347"/>
      <c r="X62" s="347"/>
      <c r="Y62" s="347"/>
      <c r="Z62" s="347"/>
      <c r="AA62" s="347"/>
      <c r="AB62" s="347"/>
      <c r="AC62" s="347"/>
      <c r="AD62" s="347"/>
      <c r="AE62" s="347"/>
      <c r="AF62" s="347"/>
      <c r="AG62" s="168">
        <f t="shared" si="0"/>
        <v>5</v>
      </c>
      <c r="AH62" s="344"/>
      <c r="AI62" s="334"/>
      <c r="AJ62" s="337"/>
      <c r="AK62" s="40">
        <v>2</v>
      </c>
      <c r="AL62" s="128"/>
      <c r="AM62" s="41" t="str">
        <f>IF(OR(AN62="Preventivo",AN62="Detectivo"),"Probabilidad",IF(AN62="Correctivo","Impacto",""))</f>
        <v/>
      </c>
      <c r="AN62" s="42"/>
      <c r="AO62" s="42"/>
      <c r="AP62" s="43" t="str">
        <f t="shared" ref="AP62:AP66" si="88">IF(AND(AN62="Preventivo",AO62="Automático"),"50%",IF(AND(AN62="Preventivo",AO62="Manual"),"40%",IF(AND(AN62="Detectivo",AO62="Automático"),"40%",IF(AND(AN62="Detectivo",AO62="Manual"),"30%",IF(AND(AN62="Correctivo",AO62="Automático"),"35%",IF(AND(AN62="Correctivo",AO62="Manual"),"25%",""))))))</f>
        <v/>
      </c>
      <c r="AQ62" s="42"/>
      <c r="AR62" s="42"/>
      <c r="AS62" s="42"/>
      <c r="AT62" s="176" t="str">
        <f>IFERROR(IF(AND(AM61="Probabilidad",AM62="Probabilidad"),(AV61-(+AV61*AP62)),IF(AM62="Probabilidad",(L61-(+L61*AP62)),IF(AM62="Impacto",AV61,""))),"")</f>
        <v/>
      </c>
      <c r="AU62" s="44" t="str">
        <f t="shared" ref="AU62:AU66" si="89">IFERROR(IF(AT62="","",IF(AT62&lt;=0.2,"Muy Baja",IF(AT62&lt;=0.4,"Baja",IF(AT62&lt;=0.6,"Media",IF(AT62&lt;=0.8,"Alta","Muy Alta"))))),"")</f>
        <v/>
      </c>
      <c r="AV62" s="45" t="str">
        <f t="shared" ref="AV62:AV66" si="90">+AT62</f>
        <v/>
      </c>
      <c r="AW62" s="44" t="str">
        <f t="shared" ref="AW62:AW66" si="91">IFERROR(IF(AX62="","",IF(AX62&lt;=0.2,"Leve",IF(AX62&lt;=0.4,"Menor",IF(AX62&lt;=0.6,"Moderado",IF(AX62&lt;=0.8,"Mayor","Catastrófico"))))),"")</f>
        <v/>
      </c>
      <c r="AX62" s="45" t="str">
        <f>IFERROR(IF(AND(AM61="Impacto",AM62="Impacto"),(AX61-(+AX61*AP62)),IF(AM62="Impacto",(AI61-(+AI61*AP62)),IF(AM62="Probabilidad",AX61,""))),"")</f>
        <v/>
      </c>
      <c r="AY62" s="46" t="str">
        <f t="shared" ref="AY62:AY63" si="92">IFERROR(IF(OR(AND(AU62="Muy Baja",AW62="Leve"),AND(AU62="Muy Baja",AW62="Menor"),AND(AU62="Baja",AW62="Leve")),"Bajo",IF(OR(AND(AU62="Muy baja",AW62="Moderado"),AND(AU62="Baja",AW62="Menor"),AND(AU62="Baja",AW62="Moderado"),AND(AU62="Media",AW62="Leve"),AND(AU62="Media",AW62="Menor"),AND(AU62="Media",AW62="Moderado"),AND(AU62="Alta",AW62="Leve"),AND(AU62="Alta",AW62="Menor")),"Moderado",IF(OR(AND(AU62="Muy Baja",AW62="Mayor"),AND(AU62="Baja",AW62="Mayor"),AND(AU62="Media",AW62="Mayor"),AND(AU62="Alta",AW62="Moderado"),AND(AU62="Alta",AW62="Mayor"),AND(AU62="Muy Alta",AW62="Leve"),AND(AU62="Muy Alta",AW62="Menor"),AND(AU62="Muy Alta",AW62="Moderado"),AND(AU62="Muy Alta",AW62="Mayor")),"Alto",IF(OR(AND(AU62="Muy Baja",AW62="Catastrófico"),AND(AU62="Baja",AW62="Catastrófico"),AND(AU62="Media",AW62="Catastrófico"),AND(AU62="Alta",AW62="Catastrófico"),AND(AU62="Muy Alta",AW62="Catastrófico")),"Extremo","")))),"")</f>
        <v/>
      </c>
      <c r="AZ62" s="47"/>
      <c r="BA62" s="196"/>
      <c r="BB62" s="48"/>
      <c r="BC62" s="48"/>
      <c r="BD62" s="48"/>
      <c r="BE62" s="48"/>
      <c r="BF62" s="197"/>
      <c r="BG62" s="197"/>
      <c r="BH62" s="48"/>
      <c r="BI62" s="40"/>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row>
    <row r="63" spans="1:93" ht="78.75" customHeight="1">
      <c r="A63" s="352"/>
      <c r="B63" s="355"/>
      <c r="C63" s="355"/>
      <c r="D63" s="355"/>
      <c r="E63" s="355"/>
      <c r="F63" s="200"/>
      <c r="G63" s="200"/>
      <c r="H63" s="358"/>
      <c r="I63" s="355"/>
      <c r="J63" s="352"/>
      <c r="K63" s="344"/>
      <c r="L63" s="334"/>
      <c r="M63" s="347"/>
      <c r="N63" s="347"/>
      <c r="O63" s="347"/>
      <c r="P63" s="347"/>
      <c r="Q63" s="347"/>
      <c r="R63" s="347"/>
      <c r="S63" s="347"/>
      <c r="T63" s="347"/>
      <c r="U63" s="347"/>
      <c r="V63" s="347"/>
      <c r="W63" s="347"/>
      <c r="X63" s="347"/>
      <c r="Y63" s="347"/>
      <c r="Z63" s="347"/>
      <c r="AA63" s="347"/>
      <c r="AB63" s="347"/>
      <c r="AC63" s="347"/>
      <c r="AD63" s="347"/>
      <c r="AE63" s="347"/>
      <c r="AF63" s="347"/>
      <c r="AG63" s="168">
        <f t="shared" si="0"/>
        <v>5</v>
      </c>
      <c r="AH63" s="344"/>
      <c r="AI63" s="334"/>
      <c r="AJ63" s="337"/>
      <c r="AK63" s="40">
        <v>3</v>
      </c>
      <c r="AL63" s="129"/>
      <c r="AM63" s="41" t="str">
        <f>IF(OR(AN63="Preventivo",AN63="Detectivo"),"Probabilidad",IF(AN63="Correctivo","Impacto",""))</f>
        <v/>
      </c>
      <c r="AN63" s="42"/>
      <c r="AO63" s="42"/>
      <c r="AP63" s="43" t="str">
        <f t="shared" si="88"/>
        <v/>
      </c>
      <c r="AQ63" s="42"/>
      <c r="AR63" s="42"/>
      <c r="AS63" s="42"/>
      <c r="AT63" s="176" t="str">
        <f>IFERROR(IF(AND(AM62="Probabilidad",AM63="Probabilidad"),(AV62-(+AV62*AP63)),IF(AND(AM62="Impacto",AM63="Probabilidad"),(AV61-(+AV61*AP63)),IF(AM63="Impacto",AV62,""))),"")</f>
        <v/>
      </c>
      <c r="AU63" s="44" t="str">
        <f t="shared" si="89"/>
        <v/>
      </c>
      <c r="AV63" s="45" t="str">
        <f t="shared" si="90"/>
        <v/>
      </c>
      <c r="AW63" s="44" t="str">
        <f t="shared" si="91"/>
        <v/>
      </c>
      <c r="AX63" s="45" t="str">
        <f>IFERROR(IF(AND(AM62="Impacto",AM63="Impacto"),(AX62-(+AX62*AP63)),IF(AND(AM62="Probabilidad",AM63="Impacto"),(AX61-(+AX61*AP63)),IF(AM63="Probabilidad",AX62,""))),"")</f>
        <v/>
      </c>
      <c r="AY63" s="46" t="str">
        <f t="shared" si="92"/>
        <v/>
      </c>
      <c r="AZ63" s="47"/>
      <c r="BA63" s="196"/>
      <c r="BB63" s="48"/>
      <c r="BC63" s="48"/>
      <c r="BD63" s="48"/>
      <c r="BE63" s="48"/>
      <c r="BF63" s="197"/>
      <c r="BG63" s="197"/>
      <c r="BH63" s="48"/>
      <c r="BI63" s="40"/>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row>
    <row r="64" spans="1:93" ht="78.75" customHeight="1">
      <c r="A64" s="352"/>
      <c r="B64" s="355"/>
      <c r="C64" s="355"/>
      <c r="D64" s="355"/>
      <c r="E64" s="355"/>
      <c r="F64" s="200"/>
      <c r="G64" s="200"/>
      <c r="H64" s="358"/>
      <c r="I64" s="355"/>
      <c r="J64" s="352"/>
      <c r="K64" s="344"/>
      <c r="L64" s="334"/>
      <c r="M64" s="347"/>
      <c r="N64" s="347"/>
      <c r="O64" s="347"/>
      <c r="P64" s="347"/>
      <c r="Q64" s="347"/>
      <c r="R64" s="347"/>
      <c r="S64" s="347"/>
      <c r="T64" s="347"/>
      <c r="U64" s="347"/>
      <c r="V64" s="347"/>
      <c r="W64" s="347"/>
      <c r="X64" s="347"/>
      <c r="Y64" s="347"/>
      <c r="Z64" s="347"/>
      <c r="AA64" s="347"/>
      <c r="AB64" s="347"/>
      <c r="AC64" s="347"/>
      <c r="AD64" s="347"/>
      <c r="AE64" s="347"/>
      <c r="AF64" s="347"/>
      <c r="AG64" s="168">
        <f t="shared" si="0"/>
        <v>5</v>
      </c>
      <c r="AH64" s="344"/>
      <c r="AI64" s="334"/>
      <c r="AJ64" s="337"/>
      <c r="AK64" s="40">
        <v>4</v>
      </c>
      <c r="AL64" s="128"/>
      <c r="AM64" s="41" t="str">
        <f t="shared" ref="AM64:AM66" si="93">IF(OR(AN64="Preventivo",AN64="Detectivo"),"Probabilidad",IF(AN64="Correctivo","Impacto",""))</f>
        <v/>
      </c>
      <c r="AN64" s="42"/>
      <c r="AO64" s="42"/>
      <c r="AP64" s="43" t="str">
        <f t="shared" si="88"/>
        <v/>
      </c>
      <c r="AQ64" s="42"/>
      <c r="AR64" s="42"/>
      <c r="AS64" s="42"/>
      <c r="AT64" s="176" t="str">
        <f t="shared" ref="AT64:AT66" si="94">IFERROR(IF(AND(AM63="Probabilidad",AM64="Probabilidad"),(AV63-(+AV63*AP64)),IF(AND(AM63="Impacto",AM64="Probabilidad"),(AV62-(+AV62*AP64)),IF(AM64="Impacto",AV63,""))),"")</f>
        <v/>
      </c>
      <c r="AU64" s="44" t="str">
        <f t="shared" si="89"/>
        <v/>
      </c>
      <c r="AV64" s="45" t="str">
        <f t="shared" si="90"/>
        <v/>
      </c>
      <c r="AW64" s="44" t="str">
        <f t="shared" si="91"/>
        <v/>
      </c>
      <c r="AX64" s="45" t="str">
        <f t="shared" ref="AX64:AX66" si="95">IFERROR(IF(AND(AM63="Impacto",AM64="Impacto"),(AX63-(+AX63*AP64)),IF(AND(AM63="Probabilidad",AM64="Impacto"),(AX62-(+AX62*AP64)),IF(AM64="Probabilidad",AX63,""))),"")</f>
        <v/>
      </c>
      <c r="AY64" s="46" t="str">
        <f>IFERROR(IF(OR(AND(AU64="Muy Baja",AW64="Leve"),AND(AU64="Muy Baja",AW64="Menor"),AND(AU64="Baja",AW64="Leve")),"Bajo",IF(OR(AND(AU64="Muy baja",AW64="Moderado"),AND(AU64="Baja",AW64="Menor"),AND(AU64="Baja",AW64="Moderado"),AND(AU64="Media",AW64="Leve"),AND(AU64="Media",AW64="Menor"),AND(AU64="Media",AW64="Moderado"),AND(AU64="Alta",AW64="Leve"),AND(AU64="Alta",AW64="Menor")),"Moderado",IF(OR(AND(AU64="Muy Baja",AW64="Mayor"),AND(AU64="Baja",AW64="Mayor"),AND(AU64="Media",AW64="Mayor"),AND(AU64="Alta",AW64="Moderado"),AND(AU64="Alta",AW64="Mayor"),AND(AU64="Muy Alta",AW64="Leve"),AND(AU64="Muy Alta",AW64="Menor"),AND(AU64="Muy Alta",AW64="Moderado"),AND(AU64="Muy Alta",AW64="Mayor")),"Alto",IF(OR(AND(AU64="Muy Baja",AW64="Catastrófico"),AND(AU64="Baja",AW64="Catastrófico"),AND(AU64="Media",AW64="Catastrófico"),AND(AU64="Alta",AW64="Catastrófico"),AND(AU64="Muy Alta",AW64="Catastrófico")),"Extremo","")))),"")</f>
        <v/>
      </c>
      <c r="AZ64" s="47"/>
      <c r="BA64" s="196"/>
      <c r="BB64" s="48"/>
      <c r="BC64" s="48"/>
      <c r="BD64" s="48"/>
      <c r="BE64" s="48"/>
      <c r="BF64" s="197"/>
      <c r="BG64" s="197"/>
      <c r="BH64" s="48"/>
      <c r="BI64" s="40"/>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row>
    <row r="65" spans="1:93" ht="78.75" customHeight="1">
      <c r="A65" s="352"/>
      <c r="B65" s="355"/>
      <c r="C65" s="355"/>
      <c r="D65" s="355"/>
      <c r="E65" s="355"/>
      <c r="F65" s="200"/>
      <c r="G65" s="200"/>
      <c r="H65" s="358"/>
      <c r="I65" s="355"/>
      <c r="J65" s="352"/>
      <c r="K65" s="344"/>
      <c r="L65" s="334"/>
      <c r="M65" s="347"/>
      <c r="N65" s="347"/>
      <c r="O65" s="347"/>
      <c r="P65" s="347"/>
      <c r="Q65" s="347"/>
      <c r="R65" s="347"/>
      <c r="S65" s="347"/>
      <c r="T65" s="347"/>
      <c r="U65" s="347"/>
      <c r="V65" s="347"/>
      <c r="W65" s="347"/>
      <c r="X65" s="347"/>
      <c r="Y65" s="347"/>
      <c r="Z65" s="347"/>
      <c r="AA65" s="347"/>
      <c r="AB65" s="347"/>
      <c r="AC65" s="347"/>
      <c r="AD65" s="347"/>
      <c r="AE65" s="347"/>
      <c r="AF65" s="347"/>
      <c r="AG65" s="168">
        <f t="shared" si="0"/>
        <v>5</v>
      </c>
      <c r="AH65" s="344"/>
      <c r="AI65" s="334"/>
      <c r="AJ65" s="337"/>
      <c r="AK65" s="40">
        <v>5</v>
      </c>
      <c r="AL65" s="128"/>
      <c r="AM65" s="41" t="str">
        <f t="shared" si="93"/>
        <v/>
      </c>
      <c r="AN65" s="42"/>
      <c r="AO65" s="42"/>
      <c r="AP65" s="43" t="str">
        <f t="shared" si="88"/>
        <v/>
      </c>
      <c r="AQ65" s="42"/>
      <c r="AR65" s="42"/>
      <c r="AS65" s="42"/>
      <c r="AT65" s="176" t="str">
        <f t="shared" si="94"/>
        <v/>
      </c>
      <c r="AU65" s="44" t="str">
        <f t="shared" si="89"/>
        <v/>
      </c>
      <c r="AV65" s="45" t="str">
        <f t="shared" si="90"/>
        <v/>
      </c>
      <c r="AW65" s="44" t="str">
        <f t="shared" si="91"/>
        <v/>
      </c>
      <c r="AX65" s="45" t="str">
        <f t="shared" si="95"/>
        <v/>
      </c>
      <c r="AY65" s="46" t="str">
        <f t="shared" ref="AY65:AY66" si="96">IFERROR(IF(OR(AND(AU65="Muy Baja",AW65="Leve"),AND(AU65="Muy Baja",AW65="Menor"),AND(AU65="Baja",AW65="Leve")),"Bajo",IF(OR(AND(AU65="Muy baja",AW65="Moderado"),AND(AU65="Baja",AW65="Menor"),AND(AU65="Baja",AW65="Moderado"),AND(AU65="Media",AW65="Leve"),AND(AU65="Media",AW65="Menor"),AND(AU65="Media",AW65="Moderado"),AND(AU65="Alta",AW65="Leve"),AND(AU65="Alta",AW65="Menor")),"Moderado",IF(OR(AND(AU65="Muy Baja",AW65="Mayor"),AND(AU65="Baja",AW65="Mayor"),AND(AU65="Media",AW65="Mayor"),AND(AU65="Alta",AW65="Moderado"),AND(AU65="Alta",AW65="Mayor"),AND(AU65="Muy Alta",AW65="Leve"),AND(AU65="Muy Alta",AW65="Menor"),AND(AU65="Muy Alta",AW65="Moderado"),AND(AU65="Muy Alta",AW65="Mayor")),"Alto",IF(OR(AND(AU65="Muy Baja",AW65="Catastrófico"),AND(AU65="Baja",AW65="Catastrófico"),AND(AU65="Media",AW65="Catastrófico"),AND(AU65="Alta",AW65="Catastrófico"),AND(AU65="Muy Alta",AW65="Catastrófico")),"Extremo","")))),"")</f>
        <v/>
      </c>
      <c r="AZ65" s="47"/>
      <c r="BA65" s="196"/>
      <c r="BB65" s="48"/>
      <c r="BC65" s="48"/>
      <c r="BD65" s="48"/>
      <c r="BE65" s="48"/>
      <c r="BF65" s="197"/>
      <c r="BG65" s="197"/>
      <c r="BH65" s="48"/>
      <c r="BI65" s="40"/>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row>
    <row r="66" spans="1:93" ht="78.75" customHeight="1">
      <c r="A66" s="353"/>
      <c r="B66" s="356"/>
      <c r="C66" s="356"/>
      <c r="D66" s="356"/>
      <c r="E66" s="356"/>
      <c r="F66" s="201"/>
      <c r="G66" s="201"/>
      <c r="H66" s="359"/>
      <c r="I66" s="356"/>
      <c r="J66" s="353"/>
      <c r="K66" s="345"/>
      <c r="L66" s="335"/>
      <c r="M66" s="348"/>
      <c r="N66" s="348"/>
      <c r="O66" s="348"/>
      <c r="P66" s="348"/>
      <c r="Q66" s="348"/>
      <c r="R66" s="348"/>
      <c r="S66" s="348"/>
      <c r="T66" s="348"/>
      <c r="U66" s="348"/>
      <c r="V66" s="348"/>
      <c r="W66" s="348"/>
      <c r="X66" s="348"/>
      <c r="Y66" s="348"/>
      <c r="Z66" s="348"/>
      <c r="AA66" s="348"/>
      <c r="AB66" s="348"/>
      <c r="AC66" s="348"/>
      <c r="AD66" s="348"/>
      <c r="AE66" s="348"/>
      <c r="AF66" s="348"/>
      <c r="AG66" s="168">
        <f t="shared" si="0"/>
        <v>5</v>
      </c>
      <c r="AH66" s="345"/>
      <c r="AI66" s="335"/>
      <c r="AJ66" s="338"/>
      <c r="AK66" s="40">
        <v>6</v>
      </c>
      <c r="AL66" s="128"/>
      <c r="AM66" s="41" t="str">
        <f t="shared" si="93"/>
        <v/>
      </c>
      <c r="AN66" s="42"/>
      <c r="AO66" s="42"/>
      <c r="AP66" s="43" t="str">
        <f t="shared" si="88"/>
        <v/>
      </c>
      <c r="AQ66" s="42"/>
      <c r="AR66" s="42"/>
      <c r="AS66" s="42"/>
      <c r="AT66" s="176" t="str">
        <f t="shared" si="94"/>
        <v/>
      </c>
      <c r="AU66" s="44" t="str">
        <f t="shared" si="89"/>
        <v/>
      </c>
      <c r="AV66" s="45" t="str">
        <f t="shared" si="90"/>
        <v/>
      </c>
      <c r="AW66" s="44" t="str">
        <f t="shared" si="91"/>
        <v/>
      </c>
      <c r="AX66" s="45" t="str">
        <f t="shared" si="95"/>
        <v/>
      </c>
      <c r="AY66" s="46" t="str">
        <f t="shared" si="96"/>
        <v/>
      </c>
      <c r="AZ66" s="47"/>
      <c r="BA66" s="196"/>
      <c r="BB66" s="48"/>
      <c r="BC66" s="48"/>
      <c r="BD66" s="48"/>
      <c r="BE66" s="48"/>
      <c r="BF66" s="197"/>
      <c r="BG66" s="197"/>
      <c r="BH66" s="48"/>
      <c r="BI66" s="40"/>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row>
    <row r="67" spans="1:93" ht="78.75" customHeight="1">
      <c r="A67" s="351">
        <v>10</v>
      </c>
      <c r="B67" s="354"/>
      <c r="C67" s="354"/>
      <c r="D67" s="354"/>
      <c r="E67" s="354"/>
      <c r="F67" s="199"/>
      <c r="G67" s="199"/>
      <c r="H67" s="357"/>
      <c r="I67" s="354"/>
      <c r="J67" s="351"/>
      <c r="K67" s="343" t="str">
        <f>IF(J67&lt;=0,"",IF(J67&lt;=2,"Muy Baja",IF(J67&lt;=24,"Baja",IF(J67&lt;=500,"Media",IF(J67&lt;=5000,"Alta","Muy Alta")))))</f>
        <v/>
      </c>
      <c r="L67" s="333" t="str">
        <f>IF(K67="","",IF(K67="Muy Baja",0.2,IF(K67="Baja",0.4,IF(K67="Media",0.6,IF(K67="Alta",0.8,IF(K67="Muy Alta",1,))))))</f>
        <v/>
      </c>
      <c r="M67" s="346"/>
      <c r="N67" s="346"/>
      <c r="O67" s="346"/>
      <c r="P67" s="346"/>
      <c r="Q67" s="346"/>
      <c r="R67" s="346"/>
      <c r="S67" s="346"/>
      <c r="T67" s="346"/>
      <c r="U67" s="346"/>
      <c r="V67" s="346"/>
      <c r="W67" s="346"/>
      <c r="X67" s="346"/>
      <c r="Y67" s="346"/>
      <c r="Z67" s="346"/>
      <c r="AA67" s="346"/>
      <c r="AB67" s="346"/>
      <c r="AC67" s="346"/>
      <c r="AD67" s="346"/>
      <c r="AE67" s="346"/>
      <c r="AF67" s="346"/>
      <c r="AG67" s="168">
        <f t="shared" si="0"/>
        <v>5</v>
      </c>
      <c r="AH67" s="343" t="str">
        <f t="shared" ref="AH67" si="97">IF(AG67=5,"Moderado",IF(AG67=10,"Mayor",IF(AG67=20,"Catastrófico",0)))</f>
        <v>Moderado</v>
      </c>
      <c r="AI67" s="333">
        <f t="shared" ref="AI67" si="98">IF(AH67="","",IF(AH67="Leve",0.2,IF(AH67="Menor",0.4,IF(AH67="Moderado",0.6,IF(AH67="Mayor",0.8,IF(AH67="Catastrófico",1,))))))</f>
        <v>0.6</v>
      </c>
      <c r="AJ67" s="336" t="str">
        <f>IF(OR(AND(K67="Muy Baja",AH67="Leve"),AND(K67="Muy Baja",AH67="Menor"),AND(K67="Baja",AH67="Leve")),"Bajo",IF(OR(AND(K67="Muy baja",AH67="Moderado"),AND(K67="Baja",AH67="Menor"),AND(K67="Baja",AH67="Moderado"),AND(K67="Media",AH67="Leve"),AND(K67="Media",AH67="Menor"),AND(K67="Media",AH67="Moderado"),AND(K67="Alta",AH67="Leve"),AND(K67="Alta",AH67="Menor")),"Moderado",IF(OR(AND(K67="Muy Baja",AH67="Mayor"),AND(K67="Baja",AH67="Mayor"),AND(K67="Media",AH67="Mayor"),AND(K67="Alta",AH67="Moderado"),AND(K67="Alta",AH67="Mayor"),AND(K67="Muy Alta",AH67="Leve"),AND(K67="Muy Alta",AH67="Menor"),AND(K67="Muy Alta",AH67="Moderado"),AND(K67="Muy Alta",AH67="Mayor")),"Alto",IF(OR(AND(K67="Muy Baja",AH67="Catastrófico"),AND(K67="Baja",AH67="Catastrófico"),AND(K67="Media",AH67="Catastrófico"),AND(K67="Alta",AH67="Catastrófico"),AND(K67="Muy Alta",AH67="Catastrófico")),"Extremo",""))))</f>
        <v/>
      </c>
      <c r="AK67" s="40">
        <v>1</v>
      </c>
      <c r="AL67" s="128"/>
      <c r="AM67" s="41" t="str">
        <f>IF(OR(AN67="Preventivo",AN67="Detectivo"),"Probabilidad",IF(AN67="Correctivo","Impacto",""))</f>
        <v/>
      </c>
      <c r="AN67" s="42"/>
      <c r="AO67" s="42"/>
      <c r="AP67" s="43" t="str">
        <f>IF(AND(AN67="Preventivo",AO67="Automático"),"50%",IF(AND(AN67="Preventivo",AO67="Manual"),"40%",IF(AND(AN67="Detectivo",AO67="Automático"),"40%",IF(AND(AN67="Detectivo",AO67="Manual"),"30%",IF(AND(AN67="Correctivo",AO67="Automático"),"35%",IF(AND(AN67="Correctivo",AO67="Manual"),"25%",""))))))</f>
        <v/>
      </c>
      <c r="AQ67" s="42"/>
      <c r="AR67" s="42"/>
      <c r="AS67" s="42"/>
      <c r="AT67" s="176" t="str">
        <f>IFERROR(IF(AM67="Probabilidad",(L67-(+L67*AP67)),IF(AM67="Impacto",L67,"")),"")</f>
        <v/>
      </c>
      <c r="AU67" s="44" t="str">
        <f>IFERROR(IF(AT67="","",IF(AT67&lt;=0.2,"Muy Baja",IF(AT67&lt;=0.4,"Baja",IF(AT67&lt;=0.6,"Media",IF(AT67&lt;=0.8,"Alta","Muy Alta"))))),"")</f>
        <v/>
      </c>
      <c r="AV67" s="45" t="str">
        <f>+AT67</f>
        <v/>
      </c>
      <c r="AW67" s="44" t="str">
        <f>IFERROR(IF(AX67="","",IF(AX67&lt;=0.2,"Leve",IF(AX67&lt;=0.4,"Menor",IF(AX67&lt;=0.6,"Moderado",IF(AX67&lt;=0.8,"Mayor","Catastrófico"))))),"")</f>
        <v/>
      </c>
      <c r="AX67" s="45" t="str">
        <f>IFERROR(IF(AM67="Impacto",(AI67-(+AI67*AP67)),IF(AM67="Probabilidad",AI67,"")),"")</f>
        <v/>
      </c>
      <c r="AY67" s="46" t="str">
        <f>IFERROR(IF(OR(AND(AU67="Muy Baja",AW67="Leve"),AND(AU67="Muy Baja",AW67="Menor"),AND(AU67="Baja",AW67="Leve")),"Bajo",IF(OR(AND(AU67="Muy baja",AW67="Moderado"),AND(AU67="Baja",AW67="Menor"),AND(AU67="Baja",AW67="Moderado"),AND(AU67="Media",AW67="Leve"),AND(AU67="Media",AW67="Menor"),AND(AU67="Media",AW67="Moderado"),AND(AU67="Alta",AW67="Leve"),AND(AU67="Alta",AW67="Menor")),"Moderado",IF(OR(AND(AU67="Muy Baja",AW67="Mayor"),AND(AU67="Baja",AW67="Mayor"),AND(AU67="Media",AW67="Mayor"),AND(AU67="Alta",AW67="Moderado"),AND(AU67="Alta",AW67="Mayor"),AND(AU67="Muy Alta",AW67="Leve"),AND(AU67="Muy Alta",AW67="Menor"),AND(AU67="Muy Alta",AW67="Moderado"),AND(AU67="Muy Alta",AW67="Mayor")),"Alto",IF(OR(AND(AU67="Muy Baja",AW67="Catastrófico"),AND(AU67="Baja",AW67="Catastrófico"),AND(AU67="Media",AW67="Catastrófico"),AND(AU67="Alta",AW67="Catastrófico"),AND(AU67="Muy Alta",AW67="Catastrófico")),"Extremo","")))),"")</f>
        <v/>
      </c>
      <c r="AZ67" s="47"/>
      <c r="BA67" s="196"/>
      <c r="BB67" s="48"/>
      <c r="BC67" s="48"/>
      <c r="BD67" s="48"/>
      <c r="BE67" s="48"/>
      <c r="BF67" s="197"/>
      <c r="BG67" s="197"/>
      <c r="BH67" s="48"/>
      <c r="BI67" s="40"/>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row>
    <row r="68" spans="1:93" ht="78.75" customHeight="1">
      <c r="A68" s="352"/>
      <c r="B68" s="355"/>
      <c r="C68" s="355"/>
      <c r="D68" s="355"/>
      <c r="E68" s="355"/>
      <c r="F68" s="200"/>
      <c r="G68" s="200"/>
      <c r="H68" s="358"/>
      <c r="I68" s="355"/>
      <c r="J68" s="352"/>
      <c r="K68" s="344"/>
      <c r="L68" s="334"/>
      <c r="M68" s="347"/>
      <c r="N68" s="347"/>
      <c r="O68" s="347"/>
      <c r="P68" s="347"/>
      <c r="Q68" s="347"/>
      <c r="R68" s="347"/>
      <c r="S68" s="347"/>
      <c r="T68" s="347"/>
      <c r="U68" s="347"/>
      <c r="V68" s="347"/>
      <c r="W68" s="347"/>
      <c r="X68" s="347"/>
      <c r="Y68" s="347"/>
      <c r="Z68" s="347"/>
      <c r="AA68" s="347"/>
      <c r="AB68" s="347"/>
      <c r="AC68" s="347"/>
      <c r="AD68" s="347"/>
      <c r="AE68" s="347"/>
      <c r="AF68" s="347"/>
      <c r="AG68" s="168">
        <f t="shared" si="0"/>
        <v>5</v>
      </c>
      <c r="AH68" s="344"/>
      <c r="AI68" s="334"/>
      <c r="AJ68" s="337"/>
      <c r="AK68" s="40">
        <v>2</v>
      </c>
      <c r="AL68" s="128"/>
      <c r="AM68" s="41" t="str">
        <f>IF(OR(AN68="Preventivo",AN68="Detectivo"),"Probabilidad",IF(AN68="Correctivo","Impacto",""))</f>
        <v/>
      </c>
      <c r="AN68" s="42"/>
      <c r="AO68" s="42"/>
      <c r="AP68" s="43" t="str">
        <f t="shared" ref="AP68:AP72" si="99">IF(AND(AN68="Preventivo",AO68="Automático"),"50%",IF(AND(AN68="Preventivo",AO68="Manual"),"40%",IF(AND(AN68="Detectivo",AO68="Automático"),"40%",IF(AND(AN68="Detectivo",AO68="Manual"),"30%",IF(AND(AN68="Correctivo",AO68="Automático"),"35%",IF(AND(AN68="Correctivo",AO68="Manual"),"25%",""))))))</f>
        <v/>
      </c>
      <c r="AQ68" s="42"/>
      <c r="AR68" s="42"/>
      <c r="AS68" s="42"/>
      <c r="AT68" s="176" t="str">
        <f>IFERROR(IF(AND(AM67="Probabilidad",AM68="Probabilidad"),(AV67-(+AV67*AP68)),IF(AM68="Probabilidad",(L67-(+L67*AP68)),IF(AM68="Impacto",AV67,""))),"")</f>
        <v/>
      </c>
      <c r="AU68" s="44" t="str">
        <f t="shared" ref="AU68:AU72" si="100">IFERROR(IF(AT68="","",IF(AT68&lt;=0.2,"Muy Baja",IF(AT68&lt;=0.4,"Baja",IF(AT68&lt;=0.6,"Media",IF(AT68&lt;=0.8,"Alta","Muy Alta"))))),"")</f>
        <v/>
      </c>
      <c r="AV68" s="45" t="str">
        <f t="shared" ref="AV68:AV72" si="101">+AT68</f>
        <v/>
      </c>
      <c r="AW68" s="44" t="str">
        <f t="shared" ref="AW68:AW72" si="102">IFERROR(IF(AX68="","",IF(AX68&lt;=0.2,"Leve",IF(AX68&lt;=0.4,"Menor",IF(AX68&lt;=0.6,"Moderado",IF(AX68&lt;=0.8,"Mayor","Catastrófico"))))),"")</f>
        <v/>
      </c>
      <c r="AX68" s="45" t="str">
        <f>IFERROR(IF(AND(AM67="Impacto",AM68="Impacto"),(AX67-(+AX67*AP68)),IF(AM68="Impacto",(AI67-(+AI67*AP68)),IF(AM68="Probabilidad",AX67,""))),"")</f>
        <v/>
      </c>
      <c r="AY68" s="46" t="str">
        <f t="shared" ref="AY68:AY69" si="103">IFERROR(IF(OR(AND(AU68="Muy Baja",AW68="Leve"),AND(AU68="Muy Baja",AW68="Menor"),AND(AU68="Baja",AW68="Leve")),"Bajo",IF(OR(AND(AU68="Muy baja",AW68="Moderado"),AND(AU68="Baja",AW68="Menor"),AND(AU68="Baja",AW68="Moderado"),AND(AU68="Media",AW68="Leve"),AND(AU68="Media",AW68="Menor"),AND(AU68="Media",AW68="Moderado"),AND(AU68="Alta",AW68="Leve"),AND(AU68="Alta",AW68="Menor")),"Moderado",IF(OR(AND(AU68="Muy Baja",AW68="Mayor"),AND(AU68="Baja",AW68="Mayor"),AND(AU68="Media",AW68="Mayor"),AND(AU68="Alta",AW68="Moderado"),AND(AU68="Alta",AW68="Mayor"),AND(AU68="Muy Alta",AW68="Leve"),AND(AU68="Muy Alta",AW68="Menor"),AND(AU68="Muy Alta",AW68="Moderado"),AND(AU68="Muy Alta",AW68="Mayor")),"Alto",IF(OR(AND(AU68="Muy Baja",AW68="Catastrófico"),AND(AU68="Baja",AW68="Catastrófico"),AND(AU68="Media",AW68="Catastrófico"),AND(AU68="Alta",AW68="Catastrófico"),AND(AU68="Muy Alta",AW68="Catastrófico")),"Extremo","")))),"")</f>
        <v/>
      </c>
      <c r="AZ68" s="47"/>
      <c r="BA68" s="196"/>
      <c r="BB68" s="48"/>
      <c r="BC68" s="48"/>
      <c r="BD68" s="48"/>
      <c r="BE68" s="48"/>
      <c r="BF68" s="197"/>
      <c r="BG68" s="197"/>
      <c r="BH68" s="48"/>
      <c r="BI68" s="40"/>
    </row>
    <row r="69" spans="1:93" ht="78.75" customHeight="1">
      <c r="A69" s="352"/>
      <c r="B69" s="355"/>
      <c r="C69" s="355"/>
      <c r="D69" s="355"/>
      <c r="E69" s="355"/>
      <c r="F69" s="200"/>
      <c r="G69" s="200"/>
      <c r="H69" s="358"/>
      <c r="I69" s="355"/>
      <c r="J69" s="352"/>
      <c r="K69" s="344"/>
      <c r="L69" s="334"/>
      <c r="M69" s="347"/>
      <c r="N69" s="347"/>
      <c r="O69" s="347"/>
      <c r="P69" s="347"/>
      <c r="Q69" s="347"/>
      <c r="R69" s="347"/>
      <c r="S69" s="347"/>
      <c r="T69" s="347"/>
      <c r="U69" s="347"/>
      <c r="V69" s="347"/>
      <c r="W69" s="347"/>
      <c r="X69" s="347"/>
      <c r="Y69" s="347"/>
      <c r="Z69" s="347"/>
      <c r="AA69" s="347"/>
      <c r="AB69" s="347"/>
      <c r="AC69" s="347"/>
      <c r="AD69" s="347"/>
      <c r="AE69" s="347"/>
      <c r="AF69" s="347"/>
      <c r="AG69" s="168">
        <f t="shared" si="0"/>
        <v>5</v>
      </c>
      <c r="AH69" s="344"/>
      <c r="AI69" s="334"/>
      <c r="AJ69" s="337"/>
      <c r="AK69" s="40">
        <v>3</v>
      </c>
      <c r="AL69" s="129"/>
      <c r="AM69" s="41" t="str">
        <f>IF(OR(AN69="Preventivo",AN69="Detectivo"),"Probabilidad",IF(AN69="Correctivo","Impacto",""))</f>
        <v/>
      </c>
      <c r="AN69" s="42"/>
      <c r="AO69" s="42"/>
      <c r="AP69" s="43" t="str">
        <f t="shared" si="99"/>
        <v/>
      </c>
      <c r="AQ69" s="42"/>
      <c r="AR69" s="42"/>
      <c r="AS69" s="42"/>
      <c r="AT69" s="176" t="str">
        <f>IFERROR(IF(AND(AM68="Probabilidad",AM69="Probabilidad"),(AV68-(+AV68*AP69)),IF(AND(AM68="Impacto",AM69="Probabilidad"),(AV67-(+AV67*AP69)),IF(AM69="Impacto",AV68,""))),"")</f>
        <v/>
      </c>
      <c r="AU69" s="44" t="str">
        <f t="shared" si="100"/>
        <v/>
      </c>
      <c r="AV69" s="45" t="str">
        <f t="shared" si="101"/>
        <v/>
      </c>
      <c r="AW69" s="44" t="str">
        <f t="shared" si="102"/>
        <v/>
      </c>
      <c r="AX69" s="45" t="str">
        <f>IFERROR(IF(AND(AM68="Impacto",AM69="Impacto"),(AX68-(+AX68*AP69)),IF(AND(AM68="Probabilidad",AM69="Impacto"),(AX67-(+AX67*AP69)),IF(AM69="Probabilidad",AX68,""))),"")</f>
        <v/>
      </c>
      <c r="AY69" s="46" t="str">
        <f t="shared" si="103"/>
        <v/>
      </c>
      <c r="AZ69" s="47"/>
      <c r="BA69" s="196"/>
      <c r="BB69" s="48"/>
      <c r="BC69" s="48"/>
      <c r="BD69" s="48"/>
      <c r="BE69" s="48"/>
      <c r="BF69" s="197"/>
      <c r="BG69" s="197"/>
      <c r="BH69" s="48"/>
      <c r="BI69" s="40"/>
    </row>
    <row r="70" spans="1:93" ht="78.75" customHeight="1">
      <c r="A70" s="352"/>
      <c r="B70" s="355"/>
      <c r="C70" s="355"/>
      <c r="D70" s="355"/>
      <c r="E70" s="355"/>
      <c r="F70" s="200"/>
      <c r="G70" s="200"/>
      <c r="H70" s="358"/>
      <c r="I70" s="355"/>
      <c r="J70" s="352"/>
      <c r="K70" s="344"/>
      <c r="L70" s="334"/>
      <c r="M70" s="347"/>
      <c r="N70" s="347"/>
      <c r="O70" s="347"/>
      <c r="P70" s="347"/>
      <c r="Q70" s="347"/>
      <c r="R70" s="347"/>
      <c r="S70" s="347"/>
      <c r="T70" s="347"/>
      <c r="U70" s="347"/>
      <c r="V70" s="347"/>
      <c r="W70" s="347"/>
      <c r="X70" s="347"/>
      <c r="Y70" s="347"/>
      <c r="Z70" s="347"/>
      <c r="AA70" s="347"/>
      <c r="AB70" s="347"/>
      <c r="AC70" s="347"/>
      <c r="AD70" s="347"/>
      <c r="AE70" s="347"/>
      <c r="AF70" s="347"/>
      <c r="AG70" s="168">
        <f t="shared" si="0"/>
        <v>5</v>
      </c>
      <c r="AH70" s="344"/>
      <c r="AI70" s="334"/>
      <c r="AJ70" s="337"/>
      <c r="AK70" s="40">
        <v>4</v>
      </c>
      <c r="AL70" s="128"/>
      <c r="AM70" s="41" t="str">
        <f t="shared" ref="AM70:AM72" si="104">IF(OR(AN70="Preventivo",AN70="Detectivo"),"Probabilidad",IF(AN70="Correctivo","Impacto",""))</f>
        <v/>
      </c>
      <c r="AN70" s="42"/>
      <c r="AO70" s="42"/>
      <c r="AP70" s="43" t="str">
        <f t="shared" si="99"/>
        <v/>
      </c>
      <c r="AQ70" s="42"/>
      <c r="AR70" s="42"/>
      <c r="AS70" s="42"/>
      <c r="AT70" s="176" t="str">
        <f t="shared" ref="AT70:AT72" si="105">IFERROR(IF(AND(AM69="Probabilidad",AM70="Probabilidad"),(AV69-(+AV69*AP70)),IF(AND(AM69="Impacto",AM70="Probabilidad"),(AV68-(+AV68*AP70)),IF(AM70="Impacto",AV69,""))),"")</f>
        <v/>
      </c>
      <c r="AU70" s="44" t="str">
        <f t="shared" si="100"/>
        <v/>
      </c>
      <c r="AV70" s="45" t="str">
        <f t="shared" si="101"/>
        <v/>
      </c>
      <c r="AW70" s="44" t="str">
        <f t="shared" si="102"/>
        <v/>
      </c>
      <c r="AX70" s="45" t="str">
        <f t="shared" ref="AX70:AX72" si="106">IFERROR(IF(AND(AM69="Impacto",AM70="Impacto"),(AX69-(+AX69*AP70)),IF(AND(AM69="Probabilidad",AM70="Impacto"),(AX68-(+AX68*AP70)),IF(AM70="Probabilidad",AX69,""))),"")</f>
        <v/>
      </c>
      <c r="AY70" s="46" t="str">
        <f>IFERROR(IF(OR(AND(AU70="Muy Baja",AW70="Leve"),AND(AU70="Muy Baja",AW70="Menor"),AND(AU70="Baja",AW70="Leve")),"Bajo",IF(OR(AND(AU70="Muy baja",AW70="Moderado"),AND(AU70="Baja",AW70="Menor"),AND(AU70="Baja",AW70="Moderado"),AND(AU70="Media",AW70="Leve"),AND(AU70="Media",AW70="Menor"),AND(AU70="Media",AW70="Moderado"),AND(AU70="Alta",AW70="Leve"),AND(AU70="Alta",AW70="Menor")),"Moderado",IF(OR(AND(AU70="Muy Baja",AW70="Mayor"),AND(AU70="Baja",AW70="Mayor"),AND(AU70="Media",AW70="Mayor"),AND(AU70="Alta",AW70="Moderado"),AND(AU70="Alta",AW70="Mayor"),AND(AU70="Muy Alta",AW70="Leve"),AND(AU70="Muy Alta",AW70="Menor"),AND(AU70="Muy Alta",AW70="Moderado"),AND(AU70="Muy Alta",AW70="Mayor")),"Alto",IF(OR(AND(AU70="Muy Baja",AW70="Catastrófico"),AND(AU70="Baja",AW70="Catastrófico"),AND(AU70="Media",AW70="Catastrófico"),AND(AU70="Alta",AW70="Catastrófico"),AND(AU70="Muy Alta",AW70="Catastrófico")),"Extremo","")))),"")</f>
        <v/>
      </c>
      <c r="AZ70" s="47"/>
      <c r="BA70" s="196"/>
      <c r="BB70" s="48"/>
      <c r="BC70" s="48"/>
      <c r="BD70" s="48"/>
      <c r="BE70" s="48"/>
      <c r="BF70" s="197"/>
      <c r="BG70" s="197"/>
      <c r="BH70" s="48"/>
      <c r="BI70" s="40"/>
    </row>
    <row r="71" spans="1:93" ht="78.75" customHeight="1">
      <c r="A71" s="352"/>
      <c r="B71" s="355"/>
      <c r="C71" s="355"/>
      <c r="D71" s="355"/>
      <c r="E71" s="355"/>
      <c r="F71" s="200"/>
      <c r="G71" s="200"/>
      <c r="H71" s="358"/>
      <c r="I71" s="355"/>
      <c r="J71" s="352"/>
      <c r="K71" s="344"/>
      <c r="L71" s="334"/>
      <c r="M71" s="347"/>
      <c r="N71" s="347"/>
      <c r="O71" s="347"/>
      <c r="P71" s="347"/>
      <c r="Q71" s="347"/>
      <c r="R71" s="347"/>
      <c r="S71" s="347"/>
      <c r="T71" s="347"/>
      <c r="U71" s="347"/>
      <c r="V71" s="347"/>
      <c r="W71" s="347"/>
      <c r="X71" s="347"/>
      <c r="Y71" s="347"/>
      <c r="Z71" s="347"/>
      <c r="AA71" s="347"/>
      <c r="AB71" s="347"/>
      <c r="AC71" s="347"/>
      <c r="AD71" s="347"/>
      <c r="AE71" s="347"/>
      <c r="AF71" s="347"/>
      <c r="AG71" s="168">
        <f t="shared" si="0"/>
        <v>5</v>
      </c>
      <c r="AH71" s="344"/>
      <c r="AI71" s="334"/>
      <c r="AJ71" s="337"/>
      <c r="AK71" s="40">
        <v>5</v>
      </c>
      <c r="AL71" s="128"/>
      <c r="AM71" s="41" t="str">
        <f t="shared" si="104"/>
        <v/>
      </c>
      <c r="AN71" s="42"/>
      <c r="AO71" s="42"/>
      <c r="AP71" s="43" t="str">
        <f t="shared" si="99"/>
        <v/>
      </c>
      <c r="AQ71" s="42"/>
      <c r="AR71" s="42"/>
      <c r="AS71" s="42"/>
      <c r="AT71" s="176" t="str">
        <f t="shared" si="105"/>
        <v/>
      </c>
      <c r="AU71" s="44" t="str">
        <f t="shared" si="100"/>
        <v/>
      </c>
      <c r="AV71" s="45" t="str">
        <f t="shared" si="101"/>
        <v/>
      </c>
      <c r="AW71" s="44" t="str">
        <f t="shared" si="102"/>
        <v/>
      </c>
      <c r="AX71" s="45" t="str">
        <f t="shared" si="106"/>
        <v/>
      </c>
      <c r="AY71" s="46" t="str">
        <f t="shared" ref="AY71:AY72" si="107">IFERROR(IF(OR(AND(AU71="Muy Baja",AW71="Leve"),AND(AU71="Muy Baja",AW71="Menor"),AND(AU71="Baja",AW71="Leve")),"Bajo",IF(OR(AND(AU71="Muy baja",AW71="Moderado"),AND(AU71="Baja",AW71="Menor"),AND(AU71="Baja",AW71="Moderado"),AND(AU71="Media",AW71="Leve"),AND(AU71="Media",AW71="Menor"),AND(AU71="Media",AW71="Moderado"),AND(AU71="Alta",AW71="Leve"),AND(AU71="Alta",AW71="Menor")),"Moderado",IF(OR(AND(AU71="Muy Baja",AW71="Mayor"),AND(AU71="Baja",AW71="Mayor"),AND(AU71="Media",AW71="Mayor"),AND(AU71="Alta",AW71="Moderado"),AND(AU71="Alta",AW71="Mayor"),AND(AU71="Muy Alta",AW71="Leve"),AND(AU71="Muy Alta",AW71="Menor"),AND(AU71="Muy Alta",AW71="Moderado"),AND(AU71="Muy Alta",AW71="Mayor")),"Alto",IF(OR(AND(AU71="Muy Baja",AW71="Catastrófico"),AND(AU71="Baja",AW71="Catastrófico"),AND(AU71="Media",AW71="Catastrófico"),AND(AU71="Alta",AW71="Catastrófico"),AND(AU71="Muy Alta",AW71="Catastrófico")),"Extremo","")))),"")</f>
        <v/>
      </c>
      <c r="AZ71" s="47"/>
      <c r="BA71" s="196"/>
      <c r="BB71" s="48"/>
      <c r="BC71" s="48"/>
      <c r="BD71" s="48"/>
      <c r="BE71" s="48"/>
      <c r="BF71" s="197"/>
      <c r="BG71" s="197"/>
      <c r="BH71" s="48"/>
      <c r="BI71" s="40"/>
    </row>
    <row r="72" spans="1:93" ht="78.75" customHeight="1">
      <c r="A72" s="353"/>
      <c r="B72" s="356"/>
      <c r="C72" s="356"/>
      <c r="D72" s="356"/>
      <c r="E72" s="356"/>
      <c r="F72" s="201"/>
      <c r="G72" s="201"/>
      <c r="H72" s="359"/>
      <c r="I72" s="356"/>
      <c r="J72" s="353"/>
      <c r="K72" s="345"/>
      <c r="L72" s="335"/>
      <c r="M72" s="348"/>
      <c r="N72" s="348"/>
      <c r="O72" s="348"/>
      <c r="P72" s="348"/>
      <c r="Q72" s="348"/>
      <c r="R72" s="348"/>
      <c r="S72" s="348"/>
      <c r="T72" s="348"/>
      <c r="U72" s="348"/>
      <c r="V72" s="348"/>
      <c r="W72" s="348"/>
      <c r="X72" s="348"/>
      <c r="Y72" s="348"/>
      <c r="Z72" s="348"/>
      <c r="AA72" s="348"/>
      <c r="AB72" s="348"/>
      <c r="AC72" s="348"/>
      <c r="AD72" s="348"/>
      <c r="AE72" s="348"/>
      <c r="AF72" s="348"/>
      <c r="AG72" s="168">
        <f t="shared" si="0"/>
        <v>5</v>
      </c>
      <c r="AH72" s="345"/>
      <c r="AI72" s="335"/>
      <c r="AJ72" s="338"/>
      <c r="AK72" s="40">
        <v>6</v>
      </c>
      <c r="AL72" s="128"/>
      <c r="AM72" s="41" t="str">
        <f t="shared" si="104"/>
        <v/>
      </c>
      <c r="AN72" s="42"/>
      <c r="AO72" s="42"/>
      <c r="AP72" s="43" t="str">
        <f t="shared" si="99"/>
        <v/>
      </c>
      <c r="AQ72" s="42"/>
      <c r="AR72" s="42"/>
      <c r="AS72" s="42"/>
      <c r="AT72" s="176" t="str">
        <f t="shared" si="105"/>
        <v/>
      </c>
      <c r="AU72" s="44" t="str">
        <f t="shared" si="100"/>
        <v/>
      </c>
      <c r="AV72" s="45" t="str">
        <f t="shared" si="101"/>
        <v/>
      </c>
      <c r="AW72" s="44" t="str">
        <f t="shared" si="102"/>
        <v/>
      </c>
      <c r="AX72" s="45" t="str">
        <f t="shared" si="106"/>
        <v/>
      </c>
      <c r="AY72" s="46" t="str">
        <f t="shared" si="107"/>
        <v/>
      </c>
      <c r="AZ72" s="47"/>
      <c r="BA72" s="196"/>
      <c r="BB72" s="48"/>
      <c r="BC72" s="48"/>
      <c r="BD72" s="48"/>
      <c r="BE72" s="48"/>
      <c r="BF72" s="197"/>
      <c r="BG72" s="197"/>
      <c r="BH72" s="48"/>
      <c r="BI72" s="40"/>
    </row>
    <row r="73" spans="1:93" ht="49.5" customHeight="1">
      <c r="A73" s="40"/>
      <c r="B73" s="171"/>
      <c r="C73" s="171"/>
      <c r="D73" s="171"/>
      <c r="E73" s="360" t="s">
        <v>124</v>
      </c>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61"/>
      <c r="BG73" s="361"/>
      <c r="BH73" s="361"/>
      <c r="BI73" s="362"/>
    </row>
    <row r="75" spans="1:93">
      <c r="A75" s="159"/>
      <c r="B75" s="159"/>
      <c r="C75" s="159"/>
      <c r="D75" s="159"/>
      <c r="E75" s="172" t="s">
        <v>136</v>
      </c>
      <c r="F75" s="159"/>
      <c r="G75" s="159"/>
      <c r="I75" s="159"/>
    </row>
  </sheetData>
  <dataConsolidate/>
  <mergeCells count="386">
    <mergeCell ref="C61:C66"/>
    <mergeCell ref="D61:D66"/>
    <mergeCell ref="C67:C72"/>
    <mergeCell ref="D67:D72"/>
    <mergeCell ref="C13:C18"/>
    <mergeCell ref="D13:D18"/>
    <mergeCell ref="C19:C24"/>
    <mergeCell ref="D19:D24"/>
    <mergeCell ref="C25:C30"/>
    <mergeCell ref="D25:D30"/>
    <mergeCell ref="C31:C36"/>
    <mergeCell ref="D31:D36"/>
    <mergeCell ref="C37:C42"/>
    <mergeCell ref="D37:D42"/>
    <mergeCell ref="AI37:AI42"/>
    <mergeCell ref="AJ37:AJ42"/>
    <mergeCell ref="Z25:Z30"/>
    <mergeCell ref="AA25:AA30"/>
    <mergeCell ref="AB25:AB30"/>
    <mergeCell ref="AI19:AI24"/>
    <mergeCell ref="AJ19:AJ24"/>
    <mergeCell ref="AH19:AH24"/>
    <mergeCell ref="AI25:AI30"/>
    <mergeCell ref="AJ25:AJ30"/>
    <mergeCell ref="Z67:Z72"/>
    <mergeCell ref="AA67:AA72"/>
    <mergeCell ref="AB67:AB72"/>
    <mergeCell ref="AC67:AC72"/>
    <mergeCell ref="AD67:AD72"/>
    <mergeCell ref="AE67:AE72"/>
    <mergeCell ref="AE61:AE66"/>
    <mergeCell ref="AI49:AI54"/>
    <mergeCell ref="AJ49:AJ54"/>
    <mergeCell ref="AB61:AB66"/>
    <mergeCell ref="AC61:AC66"/>
    <mergeCell ref="AD61:AD66"/>
    <mergeCell ref="AD55:AD60"/>
    <mergeCell ref="AE55:AE60"/>
    <mergeCell ref="Q61:Q66"/>
    <mergeCell ref="R61:R66"/>
    <mergeCell ref="S61:S66"/>
    <mergeCell ref="T61:T66"/>
    <mergeCell ref="U61:U66"/>
    <mergeCell ref="M67:M72"/>
    <mergeCell ref="N67:N72"/>
    <mergeCell ref="O67:O72"/>
    <mergeCell ref="P67:P72"/>
    <mergeCell ref="Q67:Q72"/>
    <mergeCell ref="R67:R72"/>
    <mergeCell ref="S67:S72"/>
    <mergeCell ref="T67:T72"/>
    <mergeCell ref="U67:U72"/>
    <mergeCell ref="E73:BI73"/>
    <mergeCell ref="M11:AE11"/>
    <mergeCell ref="M13:M18"/>
    <mergeCell ref="N13:N18"/>
    <mergeCell ref="O13:O18"/>
    <mergeCell ref="P13:P18"/>
    <mergeCell ref="Q13:Q18"/>
    <mergeCell ref="R13:R18"/>
    <mergeCell ref="S13:S18"/>
    <mergeCell ref="T13:T18"/>
    <mergeCell ref="L67:L72"/>
    <mergeCell ref="AF67:AF72"/>
    <mergeCell ref="AH67:AH72"/>
    <mergeCell ref="AI67:AI72"/>
    <mergeCell ref="AJ67:AJ72"/>
    <mergeCell ref="V67:V72"/>
    <mergeCell ref="W67:W72"/>
    <mergeCell ref="X67:X72"/>
    <mergeCell ref="Y67:Y72"/>
    <mergeCell ref="AI61:AI66"/>
    <mergeCell ref="AJ61:AJ66"/>
    <mergeCell ref="M61:M66"/>
    <mergeCell ref="N61:N66"/>
    <mergeCell ref="O61:O66"/>
    <mergeCell ref="L61:L66"/>
    <mergeCell ref="AF61:AF66"/>
    <mergeCell ref="AH61:AH66"/>
    <mergeCell ref="A67:A72"/>
    <mergeCell ref="E67:E72"/>
    <mergeCell ref="H67:H72"/>
    <mergeCell ref="I67:I72"/>
    <mergeCell ref="J67:J72"/>
    <mergeCell ref="K67:K72"/>
    <mergeCell ref="J61:J66"/>
    <mergeCell ref="K61:K66"/>
    <mergeCell ref="A61:A66"/>
    <mergeCell ref="E61:E66"/>
    <mergeCell ref="H61:H66"/>
    <mergeCell ref="I61:I66"/>
    <mergeCell ref="B61:B66"/>
    <mergeCell ref="B67:B72"/>
    <mergeCell ref="V61:V66"/>
    <mergeCell ref="W61:W66"/>
    <mergeCell ref="X61:X66"/>
    <mergeCell ref="Y61:Y66"/>
    <mergeCell ref="Z61:Z66"/>
    <mergeCell ref="AA61:AA66"/>
    <mergeCell ref="P61:P66"/>
    <mergeCell ref="L55:L60"/>
    <mergeCell ref="AF55:AF60"/>
    <mergeCell ref="AH55:AH60"/>
    <mergeCell ref="AI55:AI60"/>
    <mergeCell ref="AJ55:AJ60"/>
    <mergeCell ref="T55:T60"/>
    <mergeCell ref="U55:U60"/>
    <mergeCell ref="V55:V60"/>
    <mergeCell ref="W55:W60"/>
    <mergeCell ref="Y55:Y60"/>
    <mergeCell ref="Z55:Z60"/>
    <mergeCell ref="AA55:AA60"/>
    <mergeCell ref="AB55:AB60"/>
    <mergeCell ref="AC55:AC60"/>
    <mergeCell ref="M55:M60"/>
    <mergeCell ref="N55:N60"/>
    <mergeCell ref="O55:O60"/>
    <mergeCell ref="P55:P60"/>
    <mergeCell ref="Q55:Q60"/>
    <mergeCell ref="R55:R60"/>
    <mergeCell ref="S55:S60"/>
    <mergeCell ref="X55:X60"/>
    <mergeCell ref="A55:A60"/>
    <mergeCell ref="E55:E60"/>
    <mergeCell ref="H55:H60"/>
    <mergeCell ref="I55:I60"/>
    <mergeCell ref="J55:J60"/>
    <mergeCell ref="K55:K60"/>
    <mergeCell ref="B55:B60"/>
    <mergeCell ref="J49:J54"/>
    <mergeCell ref="K49:K54"/>
    <mergeCell ref="A49:A54"/>
    <mergeCell ref="E49:E54"/>
    <mergeCell ref="H49:H54"/>
    <mergeCell ref="I49:I54"/>
    <mergeCell ref="B49:B54"/>
    <mergeCell ref="C49:C54"/>
    <mergeCell ref="D49:D54"/>
    <mergeCell ref="C55:C60"/>
    <mergeCell ref="D55:D60"/>
    <mergeCell ref="L43:L48"/>
    <mergeCell ref="AF43:AF48"/>
    <mergeCell ref="AH43:AH48"/>
    <mergeCell ref="AI43:AI48"/>
    <mergeCell ref="AJ43:AJ48"/>
    <mergeCell ref="V43:V48"/>
    <mergeCell ref="W43:W48"/>
    <mergeCell ref="X43:X48"/>
    <mergeCell ref="Y43:Y48"/>
    <mergeCell ref="Z43:Z48"/>
    <mergeCell ref="AA43:AA48"/>
    <mergeCell ref="AB43:AB48"/>
    <mergeCell ref="AC43:AC48"/>
    <mergeCell ref="AD43:AD48"/>
    <mergeCell ref="AE43:AE48"/>
    <mergeCell ref="M43:M48"/>
    <mergeCell ref="N43:N48"/>
    <mergeCell ref="O43:O48"/>
    <mergeCell ref="P43:P48"/>
    <mergeCell ref="Q43:Q48"/>
    <mergeCell ref="R43:R48"/>
    <mergeCell ref="S43:S48"/>
    <mergeCell ref="T43:T48"/>
    <mergeCell ref="U43:U48"/>
    <mergeCell ref="L49:L54"/>
    <mergeCell ref="AF49:AF54"/>
    <mergeCell ref="AH49:AH54"/>
    <mergeCell ref="M49:M54"/>
    <mergeCell ref="N49:N54"/>
    <mergeCell ref="O49:O54"/>
    <mergeCell ref="P49:P54"/>
    <mergeCell ref="AC49:AC54"/>
    <mergeCell ref="AD49:AD54"/>
    <mergeCell ref="AE49:AE54"/>
    <mergeCell ref="W49:W54"/>
    <mergeCell ref="X49:X54"/>
    <mergeCell ref="Y49:Y54"/>
    <mergeCell ref="Z49:Z54"/>
    <mergeCell ref="AA49:AA54"/>
    <mergeCell ref="AB49:AB54"/>
    <mergeCell ref="Q49:Q54"/>
    <mergeCell ref="R49:R54"/>
    <mergeCell ref="S49:S54"/>
    <mergeCell ref="T49:T54"/>
    <mergeCell ref="U49:U54"/>
    <mergeCell ref="V49:V54"/>
    <mergeCell ref="A43:A48"/>
    <mergeCell ref="E43:E48"/>
    <mergeCell ref="H43:H48"/>
    <mergeCell ref="I43:I48"/>
    <mergeCell ref="J43:J48"/>
    <mergeCell ref="K43:K48"/>
    <mergeCell ref="J37:J42"/>
    <mergeCell ref="K37:K42"/>
    <mergeCell ref="A37:A42"/>
    <mergeCell ref="E37:E42"/>
    <mergeCell ref="H37:H42"/>
    <mergeCell ref="I37:I42"/>
    <mergeCell ref="B37:B42"/>
    <mergeCell ref="B43:B48"/>
    <mergeCell ref="C43:C48"/>
    <mergeCell ref="D43:D48"/>
    <mergeCell ref="L31:L36"/>
    <mergeCell ref="AF31:AF36"/>
    <mergeCell ref="AH31:AH36"/>
    <mergeCell ref="AI31:AI36"/>
    <mergeCell ref="AJ31:AJ36"/>
    <mergeCell ref="T31:T36"/>
    <mergeCell ref="U31:U36"/>
    <mergeCell ref="V31:V36"/>
    <mergeCell ref="W31:W36"/>
    <mergeCell ref="M31:M36"/>
    <mergeCell ref="N31:N36"/>
    <mergeCell ref="O31:O36"/>
    <mergeCell ref="P31:P36"/>
    <mergeCell ref="Q31:Q36"/>
    <mergeCell ref="R31:R36"/>
    <mergeCell ref="S31:S36"/>
    <mergeCell ref="X31:X36"/>
    <mergeCell ref="Y31:Y36"/>
    <mergeCell ref="Z31:Z36"/>
    <mergeCell ref="AA31:AA36"/>
    <mergeCell ref="AB31:AB36"/>
    <mergeCell ref="AC31:AC36"/>
    <mergeCell ref="AD31:AD36"/>
    <mergeCell ref="AE31:AE36"/>
    <mergeCell ref="L37:L42"/>
    <mergeCell ref="AF37:AF42"/>
    <mergeCell ref="AH37:AH42"/>
    <mergeCell ref="U37:U42"/>
    <mergeCell ref="V37:V42"/>
    <mergeCell ref="W37:W42"/>
    <mergeCell ref="X37:X42"/>
    <mergeCell ref="M37:M42"/>
    <mergeCell ref="N37:N42"/>
    <mergeCell ref="O37:O42"/>
    <mergeCell ref="P37:P42"/>
    <mergeCell ref="Q37:Q42"/>
    <mergeCell ref="AE37:AE42"/>
    <mergeCell ref="Y37:Y42"/>
    <mergeCell ref="Z37:Z42"/>
    <mergeCell ref="AA37:AA42"/>
    <mergeCell ref="AB37:AB42"/>
    <mergeCell ref="AC37:AC42"/>
    <mergeCell ref="AD37:AD42"/>
    <mergeCell ref="R37:R42"/>
    <mergeCell ref="S37:S42"/>
    <mergeCell ref="T37:T42"/>
    <mergeCell ref="A31:A36"/>
    <mergeCell ref="E31:E36"/>
    <mergeCell ref="H31:H36"/>
    <mergeCell ref="I31:I36"/>
    <mergeCell ref="J31:J36"/>
    <mergeCell ref="K31:K36"/>
    <mergeCell ref="J25:J30"/>
    <mergeCell ref="K25:K30"/>
    <mergeCell ref="A25:A30"/>
    <mergeCell ref="E25:E30"/>
    <mergeCell ref="H25:H30"/>
    <mergeCell ref="I25:I30"/>
    <mergeCell ref="B25:B30"/>
    <mergeCell ref="B31:B36"/>
    <mergeCell ref="Y19:Y24"/>
    <mergeCell ref="Z19:Z24"/>
    <mergeCell ref="AA19:AA24"/>
    <mergeCell ref="AB19:AB24"/>
    <mergeCell ref="AC19:AC24"/>
    <mergeCell ref="AD19:AD24"/>
    <mergeCell ref="AE19:AE24"/>
    <mergeCell ref="L19:L24"/>
    <mergeCell ref="AF19:AF24"/>
    <mergeCell ref="V19:V24"/>
    <mergeCell ref="W19:W24"/>
    <mergeCell ref="X19:X24"/>
    <mergeCell ref="P19:P24"/>
    <mergeCell ref="Q19:Q24"/>
    <mergeCell ref="R19:R24"/>
    <mergeCell ref="S19:S24"/>
    <mergeCell ref="T19:T24"/>
    <mergeCell ref="U19:U24"/>
    <mergeCell ref="M19:M24"/>
    <mergeCell ref="N19:N24"/>
    <mergeCell ref="O19:O24"/>
    <mergeCell ref="L25:L30"/>
    <mergeCell ref="AF25:AF30"/>
    <mergeCell ref="AH25:AH30"/>
    <mergeCell ref="M25:M30"/>
    <mergeCell ref="N25:N30"/>
    <mergeCell ref="O25:O30"/>
    <mergeCell ref="P25:P30"/>
    <mergeCell ref="W25:W30"/>
    <mergeCell ref="X25:X30"/>
    <mergeCell ref="Q25:Q30"/>
    <mergeCell ref="R25:R30"/>
    <mergeCell ref="S25:S30"/>
    <mergeCell ref="T25:T30"/>
    <mergeCell ref="U25:U30"/>
    <mergeCell ref="V25:V30"/>
    <mergeCell ref="AC25:AC30"/>
    <mergeCell ref="AD25:AD30"/>
    <mergeCell ref="AE25:AE30"/>
    <mergeCell ref="Y25:Y30"/>
    <mergeCell ref="A19:A24"/>
    <mergeCell ref="E19:E24"/>
    <mergeCell ref="H19:H24"/>
    <mergeCell ref="I19:I24"/>
    <mergeCell ref="J19:J24"/>
    <mergeCell ref="K19:K24"/>
    <mergeCell ref="J13:J18"/>
    <mergeCell ref="K13:K18"/>
    <mergeCell ref="A13:A18"/>
    <mergeCell ref="E13:E18"/>
    <mergeCell ref="H13:H18"/>
    <mergeCell ref="I13:I18"/>
    <mergeCell ref="B13:B18"/>
    <mergeCell ref="B19:B24"/>
    <mergeCell ref="AI13:AI18"/>
    <mergeCell ref="AJ13:AJ18"/>
    <mergeCell ref="AM11:AM12"/>
    <mergeCell ref="AN11:AS11"/>
    <mergeCell ref="AT11:AT12"/>
    <mergeCell ref="AU11:AU12"/>
    <mergeCell ref="AV11:AV12"/>
    <mergeCell ref="L13:L18"/>
    <mergeCell ref="AF13:AF18"/>
    <mergeCell ref="AH13:AH18"/>
    <mergeCell ref="U13:U18"/>
    <mergeCell ref="V13:V18"/>
    <mergeCell ref="AE13:AE18"/>
    <mergeCell ref="Y13:Y18"/>
    <mergeCell ref="Z13:Z18"/>
    <mergeCell ref="AA13:AA18"/>
    <mergeCell ref="AB13:AB18"/>
    <mergeCell ref="AC13:AC18"/>
    <mergeCell ref="AD13:AD18"/>
    <mergeCell ref="W13:W18"/>
    <mergeCell ref="X13:X18"/>
    <mergeCell ref="AF11:AF12"/>
    <mergeCell ref="BB10:BI10"/>
    <mergeCell ref="A11:A12"/>
    <mergeCell ref="E11:E12"/>
    <mergeCell ref="F11:F12"/>
    <mergeCell ref="G11:G12"/>
    <mergeCell ref="H11:H12"/>
    <mergeCell ref="I11:I12"/>
    <mergeCell ref="J11:J12"/>
    <mergeCell ref="K11:K12"/>
    <mergeCell ref="L11:L12"/>
    <mergeCell ref="BF11:BF12"/>
    <mergeCell ref="BG11:BG12"/>
    <mergeCell ref="BH11:BH12"/>
    <mergeCell ref="BI11:BI12"/>
    <mergeCell ref="AZ11:AZ12"/>
    <mergeCell ref="BB11:BB12"/>
    <mergeCell ref="AW11:AW12"/>
    <mergeCell ref="AX11:AX12"/>
    <mergeCell ref="AY11:AY12"/>
    <mergeCell ref="AL11:AL12"/>
    <mergeCell ref="BD11:BD12"/>
    <mergeCell ref="BE11:BE12"/>
    <mergeCell ref="BC11:BC12"/>
    <mergeCell ref="C11:C12"/>
    <mergeCell ref="BA11:BA12"/>
    <mergeCell ref="AK10:AS10"/>
    <mergeCell ref="AT10:AZ10"/>
    <mergeCell ref="A6:E6"/>
    <mergeCell ref="F6:AJ6"/>
    <mergeCell ref="AK6:AM6"/>
    <mergeCell ref="A7:E7"/>
    <mergeCell ref="F7:AJ7"/>
    <mergeCell ref="AK11:AK12"/>
    <mergeCell ref="AG11:AG12"/>
    <mergeCell ref="D11:D12"/>
    <mergeCell ref="A8:E8"/>
    <mergeCell ref="D1:G2"/>
    <mergeCell ref="D3:G4"/>
    <mergeCell ref="A1:C4"/>
    <mergeCell ref="H3:H4"/>
    <mergeCell ref="AJ11:AJ12"/>
    <mergeCell ref="AI11:AI12"/>
    <mergeCell ref="AH11:AH12"/>
    <mergeCell ref="B11:B12"/>
    <mergeCell ref="A9:E9"/>
    <mergeCell ref="F9:AJ9"/>
    <mergeCell ref="A10:J10"/>
    <mergeCell ref="K10:AJ10"/>
  </mergeCells>
  <conditionalFormatting sqref="K13 K19">
    <cfRule type="cellIs" dxfId="239" priority="484" operator="equal">
      <formula>"Muy Alta"</formula>
    </cfRule>
    <cfRule type="cellIs" dxfId="238" priority="485" operator="equal">
      <formula>"Alta"</formula>
    </cfRule>
    <cfRule type="cellIs" dxfId="237" priority="486" operator="equal">
      <formula>"Media"</formula>
    </cfRule>
    <cfRule type="cellIs" dxfId="236" priority="487" operator="equal">
      <formula>"Baja"</formula>
    </cfRule>
    <cfRule type="cellIs" dxfId="235" priority="488" operator="equal">
      <formula>"Muy Baja"</formula>
    </cfRule>
  </conditionalFormatting>
  <conditionalFormatting sqref="AH13">
    <cfRule type="cellIs" dxfId="234" priority="479" operator="equal">
      <formula>"Catastrófico"</formula>
    </cfRule>
    <cfRule type="cellIs" dxfId="233" priority="480" operator="equal">
      <formula>"Mayor"</formula>
    </cfRule>
    <cfRule type="cellIs" dxfId="232" priority="481" operator="equal">
      <formula>"Moderado"</formula>
    </cfRule>
    <cfRule type="cellIs" dxfId="231" priority="482" operator="equal">
      <formula>"Menor"</formula>
    </cfRule>
    <cfRule type="cellIs" dxfId="230" priority="483" operator="equal">
      <formula>"Leve"</formula>
    </cfRule>
  </conditionalFormatting>
  <conditionalFormatting sqref="AJ13">
    <cfRule type="cellIs" dxfId="229" priority="475" operator="equal">
      <formula>"Extremo"</formula>
    </cfRule>
    <cfRule type="cellIs" dxfId="228" priority="476" operator="equal">
      <formula>"Alto"</formula>
    </cfRule>
    <cfRule type="cellIs" dxfId="227" priority="477" operator="equal">
      <formula>"Moderado"</formula>
    </cfRule>
    <cfRule type="cellIs" dxfId="226" priority="478" operator="equal">
      <formula>"Bajo"</formula>
    </cfRule>
  </conditionalFormatting>
  <conditionalFormatting sqref="AU13:AU18">
    <cfRule type="cellIs" dxfId="225" priority="470" operator="equal">
      <formula>"Muy Alta"</formula>
    </cfRule>
    <cfRule type="cellIs" dxfId="224" priority="471" operator="equal">
      <formula>"Alta"</formula>
    </cfRule>
    <cfRule type="cellIs" dxfId="223" priority="472" operator="equal">
      <formula>"Media"</formula>
    </cfRule>
    <cfRule type="cellIs" dxfId="222" priority="473" operator="equal">
      <formula>"Baja"</formula>
    </cfRule>
    <cfRule type="cellIs" dxfId="221" priority="474" operator="equal">
      <formula>"Muy Baja"</formula>
    </cfRule>
  </conditionalFormatting>
  <conditionalFormatting sqref="AW13:AW18">
    <cfRule type="cellIs" dxfId="220" priority="465" operator="equal">
      <formula>"Catastrófico"</formula>
    </cfRule>
    <cfRule type="cellIs" dxfId="219" priority="466" operator="equal">
      <formula>"Mayor"</formula>
    </cfRule>
    <cfRule type="cellIs" dxfId="218" priority="467" operator="equal">
      <formula>"Moderado"</formula>
    </cfRule>
    <cfRule type="cellIs" dxfId="217" priority="468" operator="equal">
      <formula>"Menor"</formula>
    </cfRule>
    <cfRule type="cellIs" dxfId="216" priority="469" operator="equal">
      <formula>"Leve"</formula>
    </cfRule>
  </conditionalFormatting>
  <conditionalFormatting sqref="AY13:AY18">
    <cfRule type="cellIs" dxfId="215" priority="461" operator="equal">
      <formula>"Extremo"</formula>
    </cfRule>
    <cfRule type="cellIs" dxfId="214" priority="462" operator="equal">
      <formula>"Alto"</formula>
    </cfRule>
    <cfRule type="cellIs" dxfId="213" priority="463" operator="equal">
      <formula>"Moderado"</formula>
    </cfRule>
    <cfRule type="cellIs" dxfId="212" priority="464" operator="equal">
      <formula>"Bajo"</formula>
    </cfRule>
  </conditionalFormatting>
  <conditionalFormatting sqref="K61">
    <cfRule type="cellIs" dxfId="211" priority="300" operator="equal">
      <formula>"Muy Alta"</formula>
    </cfRule>
    <cfRule type="cellIs" dxfId="210" priority="301" operator="equal">
      <formula>"Alta"</formula>
    </cfRule>
    <cfRule type="cellIs" dxfId="209" priority="302" operator="equal">
      <formula>"Media"</formula>
    </cfRule>
    <cfRule type="cellIs" dxfId="208" priority="303" operator="equal">
      <formula>"Baja"</formula>
    </cfRule>
    <cfRule type="cellIs" dxfId="207" priority="304" operator="equal">
      <formula>"Muy Baja"</formula>
    </cfRule>
  </conditionalFormatting>
  <conditionalFormatting sqref="AJ19">
    <cfRule type="cellIs" dxfId="206" priority="457" operator="equal">
      <formula>"Extremo"</formula>
    </cfRule>
    <cfRule type="cellIs" dxfId="205" priority="458" operator="equal">
      <formula>"Alto"</formula>
    </cfRule>
    <cfRule type="cellIs" dxfId="204" priority="459" operator="equal">
      <formula>"Moderado"</formula>
    </cfRule>
    <cfRule type="cellIs" dxfId="203" priority="460" operator="equal">
      <formula>"Bajo"</formula>
    </cfRule>
  </conditionalFormatting>
  <conditionalFormatting sqref="K25">
    <cfRule type="cellIs" dxfId="202" priority="438" operator="equal">
      <formula>"Muy Alta"</formula>
    </cfRule>
    <cfRule type="cellIs" dxfId="201" priority="439" operator="equal">
      <formula>"Alta"</formula>
    </cfRule>
    <cfRule type="cellIs" dxfId="200" priority="440" operator="equal">
      <formula>"Media"</formula>
    </cfRule>
    <cfRule type="cellIs" dxfId="199" priority="441" operator="equal">
      <formula>"Baja"</formula>
    </cfRule>
    <cfRule type="cellIs" dxfId="198" priority="442" operator="equal">
      <formula>"Muy Baja"</formula>
    </cfRule>
  </conditionalFormatting>
  <conditionalFormatting sqref="AJ25">
    <cfRule type="cellIs" dxfId="197" priority="434" operator="equal">
      <formula>"Extremo"</formula>
    </cfRule>
    <cfRule type="cellIs" dxfId="196" priority="435" operator="equal">
      <formula>"Alto"</formula>
    </cfRule>
    <cfRule type="cellIs" dxfId="195" priority="436" operator="equal">
      <formula>"Moderado"</formula>
    </cfRule>
    <cfRule type="cellIs" dxfId="194" priority="437" operator="equal">
      <formula>"Bajo"</formula>
    </cfRule>
  </conditionalFormatting>
  <conditionalFormatting sqref="K31">
    <cfRule type="cellIs" dxfId="193" priority="415" operator="equal">
      <formula>"Muy Alta"</formula>
    </cfRule>
    <cfRule type="cellIs" dxfId="192" priority="416" operator="equal">
      <formula>"Alta"</formula>
    </cfRule>
    <cfRule type="cellIs" dxfId="191" priority="417" operator="equal">
      <formula>"Media"</formula>
    </cfRule>
    <cfRule type="cellIs" dxfId="190" priority="418" operator="equal">
      <formula>"Baja"</formula>
    </cfRule>
    <cfRule type="cellIs" dxfId="189" priority="419" operator="equal">
      <formula>"Muy Baja"</formula>
    </cfRule>
  </conditionalFormatting>
  <conditionalFormatting sqref="AJ31">
    <cfRule type="cellIs" dxfId="188" priority="411" operator="equal">
      <formula>"Extremo"</formula>
    </cfRule>
    <cfRule type="cellIs" dxfId="187" priority="412" operator="equal">
      <formula>"Alto"</formula>
    </cfRule>
    <cfRule type="cellIs" dxfId="186" priority="413" operator="equal">
      <formula>"Moderado"</formula>
    </cfRule>
    <cfRule type="cellIs" dxfId="185" priority="414" operator="equal">
      <formula>"Bajo"</formula>
    </cfRule>
  </conditionalFormatting>
  <conditionalFormatting sqref="K37">
    <cfRule type="cellIs" dxfId="184" priority="392" operator="equal">
      <formula>"Muy Alta"</formula>
    </cfRule>
    <cfRule type="cellIs" dxfId="183" priority="393" operator="equal">
      <formula>"Alta"</formula>
    </cfRule>
    <cfRule type="cellIs" dxfId="182" priority="394" operator="equal">
      <formula>"Media"</formula>
    </cfRule>
    <cfRule type="cellIs" dxfId="181" priority="395" operator="equal">
      <formula>"Baja"</formula>
    </cfRule>
    <cfRule type="cellIs" dxfId="180" priority="396" operator="equal">
      <formula>"Muy Baja"</formula>
    </cfRule>
  </conditionalFormatting>
  <conditionalFormatting sqref="AJ37">
    <cfRule type="cellIs" dxfId="179" priority="388" operator="equal">
      <formula>"Extremo"</formula>
    </cfRule>
    <cfRule type="cellIs" dxfId="178" priority="389" operator="equal">
      <formula>"Alto"</formula>
    </cfRule>
    <cfRule type="cellIs" dxfId="177" priority="390" operator="equal">
      <formula>"Moderado"</formula>
    </cfRule>
    <cfRule type="cellIs" dxfId="176" priority="391" operator="equal">
      <formula>"Bajo"</formula>
    </cfRule>
  </conditionalFormatting>
  <conditionalFormatting sqref="K43">
    <cfRule type="cellIs" dxfId="175" priority="369" operator="equal">
      <formula>"Muy Alta"</formula>
    </cfRule>
    <cfRule type="cellIs" dxfId="174" priority="370" operator="equal">
      <formula>"Alta"</formula>
    </cfRule>
    <cfRule type="cellIs" dxfId="173" priority="371" operator="equal">
      <formula>"Media"</formula>
    </cfRule>
    <cfRule type="cellIs" dxfId="172" priority="372" operator="equal">
      <formula>"Baja"</formula>
    </cfRule>
    <cfRule type="cellIs" dxfId="171" priority="373" operator="equal">
      <formula>"Muy Baja"</formula>
    </cfRule>
  </conditionalFormatting>
  <conditionalFormatting sqref="AJ43">
    <cfRule type="cellIs" dxfId="170" priority="365" operator="equal">
      <formula>"Extremo"</formula>
    </cfRule>
    <cfRule type="cellIs" dxfId="169" priority="366" operator="equal">
      <formula>"Alto"</formula>
    </cfRule>
    <cfRule type="cellIs" dxfId="168" priority="367" operator="equal">
      <formula>"Moderado"</formula>
    </cfRule>
    <cfRule type="cellIs" dxfId="167" priority="368" operator="equal">
      <formula>"Bajo"</formula>
    </cfRule>
  </conditionalFormatting>
  <conditionalFormatting sqref="K49">
    <cfRule type="cellIs" dxfId="166" priority="346" operator="equal">
      <formula>"Muy Alta"</formula>
    </cfRule>
    <cfRule type="cellIs" dxfId="165" priority="347" operator="equal">
      <formula>"Alta"</formula>
    </cfRule>
    <cfRule type="cellIs" dxfId="164" priority="348" operator="equal">
      <formula>"Media"</formula>
    </cfRule>
    <cfRule type="cellIs" dxfId="163" priority="349" operator="equal">
      <formula>"Baja"</formula>
    </cfRule>
    <cfRule type="cellIs" dxfId="162" priority="350" operator="equal">
      <formula>"Muy Baja"</formula>
    </cfRule>
  </conditionalFormatting>
  <conditionalFormatting sqref="AJ49">
    <cfRule type="cellIs" dxfId="161" priority="342" operator="equal">
      <formula>"Extremo"</formula>
    </cfRule>
    <cfRule type="cellIs" dxfId="160" priority="343" operator="equal">
      <formula>"Alto"</formula>
    </cfRule>
    <cfRule type="cellIs" dxfId="159" priority="344" operator="equal">
      <formula>"Moderado"</formula>
    </cfRule>
    <cfRule type="cellIs" dxfId="158" priority="345" operator="equal">
      <formula>"Bajo"</formula>
    </cfRule>
  </conditionalFormatting>
  <conditionalFormatting sqref="K55">
    <cfRule type="cellIs" dxfId="157" priority="323" operator="equal">
      <formula>"Muy Alta"</formula>
    </cfRule>
    <cfRule type="cellIs" dxfId="156" priority="324" operator="equal">
      <formula>"Alta"</formula>
    </cfRule>
    <cfRule type="cellIs" dxfId="155" priority="325" operator="equal">
      <formula>"Media"</formula>
    </cfRule>
    <cfRule type="cellIs" dxfId="154" priority="326" operator="equal">
      <formula>"Baja"</formula>
    </cfRule>
    <cfRule type="cellIs" dxfId="153" priority="327" operator="equal">
      <formula>"Muy Baja"</formula>
    </cfRule>
  </conditionalFormatting>
  <conditionalFormatting sqref="AJ55">
    <cfRule type="cellIs" dxfId="152" priority="319" operator="equal">
      <formula>"Extremo"</formula>
    </cfRule>
    <cfRule type="cellIs" dxfId="151" priority="320" operator="equal">
      <formula>"Alto"</formula>
    </cfRule>
    <cfRule type="cellIs" dxfId="150" priority="321" operator="equal">
      <formula>"Moderado"</formula>
    </cfRule>
    <cfRule type="cellIs" dxfId="149" priority="322" operator="equal">
      <formula>"Bajo"</formula>
    </cfRule>
  </conditionalFormatting>
  <conditionalFormatting sqref="AJ61">
    <cfRule type="cellIs" dxfId="148" priority="296" operator="equal">
      <formula>"Extremo"</formula>
    </cfRule>
    <cfRule type="cellIs" dxfId="147" priority="297" operator="equal">
      <formula>"Alto"</formula>
    </cfRule>
    <cfRule type="cellIs" dxfId="146" priority="298" operator="equal">
      <formula>"Moderado"</formula>
    </cfRule>
    <cfRule type="cellIs" dxfId="145" priority="299" operator="equal">
      <formula>"Bajo"</formula>
    </cfRule>
  </conditionalFormatting>
  <conditionalFormatting sqref="K67">
    <cfRule type="cellIs" dxfId="144" priority="277" operator="equal">
      <formula>"Muy Alta"</formula>
    </cfRule>
    <cfRule type="cellIs" dxfId="143" priority="278" operator="equal">
      <formula>"Alta"</formula>
    </cfRule>
    <cfRule type="cellIs" dxfId="142" priority="279" operator="equal">
      <formula>"Media"</formula>
    </cfRule>
    <cfRule type="cellIs" dxfId="141" priority="280" operator="equal">
      <formula>"Baja"</formula>
    </cfRule>
    <cfRule type="cellIs" dxfId="140" priority="281" operator="equal">
      <formula>"Muy Baja"</formula>
    </cfRule>
  </conditionalFormatting>
  <conditionalFormatting sqref="AJ67">
    <cfRule type="cellIs" dxfId="139" priority="273" operator="equal">
      <formula>"Extremo"</formula>
    </cfRule>
    <cfRule type="cellIs" dxfId="138" priority="274" operator="equal">
      <formula>"Alto"</formula>
    </cfRule>
    <cfRule type="cellIs" dxfId="137" priority="275" operator="equal">
      <formula>"Moderado"</formula>
    </cfRule>
    <cfRule type="cellIs" dxfId="136" priority="276" operator="equal">
      <formula>"Bajo"</formula>
    </cfRule>
  </conditionalFormatting>
  <conditionalFormatting sqref="AG13:AG72">
    <cfRule type="containsText" dxfId="135" priority="258" operator="containsText" text="❌">
      <formula>NOT(ISERROR(SEARCH("❌",AG13)))</formula>
    </cfRule>
  </conditionalFormatting>
  <conditionalFormatting sqref="AH19 AH25 AH31 AH37 AH43 AH49 AH55 AH61 AH67">
    <cfRule type="cellIs" dxfId="134" priority="253" operator="equal">
      <formula>"Catastrófico"</formula>
    </cfRule>
    <cfRule type="cellIs" dxfId="133" priority="254" operator="equal">
      <formula>"Mayor"</formula>
    </cfRule>
    <cfRule type="cellIs" dxfId="132" priority="255" operator="equal">
      <formula>"Moderado"</formula>
    </cfRule>
    <cfRule type="cellIs" dxfId="131" priority="256" operator="equal">
      <formula>"Menor"</formula>
    </cfRule>
    <cfRule type="cellIs" dxfId="130" priority="257" operator="equal">
      <formula>"Leve"</formula>
    </cfRule>
  </conditionalFormatting>
  <conditionalFormatting sqref="AU19:AU24">
    <cfRule type="cellIs" dxfId="129" priority="122" operator="equal">
      <formula>"Muy Alta"</formula>
    </cfRule>
    <cfRule type="cellIs" dxfId="128" priority="123" operator="equal">
      <formula>"Alta"</formula>
    </cfRule>
    <cfRule type="cellIs" dxfId="127" priority="124" operator="equal">
      <formula>"Media"</formula>
    </cfRule>
    <cfRule type="cellIs" dxfId="126" priority="125" operator="equal">
      <formula>"Baja"</formula>
    </cfRule>
    <cfRule type="cellIs" dxfId="125" priority="126" operator="equal">
      <formula>"Muy Baja"</formula>
    </cfRule>
  </conditionalFormatting>
  <conditionalFormatting sqref="AW19:AW24">
    <cfRule type="cellIs" dxfId="124" priority="117" operator="equal">
      <formula>"Catastrófico"</formula>
    </cfRule>
    <cfRule type="cellIs" dxfId="123" priority="118" operator="equal">
      <formula>"Mayor"</formula>
    </cfRule>
    <cfRule type="cellIs" dxfId="122" priority="119" operator="equal">
      <formula>"Moderado"</formula>
    </cfRule>
    <cfRule type="cellIs" dxfId="121" priority="120" operator="equal">
      <formula>"Menor"</formula>
    </cfRule>
    <cfRule type="cellIs" dxfId="120" priority="121" operator="equal">
      <formula>"Leve"</formula>
    </cfRule>
  </conditionalFormatting>
  <conditionalFormatting sqref="AY19:AY24">
    <cfRule type="cellIs" dxfId="119" priority="113" operator="equal">
      <formula>"Extremo"</formula>
    </cfRule>
    <cfRule type="cellIs" dxfId="118" priority="114" operator="equal">
      <formula>"Alto"</formula>
    </cfRule>
    <cfRule type="cellIs" dxfId="117" priority="115" operator="equal">
      <formula>"Moderado"</formula>
    </cfRule>
    <cfRule type="cellIs" dxfId="116" priority="116" operator="equal">
      <formula>"Bajo"</formula>
    </cfRule>
  </conditionalFormatting>
  <conditionalFormatting sqref="AU25:AU30">
    <cfRule type="cellIs" dxfId="115" priority="108" operator="equal">
      <formula>"Muy Alta"</formula>
    </cfRule>
    <cfRule type="cellIs" dxfId="114" priority="109" operator="equal">
      <formula>"Alta"</formula>
    </cfRule>
    <cfRule type="cellIs" dxfId="113" priority="110" operator="equal">
      <formula>"Media"</formula>
    </cfRule>
    <cfRule type="cellIs" dxfId="112" priority="111" operator="equal">
      <formula>"Baja"</formula>
    </cfRule>
    <cfRule type="cellIs" dxfId="111" priority="112" operator="equal">
      <formula>"Muy Baja"</formula>
    </cfRule>
  </conditionalFormatting>
  <conditionalFormatting sqref="AW25:AW30">
    <cfRule type="cellIs" dxfId="110" priority="103" operator="equal">
      <formula>"Catastrófico"</formula>
    </cfRule>
    <cfRule type="cellIs" dxfId="109" priority="104" operator="equal">
      <formula>"Mayor"</formula>
    </cfRule>
    <cfRule type="cellIs" dxfId="108" priority="105" operator="equal">
      <formula>"Moderado"</formula>
    </cfRule>
    <cfRule type="cellIs" dxfId="107" priority="106" operator="equal">
      <formula>"Menor"</formula>
    </cfRule>
    <cfRule type="cellIs" dxfId="106" priority="107" operator="equal">
      <formula>"Leve"</formula>
    </cfRule>
  </conditionalFormatting>
  <conditionalFormatting sqref="AY25:AY30">
    <cfRule type="cellIs" dxfId="105" priority="99" operator="equal">
      <formula>"Extremo"</formula>
    </cfRule>
    <cfRule type="cellIs" dxfId="104" priority="100" operator="equal">
      <formula>"Alto"</formula>
    </cfRule>
    <cfRule type="cellIs" dxfId="103" priority="101" operator="equal">
      <formula>"Moderado"</formula>
    </cfRule>
    <cfRule type="cellIs" dxfId="102" priority="102" operator="equal">
      <formula>"Bajo"</formula>
    </cfRule>
  </conditionalFormatting>
  <conditionalFormatting sqref="AU31:AU36">
    <cfRule type="cellIs" dxfId="101" priority="94" operator="equal">
      <formula>"Muy Alta"</formula>
    </cfRule>
    <cfRule type="cellIs" dxfId="100" priority="95" operator="equal">
      <formula>"Alta"</formula>
    </cfRule>
    <cfRule type="cellIs" dxfId="99" priority="96" operator="equal">
      <formula>"Media"</formula>
    </cfRule>
    <cfRule type="cellIs" dxfId="98" priority="97" operator="equal">
      <formula>"Baja"</formula>
    </cfRule>
    <cfRule type="cellIs" dxfId="97" priority="98" operator="equal">
      <formula>"Muy Baja"</formula>
    </cfRule>
  </conditionalFormatting>
  <conditionalFormatting sqref="AW31:AW36">
    <cfRule type="cellIs" dxfId="96" priority="89" operator="equal">
      <formula>"Catastrófico"</formula>
    </cfRule>
    <cfRule type="cellIs" dxfId="95" priority="90" operator="equal">
      <formula>"Mayor"</formula>
    </cfRule>
    <cfRule type="cellIs" dxfId="94" priority="91" operator="equal">
      <formula>"Moderado"</formula>
    </cfRule>
    <cfRule type="cellIs" dxfId="93" priority="92" operator="equal">
      <formula>"Menor"</formula>
    </cfRule>
    <cfRule type="cellIs" dxfId="92" priority="93" operator="equal">
      <formula>"Leve"</formula>
    </cfRule>
  </conditionalFormatting>
  <conditionalFormatting sqref="AY31:AY36">
    <cfRule type="cellIs" dxfId="91" priority="85" operator="equal">
      <formula>"Extremo"</formula>
    </cfRule>
    <cfRule type="cellIs" dxfId="90" priority="86" operator="equal">
      <formula>"Alto"</formula>
    </cfRule>
    <cfRule type="cellIs" dxfId="89" priority="87" operator="equal">
      <formula>"Moderado"</formula>
    </cfRule>
    <cfRule type="cellIs" dxfId="88" priority="88" operator="equal">
      <formula>"Bajo"</formula>
    </cfRule>
  </conditionalFormatting>
  <conditionalFormatting sqref="AU37:AU42">
    <cfRule type="cellIs" dxfId="87" priority="80" operator="equal">
      <formula>"Muy Alta"</formula>
    </cfRule>
    <cfRule type="cellIs" dxfId="86" priority="81" operator="equal">
      <formula>"Alta"</formula>
    </cfRule>
    <cfRule type="cellIs" dxfId="85" priority="82" operator="equal">
      <formula>"Media"</formula>
    </cfRule>
    <cfRule type="cellIs" dxfId="84" priority="83" operator="equal">
      <formula>"Baja"</formula>
    </cfRule>
    <cfRule type="cellIs" dxfId="83" priority="84" operator="equal">
      <formula>"Muy Baja"</formula>
    </cfRule>
  </conditionalFormatting>
  <conditionalFormatting sqref="AW37:AW42">
    <cfRule type="cellIs" dxfId="82" priority="75" operator="equal">
      <formula>"Catastrófico"</formula>
    </cfRule>
    <cfRule type="cellIs" dxfId="81" priority="76" operator="equal">
      <formula>"Mayor"</formula>
    </cfRule>
    <cfRule type="cellIs" dxfId="80" priority="77" operator="equal">
      <formula>"Moderado"</formula>
    </cfRule>
    <cfRule type="cellIs" dxfId="79" priority="78" operator="equal">
      <formula>"Menor"</formula>
    </cfRule>
    <cfRule type="cellIs" dxfId="78" priority="79" operator="equal">
      <formula>"Leve"</formula>
    </cfRule>
  </conditionalFormatting>
  <conditionalFormatting sqref="AY37:AY42">
    <cfRule type="cellIs" dxfId="77" priority="71" operator="equal">
      <formula>"Extremo"</formula>
    </cfRule>
    <cfRule type="cellIs" dxfId="76" priority="72" operator="equal">
      <formula>"Alto"</formula>
    </cfRule>
    <cfRule type="cellIs" dxfId="75" priority="73" operator="equal">
      <formula>"Moderado"</formula>
    </cfRule>
    <cfRule type="cellIs" dxfId="74" priority="74" operator="equal">
      <formula>"Bajo"</formula>
    </cfRule>
  </conditionalFormatting>
  <conditionalFormatting sqref="AU43:AU48">
    <cfRule type="cellIs" dxfId="73" priority="66" operator="equal">
      <formula>"Muy Alta"</formula>
    </cfRule>
    <cfRule type="cellIs" dxfId="72" priority="67" operator="equal">
      <formula>"Alta"</formula>
    </cfRule>
    <cfRule type="cellIs" dxfId="71" priority="68" operator="equal">
      <formula>"Media"</formula>
    </cfRule>
    <cfRule type="cellIs" dxfId="70" priority="69" operator="equal">
      <formula>"Baja"</formula>
    </cfRule>
    <cfRule type="cellIs" dxfId="69" priority="70" operator="equal">
      <formula>"Muy Baja"</formula>
    </cfRule>
  </conditionalFormatting>
  <conditionalFormatting sqref="AW43:AW48">
    <cfRule type="cellIs" dxfId="68" priority="61" operator="equal">
      <formula>"Catastrófico"</formula>
    </cfRule>
    <cfRule type="cellIs" dxfId="67" priority="62" operator="equal">
      <formula>"Mayor"</formula>
    </cfRule>
    <cfRule type="cellIs" dxfId="66" priority="63" operator="equal">
      <formula>"Moderado"</formula>
    </cfRule>
    <cfRule type="cellIs" dxfId="65" priority="64" operator="equal">
      <formula>"Menor"</formula>
    </cfRule>
    <cfRule type="cellIs" dxfId="64" priority="65" operator="equal">
      <formula>"Leve"</formula>
    </cfRule>
  </conditionalFormatting>
  <conditionalFormatting sqref="AY43:AY48">
    <cfRule type="cellIs" dxfId="63" priority="57" operator="equal">
      <formula>"Extremo"</formula>
    </cfRule>
    <cfRule type="cellIs" dxfId="62" priority="58" operator="equal">
      <formula>"Alto"</formula>
    </cfRule>
    <cfRule type="cellIs" dxfId="61" priority="59" operator="equal">
      <formula>"Moderado"</formula>
    </cfRule>
    <cfRule type="cellIs" dxfId="60" priority="60" operator="equal">
      <formula>"Bajo"</formula>
    </cfRule>
  </conditionalFormatting>
  <conditionalFormatting sqref="AU49:AU54">
    <cfRule type="cellIs" dxfId="59" priority="52" operator="equal">
      <formula>"Muy Alta"</formula>
    </cfRule>
    <cfRule type="cellIs" dxfId="58" priority="53" operator="equal">
      <formula>"Alta"</formula>
    </cfRule>
    <cfRule type="cellIs" dxfId="57" priority="54" operator="equal">
      <formula>"Media"</formula>
    </cfRule>
    <cfRule type="cellIs" dxfId="56" priority="55" operator="equal">
      <formula>"Baja"</formula>
    </cfRule>
    <cfRule type="cellIs" dxfId="55" priority="56" operator="equal">
      <formula>"Muy Baja"</formula>
    </cfRule>
  </conditionalFormatting>
  <conditionalFormatting sqref="AW49:AW54">
    <cfRule type="cellIs" dxfId="54" priority="47" operator="equal">
      <formula>"Catastrófico"</formula>
    </cfRule>
    <cfRule type="cellIs" dxfId="53" priority="48" operator="equal">
      <formula>"Mayor"</formula>
    </cfRule>
    <cfRule type="cellIs" dxfId="52" priority="49" operator="equal">
      <formula>"Moderado"</formula>
    </cfRule>
    <cfRule type="cellIs" dxfId="51" priority="50" operator="equal">
      <formula>"Menor"</formula>
    </cfRule>
    <cfRule type="cellIs" dxfId="50" priority="51" operator="equal">
      <formula>"Leve"</formula>
    </cfRule>
  </conditionalFormatting>
  <conditionalFormatting sqref="AY49:AY54">
    <cfRule type="cellIs" dxfId="49" priority="43" operator="equal">
      <formula>"Extremo"</formula>
    </cfRule>
    <cfRule type="cellIs" dxfId="48" priority="44" operator="equal">
      <formula>"Alto"</formula>
    </cfRule>
    <cfRule type="cellIs" dxfId="47" priority="45" operator="equal">
      <formula>"Moderado"</formula>
    </cfRule>
    <cfRule type="cellIs" dxfId="46" priority="46" operator="equal">
      <formula>"Bajo"</formula>
    </cfRule>
  </conditionalFormatting>
  <conditionalFormatting sqref="AU55:AU60">
    <cfRule type="cellIs" dxfId="45" priority="38" operator="equal">
      <formula>"Muy Alta"</formula>
    </cfRule>
    <cfRule type="cellIs" dxfId="44" priority="39" operator="equal">
      <formula>"Alta"</formula>
    </cfRule>
    <cfRule type="cellIs" dxfId="43" priority="40" operator="equal">
      <formula>"Media"</formula>
    </cfRule>
    <cfRule type="cellIs" dxfId="42" priority="41" operator="equal">
      <formula>"Baja"</formula>
    </cfRule>
    <cfRule type="cellIs" dxfId="41" priority="42" operator="equal">
      <formula>"Muy Baja"</formula>
    </cfRule>
  </conditionalFormatting>
  <conditionalFormatting sqref="AW55:AW60">
    <cfRule type="cellIs" dxfId="40" priority="33" operator="equal">
      <formula>"Catastrófico"</formula>
    </cfRule>
    <cfRule type="cellIs" dxfId="39" priority="34" operator="equal">
      <formula>"Mayor"</formula>
    </cfRule>
    <cfRule type="cellIs" dxfId="38" priority="35" operator="equal">
      <formula>"Moderado"</formula>
    </cfRule>
    <cfRule type="cellIs" dxfId="37" priority="36" operator="equal">
      <formula>"Menor"</formula>
    </cfRule>
    <cfRule type="cellIs" dxfId="36" priority="37" operator="equal">
      <formula>"Leve"</formula>
    </cfRule>
  </conditionalFormatting>
  <conditionalFormatting sqref="AY55:AY60">
    <cfRule type="cellIs" dxfId="35" priority="29" operator="equal">
      <formula>"Extremo"</formula>
    </cfRule>
    <cfRule type="cellIs" dxfId="34" priority="30" operator="equal">
      <formula>"Alto"</formula>
    </cfRule>
    <cfRule type="cellIs" dxfId="33" priority="31" operator="equal">
      <formula>"Moderado"</formula>
    </cfRule>
    <cfRule type="cellIs" dxfId="32" priority="32" operator="equal">
      <formula>"Bajo"</formula>
    </cfRule>
  </conditionalFormatting>
  <conditionalFormatting sqref="AU61:AU66">
    <cfRule type="cellIs" dxfId="31" priority="24" operator="equal">
      <formula>"Muy Alta"</formula>
    </cfRule>
    <cfRule type="cellIs" dxfId="30" priority="25" operator="equal">
      <formula>"Alta"</formula>
    </cfRule>
    <cfRule type="cellIs" dxfId="29" priority="26" operator="equal">
      <formula>"Media"</formula>
    </cfRule>
    <cfRule type="cellIs" dxfId="28" priority="27" operator="equal">
      <formula>"Baja"</formula>
    </cfRule>
    <cfRule type="cellIs" dxfId="27" priority="28" operator="equal">
      <formula>"Muy Baja"</formula>
    </cfRule>
  </conditionalFormatting>
  <conditionalFormatting sqref="AW61:AW66">
    <cfRule type="cellIs" dxfId="26" priority="19" operator="equal">
      <formula>"Catastrófico"</formula>
    </cfRule>
    <cfRule type="cellIs" dxfId="25" priority="20" operator="equal">
      <formula>"Mayor"</formula>
    </cfRule>
    <cfRule type="cellIs" dxfId="24" priority="21" operator="equal">
      <formula>"Moderado"</formula>
    </cfRule>
    <cfRule type="cellIs" dxfId="23" priority="22" operator="equal">
      <formula>"Menor"</formula>
    </cfRule>
    <cfRule type="cellIs" dxfId="22" priority="23" operator="equal">
      <formula>"Leve"</formula>
    </cfRule>
  </conditionalFormatting>
  <conditionalFormatting sqref="AY61:AY66">
    <cfRule type="cellIs" dxfId="21" priority="15" operator="equal">
      <formula>"Extremo"</formula>
    </cfRule>
    <cfRule type="cellIs" dxfId="20" priority="16" operator="equal">
      <formula>"Alto"</formula>
    </cfRule>
    <cfRule type="cellIs" dxfId="19" priority="17" operator="equal">
      <formula>"Moderado"</formula>
    </cfRule>
    <cfRule type="cellIs" dxfId="18" priority="18" operator="equal">
      <formula>"Bajo"</formula>
    </cfRule>
  </conditionalFormatting>
  <conditionalFormatting sqref="AU67:AU72">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W67:AW72">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Y67:AY72">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1">
    <dataValidation type="list" allowBlank="1" showInputMessage="1" showErrorMessage="1" sqref="M13:AE72">
      <formula1>"si,no"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IF(OR(AZ13='Opciones Tratamiento'!$B$2,AZ13='Opciones Tratamiento'!$B$3,AZ13='Opciones Tratamiento'!$B$4),ISBLANK(AZ13),ISTEXT(AZ13))</xm:f>
          </x14:formula1>
          <xm:sqref>BH13:BH72</xm:sqref>
        </x14:dataValidation>
        <x14:dataValidation type="custom" allowBlank="1" showInputMessage="1" showErrorMessage="1" error="Recuerde que las acciones se generan bajo la medida de mitigar el riesgo">
          <x14:formula1>
            <xm:f>IF(OR(AZ13='Opciones Tratamiento'!$B$2,AZ13='Opciones Tratamiento'!$B$3,AZ13='Opciones Tratamiento'!$B$4),ISBLANK(AZ13),ISTEXT(AZ13))</xm:f>
          </x14:formula1>
          <xm:sqref>BG13:BG72</xm:sqref>
        </x14:dataValidation>
        <x14:dataValidation type="custom" allowBlank="1" showInputMessage="1" showErrorMessage="1" error="Recuerde que las acciones se generan bajo la medida de mitigar el riesgo">
          <x14:formula1>
            <xm:f>IF(OR(AZ13='Opciones Tratamiento'!$B$2,AZ13='Opciones Tratamiento'!$B$3,AZ13='Opciones Tratamiento'!$B$4),ISBLANK(AZ13),ISTEXT(AZ13))</xm:f>
          </x14:formula1>
          <xm:sqref>BF13:BF72</xm:sqref>
        </x14:dataValidation>
        <x14:dataValidation type="custom" allowBlank="1" showInputMessage="1" showErrorMessage="1" error="Recuerde que las acciones se generan bajo la medida de mitigar el riesgo">
          <x14:formula1>
            <xm:f>IF(OR(AZ13='Opciones Tratamiento'!$B$2,AZ13='Opciones Tratamiento'!$B$3,AZ13='Opciones Tratamiento'!$B$4),ISBLANK(AZ13),ISTEXT(AZ13))</xm:f>
          </x14:formula1>
          <xm:sqref>BB13:BB72</xm:sqref>
        </x14:dataValidation>
        <x14:dataValidation type="list" allowBlank="1" showInputMessage="1" showErrorMessage="1">
          <x14:formula1>
            <xm:f>'Opciones Tratamiento'!$B$2:$B$5</xm:f>
          </x14:formula1>
          <xm:sqref>AZ13:BA72</xm:sqref>
        </x14:dataValidation>
        <x14:dataValidation type="list" allowBlank="1" showInputMessage="1" showErrorMessage="1">
          <x14:formula1>
            <xm:f>'Opciones Tratamiento'!$E$2:$E$4</xm:f>
          </x14:formula1>
          <xm:sqref>E13:E72</xm:sqref>
        </x14:dataValidation>
        <x14:dataValidation type="list" allowBlank="1" showInputMessage="1" showErrorMessage="1">
          <x14:formula1>
            <xm:f>'Opciones Tratamiento'!$B$13:$B$19</xm:f>
          </x14:formula1>
          <xm:sqref>I13:I72</xm:sqref>
        </x14:dataValidation>
        <x14:dataValidation type="list" allowBlank="1" showInputMessage="1" showErrorMessage="1">
          <x14:formula1>
            <xm:f>'Tabla Valoración controles'!$D$13:$D$14</xm:f>
          </x14:formula1>
          <xm:sqref>AS13:AS72</xm:sqref>
        </x14:dataValidation>
        <x14:dataValidation type="list" allowBlank="1" showInputMessage="1" showErrorMessage="1">
          <x14:formula1>
            <xm:f>'Tabla Valoración controles'!$D$11:$D$12</xm:f>
          </x14:formula1>
          <xm:sqref>AR13:AR72</xm:sqref>
        </x14:dataValidation>
        <x14:dataValidation type="list" allowBlank="1" showInputMessage="1" showErrorMessage="1">
          <x14:formula1>
            <xm:f>'Tabla Valoración controles'!$D$9:$D$10</xm:f>
          </x14:formula1>
          <xm:sqref>AQ13:AQ72</xm:sqref>
        </x14:dataValidation>
        <x14:dataValidation type="list" allowBlank="1" showInputMessage="1" showErrorMessage="1">
          <x14:formula1>
            <xm:f>'Tabla Valoración controles'!$D$7:$D$8</xm:f>
          </x14:formula1>
          <xm:sqref>AO13:AO72</xm:sqref>
        </x14:dataValidation>
        <x14:dataValidation type="list" showInputMessage="1" showErrorMessage="1">
          <x14:formula1>
            <xm:f>'Opciones Tratamiento'!$B$33:$B$57</xm:f>
          </x14:formula1>
          <xm:sqref>B19:B24</xm:sqref>
        </x14:dataValidation>
        <x14:dataValidation type="list" allowBlank="1" showInputMessage="1" showErrorMessage="1">
          <x14:formula1>
            <xm:f>'Opciones Tratamiento'!$B$34:$B$57</xm:f>
          </x14:formula1>
          <xm:sqref>B13:B18</xm:sqref>
        </x14:dataValidation>
        <x14:dataValidation type="custom" allowBlank="1" showInputMessage="1" showErrorMessage="1" error="Recuerde que las acciones se generan bajo la medida de mitigar el riesgo">
          <x14:formula1>
            <xm:f>IF(OR(AZ13='Opciones Tratamiento'!$B$2,AZ13='Opciones Tratamiento'!$B$3,AZ13='Opciones Tratamiento'!$B$4),ISBLANK(AZ13),ISTEXT(AZ13))</xm:f>
          </x14:formula1>
          <xm:sqref>BC13:BE72</xm:sqref>
        </x14:dataValidation>
        <x14:dataValidation type="list" allowBlank="1" showInputMessage="1" showErrorMessage="1">
          <x14:formula1>
            <xm:f>'Tabla Valoración controles'!$D$4:$D$5</xm:f>
          </x14:formula1>
          <xm:sqref>AN1:AN1048576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U140"/>
  <sheetViews>
    <sheetView zoomScale="40" zoomScaleNormal="40" workbookViewId="0">
      <selection activeCell="B6" sqref="B6:D45"/>
    </sheetView>
  </sheetViews>
  <sheetFormatPr baseColWidth="10" defaultRowHeight="15"/>
  <cols>
    <col min="2" max="39" width="5.7109375" customWidth="1"/>
    <col min="41" max="46" width="5.7109375" customWidth="1"/>
  </cols>
  <sheetData>
    <row r="1" spans="1:99">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row>
    <row r="2" spans="1:99" ht="18" customHeight="1">
      <c r="A2" s="87"/>
      <c r="B2" s="366" t="s">
        <v>152</v>
      </c>
      <c r="C2" s="366"/>
      <c r="D2" s="366"/>
      <c r="E2" s="366"/>
      <c r="F2" s="366"/>
      <c r="G2" s="366"/>
      <c r="H2" s="366"/>
      <c r="I2" s="366"/>
      <c r="J2" s="404" t="s">
        <v>2</v>
      </c>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row>
    <row r="3" spans="1:99" ht="18.75" customHeight="1">
      <c r="A3" s="87"/>
      <c r="B3" s="366"/>
      <c r="C3" s="366"/>
      <c r="D3" s="366"/>
      <c r="E3" s="366"/>
      <c r="F3" s="366"/>
      <c r="G3" s="366"/>
      <c r="H3" s="366"/>
      <c r="I3" s="366"/>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row>
    <row r="4" spans="1:99" ht="15" customHeight="1">
      <c r="A4" s="87"/>
      <c r="B4" s="366"/>
      <c r="C4" s="366"/>
      <c r="D4" s="366"/>
      <c r="E4" s="366"/>
      <c r="F4" s="366"/>
      <c r="G4" s="366"/>
      <c r="H4" s="366"/>
      <c r="I4" s="366"/>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row>
    <row r="5" spans="1:99" ht="15.75" thickBo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row>
    <row r="6" spans="1:99" ht="15" customHeight="1">
      <c r="A6" s="87"/>
      <c r="B6" s="416" t="s">
        <v>4</v>
      </c>
      <c r="C6" s="416"/>
      <c r="D6" s="417"/>
      <c r="E6" s="405" t="s">
        <v>109</v>
      </c>
      <c r="F6" s="406"/>
      <c r="G6" s="406"/>
      <c r="H6" s="406"/>
      <c r="I6" s="407"/>
      <c r="J6" s="401" t="str">
        <f ca="1">IF(AND('Mapa Riesgos'!$I$13="Muy Alta",'Mapa Riesgos'!$M$13="Leve"),CONCATENATE("R",'Mapa Riesgos'!$A$13),"")</f>
        <v/>
      </c>
      <c r="K6" s="402"/>
      <c r="L6" s="402" t="str">
        <f ca="1">IF(AND('Mapa Riesgos'!$I$19="Muy Alta",'Mapa Riesgos'!$M$19="Leve"),CONCATENATE("R",'Mapa Riesgos'!$A$19),"")</f>
        <v/>
      </c>
      <c r="M6" s="402"/>
      <c r="N6" s="402" t="str">
        <f ca="1">IF(AND('Mapa Riesgos'!$I$25="Muy Alta",'Mapa Riesgos'!$M$25="Leve"),CONCATENATE("R",'Mapa Riesgos'!$A$25),"")</f>
        <v/>
      </c>
      <c r="O6" s="403"/>
      <c r="P6" s="401" t="str">
        <f ca="1">IF(AND('Mapa Riesgos'!$I$13="Muy Alta",'Mapa Riesgos'!$M$13="Menor"),CONCATENATE("R",'Mapa Riesgos'!$A$13),"")</f>
        <v/>
      </c>
      <c r="Q6" s="402"/>
      <c r="R6" s="402" t="str">
        <f ca="1">IF(AND('Mapa Riesgos'!$I$19="Muy Alta",'Mapa Riesgos'!$M$19="Menor"),CONCATENATE("R",'Mapa Riesgos'!$A$19),"")</f>
        <v/>
      </c>
      <c r="S6" s="402"/>
      <c r="T6" s="402" t="str">
        <f ca="1">IF(AND('Mapa Riesgos'!$I$25="Muy Alta",'Mapa Riesgos'!$M$25="Menor"),CONCATENATE("R",'Mapa Riesgos'!$A$25),"")</f>
        <v/>
      </c>
      <c r="U6" s="403"/>
      <c r="V6" s="401" t="str">
        <f ca="1">IF(AND('Mapa Riesgos'!$I$13="Muy Alta",'Mapa Riesgos'!$M$13="Moderado"),CONCATENATE("R",'Mapa Riesgos'!$A$13),"")</f>
        <v/>
      </c>
      <c r="W6" s="402"/>
      <c r="X6" s="402" t="str">
        <f ca="1">IF(AND('Mapa Riesgos'!$I$19="Muy Alta",'Mapa Riesgos'!$M$19="Moderado"),CONCATENATE("R",'Mapa Riesgos'!$A$19),"")</f>
        <v/>
      </c>
      <c r="Y6" s="402"/>
      <c r="Z6" s="402" t="str">
        <f ca="1">IF(AND('Mapa Riesgos'!$I$25="Muy Alta",'Mapa Riesgos'!$M$25="Moderado"),CONCATENATE("R",'Mapa Riesgos'!$A$25),"")</f>
        <v/>
      </c>
      <c r="AA6" s="403"/>
      <c r="AB6" s="401" t="str">
        <f ca="1">IF(AND('Mapa Riesgos'!$I$13="Muy Alta",'Mapa Riesgos'!$M$13="Mayor"),CONCATENATE("R",'Mapa Riesgos'!$A$13),"")</f>
        <v/>
      </c>
      <c r="AC6" s="402"/>
      <c r="AD6" s="402" t="str">
        <f ca="1">IF(AND('Mapa Riesgos'!$I$19="Muy Alta",'Mapa Riesgos'!$M$19="Mayor"),CONCATENATE("R",'Mapa Riesgos'!$A$19),"")</f>
        <v/>
      </c>
      <c r="AE6" s="402"/>
      <c r="AF6" s="402" t="str">
        <f ca="1">IF(AND('Mapa Riesgos'!$I$25="Muy Alta",'Mapa Riesgos'!$M$25="Mayor"),CONCATENATE("R",'Mapa Riesgos'!$A$25),"")</f>
        <v/>
      </c>
      <c r="AG6" s="403"/>
      <c r="AH6" s="391" t="str">
        <f ca="1">IF(AND('Mapa Riesgos'!$I$13="Muy Alta",'Mapa Riesgos'!$M$13="Catastrófico"),CONCATENATE("R",'Mapa Riesgos'!$A$13),"")</f>
        <v/>
      </c>
      <c r="AI6" s="392"/>
      <c r="AJ6" s="392" t="str">
        <f ca="1">IF(AND('Mapa Riesgos'!$I$19="Muy Alta",'Mapa Riesgos'!$M$19="Catastrófico"),CONCATENATE("R",'Mapa Riesgos'!$A$19),"")</f>
        <v/>
      </c>
      <c r="AK6" s="392"/>
      <c r="AL6" s="392" t="str">
        <f ca="1">IF(AND('Mapa Riesgos'!$I$25="Muy Alta",'Mapa Riesgos'!$M$25="Catastrófico"),CONCATENATE("R",'Mapa Riesgos'!$A$25),"")</f>
        <v/>
      </c>
      <c r="AM6" s="393"/>
      <c r="AO6" s="418" t="s">
        <v>76</v>
      </c>
      <c r="AP6" s="419"/>
      <c r="AQ6" s="419"/>
      <c r="AR6" s="419"/>
      <c r="AS6" s="419"/>
      <c r="AT6" s="420"/>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row>
    <row r="7" spans="1:99" ht="15" customHeight="1">
      <c r="A7" s="87"/>
      <c r="B7" s="416"/>
      <c r="C7" s="416"/>
      <c r="D7" s="417"/>
      <c r="E7" s="408"/>
      <c r="F7" s="409"/>
      <c r="G7" s="409"/>
      <c r="H7" s="409"/>
      <c r="I7" s="410"/>
      <c r="J7" s="394"/>
      <c r="K7" s="395"/>
      <c r="L7" s="395"/>
      <c r="M7" s="395"/>
      <c r="N7" s="395"/>
      <c r="O7" s="397"/>
      <c r="P7" s="394"/>
      <c r="Q7" s="395"/>
      <c r="R7" s="395"/>
      <c r="S7" s="395"/>
      <c r="T7" s="395"/>
      <c r="U7" s="397"/>
      <c r="V7" s="394"/>
      <c r="W7" s="395"/>
      <c r="X7" s="395"/>
      <c r="Y7" s="395"/>
      <c r="Z7" s="395"/>
      <c r="AA7" s="397"/>
      <c r="AB7" s="394"/>
      <c r="AC7" s="395"/>
      <c r="AD7" s="395"/>
      <c r="AE7" s="395"/>
      <c r="AF7" s="395"/>
      <c r="AG7" s="397"/>
      <c r="AH7" s="385"/>
      <c r="AI7" s="386"/>
      <c r="AJ7" s="386"/>
      <c r="AK7" s="386"/>
      <c r="AL7" s="386"/>
      <c r="AM7" s="387"/>
      <c r="AN7" s="87"/>
      <c r="AO7" s="421"/>
      <c r="AP7" s="422"/>
      <c r="AQ7" s="422"/>
      <c r="AR7" s="422"/>
      <c r="AS7" s="422"/>
      <c r="AT7" s="423"/>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row>
    <row r="8" spans="1:99" ht="15" customHeight="1">
      <c r="A8" s="87"/>
      <c r="B8" s="416"/>
      <c r="C8" s="416"/>
      <c r="D8" s="417"/>
      <c r="E8" s="408"/>
      <c r="F8" s="409"/>
      <c r="G8" s="409"/>
      <c r="H8" s="409"/>
      <c r="I8" s="410"/>
      <c r="J8" s="394" t="str">
        <f ca="1">IF(AND('Mapa Riesgos'!$I$31="Muy Alta",'Mapa Riesgos'!$M$31="Leve"),CONCATENATE("R",'Mapa Riesgos'!$A$31),"")</f>
        <v/>
      </c>
      <c r="K8" s="395"/>
      <c r="L8" s="396" t="str">
        <f ca="1">IF(AND('Mapa Riesgos'!$I$37="Muy Alta",'Mapa Riesgos'!$M$37="Leve"),CONCATENATE("R",'Mapa Riesgos'!$A$37),"")</f>
        <v/>
      </c>
      <c r="M8" s="396"/>
      <c r="N8" s="396" t="str">
        <f ca="1">IF(AND('Mapa Riesgos'!$I$43="Muy Alta",'Mapa Riesgos'!$M$43="Leve"),CONCATENATE("R",'Mapa Riesgos'!$A$43),"")</f>
        <v/>
      </c>
      <c r="O8" s="397"/>
      <c r="P8" s="394" t="str">
        <f ca="1">IF(AND('Mapa Riesgos'!$I$31="Muy Alta",'Mapa Riesgos'!$M$31="Menor"),CONCATENATE("R",'Mapa Riesgos'!$A$31),"")</f>
        <v/>
      </c>
      <c r="Q8" s="395"/>
      <c r="R8" s="396" t="str">
        <f ca="1">IF(AND('Mapa Riesgos'!$I$37="Muy Alta",'Mapa Riesgos'!$M$37="Menor"),CONCATENATE("R",'Mapa Riesgos'!$A$37),"")</f>
        <v/>
      </c>
      <c r="S8" s="396"/>
      <c r="T8" s="396" t="str">
        <f ca="1">IF(AND('Mapa Riesgos'!$I$43="Muy Alta",'Mapa Riesgos'!$M$43="Menor"),CONCATENATE("R",'Mapa Riesgos'!$A$43),"")</f>
        <v/>
      </c>
      <c r="U8" s="397"/>
      <c r="V8" s="394" t="str">
        <f ca="1">IF(AND('Mapa Riesgos'!$I$31="Muy Alta",'Mapa Riesgos'!$M$31="Moderado"),CONCATENATE("R",'Mapa Riesgos'!$A$31),"")</f>
        <v/>
      </c>
      <c r="W8" s="395"/>
      <c r="X8" s="396" t="str">
        <f ca="1">IF(AND('Mapa Riesgos'!$I$37="Muy Alta",'Mapa Riesgos'!$M$37="Moderado"),CONCATENATE("R",'Mapa Riesgos'!$A$37),"")</f>
        <v/>
      </c>
      <c r="Y8" s="396"/>
      <c r="Z8" s="396" t="str">
        <f ca="1">IF(AND('Mapa Riesgos'!$I$43="Muy Alta",'Mapa Riesgos'!$M$43="Moderado"),CONCATENATE("R",'Mapa Riesgos'!$A$43),"")</f>
        <v/>
      </c>
      <c r="AA8" s="397"/>
      <c r="AB8" s="394" t="str">
        <f ca="1">IF(AND('Mapa Riesgos'!$I$31="Muy Alta",'Mapa Riesgos'!$M$31="Mayor"),CONCATENATE("R",'Mapa Riesgos'!$A$31),"")</f>
        <v/>
      </c>
      <c r="AC8" s="395"/>
      <c r="AD8" s="396" t="str">
        <f ca="1">IF(AND('Mapa Riesgos'!$I$37="Muy Alta",'Mapa Riesgos'!$M$37="Mayor"),CONCATENATE("R",'Mapa Riesgos'!$A$37),"")</f>
        <v/>
      </c>
      <c r="AE8" s="396"/>
      <c r="AF8" s="396" t="str">
        <f ca="1">IF(AND('Mapa Riesgos'!$I$43="Muy Alta",'Mapa Riesgos'!$M$43="Mayor"),CONCATENATE("R",'Mapa Riesgos'!$A$43),"")</f>
        <v/>
      </c>
      <c r="AG8" s="397"/>
      <c r="AH8" s="385" t="str">
        <f ca="1">IF(AND('Mapa Riesgos'!$I$31="Muy Alta",'Mapa Riesgos'!$M$31="Catastrófico"),CONCATENATE("R",'Mapa Riesgos'!$A$31),"")</f>
        <v/>
      </c>
      <c r="AI8" s="386"/>
      <c r="AJ8" s="386" t="str">
        <f ca="1">IF(AND('Mapa Riesgos'!$I$37="Muy Alta",'Mapa Riesgos'!$M$37="Catastrófico"),CONCATENATE("R",'Mapa Riesgos'!$A$37),"")</f>
        <v/>
      </c>
      <c r="AK8" s="386"/>
      <c r="AL8" s="386" t="str">
        <f ca="1">IF(AND('Mapa Riesgos'!$I$43="Muy Alta",'Mapa Riesgos'!$M$43="Catastrófico"),CONCATENATE("R",'Mapa Riesgos'!$A$43),"")</f>
        <v/>
      </c>
      <c r="AM8" s="387"/>
      <c r="AN8" s="87"/>
      <c r="AO8" s="421"/>
      <c r="AP8" s="422"/>
      <c r="AQ8" s="422"/>
      <c r="AR8" s="422"/>
      <c r="AS8" s="422"/>
      <c r="AT8" s="423"/>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row>
    <row r="9" spans="1:99" ht="15" customHeight="1">
      <c r="A9" s="87"/>
      <c r="B9" s="416"/>
      <c r="C9" s="416"/>
      <c r="D9" s="417"/>
      <c r="E9" s="408"/>
      <c r="F9" s="409"/>
      <c r="G9" s="409"/>
      <c r="H9" s="409"/>
      <c r="I9" s="410"/>
      <c r="J9" s="394"/>
      <c r="K9" s="395"/>
      <c r="L9" s="396"/>
      <c r="M9" s="396"/>
      <c r="N9" s="396"/>
      <c r="O9" s="397"/>
      <c r="P9" s="394"/>
      <c r="Q9" s="395"/>
      <c r="R9" s="396"/>
      <c r="S9" s="396"/>
      <c r="T9" s="396"/>
      <c r="U9" s="397"/>
      <c r="V9" s="394"/>
      <c r="W9" s="395"/>
      <c r="X9" s="396"/>
      <c r="Y9" s="396"/>
      <c r="Z9" s="396"/>
      <c r="AA9" s="397"/>
      <c r="AB9" s="394"/>
      <c r="AC9" s="395"/>
      <c r="AD9" s="396"/>
      <c r="AE9" s="396"/>
      <c r="AF9" s="396"/>
      <c r="AG9" s="397"/>
      <c r="AH9" s="385"/>
      <c r="AI9" s="386"/>
      <c r="AJ9" s="386"/>
      <c r="AK9" s="386"/>
      <c r="AL9" s="386"/>
      <c r="AM9" s="387"/>
      <c r="AN9" s="87"/>
      <c r="AO9" s="421"/>
      <c r="AP9" s="422"/>
      <c r="AQ9" s="422"/>
      <c r="AR9" s="422"/>
      <c r="AS9" s="422"/>
      <c r="AT9" s="423"/>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row>
    <row r="10" spans="1:99" ht="15" customHeight="1">
      <c r="A10" s="87"/>
      <c r="B10" s="416"/>
      <c r="C10" s="416"/>
      <c r="D10" s="417"/>
      <c r="E10" s="408"/>
      <c r="F10" s="409"/>
      <c r="G10" s="409"/>
      <c r="H10" s="409"/>
      <c r="I10" s="410"/>
      <c r="J10" s="394" t="str">
        <f ca="1">IF(AND('Mapa Riesgos'!$I$49="Muy Alta",'Mapa Riesgos'!$M$49="Leve"),CONCATENATE("R",'Mapa Riesgos'!$A$49),"")</f>
        <v/>
      </c>
      <c r="K10" s="395"/>
      <c r="L10" s="396" t="str">
        <f ca="1">IF(AND('Mapa Riesgos'!$I$55="Muy Alta",'Mapa Riesgos'!$M$55="Leve"),CONCATENATE("R",'Mapa Riesgos'!$A$55),"")</f>
        <v/>
      </c>
      <c r="M10" s="396"/>
      <c r="N10" s="396" t="str">
        <f ca="1">IF(AND('Mapa Riesgos'!$I$61="Muy Alta",'Mapa Riesgos'!$M$61="Leve"),CONCATENATE("R",'Mapa Riesgos'!$A$61),"")</f>
        <v/>
      </c>
      <c r="O10" s="397"/>
      <c r="P10" s="394" t="str">
        <f ca="1">IF(AND('Mapa Riesgos'!$I$49="Muy Alta",'Mapa Riesgos'!$M$49="Menor"),CONCATENATE("R",'Mapa Riesgos'!$A$49),"")</f>
        <v/>
      </c>
      <c r="Q10" s="395"/>
      <c r="R10" s="396" t="str">
        <f ca="1">IF(AND('Mapa Riesgos'!$I$55="Muy Alta",'Mapa Riesgos'!$M$55="Menor"),CONCATENATE("R",'Mapa Riesgos'!$A$55),"")</f>
        <v/>
      </c>
      <c r="S10" s="396"/>
      <c r="T10" s="396" t="str">
        <f ca="1">IF(AND('Mapa Riesgos'!$I$61="Muy Alta",'Mapa Riesgos'!$M$61="Menor"),CONCATENATE("R",'Mapa Riesgos'!$A$61),"")</f>
        <v/>
      </c>
      <c r="U10" s="397"/>
      <c r="V10" s="394" t="str">
        <f ca="1">IF(AND('Mapa Riesgos'!$I$49="Muy Alta",'Mapa Riesgos'!$M$49="Moderado"),CONCATENATE("R",'Mapa Riesgos'!$A$49),"")</f>
        <v/>
      </c>
      <c r="W10" s="395"/>
      <c r="X10" s="396" t="str">
        <f ca="1">IF(AND('Mapa Riesgos'!$I$55="Muy Alta",'Mapa Riesgos'!$M$55="Moderado"),CONCATENATE("R",'Mapa Riesgos'!$A$55),"")</f>
        <v/>
      </c>
      <c r="Y10" s="396"/>
      <c r="Z10" s="396" t="str">
        <f ca="1">IF(AND('Mapa Riesgos'!$I$61="Muy Alta",'Mapa Riesgos'!$M$61="Moderado"),CONCATENATE("R",'Mapa Riesgos'!$A$61),"")</f>
        <v/>
      </c>
      <c r="AA10" s="397"/>
      <c r="AB10" s="394" t="str">
        <f ca="1">IF(AND('Mapa Riesgos'!$I$49="Muy Alta",'Mapa Riesgos'!$M$49="Mayor"),CONCATENATE("R",'Mapa Riesgos'!$A$49),"")</f>
        <v/>
      </c>
      <c r="AC10" s="395"/>
      <c r="AD10" s="396" t="str">
        <f ca="1">IF(AND('Mapa Riesgos'!$I$55="Muy Alta",'Mapa Riesgos'!$M$55="Mayor"),CONCATENATE("R",'Mapa Riesgos'!$A$55),"")</f>
        <v/>
      </c>
      <c r="AE10" s="396"/>
      <c r="AF10" s="396" t="str">
        <f ca="1">IF(AND('Mapa Riesgos'!$I$61="Muy Alta",'Mapa Riesgos'!$M$61="Mayor"),CONCATENATE("R",'Mapa Riesgos'!$A$61),"")</f>
        <v/>
      </c>
      <c r="AG10" s="397"/>
      <c r="AH10" s="385" t="str">
        <f ca="1">IF(AND('Mapa Riesgos'!$I$49="Muy Alta",'Mapa Riesgos'!$M$49="Catastrófico"),CONCATENATE("R",'Mapa Riesgos'!$A$49),"")</f>
        <v/>
      </c>
      <c r="AI10" s="386"/>
      <c r="AJ10" s="386" t="str">
        <f ca="1">IF(AND('Mapa Riesgos'!$I$55="Muy Alta",'Mapa Riesgos'!$M$55="Catastrófico"),CONCATENATE("R",'Mapa Riesgos'!$A$55),"")</f>
        <v/>
      </c>
      <c r="AK10" s="386"/>
      <c r="AL10" s="386" t="str">
        <f ca="1">IF(AND('Mapa Riesgos'!$I$61="Muy Alta",'Mapa Riesgos'!$M$61="Catastrófico"),CONCATENATE("R",'Mapa Riesgos'!$A$61),"")</f>
        <v/>
      </c>
      <c r="AM10" s="387"/>
      <c r="AN10" s="87"/>
      <c r="AO10" s="421"/>
      <c r="AP10" s="422"/>
      <c r="AQ10" s="422"/>
      <c r="AR10" s="422"/>
      <c r="AS10" s="422"/>
      <c r="AT10" s="423"/>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1:99" ht="15" customHeight="1">
      <c r="A11" s="87"/>
      <c r="B11" s="416"/>
      <c r="C11" s="416"/>
      <c r="D11" s="417"/>
      <c r="E11" s="408"/>
      <c r="F11" s="409"/>
      <c r="G11" s="409"/>
      <c r="H11" s="409"/>
      <c r="I11" s="410"/>
      <c r="J11" s="394"/>
      <c r="K11" s="395"/>
      <c r="L11" s="396"/>
      <c r="M11" s="396"/>
      <c r="N11" s="396"/>
      <c r="O11" s="397"/>
      <c r="P11" s="394"/>
      <c r="Q11" s="395"/>
      <c r="R11" s="396"/>
      <c r="S11" s="396"/>
      <c r="T11" s="396"/>
      <c r="U11" s="397"/>
      <c r="V11" s="394"/>
      <c r="W11" s="395"/>
      <c r="X11" s="396"/>
      <c r="Y11" s="396"/>
      <c r="Z11" s="396"/>
      <c r="AA11" s="397"/>
      <c r="AB11" s="394"/>
      <c r="AC11" s="395"/>
      <c r="AD11" s="396"/>
      <c r="AE11" s="396"/>
      <c r="AF11" s="396"/>
      <c r="AG11" s="397"/>
      <c r="AH11" s="385"/>
      <c r="AI11" s="386"/>
      <c r="AJ11" s="386"/>
      <c r="AK11" s="386"/>
      <c r="AL11" s="386"/>
      <c r="AM11" s="387"/>
      <c r="AN11" s="87"/>
      <c r="AO11" s="421"/>
      <c r="AP11" s="422"/>
      <c r="AQ11" s="422"/>
      <c r="AR11" s="422"/>
      <c r="AS11" s="422"/>
      <c r="AT11" s="423"/>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row>
    <row r="12" spans="1:99" ht="15" customHeight="1">
      <c r="A12" s="87"/>
      <c r="B12" s="416"/>
      <c r="C12" s="416"/>
      <c r="D12" s="417"/>
      <c r="E12" s="408"/>
      <c r="F12" s="409"/>
      <c r="G12" s="409"/>
      <c r="H12" s="409"/>
      <c r="I12" s="410"/>
      <c r="J12" s="394" t="str">
        <f ca="1">IF(AND('Mapa Riesgos'!$I$67="Muy Alta",'Mapa Riesgos'!$M$67="Leve"),CONCATENATE("R",'Mapa Riesgos'!$A$67),"")</f>
        <v/>
      </c>
      <c r="K12" s="395"/>
      <c r="L12" s="396" t="str">
        <f>IF(AND('Mapa Riesgos'!$I$73="Muy Alta",'Mapa Riesgos'!$M$73="Leve"),CONCATENATE("R",'Mapa Riesgos'!$A$73),"")</f>
        <v/>
      </c>
      <c r="M12" s="396"/>
      <c r="N12" s="396" t="str">
        <f>IF(AND('Mapa Riesgos'!$I$79="Muy Alta",'Mapa Riesgos'!$M$79="Leve"),CONCATENATE("R",'Mapa Riesgos'!$A$79),"")</f>
        <v/>
      </c>
      <c r="O12" s="397"/>
      <c r="P12" s="394" t="str">
        <f ca="1">IF(AND('Mapa Riesgos'!$I$67="Muy Alta",'Mapa Riesgos'!$M$67="Menor"),CONCATENATE("R",'Mapa Riesgos'!$A$67),"")</f>
        <v/>
      </c>
      <c r="Q12" s="395"/>
      <c r="R12" s="396" t="str">
        <f>IF(AND('Mapa Riesgos'!$I$73="Muy Alta",'Mapa Riesgos'!$M$73="Menor"),CONCATENATE("R",'Mapa Riesgos'!$A$73),"")</f>
        <v/>
      </c>
      <c r="S12" s="396"/>
      <c r="T12" s="396" t="str">
        <f>IF(AND('Mapa Riesgos'!$I$79="Muy Alta",'Mapa Riesgos'!$M$79="Menor"),CONCATENATE("R",'Mapa Riesgos'!$A$79),"")</f>
        <v/>
      </c>
      <c r="U12" s="397"/>
      <c r="V12" s="394" t="str">
        <f ca="1">IF(AND('Mapa Riesgos'!$I$67="Muy Alta",'Mapa Riesgos'!$M$67="Moderado"),CONCATENATE("R",'Mapa Riesgos'!$A$67),"")</f>
        <v/>
      </c>
      <c r="W12" s="395"/>
      <c r="X12" s="396" t="str">
        <f>IF(AND('Mapa Riesgos'!$I$73="Muy Alta",'Mapa Riesgos'!$M$73="Moderado"),CONCATENATE("R",'Mapa Riesgos'!$A$73),"")</f>
        <v/>
      </c>
      <c r="Y12" s="396"/>
      <c r="Z12" s="396" t="str">
        <f>IF(AND('Mapa Riesgos'!$I$79="Muy Alta",'Mapa Riesgos'!$M$79="Moderado"),CONCATENATE("R",'Mapa Riesgos'!$A$79),"")</f>
        <v/>
      </c>
      <c r="AA12" s="397"/>
      <c r="AB12" s="394" t="str">
        <f ca="1">IF(AND('Mapa Riesgos'!$I$67="Muy Alta",'Mapa Riesgos'!$M$67="Mayor"),CONCATENATE("R",'Mapa Riesgos'!$A$67),"")</f>
        <v/>
      </c>
      <c r="AC12" s="395"/>
      <c r="AD12" s="396" t="str">
        <f>IF(AND('Mapa Riesgos'!$I$73="Muy Alta",'Mapa Riesgos'!$M$73="Mayor"),CONCATENATE("R",'Mapa Riesgos'!$A$73),"")</f>
        <v/>
      </c>
      <c r="AE12" s="396"/>
      <c r="AF12" s="396" t="str">
        <f>IF(AND('Mapa Riesgos'!$I$79="Muy Alta",'Mapa Riesgos'!$M$79="Mayor"),CONCATENATE("R",'Mapa Riesgos'!$A$79),"")</f>
        <v/>
      </c>
      <c r="AG12" s="397"/>
      <c r="AH12" s="385" t="str">
        <f ca="1">IF(AND('Mapa Riesgos'!$I$67="Muy Alta",'Mapa Riesgos'!$M$67="Catastrófico"),CONCATENATE("R",'Mapa Riesgos'!$A$67),"")</f>
        <v/>
      </c>
      <c r="AI12" s="386"/>
      <c r="AJ12" s="386" t="str">
        <f>IF(AND('Mapa Riesgos'!$I$73="Muy Alta",'Mapa Riesgos'!$M$73="Catastrófico"),CONCATENATE("R",'Mapa Riesgos'!$A$73),"")</f>
        <v/>
      </c>
      <c r="AK12" s="386"/>
      <c r="AL12" s="386" t="str">
        <f>IF(AND('Mapa Riesgos'!$I$79="Muy Alta",'Mapa Riesgos'!$M$79="Catastrófico"),CONCATENATE("R",'Mapa Riesgos'!$A$79),"")</f>
        <v/>
      </c>
      <c r="AM12" s="387"/>
      <c r="AN12" s="87"/>
      <c r="AO12" s="421"/>
      <c r="AP12" s="422"/>
      <c r="AQ12" s="422"/>
      <c r="AR12" s="422"/>
      <c r="AS12" s="422"/>
      <c r="AT12" s="423"/>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row>
    <row r="13" spans="1:99" ht="15.75" customHeight="1" thickBot="1">
      <c r="A13" s="87"/>
      <c r="B13" s="416"/>
      <c r="C13" s="416"/>
      <c r="D13" s="417"/>
      <c r="E13" s="411"/>
      <c r="F13" s="412"/>
      <c r="G13" s="412"/>
      <c r="H13" s="412"/>
      <c r="I13" s="413"/>
      <c r="J13" s="394"/>
      <c r="K13" s="395"/>
      <c r="L13" s="395"/>
      <c r="M13" s="395"/>
      <c r="N13" s="395"/>
      <c r="O13" s="397"/>
      <c r="P13" s="394"/>
      <c r="Q13" s="395"/>
      <c r="R13" s="395"/>
      <c r="S13" s="395"/>
      <c r="T13" s="395"/>
      <c r="U13" s="397"/>
      <c r="V13" s="394"/>
      <c r="W13" s="395"/>
      <c r="X13" s="395"/>
      <c r="Y13" s="395"/>
      <c r="Z13" s="395"/>
      <c r="AA13" s="397"/>
      <c r="AB13" s="394"/>
      <c r="AC13" s="395"/>
      <c r="AD13" s="395"/>
      <c r="AE13" s="395"/>
      <c r="AF13" s="395"/>
      <c r="AG13" s="397"/>
      <c r="AH13" s="388"/>
      <c r="AI13" s="389"/>
      <c r="AJ13" s="389"/>
      <c r="AK13" s="389"/>
      <c r="AL13" s="389"/>
      <c r="AM13" s="390"/>
      <c r="AN13" s="87"/>
      <c r="AO13" s="424"/>
      <c r="AP13" s="425"/>
      <c r="AQ13" s="425"/>
      <c r="AR13" s="425"/>
      <c r="AS13" s="425"/>
      <c r="AT13" s="426"/>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row>
    <row r="14" spans="1:99" ht="15" customHeight="1">
      <c r="A14" s="87"/>
      <c r="B14" s="416"/>
      <c r="C14" s="416"/>
      <c r="D14" s="417"/>
      <c r="E14" s="405" t="s">
        <v>108</v>
      </c>
      <c r="F14" s="406"/>
      <c r="G14" s="406"/>
      <c r="H14" s="406"/>
      <c r="I14" s="406"/>
      <c r="J14" s="382" t="str">
        <f ca="1">IF(AND('Mapa Riesgos'!$I$13="Alta",'Mapa Riesgos'!$M$13="Leve"),CONCATENATE("R",'Mapa Riesgos'!$A$13),"")</f>
        <v/>
      </c>
      <c r="K14" s="383"/>
      <c r="L14" s="383" t="str">
        <f ca="1">IF(AND('Mapa Riesgos'!$I$19="Alta",'Mapa Riesgos'!$M$19="Leve"),CONCATENATE("R",'Mapa Riesgos'!$A$19),"")</f>
        <v/>
      </c>
      <c r="M14" s="383"/>
      <c r="N14" s="383" t="str">
        <f ca="1">IF(AND('Mapa Riesgos'!$I$25="Alta",'Mapa Riesgos'!$M$25="Leve"),CONCATENATE("R",'Mapa Riesgos'!$A$25),"")</f>
        <v/>
      </c>
      <c r="O14" s="384"/>
      <c r="P14" s="382" t="str">
        <f ca="1">IF(AND('Mapa Riesgos'!$I$13="Alta",'Mapa Riesgos'!$M$13="Menor"),CONCATENATE("R",'Mapa Riesgos'!$A$13),"")</f>
        <v/>
      </c>
      <c r="Q14" s="383"/>
      <c r="R14" s="383" t="str">
        <f ca="1">IF(AND('Mapa Riesgos'!$I$19="Alta",'Mapa Riesgos'!$M$19="Menor"),CONCATENATE("R",'Mapa Riesgos'!$A$19),"")</f>
        <v/>
      </c>
      <c r="S14" s="383"/>
      <c r="T14" s="383" t="str">
        <f ca="1">IF(AND('Mapa Riesgos'!$I$25="Alta",'Mapa Riesgos'!$M$25="Menor"),CONCATENATE("R",'Mapa Riesgos'!$A$25),"")</f>
        <v/>
      </c>
      <c r="U14" s="384"/>
      <c r="V14" s="401" t="str">
        <f ca="1">IF(AND('Mapa Riesgos'!$I$13="Alta",'Mapa Riesgos'!$M$13="Moderado"),CONCATENATE("R",'Mapa Riesgos'!$A$13),"")</f>
        <v/>
      </c>
      <c r="W14" s="402"/>
      <c r="X14" s="402" t="str">
        <f ca="1">IF(AND('Mapa Riesgos'!$I$19="Alta",'Mapa Riesgos'!$M$19="Moderado"),CONCATENATE("R",'Mapa Riesgos'!$A$19),"")</f>
        <v/>
      </c>
      <c r="Y14" s="402"/>
      <c r="Z14" s="402" t="str">
        <f ca="1">IF(AND('Mapa Riesgos'!$I$25="Alta",'Mapa Riesgos'!$M$25="Moderado"),CONCATENATE("R",'Mapa Riesgos'!$A$25),"")</f>
        <v/>
      </c>
      <c r="AA14" s="403"/>
      <c r="AB14" s="401" t="str">
        <f ca="1">IF(AND('Mapa Riesgos'!$I$13="Alta",'Mapa Riesgos'!$M$13="Mayor"),CONCATENATE("R",'Mapa Riesgos'!$A$13),"")</f>
        <v/>
      </c>
      <c r="AC14" s="402"/>
      <c r="AD14" s="402" t="str">
        <f ca="1">IF(AND('Mapa Riesgos'!$I$19="Alta",'Mapa Riesgos'!$M$19="Mayor"),CONCATENATE("R",'Mapa Riesgos'!$A$19),"")</f>
        <v/>
      </c>
      <c r="AE14" s="402"/>
      <c r="AF14" s="402" t="str">
        <f ca="1">IF(AND('Mapa Riesgos'!$I$25="Alta",'Mapa Riesgos'!$M$25="Mayor"),CONCATENATE("R",'Mapa Riesgos'!$A$25),"")</f>
        <v/>
      </c>
      <c r="AG14" s="403"/>
      <c r="AH14" s="391" t="str">
        <f ca="1">IF(AND('Mapa Riesgos'!$I$13="Alta",'Mapa Riesgos'!$M$13="Catastrófico"),CONCATENATE("R",'Mapa Riesgos'!$A$13),"")</f>
        <v/>
      </c>
      <c r="AI14" s="392"/>
      <c r="AJ14" s="392" t="str">
        <f ca="1">IF(AND('Mapa Riesgos'!$I$19="Alta",'Mapa Riesgos'!$M$19="Catastrófico"),CONCATENATE("R",'Mapa Riesgos'!$A$19),"")</f>
        <v/>
      </c>
      <c r="AK14" s="392"/>
      <c r="AL14" s="392" t="str">
        <f ca="1">IF(AND('Mapa Riesgos'!$I$25="Alta",'Mapa Riesgos'!$M$25="Catastrófico"),CONCATENATE("R",'Mapa Riesgos'!$A$25),"")</f>
        <v/>
      </c>
      <c r="AM14" s="393"/>
      <c r="AN14" s="87"/>
      <c r="AO14" s="427" t="s">
        <v>77</v>
      </c>
      <c r="AP14" s="428"/>
      <c r="AQ14" s="428"/>
      <c r="AR14" s="428"/>
      <c r="AS14" s="428"/>
      <c r="AT14" s="429"/>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row>
    <row r="15" spans="1:99" ht="15" customHeight="1">
      <c r="A15" s="87"/>
      <c r="B15" s="416"/>
      <c r="C15" s="416"/>
      <c r="D15" s="417"/>
      <c r="E15" s="408"/>
      <c r="F15" s="409"/>
      <c r="G15" s="409"/>
      <c r="H15" s="409"/>
      <c r="I15" s="414"/>
      <c r="J15" s="376"/>
      <c r="K15" s="377"/>
      <c r="L15" s="377"/>
      <c r="M15" s="377"/>
      <c r="N15" s="377"/>
      <c r="O15" s="378"/>
      <c r="P15" s="376"/>
      <c r="Q15" s="377"/>
      <c r="R15" s="377"/>
      <c r="S15" s="377"/>
      <c r="T15" s="377"/>
      <c r="U15" s="378"/>
      <c r="V15" s="394"/>
      <c r="W15" s="395"/>
      <c r="X15" s="395"/>
      <c r="Y15" s="395"/>
      <c r="Z15" s="395"/>
      <c r="AA15" s="397"/>
      <c r="AB15" s="394"/>
      <c r="AC15" s="395"/>
      <c r="AD15" s="395"/>
      <c r="AE15" s="395"/>
      <c r="AF15" s="395"/>
      <c r="AG15" s="397"/>
      <c r="AH15" s="385"/>
      <c r="AI15" s="386"/>
      <c r="AJ15" s="386"/>
      <c r="AK15" s="386"/>
      <c r="AL15" s="386"/>
      <c r="AM15" s="387"/>
      <c r="AN15" s="87"/>
      <c r="AO15" s="430"/>
      <c r="AP15" s="431"/>
      <c r="AQ15" s="431"/>
      <c r="AR15" s="431"/>
      <c r="AS15" s="431"/>
      <c r="AT15" s="432"/>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row>
    <row r="16" spans="1:99" ht="15" customHeight="1">
      <c r="A16" s="87"/>
      <c r="B16" s="416"/>
      <c r="C16" s="416"/>
      <c r="D16" s="417"/>
      <c r="E16" s="408"/>
      <c r="F16" s="409"/>
      <c r="G16" s="409"/>
      <c r="H16" s="409"/>
      <c r="I16" s="414"/>
      <c r="J16" s="376" t="str">
        <f ca="1">IF(AND('Mapa Riesgos'!$I$31="Alta",'Mapa Riesgos'!$M$31="Leve"),CONCATENATE("R",'Mapa Riesgos'!$A$31),"")</f>
        <v/>
      </c>
      <c r="K16" s="377"/>
      <c r="L16" s="377" t="str">
        <f ca="1">IF(AND('Mapa Riesgos'!$I$37="Alta",'Mapa Riesgos'!$M$37="Leve"),CONCATENATE("R",'Mapa Riesgos'!$A$37),"")</f>
        <v/>
      </c>
      <c r="M16" s="377"/>
      <c r="N16" s="377" t="str">
        <f ca="1">IF(AND('Mapa Riesgos'!$I$43="Alta",'Mapa Riesgos'!$M$43="Leve"),CONCATENATE("R",'Mapa Riesgos'!$A$43),"")</f>
        <v/>
      </c>
      <c r="O16" s="378"/>
      <c r="P16" s="376" t="str">
        <f ca="1">IF(AND('Mapa Riesgos'!$I$31="Alta",'Mapa Riesgos'!$M$31="Menor"),CONCATENATE("R",'Mapa Riesgos'!$A$31),"")</f>
        <v/>
      </c>
      <c r="Q16" s="377"/>
      <c r="R16" s="377" t="str">
        <f ca="1">IF(AND('Mapa Riesgos'!$I$37="Alta",'Mapa Riesgos'!$M$37="Menor"),CONCATENATE("R",'Mapa Riesgos'!$A$37),"")</f>
        <v/>
      </c>
      <c r="S16" s="377"/>
      <c r="T16" s="377" t="str">
        <f ca="1">IF(AND('Mapa Riesgos'!$I$43="Alta",'Mapa Riesgos'!$M$43="Menor"),CONCATENATE("R",'Mapa Riesgos'!$A$43),"")</f>
        <v/>
      </c>
      <c r="U16" s="378"/>
      <c r="V16" s="394" t="str">
        <f ca="1">IF(AND('Mapa Riesgos'!$I$31="Alta",'Mapa Riesgos'!$M$31="Moderado"),CONCATENATE("R",'Mapa Riesgos'!$A$31),"")</f>
        <v/>
      </c>
      <c r="W16" s="395"/>
      <c r="X16" s="396" t="str">
        <f ca="1">IF(AND('Mapa Riesgos'!$I$37="Alta",'Mapa Riesgos'!$M$37="Moderado"),CONCATENATE("R",'Mapa Riesgos'!$A$37),"")</f>
        <v/>
      </c>
      <c r="Y16" s="396"/>
      <c r="Z16" s="396" t="str">
        <f ca="1">IF(AND('Mapa Riesgos'!$I$43="Alta",'Mapa Riesgos'!$M$43="Moderado"),CONCATENATE("R",'Mapa Riesgos'!$A$43),"")</f>
        <v/>
      </c>
      <c r="AA16" s="397"/>
      <c r="AB16" s="394" t="str">
        <f ca="1">IF(AND('Mapa Riesgos'!$I$31="Alta",'Mapa Riesgos'!$M$31="Mayor"),CONCATENATE("R",'Mapa Riesgos'!$A$31),"")</f>
        <v/>
      </c>
      <c r="AC16" s="395"/>
      <c r="AD16" s="396" t="str">
        <f ca="1">IF(AND('Mapa Riesgos'!$I$37="Alta",'Mapa Riesgos'!$M$37="Mayor"),CONCATENATE("R",'Mapa Riesgos'!$A$37),"")</f>
        <v/>
      </c>
      <c r="AE16" s="396"/>
      <c r="AF16" s="396" t="str">
        <f ca="1">IF(AND('Mapa Riesgos'!$I$43="Alta",'Mapa Riesgos'!$M$43="Mayor"),CONCATENATE("R",'Mapa Riesgos'!$A$43),"")</f>
        <v/>
      </c>
      <c r="AG16" s="397"/>
      <c r="AH16" s="385" t="str">
        <f ca="1">IF(AND('Mapa Riesgos'!$I$31="Alta",'Mapa Riesgos'!$M$31="Catastrófico"),CONCATENATE("R",'Mapa Riesgos'!$A$31),"")</f>
        <v/>
      </c>
      <c r="AI16" s="386"/>
      <c r="AJ16" s="386" t="str">
        <f ca="1">IF(AND('Mapa Riesgos'!$I$37="Alta",'Mapa Riesgos'!$M$37="Catastrófico"),CONCATENATE("R",'Mapa Riesgos'!$A$37),"")</f>
        <v/>
      </c>
      <c r="AK16" s="386"/>
      <c r="AL16" s="386" t="str">
        <f ca="1">IF(AND('Mapa Riesgos'!$I$43="Alta",'Mapa Riesgos'!$M$43="Catastrófico"),CONCATENATE("R",'Mapa Riesgos'!$A$43),"")</f>
        <v/>
      </c>
      <c r="AM16" s="387"/>
      <c r="AN16" s="87"/>
      <c r="AO16" s="430"/>
      <c r="AP16" s="431"/>
      <c r="AQ16" s="431"/>
      <c r="AR16" s="431"/>
      <c r="AS16" s="431"/>
      <c r="AT16" s="432"/>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row>
    <row r="17" spans="1:80" ht="15" customHeight="1">
      <c r="A17" s="87"/>
      <c r="B17" s="416"/>
      <c r="C17" s="416"/>
      <c r="D17" s="417"/>
      <c r="E17" s="408"/>
      <c r="F17" s="409"/>
      <c r="G17" s="409"/>
      <c r="H17" s="409"/>
      <c r="I17" s="414"/>
      <c r="J17" s="376"/>
      <c r="K17" s="377"/>
      <c r="L17" s="377"/>
      <c r="M17" s="377"/>
      <c r="N17" s="377"/>
      <c r="O17" s="378"/>
      <c r="P17" s="376"/>
      <c r="Q17" s="377"/>
      <c r="R17" s="377"/>
      <c r="S17" s="377"/>
      <c r="T17" s="377"/>
      <c r="U17" s="378"/>
      <c r="V17" s="394"/>
      <c r="W17" s="395"/>
      <c r="X17" s="396"/>
      <c r="Y17" s="396"/>
      <c r="Z17" s="396"/>
      <c r="AA17" s="397"/>
      <c r="AB17" s="394"/>
      <c r="AC17" s="395"/>
      <c r="AD17" s="396"/>
      <c r="AE17" s="396"/>
      <c r="AF17" s="396"/>
      <c r="AG17" s="397"/>
      <c r="AH17" s="385"/>
      <c r="AI17" s="386"/>
      <c r="AJ17" s="386"/>
      <c r="AK17" s="386"/>
      <c r="AL17" s="386"/>
      <c r="AM17" s="387"/>
      <c r="AN17" s="87"/>
      <c r="AO17" s="430"/>
      <c r="AP17" s="431"/>
      <c r="AQ17" s="431"/>
      <c r="AR17" s="431"/>
      <c r="AS17" s="431"/>
      <c r="AT17" s="432"/>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row>
    <row r="18" spans="1:80" ht="15" customHeight="1">
      <c r="A18" s="87"/>
      <c r="B18" s="416"/>
      <c r="C18" s="416"/>
      <c r="D18" s="417"/>
      <c r="E18" s="408"/>
      <c r="F18" s="409"/>
      <c r="G18" s="409"/>
      <c r="H18" s="409"/>
      <c r="I18" s="414"/>
      <c r="J18" s="376" t="str">
        <f ca="1">IF(AND('Mapa Riesgos'!$I$49="Alta",'Mapa Riesgos'!$M$49="Leve"),CONCATENATE("R",'Mapa Riesgos'!$A$49),"")</f>
        <v/>
      </c>
      <c r="K18" s="377"/>
      <c r="L18" s="377" t="str">
        <f ca="1">IF(AND('Mapa Riesgos'!$I$55="Alta",'Mapa Riesgos'!$M$55="Leve"),CONCATENATE("R",'Mapa Riesgos'!$A$55),"")</f>
        <v/>
      </c>
      <c r="M18" s="377"/>
      <c r="N18" s="377" t="str">
        <f ca="1">IF(AND('Mapa Riesgos'!$I$61="Alta",'Mapa Riesgos'!$M$61="Leve"),CONCATENATE("R",'Mapa Riesgos'!$A$61),"")</f>
        <v/>
      </c>
      <c r="O18" s="378"/>
      <c r="P18" s="376" t="str">
        <f ca="1">IF(AND('Mapa Riesgos'!$I$49="Alta",'Mapa Riesgos'!$M$49="Menor"),CONCATENATE("R",'Mapa Riesgos'!$A$49),"")</f>
        <v/>
      </c>
      <c r="Q18" s="377"/>
      <c r="R18" s="377" t="str">
        <f ca="1">IF(AND('Mapa Riesgos'!$I$55="Alta",'Mapa Riesgos'!$M$55="Menor"),CONCATENATE("R",'Mapa Riesgos'!$A$55),"")</f>
        <v/>
      </c>
      <c r="S18" s="377"/>
      <c r="T18" s="377" t="str">
        <f ca="1">IF(AND('Mapa Riesgos'!$I$61="Alta",'Mapa Riesgos'!$M$61="Menor"),CONCATENATE("R",'Mapa Riesgos'!$A$61),"")</f>
        <v/>
      </c>
      <c r="U18" s="378"/>
      <c r="V18" s="394" t="str">
        <f ca="1">IF(AND('Mapa Riesgos'!$I$49="Alta",'Mapa Riesgos'!$M$49="Moderado"),CONCATENATE("R",'Mapa Riesgos'!$A$49),"")</f>
        <v/>
      </c>
      <c r="W18" s="395"/>
      <c r="X18" s="396" t="str">
        <f ca="1">IF(AND('Mapa Riesgos'!$I$55="Alta",'Mapa Riesgos'!$M$55="Moderado"),CONCATENATE("R",'Mapa Riesgos'!$A$55),"")</f>
        <v/>
      </c>
      <c r="Y18" s="396"/>
      <c r="Z18" s="396" t="str">
        <f ca="1">IF(AND('Mapa Riesgos'!$I$61="Alta",'Mapa Riesgos'!$M$61="Moderado"),CONCATENATE("R",'Mapa Riesgos'!$A$61),"")</f>
        <v/>
      </c>
      <c r="AA18" s="397"/>
      <c r="AB18" s="394" t="str">
        <f ca="1">IF(AND('Mapa Riesgos'!$I$49="Alta",'Mapa Riesgos'!$M$49="Mayor"),CONCATENATE("R",'Mapa Riesgos'!$A$49),"")</f>
        <v/>
      </c>
      <c r="AC18" s="395"/>
      <c r="AD18" s="396" t="str">
        <f ca="1">IF(AND('Mapa Riesgos'!$I$55="Alta",'Mapa Riesgos'!$M$55="Mayor"),CONCATENATE("R",'Mapa Riesgos'!$A$55),"")</f>
        <v/>
      </c>
      <c r="AE18" s="396"/>
      <c r="AF18" s="396" t="str">
        <f ca="1">IF(AND('Mapa Riesgos'!$I$61="Alta",'Mapa Riesgos'!$M$61="Mayor"),CONCATENATE("R",'Mapa Riesgos'!$A$61),"")</f>
        <v/>
      </c>
      <c r="AG18" s="397"/>
      <c r="AH18" s="385" t="str">
        <f ca="1">IF(AND('Mapa Riesgos'!$I$49="Alta",'Mapa Riesgos'!$M$49="Catastrófico"),CONCATENATE("R",'Mapa Riesgos'!$A$49),"")</f>
        <v/>
      </c>
      <c r="AI18" s="386"/>
      <c r="AJ18" s="386" t="str">
        <f ca="1">IF(AND('Mapa Riesgos'!$I$55="Alta",'Mapa Riesgos'!$M$55="Catastrófico"),CONCATENATE("R",'Mapa Riesgos'!$A$55),"")</f>
        <v/>
      </c>
      <c r="AK18" s="386"/>
      <c r="AL18" s="386" t="str">
        <f ca="1">IF(AND('Mapa Riesgos'!$I$61="Alta",'Mapa Riesgos'!$M$61="Catastrófico"),CONCATENATE("R",'Mapa Riesgos'!$A$61),"")</f>
        <v/>
      </c>
      <c r="AM18" s="387"/>
      <c r="AN18" s="87"/>
      <c r="AO18" s="430"/>
      <c r="AP18" s="431"/>
      <c r="AQ18" s="431"/>
      <c r="AR18" s="431"/>
      <c r="AS18" s="431"/>
      <c r="AT18" s="432"/>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row>
    <row r="19" spans="1:80" ht="15" customHeight="1">
      <c r="A19" s="87"/>
      <c r="B19" s="416"/>
      <c r="C19" s="416"/>
      <c r="D19" s="417"/>
      <c r="E19" s="408"/>
      <c r="F19" s="409"/>
      <c r="G19" s="409"/>
      <c r="H19" s="409"/>
      <c r="I19" s="414"/>
      <c r="J19" s="376"/>
      <c r="K19" s="377"/>
      <c r="L19" s="377"/>
      <c r="M19" s="377"/>
      <c r="N19" s="377"/>
      <c r="O19" s="378"/>
      <c r="P19" s="376"/>
      <c r="Q19" s="377"/>
      <c r="R19" s="377"/>
      <c r="S19" s="377"/>
      <c r="T19" s="377"/>
      <c r="U19" s="378"/>
      <c r="V19" s="394"/>
      <c r="W19" s="395"/>
      <c r="X19" s="396"/>
      <c r="Y19" s="396"/>
      <c r="Z19" s="396"/>
      <c r="AA19" s="397"/>
      <c r="AB19" s="394"/>
      <c r="AC19" s="395"/>
      <c r="AD19" s="396"/>
      <c r="AE19" s="396"/>
      <c r="AF19" s="396"/>
      <c r="AG19" s="397"/>
      <c r="AH19" s="385"/>
      <c r="AI19" s="386"/>
      <c r="AJ19" s="386"/>
      <c r="AK19" s="386"/>
      <c r="AL19" s="386"/>
      <c r="AM19" s="387"/>
      <c r="AN19" s="87"/>
      <c r="AO19" s="430"/>
      <c r="AP19" s="431"/>
      <c r="AQ19" s="431"/>
      <c r="AR19" s="431"/>
      <c r="AS19" s="431"/>
      <c r="AT19" s="432"/>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row>
    <row r="20" spans="1:80" ht="15" customHeight="1">
      <c r="A20" s="87"/>
      <c r="B20" s="416"/>
      <c r="C20" s="416"/>
      <c r="D20" s="417"/>
      <c r="E20" s="408"/>
      <c r="F20" s="409"/>
      <c r="G20" s="409"/>
      <c r="H20" s="409"/>
      <c r="I20" s="414"/>
      <c r="J20" s="376" t="str">
        <f ca="1">IF(AND('Mapa Riesgos'!$I$67="Alta",'Mapa Riesgos'!$M$67="Leve"),CONCATENATE("R",'Mapa Riesgos'!$A$67),"")</f>
        <v/>
      </c>
      <c r="K20" s="377"/>
      <c r="L20" s="377" t="str">
        <f>IF(AND('Mapa Riesgos'!$I$73="Alta",'Mapa Riesgos'!$M$73="Leve"),CONCATENATE("R",'Mapa Riesgos'!$A$73),"")</f>
        <v/>
      </c>
      <c r="M20" s="377"/>
      <c r="N20" s="377" t="str">
        <f>IF(AND('Mapa Riesgos'!$I$79="Alta",'Mapa Riesgos'!$M$79="Leve"),CONCATENATE("R",'Mapa Riesgos'!$A$79),"")</f>
        <v/>
      </c>
      <c r="O20" s="378"/>
      <c r="P20" s="376" t="str">
        <f ca="1">IF(AND('Mapa Riesgos'!$I$67="Alta",'Mapa Riesgos'!$M$67="Menor"),CONCATENATE("R",'Mapa Riesgos'!$A$67),"")</f>
        <v/>
      </c>
      <c r="Q20" s="377"/>
      <c r="R20" s="377" t="str">
        <f>IF(AND('Mapa Riesgos'!$I$73="Alta",'Mapa Riesgos'!$M$73="Menor"),CONCATENATE("R",'Mapa Riesgos'!$A$73),"")</f>
        <v/>
      </c>
      <c r="S20" s="377"/>
      <c r="T20" s="377" t="str">
        <f>IF(AND('Mapa Riesgos'!$I$79="Alta",'Mapa Riesgos'!$M$79="Menor"),CONCATENATE("R",'Mapa Riesgos'!$A$79),"")</f>
        <v/>
      </c>
      <c r="U20" s="378"/>
      <c r="V20" s="394" t="str">
        <f ca="1">IF(AND('Mapa Riesgos'!$I$67="Alta",'Mapa Riesgos'!$M$67="Moderado"),CONCATENATE("R",'Mapa Riesgos'!$A$67),"")</f>
        <v/>
      </c>
      <c r="W20" s="395"/>
      <c r="X20" s="396" t="str">
        <f>IF(AND('Mapa Riesgos'!$I$73="Alta",'Mapa Riesgos'!$M$73="Moderado"),CONCATENATE("R",'Mapa Riesgos'!$A$73),"")</f>
        <v/>
      </c>
      <c r="Y20" s="396"/>
      <c r="Z20" s="396" t="str">
        <f>IF(AND('Mapa Riesgos'!$I$79="Alta",'Mapa Riesgos'!$M$79="Moderado"),CONCATENATE("R",'Mapa Riesgos'!$A$79),"")</f>
        <v/>
      </c>
      <c r="AA20" s="397"/>
      <c r="AB20" s="394" t="str">
        <f ca="1">IF(AND('Mapa Riesgos'!$I$67="Alta",'Mapa Riesgos'!$M$67="Mayor"),CONCATENATE("R",'Mapa Riesgos'!$A$67),"")</f>
        <v/>
      </c>
      <c r="AC20" s="395"/>
      <c r="AD20" s="396" t="str">
        <f>IF(AND('Mapa Riesgos'!$I$73="Alta",'Mapa Riesgos'!$M$73="Mayor"),CONCATENATE("R",'Mapa Riesgos'!$A$73),"")</f>
        <v/>
      </c>
      <c r="AE20" s="396"/>
      <c r="AF20" s="396" t="str">
        <f>IF(AND('Mapa Riesgos'!$I$79="Alta",'Mapa Riesgos'!$M$79="Mayor"),CONCATENATE("R",'Mapa Riesgos'!$A$79),"")</f>
        <v/>
      </c>
      <c r="AG20" s="397"/>
      <c r="AH20" s="385" t="str">
        <f ca="1">IF(AND('Mapa Riesgos'!$I$67="Alta",'Mapa Riesgos'!$M$67="Catastrófico"),CONCATENATE("R",'Mapa Riesgos'!$A$67),"")</f>
        <v/>
      </c>
      <c r="AI20" s="386"/>
      <c r="AJ20" s="386" t="str">
        <f>IF(AND('Mapa Riesgos'!$I$73="Alta",'Mapa Riesgos'!$M$73="Catastrófico"),CONCATENATE("R",'Mapa Riesgos'!$A$73),"")</f>
        <v/>
      </c>
      <c r="AK20" s="386"/>
      <c r="AL20" s="386" t="str">
        <f>IF(AND('Mapa Riesgos'!$I$79="Alta",'Mapa Riesgos'!$M$79="Catastrófico"),CONCATENATE("R",'Mapa Riesgos'!$A$79),"")</f>
        <v/>
      </c>
      <c r="AM20" s="387"/>
      <c r="AN20" s="87"/>
      <c r="AO20" s="430"/>
      <c r="AP20" s="431"/>
      <c r="AQ20" s="431"/>
      <c r="AR20" s="431"/>
      <c r="AS20" s="431"/>
      <c r="AT20" s="432"/>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row>
    <row r="21" spans="1:80" ht="15.75" customHeight="1" thickBot="1">
      <c r="A21" s="87"/>
      <c r="B21" s="416"/>
      <c r="C21" s="416"/>
      <c r="D21" s="417"/>
      <c r="E21" s="411"/>
      <c r="F21" s="412"/>
      <c r="G21" s="412"/>
      <c r="H21" s="412"/>
      <c r="I21" s="412"/>
      <c r="J21" s="379"/>
      <c r="K21" s="380"/>
      <c r="L21" s="380"/>
      <c r="M21" s="380"/>
      <c r="N21" s="380"/>
      <c r="O21" s="381"/>
      <c r="P21" s="379"/>
      <c r="Q21" s="380"/>
      <c r="R21" s="380"/>
      <c r="S21" s="380"/>
      <c r="T21" s="380"/>
      <c r="U21" s="381"/>
      <c r="V21" s="398"/>
      <c r="W21" s="399"/>
      <c r="X21" s="399"/>
      <c r="Y21" s="399"/>
      <c r="Z21" s="399"/>
      <c r="AA21" s="400"/>
      <c r="AB21" s="398"/>
      <c r="AC21" s="399"/>
      <c r="AD21" s="399"/>
      <c r="AE21" s="399"/>
      <c r="AF21" s="399"/>
      <c r="AG21" s="400"/>
      <c r="AH21" s="388"/>
      <c r="AI21" s="389"/>
      <c r="AJ21" s="389"/>
      <c r="AK21" s="389"/>
      <c r="AL21" s="389"/>
      <c r="AM21" s="390"/>
      <c r="AN21" s="87"/>
      <c r="AO21" s="433"/>
      <c r="AP21" s="434"/>
      <c r="AQ21" s="434"/>
      <c r="AR21" s="434"/>
      <c r="AS21" s="434"/>
      <c r="AT21" s="435"/>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row>
    <row r="22" spans="1:80">
      <c r="A22" s="87"/>
      <c r="B22" s="416"/>
      <c r="C22" s="416"/>
      <c r="D22" s="417"/>
      <c r="E22" s="405" t="s">
        <v>110</v>
      </c>
      <c r="F22" s="406"/>
      <c r="G22" s="406"/>
      <c r="H22" s="406"/>
      <c r="I22" s="407"/>
      <c r="J22" s="382" t="str">
        <f ca="1">IF(AND('Mapa Riesgos'!$I$13="Media",'Mapa Riesgos'!$M$13="Leve"),CONCATENATE("R",'Mapa Riesgos'!$A$13),"")</f>
        <v/>
      </c>
      <c r="K22" s="383"/>
      <c r="L22" s="383" t="str">
        <f ca="1">IF(AND('Mapa Riesgos'!$I$19="Media",'Mapa Riesgos'!$M$19="Leve"),CONCATENATE("R",'Mapa Riesgos'!$A$19),"")</f>
        <v/>
      </c>
      <c r="M22" s="383"/>
      <c r="N22" s="383" t="str">
        <f ca="1">IF(AND('Mapa Riesgos'!$I$25="Media",'Mapa Riesgos'!$M$25="Leve"),CONCATENATE("R",'Mapa Riesgos'!$A$25),"")</f>
        <v/>
      </c>
      <c r="O22" s="384"/>
      <c r="P22" s="382" t="str">
        <f ca="1">IF(AND('Mapa Riesgos'!$I$13="Media",'Mapa Riesgos'!$M$13="Menor"),CONCATENATE("R",'Mapa Riesgos'!$A$13),"")</f>
        <v/>
      </c>
      <c r="Q22" s="383"/>
      <c r="R22" s="383" t="str">
        <f ca="1">IF(AND('Mapa Riesgos'!$I$19="Media",'Mapa Riesgos'!$M$19="Menor"),CONCATENATE("R",'Mapa Riesgos'!$A$19),"")</f>
        <v/>
      </c>
      <c r="S22" s="383"/>
      <c r="T22" s="383" t="str">
        <f ca="1">IF(AND('Mapa Riesgos'!$I$25="Media",'Mapa Riesgos'!$M$25="Menor"),CONCATENATE("R",'Mapa Riesgos'!$A$25),"")</f>
        <v/>
      </c>
      <c r="U22" s="384"/>
      <c r="V22" s="382" t="str">
        <f ca="1">IF(AND('Mapa Riesgos'!$I$13="Media",'Mapa Riesgos'!$M$13="Moderado"),CONCATENATE("R",'Mapa Riesgos'!$A$13),"")</f>
        <v/>
      </c>
      <c r="W22" s="383"/>
      <c r="X22" s="383" t="str">
        <f ca="1">IF(AND('Mapa Riesgos'!$I$19="Media",'Mapa Riesgos'!$M$19="Moderado"),CONCATENATE("R",'Mapa Riesgos'!$A$19),"")</f>
        <v/>
      </c>
      <c r="Y22" s="383"/>
      <c r="Z22" s="383" t="str">
        <f ca="1">IF(AND('Mapa Riesgos'!$I$25="Media",'Mapa Riesgos'!$M$25="Moderado"),CONCATENATE("R",'Mapa Riesgos'!$A$25),"")</f>
        <v/>
      </c>
      <c r="AA22" s="384"/>
      <c r="AB22" s="401" t="str">
        <f ca="1">IF(AND('Mapa Riesgos'!$I$13="Media",'Mapa Riesgos'!$M$13="Mayor"),CONCATENATE("R",'Mapa Riesgos'!$A$13),"")</f>
        <v/>
      </c>
      <c r="AC22" s="402"/>
      <c r="AD22" s="402" t="str">
        <f ca="1">IF(AND('Mapa Riesgos'!$I$19="Media",'Mapa Riesgos'!$M$19="Mayor"),CONCATENATE("R",'Mapa Riesgos'!$A$19),"")</f>
        <v/>
      </c>
      <c r="AE22" s="402"/>
      <c r="AF22" s="402" t="str">
        <f ca="1">IF(AND('Mapa Riesgos'!$I$25="Media",'Mapa Riesgos'!$M$25="Mayor"),CONCATENATE("R",'Mapa Riesgos'!$A$25),"")</f>
        <v/>
      </c>
      <c r="AG22" s="403"/>
      <c r="AH22" s="391" t="str">
        <f ca="1">IF(AND('Mapa Riesgos'!$I$13="Media",'Mapa Riesgos'!$M$13="Catastrófico"),CONCATENATE("R",'Mapa Riesgos'!$A$13),"")</f>
        <v/>
      </c>
      <c r="AI22" s="392"/>
      <c r="AJ22" s="392" t="str">
        <f ca="1">IF(AND('Mapa Riesgos'!$I$19="Media",'Mapa Riesgos'!$M$19="Catastrófico"),CONCATENATE("R",'Mapa Riesgos'!$A$19),"")</f>
        <v/>
      </c>
      <c r="AK22" s="392"/>
      <c r="AL22" s="392" t="str">
        <f ca="1">IF(AND('Mapa Riesgos'!$I$25="Media",'Mapa Riesgos'!$M$25="Catastrófico"),CONCATENATE("R",'Mapa Riesgos'!$A$25),"")</f>
        <v/>
      </c>
      <c r="AM22" s="393"/>
      <c r="AN22" s="87"/>
      <c r="AO22" s="436" t="s">
        <v>78</v>
      </c>
      <c r="AP22" s="437"/>
      <c r="AQ22" s="437"/>
      <c r="AR22" s="437"/>
      <c r="AS22" s="437"/>
      <c r="AT22" s="438"/>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row>
    <row r="23" spans="1:80">
      <c r="A23" s="87"/>
      <c r="B23" s="416"/>
      <c r="C23" s="416"/>
      <c r="D23" s="417"/>
      <c r="E23" s="408"/>
      <c r="F23" s="409"/>
      <c r="G23" s="409"/>
      <c r="H23" s="409"/>
      <c r="I23" s="410"/>
      <c r="J23" s="376"/>
      <c r="K23" s="377"/>
      <c r="L23" s="377"/>
      <c r="M23" s="377"/>
      <c r="N23" s="377"/>
      <c r="O23" s="378"/>
      <c r="P23" s="376"/>
      <c r="Q23" s="377"/>
      <c r="R23" s="377"/>
      <c r="S23" s="377"/>
      <c r="T23" s="377"/>
      <c r="U23" s="378"/>
      <c r="V23" s="376"/>
      <c r="W23" s="377"/>
      <c r="X23" s="377"/>
      <c r="Y23" s="377"/>
      <c r="Z23" s="377"/>
      <c r="AA23" s="378"/>
      <c r="AB23" s="394"/>
      <c r="AC23" s="395"/>
      <c r="AD23" s="395"/>
      <c r="AE23" s="395"/>
      <c r="AF23" s="395"/>
      <c r="AG23" s="397"/>
      <c r="AH23" s="385"/>
      <c r="AI23" s="386"/>
      <c r="AJ23" s="386"/>
      <c r="AK23" s="386"/>
      <c r="AL23" s="386"/>
      <c r="AM23" s="387"/>
      <c r="AN23" s="87"/>
      <c r="AO23" s="439"/>
      <c r="AP23" s="440"/>
      <c r="AQ23" s="440"/>
      <c r="AR23" s="440"/>
      <c r="AS23" s="440"/>
      <c r="AT23" s="441"/>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row>
    <row r="24" spans="1:80">
      <c r="A24" s="87"/>
      <c r="B24" s="416"/>
      <c r="C24" s="416"/>
      <c r="D24" s="417"/>
      <c r="E24" s="408"/>
      <c r="F24" s="409"/>
      <c r="G24" s="409"/>
      <c r="H24" s="409"/>
      <c r="I24" s="410"/>
      <c r="J24" s="376" t="str">
        <f ca="1">IF(AND('Mapa Riesgos'!$I$31="Media",'Mapa Riesgos'!$M$31="Leve"),CONCATENATE("R",'Mapa Riesgos'!$A$31),"")</f>
        <v/>
      </c>
      <c r="K24" s="377"/>
      <c r="L24" s="377" t="str">
        <f ca="1">IF(AND('Mapa Riesgos'!$I$37="Media",'Mapa Riesgos'!$M$37="Leve"),CONCATENATE("R",'Mapa Riesgos'!$A$37),"")</f>
        <v/>
      </c>
      <c r="M24" s="377"/>
      <c r="N24" s="377" t="str">
        <f ca="1">IF(AND('Mapa Riesgos'!$I$43="Media",'Mapa Riesgos'!$M$43="Leve"),CONCATENATE("R",'Mapa Riesgos'!$A$43),"")</f>
        <v/>
      </c>
      <c r="O24" s="378"/>
      <c r="P24" s="376" t="str">
        <f ca="1">IF(AND('Mapa Riesgos'!$I$31="Media",'Mapa Riesgos'!$M$31="Menor"),CONCATENATE("R",'Mapa Riesgos'!$A$31),"")</f>
        <v/>
      </c>
      <c r="Q24" s="377"/>
      <c r="R24" s="377" t="str">
        <f ca="1">IF(AND('Mapa Riesgos'!$I$37="Media",'Mapa Riesgos'!$M$37="Menor"),CONCATENATE("R",'Mapa Riesgos'!$A$37),"")</f>
        <v/>
      </c>
      <c r="S24" s="377"/>
      <c r="T24" s="377" t="str">
        <f ca="1">IF(AND('Mapa Riesgos'!$I$43="Media",'Mapa Riesgos'!$M$43="Menor"),CONCATENATE("R",'Mapa Riesgos'!$A$43),"")</f>
        <v/>
      </c>
      <c r="U24" s="378"/>
      <c r="V24" s="376" t="str">
        <f ca="1">IF(AND('Mapa Riesgos'!$I$31="Media",'Mapa Riesgos'!$M$31="Moderado"),CONCATENATE("R",'Mapa Riesgos'!$A$31),"")</f>
        <v/>
      </c>
      <c r="W24" s="377"/>
      <c r="X24" s="377" t="str">
        <f ca="1">IF(AND('Mapa Riesgos'!$I$37="Media",'Mapa Riesgos'!$M$37="Moderado"),CONCATENATE("R",'Mapa Riesgos'!$A$37),"")</f>
        <v/>
      </c>
      <c r="Y24" s="377"/>
      <c r="Z24" s="377" t="str">
        <f ca="1">IF(AND('Mapa Riesgos'!$I$43="Media",'Mapa Riesgos'!$M$43="Moderado"),CONCATENATE("R",'Mapa Riesgos'!$A$43),"")</f>
        <v/>
      </c>
      <c r="AA24" s="378"/>
      <c r="AB24" s="394" t="str">
        <f ca="1">IF(AND('Mapa Riesgos'!$I$31="Media",'Mapa Riesgos'!$M$31="Mayor"),CONCATENATE("R",'Mapa Riesgos'!$A$31),"")</f>
        <v/>
      </c>
      <c r="AC24" s="395"/>
      <c r="AD24" s="396" t="str">
        <f ca="1">IF(AND('Mapa Riesgos'!$I$37="Media",'Mapa Riesgos'!$M$37="Mayor"),CONCATENATE("R",'Mapa Riesgos'!$A$37),"")</f>
        <v/>
      </c>
      <c r="AE24" s="396"/>
      <c r="AF24" s="396" t="str">
        <f ca="1">IF(AND('Mapa Riesgos'!$I$43="Media",'Mapa Riesgos'!$M$43="Mayor"),CONCATENATE("R",'Mapa Riesgos'!$A$43),"")</f>
        <v/>
      </c>
      <c r="AG24" s="397"/>
      <c r="AH24" s="385" t="str">
        <f ca="1">IF(AND('Mapa Riesgos'!$I$31="Media",'Mapa Riesgos'!$M$31="Catastrófico"),CONCATENATE("R",'Mapa Riesgos'!$A$31),"")</f>
        <v/>
      </c>
      <c r="AI24" s="386"/>
      <c r="AJ24" s="386" t="str">
        <f ca="1">IF(AND('Mapa Riesgos'!$I$37="Media",'Mapa Riesgos'!$M$37="Catastrófico"),CONCATENATE("R",'Mapa Riesgos'!$A$37),"")</f>
        <v/>
      </c>
      <c r="AK24" s="386"/>
      <c r="AL24" s="386" t="str">
        <f ca="1">IF(AND('Mapa Riesgos'!$I$43="Media",'Mapa Riesgos'!$M$43="Catastrófico"),CONCATENATE("R",'Mapa Riesgos'!$A$43),"")</f>
        <v/>
      </c>
      <c r="AM24" s="387"/>
      <c r="AN24" s="87"/>
      <c r="AO24" s="439"/>
      <c r="AP24" s="440"/>
      <c r="AQ24" s="440"/>
      <c r="AR24" s="440"/>
      <c r="AS24" s="440"/>
      <c r="AT24" s="441"/>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row>
    <row r="25" spans="1:80">
      <c r="A25" s="87"/>
      <c r="B25" s="416"/>
      <c r="C25" s="416"/>
      <c r="D25" s="417"/>
      <c r="E25" s="408"/>
      <c r="F25" s="409"/>
      <c r="G25" s="409"/>
      <c r="H25" s="409"/>
      <c r="I25" s="410"/>
      <c r="J25" s="376"/>
      <c r="K25" s="377"/>
      <c r="L25" s="377"/>
      <c r="M25" s="377"/>
      <c r="N25" s="377"/>
      <c r="O25" s="378"/>
      <c r="P25" s="376"/>
      <c r="Q25" s="377"/>
      <c r="R25" s="377"/>
      <c r="S25" s="377"/>
      <c r="T25" s="377"/>
      <c r="U25" s="378"/>
      <c r="V25" s="376"/>
      <c r="W25" s="377"/>
      <c r="X25" s="377"/>
      <c r="Y25" s="377"/>
      <c r="Z25" s="377"/>
      <c r="AA25" s="378"/>
      <c r="AB25" s="394"/>
      <c r="AC25" s="395"/>
      <c r="AD25" s="396"/>
      <c r="AE25" s="396"/>
      <c r="AF25" s="396"/>
      <c r="AG25" s="397"/>
      <c r="AH25" s="385"/>
      <c r="AI25" s="386"/>
      <c r="AJ25" s="386"/>
      <c r="AK25" s="386"/>
      <c r="AL25" s="386"/>
      <c r="AM25" s="387"/>
      <c r="AN25" s="87"/>
      <c r="AO25" s="439"/>
      <c r="AP25" s="440"/>
      <c r="AQ25" s="440"/>
      <c r="AR25" s="440"/>
      <c r="AS25" s="440"/>
      <c r="AT25" s="441"/>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row>
    <row r="26" spans="1:80">
      <c r="A26" s="87"/>
      <c r="B26" s="416"/>
      <c r="C26" s="416"/>
      <c r="D26" s="417"/>
      <c r="E26" s="408"/>
      <c r="F26" s="409"/>
      <c r="G26" s="409"/>
      <c r="H26" s="409"/>
      <c r="I26" s="410"/>
      <c r="J26" s="376" t="str">
        <f ca="1">IF(AND('Mapa Riesgos'!$I$49="Media",'Mapa Riesgos'!$M$49="Leve"),CONCATENATE("R",'Mapa Riesgos'!$A$49),"")</f>
        <v/>
      </c>
      <c r="K26" s="377"/>
      <c r="L26" s="377" t="str">
        <f ca="1">IF(AND('Mapa Riesgos'!$I$55="Media",'Mapa Riesgos'!$M$55="Leve"),CONCATENATE("R",'Mapa Riesgos'!$A$55),"")</f>
        <v/>
      </c>
      <c r="M26" s="377"/>
      <c r="N26" s="377" t="str">
        <f ca="1">IF(AND('Mapa Riesgos'!$I$61="Media",'Mapa Riesgos'!$M$61="Leve"),CONCATENATE("R",'Mapa Riesgos'!$A$61),"")</f>
        <v/>
      </c>
      <c r="O26" s="378"/>
      <c r="P26" s="376" t="str">
        <f ca="1">IF(AND('Mapa Riesgos'!$I$49="Media",'Mapa Riesgos'!$M$49="Menor"),CONCATENATE("R",'Mapa Riesgos'!$A$49),"")</f>
        <v/>
      </c>
      <c r="Q26" s="377"/>
      <c r="R26" s="377" t="str">
        <f ca="1">IF(AND('Mapa Riesgos'!$I$55="Media",'Mapa Riesgos'!$M$55="Menor"),CONCATENATE("R",'Mapa Riesgos'!$A$55),"")</f>
        <v/>
      </c>
      <c r="S26" s="377"/>
      <c r="T26" s="377" t="str">
        <f ca="1">IF(AND('Mapa Riesgos'!$I$61="Media",'Mapa Riesgos'!$M$61="Menor"),CONCATENATE("R",'Mapa Riesgos'!$A$61),"")</f>
        <v/>
      </c>
      <c r="U26" s="378"/>
      <c r="V26" s="376" t="str">
        <f ca="1">IF(AND('Mapa Riesgos'!$I$49="Media",'Mapa Riesgos'!$M$49="Moderado"),CONCATENATE("R",'Mapa Riesgos'!$A$49),"")</f>
        <v/>
      </c>
      <c r="W26" s="377"/>
      <c r="X26" s="377" t="str">
        <f ca="1">IF(AND('Mapa Riesgos'!$I$55="Media",'Mapa Riesgos'!$M$55="Moderado"),CONCATENATE("R",'Mapa Riesgos'!$A$55),"")</f>
        <v/>
      </c>
      <c r="Y26" s="377"/>
      <c r="Z26" s="377" t="str">
        <f ca="1">IF(AND('Mapa Riesgos'!$I$61="Media",'Mapa Riesgos'!$M$61="Moderado"),CONCATENATE("R",'Mapa Riesgos'!$A$61),"")</f>
        <v/>
      </c>
      <c r="AA26" s="378"/>
      <c r="AB26" s="394" t="str">
        <f ca="1">IF(AND('Mapa Riesgos'!$I$49="Media",'Mapa Riesgos'!$M$49="Mayor"),CONCATENATE("R",'Mapa Riesgos'!$A$49),"")</f>
        <v/>
      </c>
      <c r="AC26" s="395"/>
      <c r="AD26" s="396" t="str">
        <f ca="1">IF(AND('Mapa Riesgos'!$I$55="Media",'Mapa Riesgos'!$M$55="Mayor"),CONCATENATE("R",'Mapa Riesgos'!$A$55),"")</f>
        <v/>
      </c>
      <c r="AE26" s="396"/>
      <c r="AF26" s="396" t="str">
        <f ca="1">IF(AND('Mapa Riesgos'!$I$61="Media",'Mapa Riesgos'!$M$61="Mayor"),CONCATENATE("R",'Mapa Riesgos'!$A$61),"")</f>
        <v/>
      </c>
      <c r="AG26" s="397"/>
      <c r="AH26" s="385" t="str">
        <f ca="1">IF(AND('Mapa Riesgos'!$I$49="Media",'Mapa Riesgos'!$M$49="Catastrófico"),CONCATENATE("R",'Mapa Riesgos'!$A$49),"")</f>
        <v/>
      </c>
      <c r="AI26" s="386"/>
      <c r="AJ26" s="386" t="str">
        <f ca="1">IF(AND('Mapa Riesgos'!$I$55="Media",'Mapa Riesgos'!$M$55="Catastrófico"),CONCATENATE("R",'Mapa Riesgos'!$A$55),"")</f>
        <v/>
      </c>
      <c r="AK26" s="386"/>
      <c r="AL26" s="386" t="str">
        <f ca="1">IF(AND('Mapa Riesgos'!$I$61="Media",'Mapa Riesgos'!$M$61="Catastrófico"),CONCATENATE("R",'Mapa Riesgos'!$A$61),"")</f>
        <v/>
      </c>
      <c r="AM26" s="387"/>
      <c r="AN26" s="87"/>
      <c r="AO26" s="439"/>
      <c r="AP26" s="440"/>
      <c r="AQ26" s="440"/>
      <c r="AR26" s="440"/>
      <c r="AS26" s="440"/>
      <c r="AT26" s="441"/>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row>
    <row r="27" spans="1:80">
      <c r="A27" s="87"/>
      <c r="B27" s="416"/>
      <c r="C27" s="416"/>
      <c r="D27" s="417"/>
      <c r="E27" s="408"/>
      <c r="F27" s="409"/>
      <c r="G27" s="409"/>
      <c r="H27" s="409"/>
      <c r="I27" s="410"/>
      <c r="J27" s="376"/>
      <c r="K27" s="377"/>
      <c r="L27" s="377"/>
      <c r="M27" s="377"/>
      <c r="N27" s="377"/>
      <c r="O27" s="378"/>
      <c r="P27" s="376"/>
      <c r="Q27" s="377"/>
      <c r="R27" s="377"/>
      <c r="S27" s="377"/>
      <c r="T27" s="377"/>
      <c r="U27" s="378"/>
      <c r="V27" s="376"/>
      <c r="W27" s="377"/>
      <c r="X27" s="377"/>
      <c r="Y27" s="377"/>
      <c r="Z27" s="377"/>
      <c r="AA27" s="378"/>
      <c r="AB27" s="394"/>
      <c r="AC27" s="395"/>
      <c r="AD27" s="396"/>
      <c r="AE27" s="396"/>
      <c r="AF27" s="396"/>
      <c r="AG27" s="397"/>
      <c r="AH27" s="385"/>
      <c r="AI27" s="386"/>
      <c r="AJ27" s="386"/>
      <c r="AK27" s="386"/>
      <c r="AL27" s="386"/>
      <c r="AM27" s="387"/>
      <c r="AN27" s="87"/>
      <c r="AO27" s="439"/>
      <c r="AP27" s="440"/>
      <c r="AQ27" s="440"/>
      <c r="AR27" s="440"/>
      <c r="AS27" s="440"/>
      <c r="AT27" s="441"/>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row>
    <row r="28" spans="1:80">
      <c r="A28" s="87"/>
      <c r="B28" s="416"/>
      <c r="C28" s="416"/>
      <c r="D28" s="417"/>
      <c r="E28" s="408"/>
      <c r="F28" s="409"/>
      <c r="G28" s="409"/>
      <c r="H28" s="409"/>
      <c r="I28" s="410"/>
      <c r="J28" s="376" t="str">
        <f ca="1">IF(AND('Mapa Riesgos'!$I$67="Media",'Mapa Riesgos'!$M$67="Leve"),CONCATENATE("R",'Mapa Riesgos'!$A$67),"")</f>
        <v/>
      </c>
      <c r="K28" s="377"/>
      <c r="L28" s="377" t="str">
        <f>IF(AND('Mapa Riesgos'!$I$73="Media",'Mapa Riesgos'!$M$73="Leve"),CONCATENATE("R",'Mapa Riesgos'!$A$73),"")</f>
        <v/>
      </c>
      <c r="M28" s="377"/>
      <c r="N28" s="377" t="str">
        <f>IF(AND('Mapa Riesgos'!$I$79="Media",'Mapa Riesgos'!$M$79="Leve"),CONCATENATE("R",'Mapa Riesgos'!$A$79),"")</f>
        <v/>
      </c>
      <c r="O28" s="378"/>
      <c r="P28" s="376" t="str">
        <f ca="1">IF(AND('Mapa Riesgos'!$I$67="Media",'Mapa Riesgos'!$M$67="Menor"),CONCATENATE("R",'Mapa Riesgos'!$A$67),"")</f>
        <v/>
      </c>
      <c r="Q28" s="377"/>
      <c r="R28" s="377" t="str">
        <f>IF(AND('Mapa Riesgos'!$I$73="Media",'Mapa Riesgos'!$M$73="Menor"),CONCATENATE("R",'Mapa Riesgos'!$A$73),"")</f>
        <v/>
      </c>
      <c r="S28" s="377"/>
      <c r="T28" s="377" t="str">
        <f>IF(AND('Mapa Riesgos'!$I$79="Media",'Mapa Riesgos'!$M$79="Menor"),CONCATENATE("R",'Mapa Riesgos'!$A$79),"")</f>
        <v/>
      </c>
      <c r="U28" s="378"/>
      <c r="V28" s="376" t="str">
        <f ca="1">IF(AND('Mapa Riesgos'!$I$67="Media",'Mapa Riesgos'!$M$67="Moderado"),CONCATENATE("R",'Mapa Riesgos'!$A$67),"")</f>
        <v/>
      </c>
      <c r="W28" s="377"/>
      <c r="X28" s="377" t="str">
        <f>IF(AND('Mapa Riesgos'!$I$73="Media",'Mapa Riesgos'!$M$73="Moderado"),CONCATENATE("R",'Mapa Riesgos'!$A$73),"")</f>
        <v/>
      </c>
      <c r="Y28" s="377"/>
      <c r="Z28" s="377" t="str">
        <f>IF(AND('Mapa Riesgos'!$I$79="Media",'Mapa Riesgos'!$M$79="Moderado"),CONCATENATE("R",'Mapa Riesgos'!$A$79),"")</f>
        <v/>
      </c>
      <c r="AA28" s="378"/>
      <c r="AB28" s="394" t="str">
        <f ca="1">IF(AND('Mapa Riesgos'!$I$67="Media",'Mapa Riesgos'!$M$67="Mayor"),CONCATENATE("R",'Mapa Riesgos'!$A$67),"")</f>
        <v/>
      </c>
      <c r="AC28" s="395"/>
      <c r="AD28" s="396" t="str">
        <f>IF(AND('Mapa Riesgos'!$I$73="Media",'Mapa Riesgos'!$M$73="Mayor"),CONCATENATE("R",'Mapa Riesgos'!$A$73),"")</f>
        <v/>
      </c>
      <c r="AE28" s="396"/>
      <c r="AF28" s="396" t="str">
        <f>IF(AND('Mapa Riesgos'!$I$79="Media",'Mapa Riesgos'!$M$79="Mayor"),CONCATENATE("R",'Mapa Riesgos'!$A$79),"")</f>
        <v/>
      </c>
      <c r="AG28" s="397"/>
      <c r="AH28" s="385" t="str">
        <f ca="1">IF(AND('Mapa Riesgos'!$I$67="Media",'Mapa Riesgos'!$M$67="Catastrófico"),CONCATENATE("R",'Mapa Riesgos'!$A$67),"")</f>
        <v/>
      </c>
      <c r="AI28" s="386"/>
      <c r="AJ28" s="386" t="str">
        <f>IF(AND('Mapa Riesgos'!$I$73="Media",'Mapa Riesgos'!$M$73="Catastrófico"),CONCATENATE("R",'Mapa Riesgos'!$A$73),"")</f>
        <v/>
      </c>
      <c r="AK28" s="386"/>
      <c r="AL28" s="386" t="str">
        <f>IF(AND('Mapa Riesgos'!$I$79="Media",'Mapa Riesgos'!$M$79="Catastrófico"),CONCATENATE("R",'Mapa Riesgos'!$A$79),"")</f>
        <v/>
      </c>
      <c r="AM28" s="387"/>
      <c r="AN28" s="87"/>
      <c r="AO28" s="439"/>
      <c r="AP28" s="440"/>
      <c r="AQ28" s="440"/>
      <c r="AR28" s="440"/>
      <c r="AS28" s="440"/>
      <c r="AT28" s="441"/>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row>
    <row r="29" spans="1:80" ht="15.75" thickBot="1">
      <c r="A29" s="87"/>
      <c r="B29" s="416"/>
      <c r="C29" s="416"/>
      <c r="D29" s="417"/>
      <c r="E29" s="411"/>
      <c r="F29" s="412"/>
      <c r="G29" s="412"/>
      <c r="H29" s="412"/>
      <c r="I29" s="413"/>
      <c r="J29" s="376"/>
      <c r="K29" s="377"/>
      <c r="L29" s="377"/>
      <c r="M29" s="377"/>
      <c r="N29" s="377"/>
      <c r="O29" s="378"/>
      <c r="P29" s="379"/>
      <c r="Q29" s="380"/>
      <c r="R29" s="380"/>
      <c r="S29" s="380"/>
      <c r="T29" s="380"/>
      <c r="U29" s="381"/>
      <c r="V29" s="379"/>
      <c r="W29" s="380"/>
      <c r="X29" s="380"/>
      <c r="Y29" s="380"/>
      <c r="Z29" s="380"/>
      <c r="AA29" s="381"/>
      <c r="AB29" s="398"/>
      <c r="AC29" s="399"/>
      <c r="AD29" s="399"/>
      <c r="AE29" s="399"/>
      <c r="AF29" s="399"/>
      <c r="AG29" s="400"/>
      <c r="AH29" s="388"/>
      <c r="AI29" s="389"/>
      <c r="AJ29" s="389"/>
      <c r="AK29" s="389"/>
      <c r="AL29" s="389"/>
      <c r="AM29" s="390"/>
      <c r="AN29" s="87"/>
      <c r="AO29" s="442"/>
      <c r="AP29" s="443"/>
      <c r="AQ29" s="443"/>
      <c r="AR29" s="443"/>
      <c r="AS29" s="443"/>
      <c r="AT29" s="444"/>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row>
    <row r="30" spans="1:80">
      <c r="A30" s="87"/>
      <c r="B30" s="416"/>
      <c r="C30" s="416"/>
      <c r="D30" s="417"/>
      <c r="E30" s="405" t="s">
        <v>107</v>
      </c>
      <c r="F30" s="406"/>
      <c r="G30" s="406"/>
      <c r="H30" s="406"/>
      <c r="I30" s="406"/>
      <c r="J30" s="373" t="str">
        <f ca="1">IF(AND('Mapa Riesgos'!$I$13="Baja",'Mapa Riesgos'!$M$13="Leve"),CONCATENATE("R",'Mapa Riesgos'!$A$13),"")</f>
        <v/>
      </c>
      <c r="K30" s="374"/>
      <c r="L30" s="374" t="str">
        <f ca="1">IF(AND('Mapa Riesgos'!$I$19="Baja",'Mapa Riesgos'!$M$19="Leve"),CONCATENATE("R",'Mapa Riesgos'!$A$19),"")</f>
        <v/>
      </c>
      <c r="M30" s="374"/>
      <c r="N30" s="374" t="str">
        <f ca="1">IF(AND('Mapa Riesgos'!$I$25="Baja",'Mapa Riesgos'!$M$25="Leve"),CONCATENATE("R",'Mapa Riesgos'!$A$25),"")</f>
        <v/>
      </c>
      <c r="O30" s="375"/>
      <c r="P30" s="383" t="str">
        <f ca="1">IF(AND('Mapa Riesgos'!$I$13="Baja",'Mapa Riesgos'!$M$13="Menor"),CONCATENATE("R",'Mapa Riesgos'!$A$13),"")</f>
        <v/>
      </c>
      <c r="Q30" s="383"/>
      <c r="R30" s="383" t="str">
        <f ca="1">IF(AND('Mapa Riesgos'!$I$19="Baja",'Mapa Riesgos'!$M$19="Menor"),CONCATENATE("R",'Mapa Riesgos'!$A$19),"")</f>
        <v/>
      </c>
      <c r="S30" s="383"/>
      <c r="T30" s="383" t="str">
        <f ca="1">IF(AND('Mapa Riesgos'!$I$25="Baja",'Mapa Riesgos'!$M$25="Menor"),CONCATENATE("R",'Mapa Riesgos'!$A$25),"")</f>
        <v/>
      </c>
      <c r="U30" s="384"/>
      <c r="V30" s="382" t="str">
        <f ca="1">IF(AND('Mapa Riesgos'!$I$13="Baja",'Mapa Riesgos'!$M$13="Moderado"),CONCATENATE("R",'Mapa Riesgos'!$A$13),"")</f>
        <v/>
      </c>
      <c r="W30" s="383"/>
      <c r="X30" s="383" t="str">
        <f ca="1">IF(AND('Mapa Riesgos'!$I$19="Baja",'Mapa Riesgos'!$M$19="Moderado"),CONCATENATE("R",'Mapa Riesgos'!$A$19),"")</f>
        <v/>
      </c>
      <c r="Y30" s="383"/>
      <c r="Z30" s="383" t="str">
        <f ca="1">IF(AND('Mapa Riesgos'!$I$25="Baja",'Mapa Riesgos'!$M$25="Moderado"),CONCATENATE("R",'Mapa Riesgos'!$A$25),"")</f>
        <v/>
      </c>
      <c r="AA30" s="384"/>
      <c r="AB30" s="401" t="str">
        <f ca="1">IF(AND('Mapa Riesgos'!$I$13="Baja",'Mapa Riesgos'!$M$13="Mayor"),CONCATENATE("R",'Mapa Riesgos'!$A$13),"")</f>
        <v/>
      </c>
      <c r="AC30" s="402"/>
      <c r="AD30" s="402" t="str">
        <f ca="1">IF(AND('Mapa Riesgos'!$I$19="Baja",'Mapa Riesgos'!$M$19="Mayor"),CONCATENATE("R",'Mapa Riesgos'!$A$19),"")</f>
        <v/>
      </c>
      <c r="AE30" s="402"/>
      <c r="AF30" s="402" t="str">
        <f ca="1">IF(AND('Mapa Riesgos'!$I$25="Baja",'Mapa Riesgos'!$M$25="Mayor"),CONCATENATE("R",'Mapa Riesgos'!$A$25),"")</f>
        <v/>
      </c>
      <c r="AG30" s="403"/>
      <c r="AH30" s="391" t="str">
        <f ca="1">IF(AND('Mapa Riesgos'!$I$13="Baja",'Mapa Riesgos'!$M$13="Catastrófico"),CONCATENATE("R",'Mapa Riesgos'!$A$13),"")</f>
        <v/>
      </c>
      <c r="AI30" s="392"/>
      <c r="AJ30" s="392" t="str">
        <f ca="1">IF(AND('Mapa Riesgos'!$I$19="Baja",'Mapa Riesgos'!$M$19="Catastrófico"),CONCATENATE("R",'Mapa Riesgos'!$A$19),"")</f>
        <v/>
      </c>
      <c r="AK30" s="392"/>
      <c r="AL30" s="392" t="str">
        <f ca="1">IF(AND('Mapa Riesgos'!$I$25="Baja",'Mapa Riesgos'!$M$25="Catastrófico"),CONCATENATE("R",'Mapa Riesgos'!$A$25),"")</f>
        <v/>
      </c>
      <c r="AM30" s="393"/>
      <c r="AN30" s="87"/>
      <c r="AO30" s="445" t="s">
        <v>79</v>
      </c>
      <c r="AP30" s="446"/>
      <c r="AQ30" s="446"/>
      <c r="AR30" s="446"/>
      <c r="AS30" s="446"/>
      <c r="AT30" s="44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row>
    <row r="31" spans="1:80">
      <c r="A31" s="87"/>
      <c r="B31" s="416"/>
      <c r="C31" s="416"/>
      <c r="D31" s="417"/>
      <c r="E31" s="408"/>
      <c r="F31" s="409"/>
      <c r="G31" s="409"/>
      <c r="H31" s="409"/>
      <c r="I31" s="414"/>
      <c r="J31" s="367"/>
      <c r="K31" s="368"/>
      <c r="L31" s="368"/>
      <c r="M31" s="368"/>
      <c r="N31" s="368"/>
      <c r="O31" s="369"/>
      <c r="P31" s="377"/>
      <c r="Q31" s="377"/>
      <c r="R31" s="377"/>
      <c r="S31" s="377"/>
      <c r="T31" s="377"/>
      <c r="U31" s="378"/>
      <c r="V31" s="376"/>
      <c r="W31" s="377"/>
      <c r="X31" s="377"/>
      <c r="Y31" s="377"/>
      <c r="Z31" s="377"/>
      <c r="AA31" s="378"/>
      <c r="AB31" s="394"/>
      <c r="AC31" s="395"/>
      <c r="AD31" s="395"/>
      <c r="AE31" s="395"/>
      <c r="AF31" s="395"/>
      <c r="AG31" s="397"/>
      <c r="AH31" s="385"/>
      <c r="AI31" s="386"/>
      <c r="AJ31" s="386"/>
      <c r="AK31" s="386"/>
      <c r="AL31" s="386"/>
      <c r="AM31" s="387"/>
      <c r="AN31" s="87"/>
      <c r="AO31" s="448"/>
      <c r="AP31" s="449"/>
      <c r="AQ31" s="449"/>
      <c r="AR31" s="449"/>
      <c r="AS31" s="449"/>
      <c r="AT31" s="450"/>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row>
    <row r="32" spans="1:80">
      <c r="A32" s="87"/>
      <c r="B32" s="416"/>
      <c r="C32" s="416"/>
      <c r="D32" s="417"/>
      <c r="E32" s="408"/>
      <c r="F32" s="409"/>
      <c r="G32" s="409"/>
      <c r="H32" s="409"/>
      <c r="I32" s="414"/>
      <c r="J32" s="367" t="str">
        <f ca="1">IF(AND('Mapa Riesgos'!$I$31="Baja",'Mapa Riesgos'!$M$31="Leve"),CONCATENATE("R",'Mapa Riesgos'!$A$31),"")</f>
        <v/>
      </c>
      <c r="K32" s="368"/>
      <c r="L32" s="368" t="str">
        <f ca="1">IF(AND('Mapa Riesgos'!$I$37="Baja",'Mapa Riesgos'!$M$37="Leve"),CONCATENATE("R",'Mapa Riesgos'!$A$37),"")</f>
        <v/>
      </c>
      <c r="M32" s="368"/>
      <c r="N32" s="368" t="str">
        <f ca="1">IF(AND('Mapa Riesgos'!$I$43="Baja",'Mapa Riesgos'!$M$43="Leve"),CONCATENATE("R",'Mapa Riesgos'!$A$43),"")</f>
        <v/>
      </c>
      <c r="O32" s="369"/>
      <c r="P32" s="377" t="str">
        <f ca="1">IF(AND('Mapa Riesgos'!$I$31="Baja",'Mapa Riesgos'!$M$31="Menor"),CONCATENATE("R",'Mapa Riesgos'!$A$31),"")</f>
        <v/>
      </c>
      <c r="Q32" s="377"/>
      <c r="R32" s="377" t="str">
        <f ca="1">IF(AND('Mapa Riesgos'!$I$37="Baja",'Mapa Riesgos'!$M$37="Menor"),CONCATENATE("R",'Mapa Riesgos'!$A$37),"")</f>
        <v/>
      </c>
      <c r="S32" s="377"/>
      <c r="T32" s="377" t="str">
        <f ca="1">IF(AND('Mapa Riesgos'!$I$43="Baja",'Mapa Riesgos'!$M$43="Menor"),CONCATENATE("R",'Mapa Riesgos'!$A$43),"")</f>
        <v/>
      </c>
      <c r="U32" s="378"/>
      <c r="V32" s="376" t="str">
        <f ca="1">IF(AND('Mapa Riesgos'!$I$31="Baja",'Mapa Riesgos'!$M$31="Moderado"),CONCATENATE("R",'Mapa Riesgos'!$A$31),"")</f>
        <v/>
      </c>
      <c r="W32" s="377"/>
      <c r="X32" s="377" t="str">
        <f ca="1">IF(AND('Mapa Riesgos'!$I$37="Baja",'Mapa Riesgos'!$M$37="Moderado"),CONCATENATE("R",'Mapa Riesgos'!$A$37),"")</f>
        <v/>
      </c>
      <c r="Y32" s="377"/>
      <c r="Z32" s="377" t="str">
        <f ca="1">IF(AND('Mapa Riesgos'!$I$43="Baja",'Mapa Riesgos'!$M$43="Moderado"),CONCATENATE("R",'Mapa Riesgos'!$A$43),"")</f>
        <v/>
      </c>
      <c r="AA32" s="378"/>
      <c r="AB32" s="394" t="str">
        <f ca="1">IF(AND('Mapa Riesgos'!$I$31="Baja",'Mapa Riesgos'!$M$31="Mayor"),CONCATENATE("R",'Mapa Riesgos'!$A$31),"")</f>
        <v/>
      </c>
      <c r="AC32" s="395"/>
      <c r="AD32" s="396" t="str">
        <f ca="1">IF(AND('Mapa Riesgos'!$I$37="Baja",'Mapa Riesgos'!$M$37="Mayor"),CONCATENATE("R",'Mapa Riesgos'!$A$37),"")</f>
        <v/>
      </c>
      <c r="AE32" s="396"/>
      <c r="AF32" s="396" t="str">
        <f ca="1">IF(AND('Mapa Riesgos'!$I$43="Baja",'Mapa Riesgos'!$M$43="Mayor"),CONCATENATE("R",'Mapa Riesgos'!$A$43),"")</f>
        <v/>
      </c>
      <c r="AG32" s="397"/>
      <c r="AH32" s="385" t="str">
        <f ca="1">IF(AND('Mapa Riesgos'!$I$31="Baja",'Mapa Riesgos'!$M$31="Catastrófico"),CONCATENATE("R",'Mapa Riesgos'!$A$31),"")</f>
        <v/>
      </c>
      <c r="AI32" s="386"/>
      <c r="AJ32" s="386" t="str">
        <f ca="1">IF(AND('Mapa Riesgos'!$I$37="Baja",'Mapa Riesgos'!$M$37="Catastrófico"),CONCATENATE("R",'Mapa Riesgos'!$A$37),"")</f>
        <v/>
      </c>
      <c r="AK32" s="386"/>
      <c r="AL32" s="386" t="str">
        <f ca="1">IF(AND('Mapa Riesgos'!$I$43="Baja",'Mapa Riesgos'!$M$43="Catastrófico"),CONCATENATE("R",'Mapa Riesgos'!$A$43),"")</f>
        <v/>
      </c>
      <c r="AM32" s="387"/>
      <c r="AN32" s="87"/>
      <c r="AO32" s="448"/>
      <c r="AP32" s="449"/>
      <c r="AQ32" s="449"/>
      <c r="AR32" s="449"/>
      <c r="AS32" s="449"/>
      <c r="AT32" s="450"/>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row>
    <row r="33" spans="1:80">
      <c r="A33" s="87"/>
      <c r="B33" s="416"/>
      <c r="C33" s="416"/>
      <c r="D33" s="417"/>
      <c r="E33" s="408"/>
      <c r="F33" s="409"/>
      <c r="G33" s="409"/>
      <c r="H33" s="409"/>
      <c r="I33" s="414"/>
      <c r="J33" s="367"/>
      <c r="K33" s="368"/>
      <c r="L33" s="368"/>
      <c r="M33" s="368"/>
      <c r="N33" s="368"/>
      <c r="O33" s="369"/>
      <c r="P33" s="377"/>
      <c r="Q33" s="377"/>
      <c r="R33" s="377"/>
      <c r="S33" s="377"/>
      <c r="T33" s="377"/>
      <c r="U33" s="378"/>
      <c r="V33" s="376"/>
      <c r="W33" s="377"/>
      <c r="X33" s="377"/>
      <c r="Y33" s="377"/>
      <c r="Z33" s="377"/>
      <c r="AA33" s="378"/>
      <c r="AB33" s="394"/>
      <c r="AC33" s="395"/>
      <c r="AD33" s="396"/>
      <c r="AE33" s="396"/>
      <c r="AF33" s="396"/>
      <c r="AG33" s="397"/>
      <c r="AH33" s="385"/>
      <c r="AI33" s="386"/>
      <c r="AJ33" s="386"/>
      <c r="AK33" s="386"/>
      <c r="AL33" s="386"/>
      <c r="AM33" s="387"/>
      <c r="AN33" s="87"/>
      <c r="AO33" s="448"/>
      <c r="AP33" s="449"/>
      <c r="AQ33" s="449"/>
      <c r="AR33" s="449"/>
      <c r="AS33" s="449"/>
      <c r="AT33" s="450"/>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row>
    <row r="34" spans="1:80">
      <c r="A34" s="87"/>
      <c r="B34" s="416"/>
      <c r="C34" s="416"/>
      <c r="D34" s="417"/>
      <c r="E34" s="408"/>
      <c r="F34" s="409"/>
      <c r="G34" s="409"/>
      <c r="H34" s="409"/>
      <c r="I34" s="414"/>
      <c r="J34" s="367" t="str">
        <f ca="1">IF(AND('Mapa Riesgos'!$I$49="Baja",'Mapa Riesgos'!$M$49="Leve"),CONCATENATE("R",'Mapa Riesgos'!$A$49),"")</f>
        <v/>
      </c>
      <c r="K34" s="368"/>
      <c r="L34" s="368" t="str">
        <f ca="1">IF(AND('Mapa Riesgos'!$I$55="Baja",'Mapa Riesgos'!$M$55="Leve"),CONCATENATE("R",'Mapa Riesgos'!$A$55),"")</f>
        <v/>
      </c>
      <c r="M34" s="368"/>
      <c r="N34" s="368" t="str">
        <f ca="1">IF(AND('Mapa Riesgos'!$I$61="Baja",'Mapa Riesgos'!$M$61="Leve"),CONCATENATE("R",'Mapa Riesgos'!$A$61),"")</f>
        <v/>
      </c>
      <c r="O34" s="369"/>
      <c r="P34" s="377" t="str">
        <f ca="1">IF(AND('Mapa Riesgos'!$I$49="Baja",'Mapa Riesgos'!$M$49="Menor"),CONCATENATE("R",'Mapa Riesgos'!$A$49),"")</f>
        <v/>
      </c>
      <c r="Q34" s="377"/>
      <c r="R34" s="377" t="str">
        <f ca="1">IF(AND('Mapa Riesgos'!$I$55="Baja",'Mapa Riesgos'!$M$55="Menor"),CONCATENATE("R",'Mapa Riesgos'!$A$55),"")</f>
        <v/>
      </c>
      <c r="S34" s="377"/>
      <c r="T34" s="377" t="str">
        <f ca="1">IF(AND('Mapa Riesgos'!$I$61="Baja",'Mapa Riesgos'!$M$61="Menor"),CONCATENATE("R",'Mapa Riesgos'!$A$61),"")</f>
        <v/>
      </c>
      <c r="U34" s="378"/>
      <c r="V34" s="376" t="str">
        <f ca="1">IF(AND('Mapa Riesgos'!$I$49="Baja",'Mapa Riesgos'!$M$49="Moderado"),CONCATENATE("R",'Mapa Riesgos'!$A$49),"")</f>
        <v/>
      </c>
      <c r="W34" s="377"/>
      <c r="X34" s="377" t="str">
        <f ca="1">IF(AND('Mapa Riesgos'!$I$55="Baja",'Mapa Riesgos'!$M$55="Moderado"),CONCATENATE("R",'Mapa Riesgos'!$A$55),"")</f>
        <v/>
      </c>
      <c r="Y34" s="377"/>
      <c r="Z34" s="377" t="str">
        <f ca="1">IF(AND('Mapa Riesgos'!$I$61="Baja",'Mapa Riesgos'!$M$61="Moderado"),CONCATENATE("R",'Mapa Riesgos'!$A$61),"")</f>
        <v/>
      </c>
      <c r="AA34" s="378"/>
      <c r="AB34" s="394" t="str">
        <f ca="1">IF(AND('Mapa Riesgos'!$I$49="Baja",'Mapa Riesgos'!$M$49="Mayor"),CONCATENATE("R",'Mapa Riesgos'!$A$49),"")</f>
        <v/>
      </c>
      <c r="AC34" s="395"/>
      <c r="AD34" s="396" t="str">
        <f ca="1">IF(AND('Mapa Riesgos'!$I$55="Baja",'Mapa Riesgos'!$M$55="Mayor"),CONCATENATE("R",'Mapa Riesgos'!$A$55),"")</f>
        <v/>
      </c>
      <c r="AE34" s="396"/>
      <c r="AF34" s="396" t="str">
        <f ca="1">IF(AND('Mapa Riesgos'!$I$61="Baja",'Mapa Riesgos'!$M$61="Mayor"),CONCATENATE("R",'Mapa Riesgos'!$A$61),"")</f>
        <v/>
      </c>
      <c r="AG34" s="397"/>
      <c r="AH34" s="385" t="str">
        <f ca="1">IF(AND('Mapa Riesgos'!$I$49="Baja",'Mapa Riesgos'!$M$49="Catastrófico"),CONCATENATE("R",'Mapa Riesgos'!$A$49),"")</f>
        <v/>
      </c>
      <c r="AI34" s="386"/>
      <c r="AJ34" s="386" t="str">
        <f ca="1">IF(AND('Mapa Riesgos'!$I$55="Baja",'Mapa Riesgos'!$M$55="Catastrófico"),CONCATENATE("R",'Mapa Riesgos'!$A$55),"")</f>
        <v/>
      </c>
      <c r="AK34" s="386"/>
      <c r="AL34" s="386" t="str">
        <f ca="1">IF(AND('Mapa Riesgos'!$I$61="Baja",'Mapa Riesgos'!$M$61="Catastrófico"),CONCATENATE("R",'Mapa Riesgos'!$A$61),"")</f>
        <v/>
      </c>
      <c r="AM34" s="387"/>
      <c r="AN34" s="87"/>
      <c r="AO34" s="448"/>
      <c r="AP34" s="449"/>
      <c r="AQ34" s="449"/>
      <c r="AR34" s="449"/>
      <c r="AS34" s="449"/>
      <c r="AT34" s="450"/>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row>
    <row r="35" spans="1:80">
      <c r="A35" s="87"/>
      <c r="B35" s="416"/>
      <c r="C35" s="416"/>
      <c r="D35" s="417"/>
      <c r="E35" s="408"/>
      <c r="F35" s="409"/>
      <c r="G35" s="409"/>
      <c r="H35" s="409"/>
      <c r="I35" s="414"/>
      <c r="J35" s="367"/>
      <c r="K35" s="368"/>
      <c r="L35" s="368"/>
      <c r="M35" s="368"/>
      <c r="N35" s="368"/>
      <c r="O35" s="369"/>
      <c r="P35" s="377"/>
      <c r="Q35" s="377"/>
      <c r="R35" s="377"/>
      <c r="S35" s="377"/>
      <c r="T35" s="377"/>
      <c r="U35" s="378"/>
      <c r="V35" s="376"/>
      <c r="W35" s="377"/>
      <c r="X35" s="377"/>
      <c r="Y35" s="377"/>
      <c r="Z35" s="377"/>
      <c r="AA35" s="378"/>
      <c r="AB35" s="394"/>
      <c r="AC35" s="395"/>
      <c r="AD35" s="396"/>
      <c r="AE35" s="396"/>
      <c r="AF35" s="396"/>
      <c r="AG35" s="397"/>
      <c r="AH35" s="385"/>
      <c r="AI35" s="386"/>
      <c r="AJ35" s="386"/>
      <c r="AK35" s="386"/>
      <c r="AL35" s="386"/>
      <c r="AM35" s="387"/>
      <c r="AN35" s="87"/>
      <c r="AO35" s="448"/>
      <c r="AP35" s="449"/>
      <c r="AQ35" s="449"/>
      <c r="AR35" s="449"/>
      <c r="AS35" s="449"/>
      <c r="AT35" s="450"/>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row>
    <row r="36" spans="1:80">
      <c r="A36" s="87"/>
      <c r="B36" s="416"/>
      <c r="C36" s="416"/>
      <c r="D36" s="417"/>
      <c r="E36" s="408"/>
      <c r="F36" s="409"/>
      <c r="G36" s="409"/>
      <c r="H36" s="409"/>
      <c r="I36" s="414"/>
      <c r="J36" s="367" t="str">
        <f ca="1">IF(AND('Mapa Riesgos'!$I$67="Baja",'Mapa Riesgos'!$M$67="Leve"),CONCATENATE("R",'Mapa Riesgos'!$A$67),"")</f>
        <v/>
      </c>
      <c r="K36" s="368"/>
      <c r="L36" s="368" t="str">
        <f>IF(AND('Mapa Riesgos'!$I$73="Baja",'Mapa Riesgos'!$M$73="Leve"),CONCATENATE("R",'Mapa Riesgos'!$A$73),"")</f>
        <v/>
      </c>
      <c r="M36" s="368"/>
      <c r="N36" s="368" t="str">
        <f>IF(AND('Mapa Riesgos'!$I$79="Baja",'Mapa Riesgos'!$M$79="Leve"),CONCATENATE("R",'Mapa Riesgos'!$A$79),"")</f>
        <v/>
      </c>
      <c r="O36" s="369"/>
      <c r="P36" s="377" t="str">
        <f ca="1">IF(AND('Mapa Riesgos'!$I$67="Baja",'Mapa Riesgos'!$M$67="Menor"),CONCATENATE("R",'Mapa Riesgos'!$A$67),"")</f>
        <v/>
      </c>
      <c r="Q36" s="377"/>
      <c r="R36" s="377" t="str">
        <f>IF(AND('Mapa Riesgos'!$I$73="Baja",'Mapa Riesgos'!$M$73="Menor"),CONCATENATE("R",'Mapa Riesgos'!$A$73),"")</f>
        <v/>
      </c>
      <c r="S36" s="377"/>
      <c r="T36" s="377" t="str">
        <f>IF(AND('Mapa Riesgos'!$I$79="Baja",'Mapa Riesgos'!$M$79="Menor"),CONCATENATE("R",'Mapa Riesgos'!$A$79),"")</f>
        <v/>
      </c>
      <c r="U36" s="378"/>
      <c r="V36" s="376" t="str">
        <f ca="1">IF(AND('Mapa Riesgos'!$I$67="Baja",'Mapa Riesgos'!$M$67="Moderado"),CONCATENATE("R",'Mapa Riesgos'!$A$67),"")</f>
        <v/>
      </c>
      <c r="W36" s="377"/>
      <c r="X36" s="377" t="str">
        <f>IF(AND('Mapa Riesgos'!$I$73="Baja",'Mapa Riesgos'!$M$73="Moderado"),CONCATENATE("R",'Mapa Riesgos'!$A$73),"")</f>
        <v/>
      </c>
      <c r="Y36" s="377"/>
      <c r="Z36" s="377" t="str">
        <f>IF(AND('Mapa Riesgos'!$I$79="Baja",'Mapa Riesgos'!$M$79="Moderado"),CONCATENATE("R",'Mapa Riesgos'!$A$79),"")</f>
        <v/>
      </c>
      <c r="AA36" s="378"/>
      <c r="AB36" s="394" t="str">
        <f ca="1">IF(AND('Mapa Riesgos'!$I$67="Baja",'Mapa Riesgos'!$M$67="Mayor"),CONCATENATE("R",'Mapa Riesgos'!$A$67),"")</f>
        <v/>
      </c>
      <c r="AC36" s="395"/>
      <c r="AD36" s="396" t="str">
        <f>IF(AND('Mapa Riesgos'!$I$73="Baja",'Mapa Riesgos'!$M$73="Mayor"),CONCATENATE("R",'Mapa Riesgos'!$A$73),"")</f>
        <v/>
      </c>
      <c r="AE36" s="396"/>
      <c r="AF36" s="396" t="str">
        <f>IF(AND('Mapa Riesgos'!$I$79="Baja",'Mapa Riesgos'!$M$79="Mayor"),CONCATENATE("R",'Mapa Riesgos'!$A$79),"")</f>
        <v/>
      </c>
      <c r="AG36" s="397"/>
      <c r="AH36" s="385" t="str">
        <f ca="1">IF(AND('Mapa Riesgos'!$I$67="Baja",'Mapa Riesgos'!$M$67="Catastrófico"),CONCATENATE("R",'Mapa Riesgos'!$A$67),"")</f>
        <v/>
      </c>
      <c r="AI36" s="386"/>
      <c r="AJ36" s="386" t="str">
        <f>IF(AND('Mapa Riesgos'!$I$73="Baja",'Mapa Riesgos'!$M$73="Catastrófico"),CONCATENATE("R",'Mapa Riesgos'!$A$73),"")</f>
        <v/>
      </c>
      <c r="AK36" s="386"/>
      <c r="AL36" s="386" t="str">
        <f>IF(AND('Mapa Riesgos'!$I$79="Baja",'Mapa Riesgos'!$M$79="Catastrófico"),CONCATENATE("R",'Mapa Riesgos'!$A$79),"")</f>
        <v/>
      </c>
      <c r="AM36" s="387"/>
      <c r="AN36" s="87"/>
      <c r="AO36" s="448"/>
      <c r="AP36" s="449"/>
      <c r="AQ36" s="449"/>
      <c r="AR36" s="449"/>
      <c r="AS36" s="449"/>
      <c r="AT36" s="450"/>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row>
    <row r="37" spans="1:80" ht="15.75" thickBot="1">
      <c r="A37" s="87"/>
      <c r="B37" s="416"/>
      <c r="C37" s="416"/>
      <c r="D37" s="417"/>
      <c r="E37" s="411"/>
      <c r="F37" s="412"/>
      <c r="G37" s="412"/>
      <c r="H37" s="412"/>
      <c r="I37" s="412"/>
      <c r="J37" s="370"/>
      <c r="K37" s="371"/>
      <c r="L37" s="371"/>
      <c r="M37" s="371"/>
      <c r="N37" s="371"/>
      <c r="O37" s="372"/>
      <c r="P37" s="380"/>
      <c r="Q37" s="380"/>
      <c r="R37" s="380"/>
      <c r="S37" s="380"/>
      <c r="T37" s="380"/>
      <c r="U37" s="381"/>
      <c r="V37" s="379"/>
      <c r="W37" s="380"/>
      <c r="X37" s="380"/>
      <c r="Y37" s="380"/>
      <c r="Z37" s="380"/>
      <c r="AA37" s="381"/>
      <c r="AB37" s="398"/>
      <c r="AC37" s="399"/>
      <c r="AD37" s="399"/>
      <c r="AE37" s="399"/>
      <c r="AF37" s="399"/>
      <c r="AG37" s="400"/>
      <c r="AH37" s="388"/>
      <c r="AI37" s="389"/>
      <c r="AJ37" s="389"/>
      <c r="AK37" s="389"/>
      <c r="AL37" s="389"/>
      <c r="AM37" s="390"/>
      <c r="AN37" s="87"/>
      <c r="AO37" s="451"/>
      <c r="AP37" s="452"/>
      <c r="AQ37" s="452"/>
      <c r="AR37" s="452"/>
      <c r="AS37" s="452"/>
      <c r="AT37" s="453"/>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row>
    <row r="38" spans="1:80">
      <c r="A38" s="87"/>
      <c r="B38" s="416"/>
      <c r="C38" s="416"/>
      <c r="D38" s="417"/>
      <c r="E38" s="405" t="s">
        <v>106</v>
      </c>
      <c r="F38" s="406"/>
      <c r="G38" s="406"/>
      <c r="H38" s="406"/>
      <c r="I38" s="407"/>
      <c r="J38" s="373" t="str">
        <f ca="1">IF(AND('Mapa Riesgos'!$I$13="Muy Baja",'Mapa Riesgos'!$M$13="Leve"),CONCATENATE("R",'Mapa Riesgos'!$A$13),"")</f>
        <v/>
      </c>
      <c r="K38" s="374"/>
      <c r="L38" s="374" t="str">
        <f ca="1">IF(AND('Mapa Riesgos'!$I$19="Muy Baja",'Mapa Riesgos'!$M$19="Leve"),CONCATENATE("R",'Mapa Riesgos'!$A$19),"")</f>
        <v/>
      </c>
      <c r="M38" s="374"/>
      <c r="N38" s="374" t="str">
        <f ca="1">IF(AND('Mapa Riesgos'!$I$25="Muy Baja",'Mapa Riesgos'!$M$25="Leve"),CONCATENATE("R",'Mapa Riesgos'!$A$25),"")</f>
        <v/>
      </c>
      <c r="O38" s="375"/>
      <c r="P38" s="373" t="str">
        <f ca="1">IF(AND('Mapa Riesgos'!$I$13="Muy Baja",'Mapa Riesgos'!$M$13="Menor"),CONCATENATE("R",'Mapa Riesgos'!$A$13),"")</f>
        <v/>
      </c>
      <c r="Q38" s="374"/>
      <c r="R38" s="374" t="str">
        <f ca="1">IF(AND('Mapa Riesgos'!$I$19="Muy Baja",'Mapa Riesgos'!$M$19="Menor"),CONCATENATE("R",'Mapa Riesgos'!$A$19),"")</f>
        <v/>
      </c>
      <c r="S38" s="374"/>
      <c r="T38" s="374" t="str">
        <f ca="1">IF(AND('Mapa Riesgos'!$I$25="Muy Baja",'Mapa Riesgos'!$M$25="Menor"),CONCATENATE("R",'Mapa Riesgos'!$A$25),"")</f>
        <v/>
      </c>
      <c r="U38" s="375"/>
      <c r="V38" s="382" t="str">
        <f ca="1">IF(AND('Mapa Riesgos'!$I$13="Muy Baja",'Mapa Riesgos'!$M$13="Moderado"),CONCATENATE("R",'Mapa Riesgos'!$A$13),"")</f>
        <v/>
      </c>
      <c r="W38" s="383"/>
      <c r="X38" s="383" t="str">
        <f ca="1">IF(AND('Mapa Riesgos'!$I$19="Muy Baja",'Mapa Riesgos'!$M$19="Moderado"),CONCATENATE("R",'Mapa Riesgos'!$A$19),"")</f>
        <v/>
      </c>
      <c r="Y38" s="383"/>
      <c r="Z38" s="383" t="str">
        <f ca="1">IF(AND('Mapa Riesgos'!$I$25="Muy Baja",'Mapa Riesgos'!$M$25="Moderado"),CONCATENATE("R",'Mapa Riesgos'!$A$25),"")</f>
        <v/>
      </c>
      <c r="AA38" s="384"/>
      <c r="AB38" s="401" t="str">
        <f ca="1">IF(AND('Mapa Riesgos'!$I$13="Muy Baja",'Mapa Riesgos'!$M$13="Mayor"),CONCATENATE("R",'Mapa Riesgos'!$A$13),"")</f>
        <v/>
      </c>
      <c r="AC38" s="402"/>
      <c r="AD38" s="402" t="str">
        <f ca="1">IF(AND('Mapa Riesgos'!$I$19="Muy Baja",'Mapa Riesgos'!$M$19="Mayor"),CONCATENATE("R",'Mapa Riesgos'!$A$19),"")</f>
        <v/>
      </c>
      <c r="AE38" s="402"/>
      <c r="AF38" s="402" t="str">
        <f ca="1">IF(AND('Mapa Riesgos'!$I$25="Muy Baja",'Mapa Riesgos'!$M$25="Mayor"),CONCATENATE("R",'Mapa Riesgos'!$A$25),"")</f>
        <v/>
      </c>
      <c r="AG38" s="403"/>
      <c r="AH38" s="391" t="str">
        <f ca="1">IF(AND('Mapa Riesgos'!$I$13="Muy Baja",'Mapa Riesgos'!$M$13="Catastrófico"),CONCATENATE("R",'Mapa Riesgos'!$A$13),"")</f>
        <v/>
      </c>
      <c r="AI38" s="392"/>
      <c r="AJ38" s="392" t="str">
        <f ca="1">IF(AND('Mapa Riesgos'!$I$19="Muy Baja",'Mapa Riesgos'!$M$19="Catastrófico"),CONCATENATE("R",'Mapa Riesgos'!$A$19),"")</f>
        <v/>
      </c>
      <c r="AK38" s="392"/>
      <c r="AL38" s="392" t="str">
        <f ca="1">IF(AND('Mapa Riesgos'!$I$25="Muy Baja",'Mapa Riesgos'!$M$25="Catastrófico"),CONCATENATE("R",'Mapa Riesgos'!$A$25),"")</f>
        <v/>
      </c>
      <c r="AM38" s="393"/>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row>
    <row r="39" spans="1:80">
      <c r="A39" s="87"/>
      <c r="B39" s="416"/>
      <c r="C39" s="416"/>
      <c r="D39" s="417"/>
      <c r="E39" s="408"/>
      <c r="F39" s="409"/>
      <c r="G39" s="409"/>
      <c r="H39" s="409"/>
      <c r="I39" s="410"/>
      <c r="J39" s="367"/>
      <c r="K39" s="368"/>
      <c r="L39" s="368"/>
      <c r="M39" s="368"/>
      <c r="N39" s="368"/>
      <c r="O39" s="369"/>
      <c r="P39" s="367"/>
      <c r="Q39" s="368"/>
      <c r="R39" s="368"/>
      <c r="S39" s="368"/>
      <c r="T39" s="368"/>
      <c r="U39" s="369"/>
      <c r="V39" s="376"/>
      <c r="W39" s="377"/>
      <c r="X39" s="377"/>
      <c r="Y39" s="377"/>
      <c r="Z39" s="377"/>
      <c r="AA39" s="378"/>
      <c r="AB39" s="394"/>
      <c r="AC39" s="395"/>
      <c r="AD39" s="395"/>
      <c r="AE39" s="395"/>
      <c r="AF39" s="395"/>
      <c r="AG39" s="397"/>
      <c r="AH39" s="385"/>
      <c r="AI39" s="386"/>
      <c r="AJ39" s="386"/>
      <c r="AK39" s="386"/>
      <c r="AL39" s="386"/>
      <c r="AM39" s="3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row>
    <row r="40" spans="1:80">
      <c r="A40" s="87"/>
      <c r="B40" s="416"/>
      <c r="C40" s="416"/>
      <c r="D40" s="417"/>
      <c r="E40" s="408"/>
      <c r="F40" s="409"/>
      <c r="G40" s="409"/>
      <c r="H40" s="409"/>
      <c r="I40" s="410"/>
      <c r="J40" s="367" t="str">
        <f ca="1">IF(AND('Mapa Riesgos'!$I$31="Muy Baja",'Mapa Riesgos'!$M$31="Leve"),CONCATENATE("R",'Mapa Riesgos'!$A$31),"")</f>
        <v/>
      </c>
      <c r="K40" s="368"/>
      <c r="L40" s="368" t="str">
        <f ca="1">IF(AND('Mapa Riesgos'!$I$37="Muy Baja",'Mapa Riesgos'!$M$37="Leve"),CONCATENATE("R",'Mapa Riesgos'!$A$37),"")</f>
        <v/>
      </c>
      <c r="M40" s="368"/>
      <c r="N40" s="368" t="str">
        <f ca="1">IF(AND('Mapa Riesgos'!$I$43="Muy Baja",'Mapa Riesgos'!$M$43="Leve"),CONCATENATE("R",'Mapa Riesgos'!$A$43),"")</f>
        <v/>
      </c>
      <c r="O40" s="369"/>
      <c r="P40" s="367" t="str">
        <f ca="1">IF(AND('Mapa Riesgos'!$I$31="Muy Baja",'Mapa Riesgos'!$M$31="Menor"),CONCATENATE("R",'Mapa Riesgos'!$A$31),"")</f>
        <v/>
      </c>
      <c r="Q40" s="368"/>
      <c r="R40" s="368" t="str">
        <f ca="1">IF(AND('Mapa Riesgos'!$I$37="Muy Baja",'Mapa Riesgos'!$M$37="Menor"),CONCATENATE("R",'Mapa Riesgos'!$A$37),"")</f>
        <v/>
      </c>
      <c r="S40" s="368"/>
      <c r="T40" s="368" t="str">
        <f ca="1">IF(AND('Mapa Riesgos'!$I$43="Muy Baja",'Mapa Riesgos'!$M$43="Menor"),CONCATENATE("R",'Mapa Riesgos'!$A$43),"")</f>
        <v/>
      </c>
      <c r="U40" s="369"/>
      <c r="V40" s="376" t="str">
        <f ca="1">IF(AND('Mapa Riesgos'!$I$31="Muy Baja",'Mapa Riesgos'!$M$31="Moderado"),CONCATENATE("R",'Mapa Riesgos'!$A$31),"")</f>
        <v/>
      </c>
      <c r="W40" s="377"/>
      <c r="X40" s="377" t="str">
        <f ca="1">IF(AND('Mapa Riesgos'!$I$37="Muy Baja",'Mapa Riesgos'!$M$37="Moderado"),CONCATENATE("R",'Mapa Riesgos'!$A$37),"")</f>
        <v/>
      </c>
      <c r="Y40" s="377"/>
      <c r="Z40" s="377" t="str">
        <f ca="1">IF(AND('Mapa Riesgos'!$I$43="Muy Baja",'Mapa Riesgos'!$M$43="Moderado"),CONCATENATE("R",'Mapa Riesgos'!$A$43),"")</f>
        <v/>
      </c>
      <c r="AA40" s="378"/>
      <c r="AB40" s="394" t="str">
        <f ca="1">IF(AND('Mapa Riesgos'!$I$31="Muy Baja",'Mapa Riesgos'!$M$31="Mayor"),CONCATENATE("R",'Mapa Riesgos'!$A$31),"")</f>
        <v/>
      </c>
      <c r="AC40" s="395"/>
      <c r="AD40" s="396" t="str">
        <f ca="1">IF(AND('Mapa Riesgos'!$I$37="Muy Baja",'Mapa Riesgos'!$M$37="Mayor"),CONCATENATE("R",'Mapa Riesgos'!$A$37),"")</f>
        <v/>
      </c>
      <c r="AE40" s="396"/>
      <c r="AF40" s="396" t="str">
        <f ca="1">IF(AND('Mapa Riesgos'!$I$43="Muy Baja",'Mapa Riesgos'!$M$43="Mayor"),CONCATENATE("R",'Mapa Riesgos'!$A$43),"")</f>
        <v/>
      </c>
      <c r="AG40" s="397"/>
      <c r="AH40" s="385" t="str">
        <f ca="1">IF(AND('Mapa Riesgos'!$I$31="Muy Baja",'Mapa Riesgos'!$M$31="Catastrófico"),CONCATENATE("R",'Mapa Riesgos'!$A$31),"")</f>
        <v/>
      </c>
      <c r="AI40" s="386"/>
      <c r="AJ40" s="386" t="str">
        <f ca="1">IF(AND('Mapa Riesgos'!$I$37="Muy Baja",'Mapa Riesgos'!$M$37="Catastrófico"),CONCATENATE("R",'Mapa Riesgos'!$A$37),"")</f>
        <v/>
      </c>
      <c r="AK40" s="386"/>
      <c r="AL40" s="386" t="str">
        <f ca="1">IF(AND('Mapa Riesgos'!$I$43="Muy Baja",'Mapa Riesgos'!$M$43="Catastrófico"),CONCATENATE("R",'Mapa Riesgos'!$A$43),"")</f>
        <v/>
      </c>
      <c r="AM40" s="3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row>
    <row r="41" spans="1:80">
      <c r="A41" s="87"/>
      <c r="B41" s="416"/>
      <c r="C41" s="416"/>
      <c r="D41" s="417"/>
      <c r="E41" s="408"/>
      <c r="F41" s="409"/>
      <c r="G41" s="409"/>
      <c r="H41" s="409"/>
      <c r="I41" s="410"/>
      <c r="J41" s="367"/>
      <c r="K41" s="368"/>
      <c r="L41" s="368"/>
      <c r="M41" s="368"/>
      <c r="N41" s="368"/>
      <c r="O41" s="369"/>
      <c r="P41" s="367"/>
      <c r="Q41" s="368"/>
      <c r="R41" s="368"/>
      <c r="S41" s="368"/>
      <c r="T41" s="368"/>
      <c r="U41" s="369"/>
      <c r="V41" s="376"/>
      <c r="W41" s="377"/>
      <c r="X41" s="377"/>
      <c r="Y41" s="377"/>
      <c r="Z41" s="377"/>
      <c r="AA41" s="378"/>
      <c r="AB41" s="394"/>
      <c r="AC41" s="395"/>
      <c r="AD41" s="396"/>
      <c r="AE41" s="396"/>
      <c r="AF41" s="396"/>
      <c r="AG41" s="397"/>
      <c r="AH41" s="385"/>
      <c r="AI41" s="386"/>
      <c r="AJ41" s="386"/>
      <c r="AK41" s="386"/>
      <c r="AL41" s="386"/>
      <c r="AM41" s="3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row>
    <row r="42" spans="1:80">
      <c r="A42" s="87"/>
      <c r="B42" s="416"/>
      <c r="C42" s="416"/>
      <c r="D42" s="417"/>
      <c r="E42" s="408"/>
      <c r="F42" s="409"/>
      <c r="G42" s="409"/>
      <c r="H42" s="409"/>
      <c r="I42" s="410"/>
      <c r="J42" s="367" t="str">
        <f ca="1">IF(AND('Mapa Riesgos'!$I$49="Muy Baja",'Mapa Riesgos'!$M$49="Leve"),CONCATENATE("R",'Mapa Riesgos'!$A$49),"")</f>
        <v/>
      </c>
      <c r="K42" s="368"/>
      <c r="L42" s="368" t="str">
        <f ca="1">IF(AND('Mapa Riesgos'!$I$55="Muy Baja",'Mapa Riesgos'!$M$55="Leve"),CONCATENATE("R",'Mapa Riesgos'!$A$55),"")</f>
        <v/>
      </c>
      <c r="M42" s="368"/>
      <c r="N42" s="368" t="str">
        <f ca="1">IF(AND('Mapa Riesgos'!$I$61="Muy Baja",'Mapa Riesgos'!$M$61="Leve"),CONCATENATE("R",'Mapa Riesgos'!$A$61),"")</f>
        <v/>
      </c>
      <c r="O42" s="369"/>
      <c r="P42" s="367" t="str">
        <f ca="1">IF(AND('Mapa Riesgos'!$I$49="Muy Baja",'Mapa Riesgos'!$M$49="Menor"),CONCATENATE("R",'Mapa Riesgos'!$A$49),"")</f>
        <v/>
      </c>
      <c r="Q42" s="368"/>
      <c r="R42" s="368" t="str">
        <f ca="1">IF(AND('Mapa Riesgos'!$I$55="Muy Baja",'Mapa Riesgos'!$M$55="Menor"),CONCATENATE("R",'Mapa Riesgos'!$A$55),"")</f>
        <v/>
      </c>
      <c r="S42" s="368"/>
      <c r="T42" s="368" t="str">
        <f ca="1">IF(AND('Mapa Riesgos'!$I$61="Muy Baja",'Mapa Riesgos'!$M$61="Menor"),CONCATENATE("R",'Mapa Riesgos'!$A$61),"")</f>
        <v/>
      </c>
      <c r="U42" s="369"/>
      <c r="V42" s="376" t="str">
        <f ca="1">IF(AND('Mapa Riesgos'!$I$49="Muy Baja",'Mapa Riesgos'!$M$49="Moderado"),CONCATENATE("R",'Mapa Riesgos'!$A$49),"")</f>
        <v/>
      </c>
      <c r="W42" s="377"/>
      <c r="X42" s="377" t="str">
        <f ca="1">IF(AND('Mapa Riesgos'!$I$55="Muy Baja",'Mapa Riesgos'!$M$55="Moderado"),CONCATENATE("R",'Mapa Riesgos'!$A$55),"")</f>
        <v/>
      </c>
      <c r="Y42" s="377"/>
      <c r="Z42" s="377" t="str">
        <f ca="1">IF(AND('Mapa Riesgos'!$I$61="Muy Baja",'Mapa Riesgos'!$M$61="Moderado"),CONCATENATE("R",'Mapa Riesgos'!$A$61),"")</f>
        <v/>
      </c>
      <c r="AA42" s="378"/>
      <c r="AB42" s="394" t="str">
        <f ca="1">IF(AND('Mapa Riesgos'!$I$49="Muy Baja",'Mapa Riesgos'!$M$49="Mayor"),CONCATENATE("R",'Mapa Riesgos'!$A$49),"")</f>
        <v/>
      </c>
      <c r="AC42" s="395"/>
      <c r="AD42" s="396" t="str">
        <f ca="1">IF(AND('Mapa Riesgos'!$I$55="Muy Baja",'Mapa Riesgos'!$M$55="Mayor"),CONCATENATE("R",'Mapa Riesgos'!$A$55),"")</f>
        <v/>
      </c>
      <c r="AE42" s="396"/>
      <c r="AF42" s="396" t="str">
        <f ca="1">IF(AND('Mapa Riesgos'!$I$61="Muy Baja",'Mapa Riesgos'!$M$61="Mayor"),CONCATENATE("R",'Mapa Riesgos'!$A$61),"")</f>
        <v/>
      </c>
      <c r="AG42" s="397"/>
      <c r="AH42" s="385" t="str">
        <f ca="1">IF(AND('Mapa Riesgos'!$I$49="Muy Baja",'Mapa Riesgos'!$M$49="Catastrófico"),CONCATENATE("R",'Mapa Riesgos'!$A$49),"")</f>
        <v/>
      </c>
      <c r="AI42" s="386"/>
      <c r="AJ42" s="386" t="str">
        <f ca="1">IF(AND('Mapa Riesgos'!$I$55="Muy Baja",'Mapa Riesgos'!$M$55="Catastrófico"),CONCATENATE("R",'Mapa Riesgos'!$A$55),"")</f>
        <v/>
      </c>
      <c r="AK42" s="386"/>
      <c r="AL42" s="386" t="str">
        <f ca="1">IF(AND('Mapa Riesgos'!$I$61="Muy Baja",'Mapa Riesgos'!$M$61="Catastrófico"),CONCATENATE("R",'Mapa Riesgos'!$A$61),"")</f>
        <v/>
      </c>
      <c r="AM42" s="3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row>
    <row r="43" spans="1:80">
      <c r="A43" s="87"/>
      <c r="B43" s="416"/>
      <c r="C43" s="416"/>
      <c r="D43" s="417"/>
      <c r="E43" s="408"/>
      <c r="F43" s="409"/>
      <c r="G43" s="409"/>
      <c r="H43" s="409"/>
      <c r="I43" s="410"/>
      <c r="J43" s="367"/>
      <c r="K43" s="368"/>
      <c r="L43" s="368"/>
      <c r="M43" s="368"/>
      <c r="N43" s="368"/>
      <c r="O43" s="369"/>
      <c r="P43" s="367"/>
      <c r="Q43" s="368"/>
      <c r="R43" s="368"/>
      <c r="S43" s="368"/>
      <c r="T43" s="368"/>
      <c r="U43" s="369"/>
      <c r="V43" s="376"/>
      <c r="W43" s="377"/>
      <c r="X43" s="377"/>
      <c r="Y43" s="377"/>
      <c r="Z43" s="377"/>
      <c r="AA43" s="378"/>
      <c r="AB43" s="394"/>
      <c r="AC43" s="395"/>
      <c r="AD43" s="396"/>
      <c r="AE43" s="396"/>
      <c r="AF43" s="396"/>
      <c r="AG43" s="397"/>
      <c r="AH43" s="385"/>
      <c r="AI43" s="386"/>
      <c r="AJ43" s="386"/>
      <c r="AK43" s="386"/>
      <c r="AL43" s="386"/>
      <c r="AM43" s="3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row>
    <row r="44" spans="1:80">
      <c r="A44" s="87"/>
      <c r="B44" s="416"/>
      <c r="C44" s="416"/>
      <c r="D44" s="417"/>
      <c r="E44" s="408"/>
      <c r="F44" s="409"/>
      <c r="G44" s="409"/>
      <c r="H44" s="409"/>
      <c r="I44" s="410"/>
      <c r="J44" s="367" t="str">
        <f ca="1">IF(AND('Mapa Riesgos'!$I$67="Muy Baja",'Mapa Riesgos'!$M$67="Leve"),CONCATENATE("R",'Mapa Riesgos'!$A$67),"")</f>
        <v/>
      </c>
      <c r="K44" s="368"/>
      <c r="L44" s="368" t="str">
        <f>IF(AND('Mapa Riesgos'!$I$73="Muy Baja",'Mapa Riesgos'!$M$73="Leve"),CONCATENATE("R",'Mapa Riesgos'!$A$73),"")</f>
        <v/>
      </c>
      <c r="M44" s="368"/>
      <c r="N44" s="368" t="str">
        <f>IF(AND('Mapa Riesgos'!$I$79="Muy Baja",'Mapa Riesgos'!$M$79="Leve"),CONCATENATE("R",'Mapa Riesgos'!$A$79),"")</f>
        <v/>
      </c>
      <c r="O44" s="369"/>
      <c r="P44" s="367" t="str">
        <f ca="1">IF(AND('Mapa Riesgos'!$I$67="Muy Baja",'Mapa Riesgos'!$M$67="Menor"),CONCATENATE("R",'Mapa Riesgos'!$A$67),"")</f>
        <v/>
      </c>
      <c r="Q44" s="368"/>
      <c r="R44" s="368" t="str">
        <f>IF(AND('Mapa Riesgos'!$I$73="Muy Baja",'Mapa Riesgos'!$M$73="Menor"),CONCATENATE("R",'Mapa Riesgos'!$A$73),"")</f>
        <v/>
      </c>
      <c r="S44" s="368"/>
      <c r="T44" s="368" t="str">
        <f>IF(AND('Mapa Riesgos'!$I$79="Muy Baja",'Mapa Riesgos'!$M$79="Menor"),CONCATENATE("R",'Mapa Riesgos'!$A$79),"")</f>
        <v/>
      </c>
      <c r="U44" s="369"/>
      <c r="V44" s="376" t="str">
        <f ca="1">IF(AND('Mapa Riesgos'!$I$67="Muy Baja",'Mapa Riesgos'!$M$67="Moderado"),CONCATENATE("R",'Mapa Riesgos'!$A$67),"")</f>
        <v/>
      </c>
      <c r="W44" s="377"/>
      <c r="X44" s="377" t="str">
        <f>IF(AND('Mapa Riesgos'!$I$73="Muy Baja",'Mapa Riesgos'!$M$73="Moderado"),CONCATENATE("R",'Mapa Riesgos'!$A$73),"")</f>
        <v/>
      </c>
      <c r="Y44" s="377"/>
      <c r="Z44" s="377" t="str">
        <f>IF(AND('Mapa Riesgos'!$I$79="Muy Baja",'Mapa Riesgos'!$M$79="Moderado"),CONCATENATE("R",'Mapa Riesgos'!$A$79),"")</f>
        <v/>
      </c>
      <c r="AA44" s="378"/>
      <c r="AB44" s="394" t="str">
        <f ca="1">IF(AND('Mapa Riesgos'!$I$67="Muy Baja",'Mapa Riesgos'!$M$67="Mayor"),CONCATENATE("R",'Mapa Riesgos'!$A$67),"")</f>
        <v/>
      </c>
      <c r="AC44" s="395"/>
      <c r="AD44" s="396" t="str">
        <f>IF(AND('Mapa Riesgos'!$I$73="Muy Baja",'Mapa Riesgos'!$M$73="Mayor"),CONCATENATE("R",'Mapa Riesgos'!$A$73),"")</f>
        <v/>
      </c>
      <c r="AE44" s="396"/>
      <c r="AF44" s="396" t="str">
        <f>IF(AND('Mapa Riesgos'!$I$79="Muy Baja",'Mapa Riesgos'!$M$79="Mayor"),CONCATENATE("R",'Mapa Riesgos'!$A$79),"")</f>
        <v/>
      </c>
      <c r="AG44" s="397"/>
      <c r="AH44" s="385" t="str">
        <f ca="1">IF(AND('Mapa Riesgos'!$I$67="Muy Baja",'Mapa Riesgos'!$M$67="Catastrófico"),CONCATENATE("R",'Mapa Riesgos'!$A$67),"")</f>
        <v/>
      </c>
      <c r="AI44" s="386"/>
      <c r="AJ44" s="386" t="str">
        <f>IF(AND('Mapa Riesgos'!$I$73="Muy Baja",'Mapa Riesgos'!$M$73="Catastrófico"),CONCATENATE("R",'Mapa Riesgos'!$A$73),"")</f>
        <v/>
      </c>
      <c r="AK44" s="386"/>
      <c r="AL44" s="386" t="str">
        <f>IF(AND('Mapa Riesgos'!$I$79="Muy Baja",'Mapa Riesgos'!$M$79="Catastrófico"),CONCATENATE("R",'Mapa Riesgos'!$A$79),"")</f>
        <v/>
      </c>
      <c r="AM44" s="3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row>
    <row r="45" spans="1:80" ht="15.75" thickBot="1">
      <c r="A45" s="87"/>
      <c r="B45" s="416"/>
      <c r="C45" s="416"/>
      <c r="D45" s="417"/>
      <c r="E45" s="411"/>
      <c r="F45" s="412"/>
      <c r="G45" s="412"/>
      <c r="H45" s="412"/>
      <c r="I45" s="413"/>
      <c r="J45" s="370"/>
      <c r="K45" s="371"/>
      <c r="L45" s="371"/>
      <c r="M45" s="371"/>
      <c r="N45" s="371"/>
      <c r="O45" s="372"/>
      <c r="P45" s="370"/>
      <c r="Q45" s="371"/>
      <c r="R45" s="371"/>
      <c r="S45" s="371"/>
      <c r="T45" s="371"/>
      <c r="U45" s="372"/>
      <c r="V45" s="379"/>
      <c r="W45" s="380"/>
      <c r="X45" s="380"/>
      <c r="Y45" s="380"/>
      <c r="Z45" s="380"/>
      <c r="AA45" s="381"/>
      <c r="AB45" s="398"/>
      <c r="AC45" s="399"/>
      <c r="AD45" s="399"/>
      <c r="AE45" s="399"/>
      <c r="AF45" s="399"/>
      <c r="AG45" s="400"/>
      <c r="AH45" s="388"/>
      <c r="AI45" s="389"/>
      <c r="AJ45" s="389"/>
      <c r="AK45" s="389"/>
      <c r="AL45" s="389"/>
      <c r="AM45" s="390"/>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row>
    <row r="46" spans="1:80">
      <c r="A46" s="87"/>
      <c r="B46" s="87"/>
      <c r="C46" s="87"/>
      <c r="D46" s="87"/>
      <c r="E46" s="87"/>
      <c r="F46" s="87"/>
      <c r="G46" s="87"/>
      <c r="H46" s="87"/>
      <c r="I46" s="87"/>
      <c r="J46" s="405" t="s">
        <v>105</v>
      </c>
      <c r="K46" s="406"/>
      <c r="L46" s="406"/>
      <c r="M46" s="406"/>
      <c r="N46" s="406"/>
      <c r="O46" s="407"/>
      <c r="P46" s="405" t="s">
        <v>104</v>
      </c>
      <c r="Q46" s="406"/>
      <c r="R46" s="406"/>
      <c r="S46" s="406"/>
      <c r="T46" s="406"/>
      <c r="U46" s="407"/>
      <c r="V46" s="405" t="s">
        <v>103</v>
      </c>
      <c r="W46" s="406"/>
      <c r="X46" s="406"/>
      <c r="Y46" s="406"/>
      <c r="Z46" s="406"/>
      <c r="AA46" s="407"/>
      <c r="AB46" s="405" t="s">
        <v>102</v>
      </c>
      <c r="AC46" s="415"/>
      <c r="AD46" s="406"/>
      <c r="AE46" s="406"/>
      <c r="AF46" s="406"/>
      <c r="AG46" s="407"/>
      <c r="AH46" s="405" t="s">
        <v>101</v>
      </c>
      <c r="AI46" s="406"/>
      <c r="AJ46" s="406"/>
      <c r="AK46" s="406"/>
      <c r="AL46" s="406"/>
      <c r="AM46" s="40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row>
    <row r="47" spans="1:80">
      <c r="A47" s="87"/>
      <c r="B47" s="87"/>
      <c r="C47" s="87"/>
      <c r="D47" s="87"/>
      <c r="E47" s="87"/>
      <c r="F47" s="87"/>
      <c r="G47" s="87"/>
      <c r="H47" s="87"/>
      <c r="I47" s="87"/>
      <c r="J47" s="408"/>
      <c r="K47" s="409"/>
      <c r="L47" s="409"/>
      <c r="M47" s="409"/>
      <c r="N47" s="409"/>
      <c r="O47" s="410"/>
      <c r="P47" s="408"/>
      <c r="Q47" s="409"/>
      <c r="R47" s="409"/>
      <c r="S47" s="409"/>
      <c r="T47" s="409"/>
      <c r="U47" s="410"/>
      <c r="V47" s="408"/>
      <c r="W47" s="409"/>
      <c r="X47" s="409"/>
      <c r="Y47" s="409"/>
      <c r="Z47" s="409"/>
      <c r="AA47" s="410"/>
      <c r="AB47" s="408"/>
      <c r="AC47" s="409"/>
      <c r="AD47" s="409"/>
      <c r="AE47" s="409"/>
      <c r="AF47" s="409"/>
      <c r="AG47" s="410"/>
      <c r="AH47" s="408"/>
      <c r="AI47" s="409"/>
      <c r="AJ47" s="409"/>
      <c r="AK47" s="409"/>
      <c r="AL47" s="409"/>
      <c r="AM47" s="410"/>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row>
    <row r="48" spans="1:80">
      <c r="A48" s="87"/>
      <c r="B48" s="87"/>
      <c r="C48" s="87"/>
      <c r="D48" s="87"/>
      <c r="E48" s="87"/>
      <c r="F48" s="87"/>
      <c r="G48" s="87"/>
      <c r="H48" s="87"/>
      <c r="I48" s="87"/>
      <c r="J48" s="408"/>
      <c r="K48" s="409"/>
      <c r="L48" s="409"/>
      <c r="M48" s="409"/>
      <c r="N48" s="409"/>
      <c r="O48" s="410"/>
      <c r="P48" s="408"/>
      <c r="Q48" s="409"/>
      <c r="R48" s="409"/>
      <c r="S48" s="409"/>
      <c r="T48" s="409"/>
      <c r="U48" s="410"/>
      <c r="V48" s="408"/>
      <c r="W48" s="409"/>
      <c r="X48" s="409"/>
      <c r="Y48" s="409"/>
      <c r="Z48" s="409"/>
      <c r="AA48" s="410"/>
      <c r="AB48" s="408"/>
      <c r="AC48" s="409"/>
      <c r="AD48" s="409"/>
      <c r="AE48" s="409"/>
      <c r="AF48" s="409"/>
      <c r="AG48" s="410"/>
      <c r="AH48" s="408"/>
      <c r="AI48" s="409"/>
      <c r="AJ48" s="409"/>
      <c r="AK48" s="409"/>
      <c r="AL48" s="409"/>
      <c r="AM48" s="410"/>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row>
    <row r="49" spans="1:80">
      <c r="A49" s="87"/>
      <c r="B49" s="87"/>
      <c r="C49" s="87"/>
      <c r="D49" s="87"/>
      <c r="E49" s="87"/>
      <c r="F49" s="87"/>
      <c r="G49" s="87"/>
      <c r="H49" s="87"/>
      <c r="I49" s="87"/>
      <c r="J49" s="408"/>
      <c r="K49" s="409"/>
      <c r="L49" s="409"/>
      <c r="M49" s="409"/>
      <c r="N49" s="409"/>
      <c r="O49" s="410"/>
      <c r="P49" s="408"/>
      <c r="Q49" s="409"/>
      <c r="R49" s="409"/>
      <c r="S49" s="409"/>
      <c r="T49" s="409"/>
      <c r="U49" s="410"/>
      <c r="V49" s="408"/>
      <c r="W49" s="409"/>
      <c r="X49" s="409"/>
      <c r="Y49" s="409"/>
      <c r="Z49" s="409"/>
      <c r="AA49" s="410"/>
      <c r="AB49" s="408"/>
      <c r="AC49" s="409"/>
      <c r="AD49" s="409"/>
      <c r="AE49" s="409"/>
      <c r="AF49" s="409"/>
      <c r="AG49" s="410"/>
      <c r="AH49" s="408"/>
      <c r="AI49" s="409"/>
      <c r="AJ49" s="409"/>
      <c r="AK49" s="409"/>
      <c r="AL49" s="409"/>
      <c r="AM49" s="410"/>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row>
    <row r="50" spans="1:80">
      <c r="A50" s="87"/>
      <c r="B50" s="87"/>
      <c r="C50" s="87"/>
      <c r="D50" s="87"/>
      <c r="E50" s="87"/>
      <c r="F50" s="87"/>
      <c r="G50" s="87"/>
      <c r="H50" s="87"/>
      <c r="I50" s="87"/>
      <c r="J50" s="408"/>
      <c r="K50" s="409"/>
      <c r="L50" s="409"/>
      <c r="M50" s="409"/>
      <c r="N50" s="409"/>
      <c r="O50" s="410"/>
      <c r="P50" s="408"/>
      <c r="Q50" s="409"/>
      <c r="R50" s="409"/>
      <c r="S50" s="409"/>
      <c r="T50" s="409"/>
      <c r="U50" s="410"/>
      <c r="V50" s="408"/>
      <c r="W50" s="409"/>
      <c r="X50" s="409"/>
      <c r="Y50" s="409"/>
      <c r="Z50" s="409"/>
      <c r="AA50" s="410"/>
      <c r="AB50" s="408"/>
      <c r="AC50" s="409"/>
      <c r="AD50" s="409"/>
      <c r="AE50" s="409"/>
      <c r="AF50" s="409"/>
      <c r="AG50" s="410"/>
      <c r="AH50" s="408"/>
      <c r="AI50" s="409"/>
      <c r="AJ50" s="409"/>
      <c r="AK50" s="409"/>
      <c r="AL50" s="409"/>
      <c r="AM50" s="410"/>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row>
    <row r="51" spans="1:80" ht="15.75" thickBot="1">
      <c r="A51" s="87"/>
      <c r="B51" s="87"/>
      <c r="C51" s="87"/>
      <c r="D51" s="87"/>
      <c r="E51" s="87"/>
      <c r="F51" s="87"/>
      <c r="G51" s="87"/>
      <c r="H51" s="87"/>
      <c r="I51" s="87"/>
      <c r="J51" s="411"/>
      <c r="K51" s="412"/>
      <c r="L51" s="412"/>
      <c r="M51" s="412"/>
      <c r="N51" s="412"/>
      <c r="O51" s="413"/>
      <c r="P51" s="411"/>
      <c r="Q51" s="412"/>
      <c r="R51" s="412"/>
      <c r="S51" s="412"/>
      <c r="T51" s="412"/>
      <c r="U51" s="413"/>
      <c r="V51" s="411"/>
      <c r="W51" s="412"/>
      <c r="X51" s="412"/>
      <c r="Y51" s="412"/>
      <c r="Z51" s="412"/>
      <c r="AA51" s="413"/>
      <c r="AB51" s="411"/>
      <c r="AC51" s="412"/>
      <c r="AD51" s="412"/>
      <c r="AE51" s="412"/>
      <c r="AF51" s="412"/>
      <c r="AG51" s="413"/>
      <c r="AH51" s="411"/>
      <c r="AI51" s="412"/>
      <c r="AJ51" s="412"/>
      <c r="AK51" s="412"/>
      <c r="AL51" s="412"/>
      <c r="AM51" s="413"/>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row>
    <row r="52" spans="1:80">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row>
    <row r="53" spans="1:80" ht="15" customHeight="1">
      <c r="A53" s="87"/>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row>
    <row r="54" spans="1:80" ht="15" customHeight="1">
      <c r="A54" s="87"/>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row>
    <row r="55" spans="1:80">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row>
    <row r="56" spans="1:80">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row>
    <row r="57" spans="1:80">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row>
    <row r="58" spans="1:80">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row>
    <row r="59" spans="1:80">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row>
    <row r="60" spans="1:80">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row>
    <row r="61" spans="1:80">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row>
    <row r="62" spans="1:80">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row>
    <row r="63" spans="1:80">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row>
    <row r="64" spans="1:80">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row>
    <row r="65" spans="1:80">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row>
    <row r="66" spans="1:80">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row>
    <row r="67" spans="1:80">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row>
    <row r="68" spans="1:80">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row>
    <row r="69" spans="1:80">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row>
    <row r="70" spans="1:80">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row>
    <row r="71" spans="1:80">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row>
    <row r="72" spans="1:80">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row>
    <row r="73" spans="1:80">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row>
    <row r="74" spans="1:80">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row>
    <row r="75" spans="1:80">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row>
    <row r="76" spans="1:80">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row>
    <row r="77" spans="1:80">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row>
    <row r="78" spans="1:80">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row>
    <row r="79" spans="1:80">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row>
    <row r="80" spans="1:80">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row>
    <row r="81" spans="1:6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row>
    <row r="82" spans="1:63">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row>
    <row r="83" spans="1:63">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row>
    <row r="84" spans="1:63">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row>
    <row r="85" spans="1:63">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row>
    <row r="86" spans="1:63">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row>
    <row r="87" spans="1:63">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row>
    <row r="88" spans="1:63">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row>
    <row r="89" spans="1:63">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row>
    <row r="90" spans="1:63">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row>
    <row r="91" spans="1:63">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row>
    <row r="92" spans="1:63">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row>
    <row r="93" spans="1:63">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row>
    <row r="94" spans="1:63">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row>
    <row r="95" spans="1:63">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row>
    <row r="96" spans="1:63">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row>
    <row r="97" spans="1:63">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row>
    <row r="98" spans="1:63">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row>
    <row r="99" spans="1:63">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row>
    <row r="100" spans="1:63">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row>
    <row r="101" spans="1:63">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row>
    <row r="102" spans="1:63">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row>
    <row r="103" spans="1:63">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row>
    <row r="104" spans="1:63">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row>
    <row r="105" spans="1:63">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row>
    <row r="106" spans="1:63">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row>
    <row r="107" spans="1:63">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row>
    <row r="108" spans="1:63">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row>
    <row r="109" spans="1:63">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row>
    <row r="110" spans="1:63">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row>
    <row r="111" spans="1:63">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row>
    <row r="112" spans="1:63">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row>
    <row r="113" spans="1:63">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row>
    <row r="114" spans="1:63">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row>
    <row r="115" spans="1:63">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row>
    <row r="116" spans="1:63">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row>
    <row r="117" spans="1:63">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row>
    <row r="118" spans="1:63">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row>
    <row r="119" spans="1:63">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row>
    <row r="120" spans="1:63">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row>
    <row r="121" spans="1:63">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row>
    <row r="122" spans="1:63">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row>
    <row r="123" spans="1:63">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row>
    <row r="124" spans="1:63">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row>
    <row r="125" spans="1:63">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row>
    <row r="126" spans="1:63">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row>
    <row r="127" spans="1:63">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row>
    <row r="128" spans="1:63">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row>
    <row r="129" spans="2:63">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row>
    <row r="130" spans="2:63">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row>
    <row r="131" spans="2:63">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row>
    <row r="132" spans="2:63">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row>
    <row r="133" spans="2:63">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row>
    <row r="134" spans="2:63">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row>
    <row r="135" spans="2:63">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row>
    <row r="136" spans="2:63">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row>
    <row r="137" spans="2:63">
      <c r="B137" s="87"/>
      <c r="C137" s="87"/>
      <c r="D137" s="87"/>
      <c r="E137" s="87"/>
      <c r="F137" s="87"/>
      <c r="G137" s="87"/>
      <c r="H137" s="87"/>
      <c r="I137" s="87"/>
    </row>
    <row r="138" spans="2:63">
      <c r="B138" s="87"/>
      <c r="C138" s="87"/>
      <c r="D138" s="87"/>
      <c r="E138" s="87"/>
      <c r="F138" s="87"/>
      <c r="G138" s="87"/>
      <c r="H138" s="87"/>
      <c r="I138" s="87"/>
    </row>
    <row r="139" spans="2:63">
      <c r="B139" s="87"/>
      <c r="C139" s="87"/>
      <c r="D139" s="87"/>
      <c r="E139" s="87"/>
      <c r="F139" s="87"/>
      <c r="G139" s="87"/>
      <c r="H139" s="87"/>
      <c r="I139" s="87"/>
    </row>
    <row r="140" spans="2:63">
      <c r="B140" s="87"/>
      <c r="C140" s="87"/>
      <c r="D140" s="87"/>
      <c r="E140" s="87"/>
      <c r="F140" s="87"/>
      <c r="G140" s="87"/>
      <c r="H140" s="87"/>
      <c r="I140" s="87"/>
    </row>
  </sheetData>
  <sheetProtection algorithmName="SHA-512" hashValue="6pD5pDh7iV6U+Upc6pYrMu0zBEFRgFokE0aP0vdTqMec2AU0QS0hJgWvZmDuQ+mL1/Q+187Mxh2grIQk97wONg==" saltValue="B7e0PGX6/VsVGHq/RSV4+A=="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M248"/>
  <sheetViews>
    <sheetView topLeftCell="B15" zoomScale="50" zoomScaleNormal="50" workbookViewId="0">
      <selection activeCell="B6" sqref="B6:D55"/>
    </sheetView>
  </sheetViews>
  <sheetFormatPr baseColWidth="10"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row>
    <row r="2" spans="1:91" ht="18" customHeight="1">
      <c r="A2" s="87"/>
      <c r="B2" s="484" t="s">
        <v>151</v>
      </c>
      <c r="C2" s="485"/>
      <c r="D2" s="485"/>
      <c r="E2" s="485"/>
      <c r="F2" s="485"/>
      <c r="G2" s="485"/>
      <c r="H2" s="485"/>
      <c r="I2" s="485"/>
      <c r="J2" s="404" t="s">
        <v>2</v>
      </c>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row>
    <row r="3" spans="1:91" ht="18.75" customHeight="1">
      <c r="A3" s="87"/>
      <c r="B3" s="485"/>
      <c r="C3" s="485"/>
      <c r="D3" s="485"/>
      <c r="E3" s="485"/>
      <c r="F3" s="485"/>
      <c r="G3" s="485"/>
      <c r="H3" s="485"/>
      <c r="I3" s="485"/>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row>
    <row r="4" spans="1:91" ht="15" customHeight="1">
      <c r="A4" s="87"/>
      <c r="B4" s="485"/>
      <c r="C4" s="485"/>
      <c r="D4" s="485"/>
      <c r="E4" s="485"/>
      <c r="F4" s="485"/>
      <c r="G4" s="485"/>
      <c r="H4" s="485"/>
      <c r="I4" s="485"/>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row>
    <row r="5" spans="1:91" ht="15.75" thickBo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row>
    <row r="6" spans="1:91" ht="15" customHeight="1">
      <c r="A6" s="87"/>
      <c r="B6" s="416" t="s">
        <v>4</v>
      </c>
      <c r="C6" s="416"/>
      <c r="D6" s="417"/>
      <c r="E6" s="454" t="s">
        <v>109</v>
      </c>
      <c r="F6" s="455"/>
      <c r="G6" s="455"/>
      <c r="H6" s="455"/>
      <c r="I6" s="456"/>
      <c r="J6" s="49" t="str">
        <f>IF(AND('Mapa Riesgos'!$Z$13="Muy Alta",'Mapa Riesgos'!$AB$13="Leve"),CONCATENATE("R1C",'Mapa Riesgos'!$P$13),"")</f>
        <v/>
      </c>
      <c r="K6" s="50" t="str">
        <f>IF(AND('Mapa Riesgos'!$Z$14="Muy Alta",'Mapa Riesgos'!$AB$14="Leve"),CONCATENATE("R1C",'Mapa Riesgos'!$P$14),"")</f>
        <v/>
      </c>
      <c r="L6" s="50" t="str">
        <f>IF(AND('Mapa Riesgos'!$Z$15="Muy Alta",'Mapa Riesgos'!$AB$15="Leve"),CONCATENATE("R1C",'Mapa Riesgos'!$P$15),"")</f>
        <v/>
      </c>
      <c r="M6" s="50" t="str">
        <f>IF(AND('Mapa Riesgos'!$Z$16="Muy Alta",'Mapa Riesgos'!$AB$16="Leve"),CONCATENATE("R1C",'Mapa Riesgos'!$P$16),"")</f>
        <v/>
      </c>
      <c r="N6" s="50" t="str">
        <f>IF(AND('Mapa Riesgos'!$Z$17="Muy Alta",'Mapa Riesgos'!$AB$17="Leve"),CONCATENATE("R1C",'Mapa Riesgos'!$P$17),"")</f>
        <v/>
      </c>
      <c r="O6" s="51" t="str">
        <f>IF(AND('Mapa Riesgos'!$Z$18="Muy Alta",'Mapa Riesgos'!$AB$18="Leve"),CONCATENATE("R1C",'Mapa Riesgos'!$P$18),"")</f>
        <v/>
      </c>
      <c r="P6" s="49" t="str">
        <f>IF(AND('Mapa Riesgos'!$Z$13="Muy Alta",'Mapa Riesgos'!$AB$13="Menor"),CONCATENATE("R1C",'Mapa Riesgos'!$P$13),"")</f>
        <v/>
      </c>
      <c r="Q6" s="50" t="str">
        <f>IF(AND('Mapa Riesgos'!$Z$14="Muy Alta",'Mapa Riesgos'!$AB$14="Menor"),CONCATENATE("R1C",'Mapa Riesgos'!$P$14),"")</f>
        <v/>
      </c>
      <c r="R6" s="50" t="str">
        <f>IF(AND('Mapa Riesgos'!$Z$15="Muy Alta",'Mapa Riesgos'!$AB$15="Menor"),CONCATENATE("R1C",'Mapa Riesgos'!$P$15),"")</f>
        <v/>
      </c>
      <c r="S6" s="50" t="str">
        <f>IF(AND('Mapa Riesgos'!$Z$16="Muy Alta",'Mapa Riesgos'!$AB$16="Menor"),CONCATENATE("R1C",'Mapa Riesgos'!$P$16),"")</f>
        <v/>
      </c>
      <c r="T6" s="50" t="str">
        <f>IF(AND('Mapa Riesgos'!$Z$17="Muy Alta",'Mapa Riesgos'!$AB$17="Menor"),CONCATENATE("R1C",'Mapa Riesgos'!$P$17),"")</f>
        <v/>
      </c>
      <c r="U6" s="51" t="str">
        <f>IF(AND('Mapa Riesgos'!$Z$18="Muy Alta",'Mapa Riesgos'!$AB$18="Menor"),CONCATENATE("R1C",'Mapa Riesgos'!$P$18),"")</f>
        <v/>
      </c>
      <c r="V6" s="49" t="str">
        <f>IF(AND('Mapa Riesgos'!$Z$13="Muy Alta",'Mapa Riesgos'!$AB$13="Moderado"),CONCATENATE("R1C",'Mapa Riesgos'!$P$13),"")</f>
        <v/>
      </c>
      <c r="W6" s="50" t="str">
        <f>IF(AND('Mapa Riesgos'!$Z$14="Muy Alta",'Mapa Riesgos'!$AB$14="Moderado"),CONCATENATE("R1C",'Mapa Riesgos'!$P$14),"")</f>
        <v/>
      </c>
      <c r="X6" s="50" t="str">
        <f>IF(AND('Mapa Riesgos'!$Z$15="Muy Alta",'Mapa Riesgos'!$AB$15="Moderado"),CONCATENATE("R1C",'Mapa Riesgos'!$P$15),"")</f>
        <v/>
      </c>
      <c r="Y6" s="50" t="str">
        <f>IF(AND('Mapa Riesgos'!$Z$16="Muy Alta",'Mapa Riesgos'!$AB$16="Moderado"),CONCATENATE("R1C",'Mapa Riesgos'!$P$16),"")</f>
        <v/>
      </c>
      <c r="Z6" s="50" t="str">
        <f>IF(AND('Mapa Riesgos'!$Z$17="Muy Alta",'Mapa Riesgos'!$AB$17="Moderado"),CONCATENATE("R1C",'Mapa Riesgos'!$P$17),"")</f>
        <v/>
      </c>
      <c r="AA6" s="51" t="str">
        <f>IF(AND('Mapa Riesgos'!$Z$18="Muy Alta",'Mapa Riesgos'!$AB$18="Moderado"),CONCATENATE("R1C",'Mapa Riesgos'!$P$18),"")</f>
        <v/>
      </c>
      <c r="AB6" s="49" t="str">
        <f>IF(AND('Mapa Riesgos'!$Z$13="Muy Alta",'Mapa Riesgos'!$AB$13="Mayor"),CONCATENATE("R1C",'Mapa Riesgos'!$P$13),"")</f>
        <v/>
      </c>
      <c r="AC6" s="50" t="str">
        <f>IF(AND('Mapa Riesgos'!$Z$14="Muy Alta",'Mapa Riesgos'!$AB$14="Mayor"),CONCATENATE("R1C",'Mapa Riesgos'!$P$14),"")</f>
        <v/>
      </c>
      <c r="AD6" s="50" t="str">
        <f>IF(AND('Mapa Riesgos'!$Z$15="Muy Alta",'Mapa Riesgos'!$AB$15="Mayor"),CONCATENATE("R1C",'Mapa Riesgos'!$P$15),"")</f>
        <v/>
      </c>
      <c r="AE6" s="50" t="str">
        <f>IF(AND('Mapa Riesgos'!$Z$16="Muy Alta",'Mapa Riesgos'!$AB$16="Mayor"),CONCATENATE("R1C",'Mapa Riesgos'!$P$16),"")</f>
        <v/>
      </c>
      <c r="AF6" s="50" t="str">
        <f>IF(AND('Mapa Riesgos'!$Z$17="Muy Alta",'Mapa Riesgos'!$AB$17="Mayor"),CONCATENATE("R1C",'Mapa Riesgos'!$P$17),"")</f>
        <v/>
      </c>
      <c r="AG6" s="51" t="str">
        <f>IF(AND('Mapa Riesgos'!$Z$18="Muy Alta",'Mapa Riesgos'!$AB$18="Mayor"),CONCATENATE("R1C",'Mapa Riesgos'!$P$18),"")</f>
        <v/>
      </c>
      <c r="AH6" s="52" t="str">
        <f>IF(AND('Mapa Riesgos'!$Z$13="Muy Alta",'Mapa Riesgos'!$AB$13="Catastrófico"),CONCATENATE("R1C",'Mapa Riesgos'!$P$13),"")</f>
        <v/>
      </c>
      <c r="AI6" s="53" t="str">
        <f>IF(AND('Mapa Riesgos'!$Z$14="Muy Alta",'Mapa Riesgos'!$AB$14="Catastrófico"),CONCATENATE("R1C",'Mapa Riesgos'!$P$14),"")</f>
        <v/>
      </c>
      <c r="AJ6" s="53" t="str">
        <f>IF(AND('Mapa Riesgos'!$Z$15="Muy Alta",'Mapa Riesgos'!$AB$15="Catastrófico"),CONCATENATE("R1C",'Mapa Riesgos'!$P$15),"")</f>
        <v/>
      </c>
      <c r="AK6" s="53" t="str">
        <f>IF(AND('Mapa Riesgos'!$Z$16="Muy Alta",'Mapa Riesgos'!$AB$16="Catastrófico"),CONCATENATE("R1C",'Mapa Riesgos'!$P$16),"")</f>
        <v/>
      </c>
      <c r="AL6" s="53" t="str">
        <f>IF(AND('Mapa Riesgos'!$Z$17="Muy Alta",'Mapa Riesgos'!$AB$17="Catastrófico"),CONCATENATE("R1C",'Mapa Riesgos'!$P$17),"")</f>
        <v/>
      </c>
      <c r="AM6" s="54" t="str">
        <f>IF(AND('Mapa Riesgos'!$Z$18="Muy Alta",'Mapa Riesgos'!$AB$18="Catastrófico"),CONCATENATE("R1C",'Mapa Riesgos'!$P$18),"")</f>
        <v/>
      </c>
      <c r="AN6" s="87"/>
      <c r="AO6" s="475" t="s">
        <v>76</v>
      </c>
      <c r="AP6" s="476"/>
      <c r="AQ6" s="476"/>
      <c r="AR6" s="476"/>
      <c r="AS6" s="476"/>
      <c r="AT6" s="47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row>
    <row r="7" spans="1:91" ht="15" customHeight="1">
      <c r="A7" s="87"/>
      <c r="B7" s="416"/>
      <c r="C7" s="416"/>
      <c r="D7" s="417"/>
      <c r="E7" s="457"/>
      <c r="F7" s="458"/>
      <c r="G7" s="458"/>
      <c r="H7" s="458"/>
      <c r="I7" s="459"/>
      <c r="J7" s="55" t="str">
        <f>IF(AND('Mapa Riesgos'!$Z$19="Muy Alta",'Mapa Riesgos'!$AB$19="Leve"),CONCATENATE("R2C",'Mapa Riesgos'!$P$19),"")</f>
        <v/>
      </c>
      <c r="K7" s="56" t="str">
        <f>IF(AND('Mapa Riesgos'!$Z$20="Muy Alta",'Mapa Riesgos'!$AB$20="Leve"),CONCATENATE("R2C",'Mapa Riesgos'!$P$20),"")</f>
        <v/>
      </c>
      <c r="L7" s="56" t="str">
        <f>IF(AND('Mapa Riesgos'!$Z$21="Muy Alta",'Mapa Riesgos'!$AB$21="Leve"),CONCATENATE("R2C",'Mapa Riesgos'!$P$21),"")</f>
        <v/>
      </c>
      <c r="M7" s="56" t="str">
        <f>IF(AND('Mapa Riesgos'!$Z$22="Muy Alta",'Mapa Riesgos'!$AB$22="Leve"),CONCATENATE("R2C",'Mapa Riesgos'!$P$22),"")</f>
        <v/>
      </c>
      <c r="N7" s="56" t="str">
        <f>IF(AND('Mapa Riesgos'!$Z$23="Muy Alta",'Mapa Riesgos'!$AB$23="Leve"),CONCATENATE("R2C",'Mapa Riesgos'!$P$23),"")</f>
        <v/>
      </c>
      <c r="O7" s="57" t="str">
        <f>IF(AND('Mapa Riesgos'!$Z$24="Muy Alta",'Mapa Riesgos'!$AB$24="Leve"),CONCATENATE("R2C",'Mapa Riesgos'!$P$24),"")</f>
        <v/>
      </c>
      <c r="P7" s="55" t="str">
        <f>IF(AND('Mapa Riesgos'!$Z$19="Muy Alta",'Mapa Riesgos'!$AB$19="Menor"),CONCATENATE("R2C",'Mapa Riesgos'!$P$19),"")</f>
        <v/>
      </c>
      <c r="Q7" s="56" t="str">
        <f>IF(AND('Mapa Riesgos'!$Z$20="Muy Alta",'Mapa Riesgos'!$AB$20="Menor"),CONCATENATE("R2C",'Mapa Riesgos'!$P$20),"")</f>
        <v/>
      </c>
      <c r="R7" s="56" t="str">
        <f>IF(AND('Mapa Riesgos'!$Z$21="Muy Alta",'Mapa Riesgos'!$AB$21="Menor"),CONCATENATE("R2C",'Mapa Riesgos'!$P$21),"")</f>
        <v/>
      </c>
      <c r="S7" s="56" t="str">
        <f>IF(AND('Mapa Riesgos'!$Z$22="Muy Alta",'Mapa Riesgos'!$AB$22="Menor"),CONCATENATE("R2C",'Mapa Riesgos'!$P$22),"")</f>
        <v/>
      </c>
      <c r="T7" s="56" t="str">
        <f>IF(AND('Mapa Riesgos'!$Z$23="Muy Alta",'Mapa Riesgos'!$AB$23="Menor"),CONCATENATE("R2C",'Mapa Riesgos'!$P$23),"")</f>
        <v/>
      </c>
      <c r="U7" s="57" t="str">
        <f>IF(AND('Mapa Riesgos'!$Z$24="Muy Alta",'Mapa Riesgos'!$AB$24="Menor"),CONCATENATE("R2C",'Mapa Riesgos'!$P$24),"")</f>
        <v/>
      </c>
      <c r="V7" s="55" t="str">
        <f>IF(AND('Mapa Riesgos'!$Z$19="Muy Alta",'Mapa Riesgos'!$AB$19="Moderado"),CONCATENATE("R2C",'Mapa Riesgos'!$P$19),"")</f>
        <v/>
      </c>
      <c r="W7" s="56" t="str">
        <f>IF(AND('Mapa Riesgos'!$Z$20="Muy Alta",'Mapa Riesgos'!$AB$20="Moderado"),CONCATENATE("R2C",'Mapa Riesgos'!$P$20),"")</f>
        <v/>
      </c>
      <c r="X7" s="56" t="str">
        <f>IF(AND('Mapa Riesgos'!$Z$21="Muy Alta",'Mapa Riesgos'!$AB$21="Moderado"),CONCATENATE("R2C",'Mapa Riesgos'!$P$21),"")</f>
        <v/>
      </c>
      <c r="Y7" s="56" t="str">
        <f>IF(AND('Mapa Riesgos'!$Z$22="Muy Alta",'Mapa Riesgos'!$AB$22="Moderado"),CONCATENATE("R2C",'Mapa Riesgos'!$P$22),"")</f>
        <v/>
      </c>
      <c r="Z7" s="56" t="str">
        <f>IF(AND('Mapa Riesgos'!$Z$23="Muy Alta",'Mapa Riesgos'!$AB$23="Moderado"),CONCATENATE("R2C",'Mapa Riesgos'!$P$23),"")</f>
        <v/>
      </c>
      <c r="AA7" s="57" t="str">
        <f>IF(AND('Mapa Riesgos'!$Z$24="Muy Alta",'Mapa Riesgos'!$AB$24="Moderado"),CONCATENATE("R2C",'Mapa Riesgos'!$P$24),"")</f>
        <v/>
      </c>
      <c r="AB7" s="55" t="str">
        <f>IF(AND('Mapa Riesgos'!$Z$19="Muy Alta",'Mapa Riesgos'!$AB$19="Mayor"),CONCATENATE("R2C",'Mapa Riesgos'!$P$19),"")</f>
        <v/>
      </c>
      <c r="AC7" s="56" t="str">
        <f>IF(AND('Mapa Riesgos'!$Z$20="Muy Alta",'Mapa Riesgos'!$AB$20="Mayor"),CONCATENATE("R2C",'Mapa Riesgos'!$P$20),"")</f>
        <v/>
      </c>
      <c r="AD7" s="56" t="str">
        <f>IF(AND('Mapa Riesgos'!$Z$21="Muy Alta",'Mapa Riesgos'!$AB$21="Mayor"),CONCATENATE("R2C",'Mapa Riesgos'!$P$21),"")</f>
        <v/>
      </c>
      <c r="AE7" s="56" t="str">
        <f>IF(AND('Mapa Riesgos'!$Z$22="Muy Alta",'Mapa Riesgos'!$AB$22="Mayor"),CONCATENATE("R2C",'Mapa Riesgos'!$P$22),"")</f>
        <v/>
      </c>
      <c r="AF7" s="56" t="str">
        <f>IF(AND('Mapa Riesgos'!$Z$23="Muy Alta",'Mapa Riesgos'!$AB$23="Mayor"),CONCATENATE("R2C",'Mapa Riesgos'!$P$23),"")</f>
        <v/>
      </c>
      <c r="AG7" s="57" t="str">
        <f>IF(AND('Mapa Riesgos'!$Z$24="Muy Alta",'Mapa Riesgos'!$AB$24="Mayor"),CONCATENATE("R2C",'Mapa Riesgos'!$P$24),"")</f>
        <v/>
      </c>
      <c r="AH7" s="58" t="str">
        <f>IF(AND('Mapa Riesgos'!$Z$19="Muy Alta",'Mapa Riesgos'!$AB$19="Catastrófico"),CONCATENATE("R2C",'Mapa Riesgos'!$P$19),"")</f>
        <v/>
      </c>
      <c r="AI7" s="59" t="str">
        <f>IF(AND('Mapa Riesgos'!$Z$20="Muy Alta",'Mapa Riesgos'!$AB$20="Catastrófico"),CONCATENATE("R2C",'Mapa Riesgos'!$P$20),"")</f>
        <v/>
      </c>
      <c r="AJ7" s="59" t="str">
        <f>IF(AND('Mapa Riesgos'!$Z$21="Muy Alta",'Mapa Riesgos'!$AB$21="Catastrófico"),CONCATENATE("R2C",'Mapa Riesgos'!$P$21),"")</f>
        <v/>
      </c>
      <c r="AK7" s="59" t="str">
        <f>IF(AND('Mapa Riesgos'!$Z$22="Muy Alta",'Mapa Riesgos'!$AB$22="Catastrófico"),CONCATENATE("R2C",'Mapa Riesgos'!$P$22),"")</f>
        <v/>
      </c>
      <c r="AL7" s="59" t="str">
        <f>IF(AND('Mapa Riesgos'!$Z$23="Muy Alta",'Mapa Riesgos'!$AB$23="Catastrófico"),CONCATENATE("R2C",'Mapa Riesgos'!$P$23),"")</f>
        <v/>
      </c>
      <c r="AM7" s="60" t="str">
        <f>IF(AND('Mapa Riesgos'!$Z$24="Muy Alta",'Mapa Riesgos'!$AB$24="Catastrófico"),CONCATENATE("R2C",'Mapa Riesgos'!$P$24),"")</f>
        <v/>
      </c>
      <c r="AN7" s="87"/>
      <c r="AO7" s="478"/>
      <c r="AP7" s="479"/>
      <c r="AQ7" s="479"/>
      <c r="AR7" s="479"/>
      <c r="AS7" s="479"/>
      <c r="AT7" s="480"/>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row>
    <row r="8" spans="1:91" ht="15" customHeight="1">
      <c r="A8" s="87"/>
      <c r="B8" s="416"/>
      <c r="C8" s="416"/>
      <c r="D8" s="417"/>
      <c r="E8" s="457"/>
      <c r="F8" s="458"/>
      <c r="G8" s="458"/>
      <c r="H8" s="458"/>
      <c r="I8" s="459"/>
      <c r="J8" s="55" t="str">
        <f>IF(AND('Mapa Riesgos'!$Z$25="Muy Alta",'Mapa Riesgos'!$AB$25="Leve"),CONCATENATE("R3C",'Mapa Riesgos'!$P$25),"")</f>
        <v/>
      </c>
      <c r="K8" s="56" t="str">
        <f>IF(AND('Mapa Riesgos'!$Z$26="Muy Alta",'Mapa Riesgos'!$AB$26="Leve"),CONCATENATE("R3C",'Mapa Riesgos'!$P$26),"")</f>
        <v/>
      </c>
      <c r="L8" s="56" t="str">
        <f>IF(AND('Mapa Riesgos'!$Z$27="Muy Alta",'Mapa Riesgos'!$AB$27="Leve"),CONCATENATE("R3C",'Mapa Riesgos'!$P$27),"")</f>
        <v/>
      </c>
      <c r="M8" s="56" t="str">
        <f>IF(AND('Mapa Riesgos'!$Z$28="Muy Alta",'Mapa Riesgos'!$AB$28="Leve"),CONCATENATE("R3C",'Mapa Riesgos'!$P$28),"")</f>
        <v/>
      </c>
      <c r="N8" s="56" t="str">
        <f>IF(AND('Mapa Riesgos'!$Z$29="Muy Alta",'Mapa Riesgos'!$AB$29="Leve"),CONCATENATE("R3C",'Mapa Riesgos'!$P$29),"")</f>
        <v/>
      </c>
      <c r="O8" s="57" t="str">
        <f>IF(AND('Mapa Riesgos'!$Z$30="Muy Alta",'Mapa Riesgos'!$AB$30="Leve"),CONCATENATE("R3C",'Mapa Riesgos'!$P$30),"")</f>
        <v/>
      </c>
      <c r="P8" s="55" t="str">
        <f>IF(AND('Mapa Riesgos'!$Z$25="Muy Alta",'Mapa Riesgos'!$AB$25="Menor"),CONCATENATE("R3C",'Mapa Riesgos'!$P$25),"")</f>
        <v/>
      </c>
      <c r="Q8" s="56" t="str">
        <f>IF(AND('Mapa Riesgos'!$Z$26="Muy Alta",'Mapa Riesgos'!$AB$26="Menor"),CONCATENATE("R3C",'Mapa Riesgos'!$P$26),"")</f>
        <v/>
      </c>
      <c r="R8" s="56" t="str">
        <f>IF(AND('Mapa Riesgos'!$Z$27="Muy Alta",'Mapa Riesgos'!$AB$27="Menor"),CONCATENATE("R3C",'Mapa Riesgos'!$P$27),"")</f>
        <v/>
      </c>
      <c r="S8" s="56" t="str">
        <f>IF(AND('Mapa Riesgos'!$Z$28="Muy Alta",'Mapa Riesgos'!$AB$28="Menor"),CONCATENATE("R3C",'Mapa Riesgos'!$P$28),"")</f>
        <v/>
      </c>
      <c r="T8" s="56" t="str">
        <f>IF(AND('Mapa Riesgos'!$Z$29="Muy Alta",'Mapa Riesgos'!$AB$29="Menor"),CONCATENATE("R3C",'Mapa Riesgos'!$P$29),"")</f>
        <v/>
      </c>
      <c r="U8" s="57" t="str">
        <f>IF(AND('Mapa Riesgos'!$Z$30="Muy Alta",'Mapa Riesgos'!$AB$30="Menor"),CONCATENATE("R3C",'Mapa Riesgos'!$P$30),"")</f>
        <v/>
      </c>
      <c r="V8" s="55" t="str">
        <f>IF(AND('Mapa Riesgos'!$Z$25="Muy Alta",'Mapa Riesgos'!$AB$25="Moderado"),CONCATENATE("R3C",'Mapa Riesgos'!$P$25),"")</f>
        <v/>
      </c>
      <c r="W8" s="56" t="str">
        <f>IF(AND('Mapa Riesgos'!$Z$26="Muy Alta",'Mapa Riesgos'!$AB$26="Moderado"),CONCATENATE("R3C",'Mapa Riesgos'!$P$26),"")</f>
        <v/>
      </c>
      <c r="X8" s="56" t="str">
        <f>IF(AND('Mapa Riesgos'!$Z$27="Muy Alta",'Mapa Riesgos'!$AB$27="Moderado"),CONCATENATE("R3C",'Mapa Riesgos'!$P$27),"")</f>
        <v/>
      </c>
      <c r="Y8" s="56" t="str">
        <f>IF(AND('Mapa Riesgos'!$Z$28="Muy Alta",'Mapa Riesgos'!$AB$28="Moderado"),CONCATENATE("R3C",'Mapa Riesgos'!$P$28),"")</f>
        <v/>
      </c>
      <c r="Z8" s="56" t="str">
        <f>IF(AND('Mapa Riesgos'!$Z$29="Muy Alta",'Mapa Riesgos'!$AB$29="Moderado"),CONCATENATE("R3C",'Mapa Riesgos'!$P$29),"")</f>
        <v/>
      </c>
      <c r="AA8" s="57" t="str">
        <f>IF(AND('Mapa Riesgos'!$Z$30="Muy Alta",'Mapa Riesgos'!$AB$30="Moderado"),CONCATENATE("R3C",'Mapa Riesgos'!$P$30),"")</f>
        <v/>
      </c>
      <c r="AB8" s="55" t="str">
        <f>IF(AND('Mapa Riesgos'!$Z$25="Muy Alta",'Mapa Riesgos'!$AB$25="Mayor"),CONCATENATE("R3C",'Mapa Riesgos'!$P$25),"")</f>
        <v/>
      </c>
      <c r="AC8" s="56" t="str">
        <f>IF(AND('Mapa Riesgos'!$Z$26="Muy Alta",'Mapa Riesgos'!$AB$26="Mayor"),CONCATENATE("R3C",'Mapa Riesgos'!$P$26),"")</f>
        <v/>
      </c>
      <c r="AD8" s="56" t="str">
        <f>IF(AND('Mapa Riesgos'!$Z$27="Muy Alta",'Mapa Riesgos'!$AB$27="Mayor"),CONCATENATE("R3C",'Mapa Riesgos'!$P$27),"")</f>
        <v/>
      </c>
      <c r="AE8" s="56" t="str">
        <f>IF(AND('Mapa Riesgos'!$Z$28="Muy Alta",'Mapa Riesgos'!$AB$28="Mayor"),CONCATENATE("R3C",'Mapa Riesgos'!$P$28),"")</f>
        <v/>
      </c>
      <c r="AF8" s="56" t="str">
        <f>IF(AND('Mapa Riesgos'!$Z$29="Muy Alta",'Mapa Riesgos'!$AB$29="Mayor"),CONCATENATE("R3C",'Mapa Riesgos'!$P$29),"")</f>
        <v/>
      </c>
      <c r="AG8" s="57" t="str">
        <f>IF(AND('Mapa Riesgos'!$Z$30="Muy Alta",'Mapa Riesgos'!$AB$30="Mayor"),CONCATENATE("R3C",'Mapa Riesgos'!$P$30),"")</f>
        <v/>
      </c>
      <c r="AH8" s="58" t="str">
        <f>IF(AND('Mapa Riesgos'!$Z$25="Muy Alta",'Mapa Riesgos'!$AB$25="Catastrófico"),CONCATENATE("R3C",'Mapa Riesgos'!$P$25),"")</f>
        <v/>
      </c>
      <c r="AI8" s="59" t="str">
        <f>IF(AND('Mapa Riesgos'!$Z$26="Muy Alta",'Mapa Riesgos'!$AB$26="Catastrófico"),CONCATENATE("R3C",'Mapa Riesgos'!$P$26),"")</f>
        <v/>
      </c>
      <c r="AJ8" s="59" t="str">
        <f>IF(AND('Mapa Riesgos'!$Z$27="Muy Alta",'Mapa Riesgos'!$AB$27="Catastrófico"),CONCATENATE("R3C",'Mapa Riesgos'!$P$27),"")</f>
        <v/>
      </c>
      <c r="AK8" s="59" t="str">
        <f>IF(AND('Mapa Riesgos'!$Z$28="Muy Alta",'Mapa Riesgos'!$AB$28="Catastrófico"),CONCATENATE("R3C",'Mapa Riesgos'!$P$28),"")</f>
        <v/>
      </c>
      <c r="AL8" s="59" t="str">
        <f>IF(AND('Mapa Riesgos'!$Z$29="Muy Alta",'Mapa Riesgos'!$AB$29="Catastrófico"),CONCATENATE("R3C",'Mapa Riesgos'!$P$29),"")</f>
        <v/>
      </c>
      <c r="AM8" s="60" t="str">
        <f>IF(AND('Mapa Riesgos'!$Z$30="Muy Alta",'Mapa Riesgos'!$AB$30="Catastrófico"),CONCATENATE("R3C",'Mapa Riesgos'!$P$30),"")</f>
        <v/>
      </c>
      <c r="AN8" s="87"/>
      <c r="AO8" s="478"/>
      <c r="AP8" s="479"/>
      <c r="AQ8" s="479"/>
      <c r="AR8" s="479"/>
      <c r="AS8" s="479"/>
      <c r="AT8" s="480"/>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91" ht="15" customHeight="1">
      <c r="A9" s="87"/>
      <c r="B9" s="416"/>
      <c r="C9" s="416"/>
      <c r="D9" s="417"/>
      <c r="E9" s="457"/>
      <c r="F9" s="458"/>
      <c r="G9" s="458"/>
      <c r="H9" s="458"/>
      <c r="I9" s="459"/>
      <c r="J9" s="55" t="str">
        <f>IF(AND('Mapa Riesgos'!$Z$31="Muy Alta",'Mapa Riesgos'!$AB$31="Leve"),CONCATENATE("R4C",'Mapa Riesgos'!$P$31),"")</f>
        <v/>
      </c>
      <c r="K9" s="56" t="str">
        <f>IF(AND('Mapa Riesgos'!$Z$32="Muy Alta",'Mapa Riesgos'!$AB$32="Leve"),CONCATENATE("R4C",'Mapa Riesgos'!$P$32),"")</f>
        <v/>
      </c>
      <c r="L9" s="61" t="str">
        <f>IF(AND('Mapa Riesgos'!$Z$33="Muy Alta",'Mapa Riesgos'!$AB$33="Leve"),CONCATENATE("R4C",'Mapa Riesgos'!$P$33),"")</f>
        <v/>
      </c>
      <c r="M9" s="61" t="str">
        <f>IF(AND('Mapa Riesgos'!$Z$34="Muy Alta",'Mapa Riesgos'!$AB$34="Leve"),CONCATENATE("R4C",'Mapa Riesgos'!$P$34),"")</f>
        <v/>
      </c>
      <c r="N9" s="61" t="str">
        <f>IF(AND('Mapa Riesgos'!$Z$35="Muy Alta",'Mapa Riesgos'!$AB$35="Leve"),CONCATENATE("R4C",'Mapa Riesgos'!$P$35),"")</f>
        <v/>
      </c>
      <c r="O9" s="57" t="str">
        <f>IF(AND('Mapa Riesgos'!$Z$36="Muy Alta",'Mapa Riesgos'!$AB$36="Leve"),CONCATENATE("R4C",'Mapa Riesgos'!$P$36),"")</f>
        <v/>
      </c>
      <c r="P9" s="55" t="str">
        <f>IF(AND('Mapa Riesgos'!$Z$31="Muy Alta",'Mapa Riesgos'!$AB$31="Menor"),CONCATENATE("R4C",'Mapa Riesgos'!$P$31),"")</f>
        <v/>
      </c>
      <c r="Q9" s="56" t="str">
        <f>IF(AND('Mapa Riesgos'!$Z$32="Muy Alta",'Mapa Riesgos'!$AB$32="Menor"),CONCATENATE("R4C",'Mapa Riesgos'!$P$32),"")</f>
        <v/>
      </c>
      <c r="R9" s="61" t="str">
        <f>IF(AND('Mapa Riesgos'!$Z$33="Muy Alta",'Mapa Riesgos'!$AB$33="Menor"),CONCATENATE("R4C",'Mapa Riesgos'!$P$33),"")</f>
        <v/>
      </c>
      <c r="S9" s="61" t="str">
        <f>IF(AND('Mapa Riesgos'!$Z$34="Muy Alta",'Mapa Riesgos'!$AB$34="Menor"),CONCATENATE("R4C",'Mapa Riesgos'!$P$34),"")</f>
        <v/>
      </c>
      <c r="T9" s="61" t="str">
        <f>IF(AND('Mapa Riesgos'!$Z$35="Muy Alta",'Mapa Riesgos'!$AB$35="Menor"),CONCATENATE("R4C",'Mapa Riesgos'!$P$35),"")</f>
        <v/>
      </c>
      <c r="U9" s="57" t="str">
        <f>IF(AND('Mapa Riesgos'!$Z$36="Muy Alta",'Mapa Riesgos'!$AB$36="Menor"),CONCATENATE("R4C",'Mapa Riesgos'!$P$36),"")</f>
        <v/>
      </c>
      <c r="V9" s="55" t="str">
        <f>IF(AND('Mapa Riesgos'!$Z$31="Muy Alta",'Mapa Riesgos'!$AB$31="Moderado"),CONCATENATE("R4C",'Mapa Riesgos'!$P$31),"")</f>
        <v/>
      </c>
      <c r="W9" s="56" t="str">
        <f>IF(AND('Mapa Riesgos'!$Z$32="Muy Alta",'Mapa Riesgos'!$AB$32="Moderado"),CONCATENATE("R4C",'Mapa Riesgos'!$P$32),"")</f>
        <v/>
      </c>
      <c r="X9" s="61" t="str">
        <f>IF(AND('Mapa Riesgos'!$Z$33="Muy Alta",'Mapa Riesgos'!$AB$33="Moderado"),CONCATENATE("R4C",'Mapa Riesgos'!$P$33),"")</f>
        <v/>
      </c>
      <c r="Y9" s="61" t="str">
        <f>IF(AND('Mapa Riesgos'!$Z$34="Muy Alta",'Mapa Riesgos'!$AB$34="Moderado"),CONCATENATE("R4C",'Mapa Riesgos'!$P$34),"")</f>
        <v/>
      </c>
      <c r="Z9" s="61" t="str">
        <f>IF(AND('Mapa Riesgos'!$Z$35="Muy Alta",'Mapa Riesgos'!$AB$35="Moderado"),CONCATENATE("R4C",'Mapa Riesgos'!$P$35),"")</f>
        <v/>
      </c>
      <c r="AA9" s="57" t="str">
        <f>IF(AND('Mapa Riesgos'!$Z$36="Muy Alta",'Mapa Riesgos'!$AB$36="Moderado"),CONCATENATE("R4C",'Mapa Riesgos'!$P$36),"")</f>
        <v/>
      </c>
      <c r="AB9" s="55" t="str">
        <f>IF(AND('Mapa Riesgos'!$Z$31="Muy Alta",'Mapa Riesgos'!$AB$31="Mayor"),CONCATENATE("R4C",'Mapa Riesgos'!$P$31),"")</f>
        <v/>
      </c>
      <c r="AC9" s="56" t="str">
        <f>IF(AND('Mapa Riesgos'!$Z$32="Muy Alta",'Mapa Riesgos'!$AB$32="Mayor"),CONCATENATE("R4C",'Mapa Riesgos'!$P$32),"")</f>
        <v/>
      </c>
      <c r="AD9" s="61" t="str">
        <f>IF(AND('Mapa Riesgos'!$Z$33="Muy Alta",'Mapa Riesgos'!$AB$33="Mayor"),CONCATENATE("R4C",'Mapa Riesgos'!$P$33),"")</f>
        <v/>
      </c>
      <c r="AE9" s="61" t="str">
        <f>IF(AND('Mapa Riesgos'!$Z$34="Muy Alta",'Mapa Riesgos'!$AB$34="Mayor"),CONCATENATE("R4C",'Mapa Riesgos'!$P$34),"")</f>
        <v/>
      </c>
      <c r="AF9" s="61" t="str">
        <f>IF(AND('Mapa Riesgos'!$Z$35="Muy Alta",'Mapa Riesgos'!$AB$35="Mayor"),CONCATENATE("R4C",'Mapa Riesgos'!$P$35),"")</f>
        <v/>
      </c>
      <c r="AG9" s="57" t="str">
        <f>IF(AND('Mapa Riesgos'!$Z$36="Muy Alta",'Mapa Riesgos'!$AB$36="Mayor"),CONCATENATE("R4C",'Mapa Riesgos'!$P$36),"")</f>
        <v/>
      </c>
      <c r="AH9" s="58" t="str">
        <f>IF(AND('Mapa Riesgos'!$Z$31="Muy Alta",'Mapa Riesgos'!$AB$31="Catastrófico"),CONCATENATE("R4C",'Mapa Riesgos'!$P$31),"")</f>
        <v/>
      </c>
      <c r="AI9" s="59" t="str">
        <f>IF(AND('Mapa Riesgos'!$Z$32="Muy Alta",'Mapa Riesgos'!$AB$32="Catastrófico"),CONCATENATE("R4C",'Mapa Riesgos'!$P$32),"")</f>
        <v/>
      </c>
      <c r="AJ9" s="59" t="str">
        <f>IF(AND('Mapa Riesgos'!$Z$33="Muy Alta",'Mapa Riesgos'!$AB$33="Catastrófico"),CONCATENATE("R4C",'Mapa Riesgos'!$P$33),"")</f>
        <v/>
      </c>
      <c r="AK9" s="59" t="str">
        <f>IF(AND('Mapa Riesgos'!$Z$34="Muy Alta",'Mapa Riesgos'!$AB$34="Catastrófico"),CONCATENATE("R4C",'Mapa Riesgos'!$P$34),"")</f>
        <v/>
      </c>
      <c r="AL9" s="59" t="str">
        <f>IF(AND('Mapa Riesgos'!$Z$35="Muy Alta",'Mapa Riesgos'!$AB$35="Catastrófico"),CONCATENATE("R4C",'Mapa Riesgos'!$P$35),"")</f>
        <v/>
      </c>
      <c r="AM9" s="60" t="str">
        <f>IF(AND('Mapa Riesgos'!$Z$36="Muy Alta",'Mapa Riesgos'!$AB$36="Catastrófico"),CONCATENATE("R4C",'Mapa Riesgos'!$P$36),"")</f>
        <v/>
      </c>
      <c r="AN9" s="87"/>
      <c r="AO9" s="478"/>
      <c r="AP9" s="479"/>
      <c r="AQ9" s="479"/>
      <c r="AR9" s="479"/>
      <c r="AS9" s="479"/>
      <c r="AT9" s="480"/>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91" ht="15" customHeight="1">
      <c r="A10" s="87"/>
      <c r="B10" s="416"/>
      <c r="C10" s="416"/>
      <c r="D10" s="417"/>
      <c r="E10" s="457"/>
      <c r="F10" s="458"/>
      <c r="G10" s="458"/>
      <c r="H10" s="458"/>
      <c r="I10" s="459"/>
      <c r="J10" s="55" t="str">
        <f>IF(AND('Mapa Riesgos'!$Z$37="Muy Alta",'Mapa Riesgos'!$AB$37="Leve"),CONCATENATE("R5C",'Mapa Riesgos'!$P$37),"")</f>
        <v/>
      </c>
      <c r="K10" s="56" t="str">
        <f>IF(AND('Mapa Riesgos'!$Z$38="Muy Alta",'Mapa Riesgos'!$AB$38="Leve"),CONCATENATE("R5C",'Mapa Riesgos'!$P$38),"")</f>
        <v/>
      </c>
      <c r="L10" s="61" t="str">
        <f>IF(AND('Mapa Riesgos'!$Z$39="Muy Alta",'Mapa Riesgos'!$AB$39="Leve"),CONCATENATE("R5C",'Mapa Riesgos'!$P$39),"")</f>
        <v/>
      </c>
      <c r="M10" s="61" t="str">
        <f>IF(AND('Mapa Riesgos'!$Z$40="Muy Alta",'Mapa Riesgos'!$AB$40="Leve"),CONCATENATE("R5C",'Mapa Riesgos'!$P$40),"")</f>
        <v/>
      </c>
      <c r="N10" s="61" t="str">
        <f>IF(AND('Mapa Riesgos'!$Z$41="Muy Alta",'Mapa Riesgos'!$AB$41="Leve"),CONCATENATE("R5C",'Mapa Riesgos'!$P$41),"")</f>
        <v/>
      </c>
      <c r="O10" s="57" t="str">
        <f>IF(AND('Mapa Riesgos'!$Z$42="Muy Alta",'Mapa Riesgos'!$AB$42="Leve"),CONCATENATE("R5C",'Mapa Riesgos'!$P$42),"")</f>
        <v/>
      </c>
      <c r="P10" s="55" t="str">
        <f>IF(AND('Mapa Riesgos'!$Z$37="Muy Alta",'Mapa Riesgos'!$AB$37="Menor"),CONCATENATE("R5C",'Mapa Riesgos'!$P$37),"")</f>
        <v/>
      </c>
      <c r="Q10" s="56" t="str">
        <f>IF(AND('Mapa Riesgos'!$Z$38="Muy Alta",'Mapa Riesgos'!$AB$38="Menor"),CONCATENATE("R5C",'Mapa Riesgos'!$P$38),"")</f>
        <v/>
      </c>
      <c r="R10" s="61" t="str">
        <f>IF(AND('Mapa Riesgos'!$Z$39="Muy Alta",'Mapa Riesgos'!$AB$39="Menor"),CONCATENATE("R5C",'Mapa Riesgos'!$P$39),"")</f>
        <v/>
      </c>
      <c r="S10" s="61" t="str">
        <f>IF(AND('Mapa Riesgos'!$Z$40="Muy Alta",'Mapa Riesgos'!$AB$40="Menor"),CONCATENATE("R5C",'Mapa Riesgos'!$P$40),"")</f>
        <v/>
      </c>
      <c r="T10" s="61" t="str">
        <f>IF(AND('Mapa Riesgos'!$Z$41="Muy Alta",'Mapa Riesgos'!$AB$41="Menor"),CONCATENATE("R5C",'Mapa Riesgos'!$P$41),"")</f>
        <v/>
      </c>
      <c r="U10" s="57" t="str">
        <f>IF(AND('Mapa Riesgos'!$Z$42="Muy Alta",'Mapa Riesgos'!$AB$42="Menor"),CONCATENATE("R5C",'Mapa Riesgos'!$P$42),"")</f>
        <v/>
      </c>
      <c r="V10" s="55" t="str">
        <f>IF(AND('Mapa Riesgos'!$Z$37="Muy Alta",'Mapa Riesgos'!$AB$37="Moderado"),CONCATENATE("R5C",'Mapa Riesgos'!$P$37),"")</f>
        <v/>
      </c>
      <c r="W10" s="56" t="str">
        <f>IF(AND('Mapa Riesgos'!$Z$38="Muy Alta",'Mapa Riesgos'!$AB$38="Moderado"),CONCATENATE("R5C",'Mapa Riesgos'!$P$38),"")</f>
        <v/>
      </c>
      <c r="X10" s="61" t="str">
        <f>IF(AND('Mapa Riesgos'!$Z$39="Muy Alta",'Mapa Riesgos'!$AB$39="Moderado"),CONCATENATE("R5C",'Mapa Riesgos'!$P$39),"")</f>
        <v/>
      </c>
      <c r="Y10" s="61" t="str">
        <f>IF(AND('Mapa Riesgos'!$Z$40="Muy Alta",'Mapa Riesgos'!$AB$40="Moderado"),CONCATENATE("R5C",'Mapa Riesgos'!$P$40),"")</f>
        <v/>
      </c>
      <c r="Z10" s="61" t="str">
        <f>IF(AND('Mapa Riesgos'!$Z$41="Muy Alta",'Mapa Riesgos'!$AB$41="Moderado"),CONCATENATE("R5C",'Mapa Riesgos'!$P$41),"")</f>
        <v/>
      </c>
      <c r="AA10" s="57" t="str">
        <f>IF(AND('Mapa Riesgos'!$Z$42="Muy Alta",'Mapa Riesgos'!$AB$42="Moderado"),CONCATENATE("R5C",'Mapa Riesgos'!$P$42),"")</f>
        <v/>
      </c>
      <c r="AB10" s="55" t="str">
        <f>IF(AND('Mapa Riesgos'!$Z$37="Muy Alta",'Mapa Riesgos'!$AB$37="Mayor"),CONCATENATE("R5C",'Mapa Riesgos'!$P$37),"")</f>
        <v/>
      </c>
      <c r="AC10" s="56" t="str">
        <f>IF(AND('Mapa Riesgos'!$Z$38="Muy Alta",'Mapa Riesgos'!$AB$38="Mayor"),CONCATENATE("R5C",'Mapa Riesgos'!$P$38),"")</f>
        <v/>
      </c>
      <c r="AD10" s="61" t="str">
        <f>IF(AND('Mapa Riesgos'!$Z$39="Muy Alta",'Mapa Riesgos'!$AB$39="Mayor"),CONCATENATE("R5C",'Mapa Riesgos'!$P$39),"")</f>
        <v/>
      </c>
      <c r="AE10" s="61" t="str">
        <f>IF(AND('Mapa Riesgos'!$Z$40="Muy Alta",'Mapa Riesgos'!$AB$40="Mayor"),CONCATENATE("R5C",'Mapa Riesgos'!$P$40),"")</f>
        <v/>
      </c>
      <c r="AF10" s="61" t="str">
        <f>IF(AND('Mapa Riesgos'!$Z$41="Muy Alta",'Mapa Riesgos'!$AB$41="Mayor"),CONCATENATE("R5C",'Mapa Riesgos'!$P$41),"")</f>
        <v/>
      </c>
      <c r="AG10" s="57" t="str">
        <f>IF(AND('Mapa Riesgos'!$Z$42="Muy Alta",'Mapa Riesgos'!$AB$42="Mayor"),CONCATENATE("R5C",'Mapa Riesgos'!$P$42),"")</f>
        <v/>
      </c>
      <c r="AH10" s="58" t="str">
        <f>IF(AND('Mapa Riesgos'!$Z$37="Muy Alta",'Mapa Riesgos'!$AB$37="Catastrófico"),CONCATENATE("R5C",'Mapa Riesgos'!$P$37),"")</f>
        <v/>
      </c>
      <c r="AI10" s="59" t="str">
        <f>IF(AND('Mapa Riesgos'!$Z$38="Muy Alta",'Mapa Riesgos'!$AB$38="Catastrófico"),CONCATENATE("R5C",'Mapa Riesgos'!$P$38),"")</f>
        <v/>
      </c>
      <c r="AJ10" s="59" t="str">
        <f>IF(AND('Mapa Riesgos'!$Z$39="Muy Alta",'Mapa Riesgos'!$AB$39="Catastrófico"),CONCATENATE("R5C",'Mapa Riesgos'!$P$39),"")</f>
        <v/>
      </c>
      <c r="AK10" s="59" t="str">
        <f>IF(AND('Mapa Riesgos'!$Z$40="Muy Alta",'Mapa Riesgos'!$AB$40="Catastrófico"),CONCATENATE("R5C",'Mapa Riesgos'!$P$40),"")</f>
        <v/>
      </c>
      <c r="AL10" s="59" t="str">
        <f>IF(AND('Mapa Riesgos'!$Z$41="Muy Alta",'Mapa Riesgos'!$AB$41="Catastrófico"),CONCATENATE("R5C",'Mapa Riesgos'!$P$41),"")</f>
        <v/>
      </c>
      <c r="AM10" s="60" t="str">
        <f>IF(AND('Mapa Riesgos'!$Z$42="Muy Alta",'Mapa Riesgos'!$AB$42="Catastrófico"),CONCATENATE("R5C",'Mapa Riesgos'!$P$42),"")</f>
        <v/>
      </c>
      <c r="AN10" s="87"/>
      <c r="AO10" s="478"/>
      <c r="AP10" s="479"/>
      <c r="AQ10" s="479"/>
      <c r="AR10" s="479"/>
      <c r="AS10" s="479"/>
      <c r="AT10" s="480"/>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91" ht="15" customHeight="1">
      <c r="A11" s="87"/>
      <c r="B11" s="416"/>
      <c r="C11" s="416"/>
      <c r="D11" s="417"/>
      <c r="E11" s="457"/>
      <c r="F11" s="458"/>
      <c r="G11" s="458"/>
      <c r="H11" s="458"/>
      <c r="I11" s="459"/>
      <c r="J11" s="55" t="str">
        <f>IF(AND('Mapa Riesgos'!$Z$43="Muy Alta",'Mapa Riesgos'!$AB$43="Leve"),CONCATENATE("R6C",'Mapa Riesgos'!$P$43),"")</f>
        <v/>
      </c>
      <c r="K11" s="56" t="str">
        <f>IF(AND('Mapa Riesgos'!$Z$44="Muy Alta",'Mapa Riesgos'!$AB$44="Leve"),CONCATENATE("R6C",'Mapa Riesgos'!$P$44),"")</f>
        <v/>
      </c>
      <c r="L11" s="61" t="str">
        <f>IF(AND('Mapa Riesgos'!$Z$45="Muy Alta",'Mapa Riesgos'!$AB$45="Leve"),CONCATENATE("R6C",'Mapa Riesgos'!$P$45),"")</f>
        <v/>
      </c>
      <c r="M11" s="61" t="str">
        <f>IF(AND('Mapa Riesgos'!$Z$46="Muy Alta",'Mapa Riesgos'!$AB$46="Leve"),CONCATENATE("R6C",'Mapa Riesgos'!$P$46),"")</f>
        <v/>
      </c>
      <c r="N11" s="61" t="str">
        <f>IF(AND('Mapa Riesgos'!$Z$47="Muy Alta",'Mapa Riesgos'!$AB$47="Leve"),CONCATENATE("R6C",'Mapa Riesgos'!$P$47),"")</f>
        <v/>
      </c>
      <c r="O11" s="57" t="str">
        <f>IF(AND('Mapa Riesgos'!$Z$48="Muy Alta",'Mapa Riesgos'!$AB$48="Leve"),CONCATENATE("R6C",'Mapa Riesgos'!$P$48),"")</f>
        <v/>
      </c>
      <c r="P11" s="55" t="str">
        <f>IF(AND('Mapa Riesgos'!$Z$43="Muy Alta",'Mapa Riesgos'!$AB$43="Menor"),CONCATENATE("R6C",'Mapa Riesgos'!$P$43),"")</f>
        <v/>
      </c>
      <c r="Q11" s="56" t="str">
        <f>IF(AND('Mapa Riesgos'!$Z$44="Muy Alta",'Mapa Riesgos'!$AB$44="Menor"),CONCATENATE("R6C",'Mapa Riesgos'!$P$44),"")</f>
        <v/>
      </c>
      <c r="R11" s="61" t="str">
        <f>IF(AND('Mapa Riesgos'!$Z$45="Muy Alta",'Mapa Riesgos'!$AB$45="Menor"),CONCATENATE("R6C",'Mapa Riesgos'!$P$45),"")</f>
        <v/>
      </c>
      <c r="S11" s="61" t="str">
        <f>IF(AND('Mapa Riesgos'!$Z$46="Muy Alta",'Mapa Riesgos'!$AB$46="Menor"),CONCATENATE("R6C",'Mapa Riesgos'!$P$46),"")</f>
        <v/>
      </c>
      <c r="T11" s="61" t="str">
        <f>IF(AND('Mapa Riesgos'!$Z$47="Muy Alta",'Mapa Riesgos'!$AB$47="Menor"),CONCATENATE("R6C",'Mapa Riesgos'!$P$47),"")</f>
        <v/>
      </c>
      <c r="U11" s="57" t="str">
        <f>IF(AND('Mapa Riesgos'!$Z$48="Muy Alta",'Mapa Riesgos'!$AB$48="Menor"),CONCATENATE("R6C",'Mapa Riesgos'!$P$48),"")</f>
        <v/>
      </c>
      <c r="V11" s="55" t="str">
        <f>IF(AND('Mapa Riesgos'!$Z$43="Muy Alta",'Mapa Riesgos'!$AB$43="Moderado"),CONCATENATE("R6C",'Mapa Riesgos'!$P$43),"")</f>
        <v/>
      </c>
      <c r="W11" s="56" t="str">
        <f>IF(AND('Mapa Riesgos'!$Z$44="Muy Alta",'Mapa Riesgos'!$AB$44="Moderado"),CONCATENATE("R6C",'Mapa Riesgos'!$P$44),"")</f>
        <v/>
      </c>
      <c r="X11" s="61" t="str">
        <f>IF(AND('Mapa Riesgos'!$Z$45="Muy Alta",'Mapa Riesgos'!$AB$45="Moderado"),CONCATENATE("R6C",'Mapa Riesgos'!$P$45),"")</f>
        <v/>
      </c>
      <c r="Y11" s="61" t="str">
        <f>IF(AND('Mapa Riesgos'!$Z$46="Muy Alta",'Mapa Riesgos'!$AB$46="Moderado"),CONCATENATE("R6C",'Mapa Riesgos'!$P$46),"")</f>
        <v/>
      </c>
      <c r="Z11" s="61" t="str">
        <f>IF(AND('Mapa Riesgos'!$Z$47="Muy Alta",'Mapa Riesgos'!$AB$47="Moderado"),CONCATENATE("R6C",'Mapa Riesgos'!$P$47),"")</f>
        <v/>
      </c>
      <c r="AA11" s="57" t="str">
        <f>IF(AND('Mapa Riesgos'!$Z$48="Muy Alta",'Mapa Riesgos'!$AB$48="Moderado"),CONCATENATE("R6C",'Mapa Riesgos'!$P$48),"")</f>
        <v/>
      </c>
      <c r="AB11" s="55" t="str">
        <f>IF(AND('Mapa Riesgos'!$Z$43="Muy Alta",'Mapa Riesgos'!$AB$43="Mayor"),CONCATENATE("R6C",'Mapa Riesgos'!$P$43),"")</f>
        <v/>
      </c>
      <c r="AC11" s="56" t="str">
        <f>IF(AND('Mapa Riesgos'!$Z$44="Muy Alta",'Mapa Riesgos'!$AB$44="Mayor"),CONCATENATE("R6C",'Mapa Riesgos'!$P$44),"")</f>
        <v/>
      </c>
      <c r="AD11" s="61" t="str">
        <f>IF(AND('Mapa Riesgos'!$Z$45="Muy Alta",'Mapa Riesgos'!$AB$45="Mayor"),CONCATENATE("R6C",'Mapa Riesgos'!$P$45),"")</f>
        <v/>
      </c>
      <c r="AE11" s="61" t="str">
        <f>IF(AND('Mapa Riesgos'!$Z$46="Muy Alta",'Mapa Riesgos'!$AB$46="Mayor"),CONCATENATE("R6C",'Mapa Riesgos'!$P$46),"")</f>
        <v/>
      </c>
      <c r="AF11" s="61" t="str">
        <f>IF(AND('Mapa Riesgos'!$Z$47="Muy Alta",'Mapa Riesgos'!$AB$47="Mayor"),CONCATENATE("R6C",'Mapa Riesgos'!$P$47),"")</f>
        <v/>
      </c>
      <c r="AG11" s="57" t="str">
        <f>IF(AND('Mapa Riesgos'!$Z$48="Muy Alta",'Mapa Riesgos'!$AB$48="Mayor"),CONCATENATE("R6C",'Mapa Riesgos'!$P$48),"")</f>
        <v/>
      </c>
      <c r="AH11" s="58" t="str">
        <f>IF(AND('Mapa Riesgos'!$Z$43="Muy Alta",'Mapa Riesgos'!$AB$43="Catastrófico"),CONCATENATE("R6C",'Mapa Riesgos'!$P$43),"")</f>
        <v/>
      </c>
      <c r="AI11" s="59" t="str">
        <f>IF(AND('Mapa Riesgos'!$Z$44="Muy Alta",'Mapa Riesgos'!$AB$44="Catastrófico"),CONCATENATE("R6C",'Mapa Riesgos'!$P$44),"")</f>
        <v/>
      </c>
      <c r="AJ11" s="59" t="str">
        <f>IF(AND('Mapa Riesgos'!$Z$45="Muy Alta",'Mapa Riesgos'!$AB$45="Catastrófico"),CONCATENATE("R6C",'Mapa Riesgos'!$P$45),"")</f>
        <v/>
      </c>
      <c r="AK11" s="59" t="str">
        <f>IF(AND('Mapa Riesgos'!$Z$46="Muy Alta",'Mapa Riesgos'!$AB$46="Catastrófico"),CONCATENATE("R6C",'Mapa Riesgos'!$P$46),"")</f>
        <v/>
      </c>
      <c r="AL11" s="59" t="str">
        <f>IF(AND('Mapa Riesgos'!$Z$47="Muy Alta",'Mapa Riesgos'!$AB$47="Catastrófico"),CONCATENATE("R6C",'Mapa Riesgos'!$P$47),"")</f>
        <v/>
      </c>
      <c r="AM11" s="60" t="str">
        <f>IF(AND('Mapa Riesgos'!$Z$48="Muy Alta",'Mapa Riesgos'!$AB$48="Catastrófico"),CONCATENATE("R6C",'Mapa Riesgos'!$P$48),"")</f>
        <v/>
      </c>
      <c r="AN11" s="87"/>
      <c r="AO11" s="478"/>
      <c r="AP11" s="479"/>
      <c r="AQ11" s="479"/>
      <c r="AR11" s="479"/>
      <c r="AS11" s="479"/>
      <c r="AT11" s="480"/>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91" ht="15" customHeight="1">
      <c r="A12" s="87"/>
      <c r="B12" s="416"/>
      <c r="C12" s="416"/>
      <c r="D12" s="417"/>
      <c r="E12" s="457"/>
      <c r="F12" s="458"/>
      <c r="G12" s="458"/>
      <c r="H12" s="458"/>
      <c r="I12" s="459"/>
      <c r="J12" s="55" t="str">
        <f>IF(AND('Mapa Riesgos'!$Z$49="Muy Alta",'Mapa Riesgos'!$AB$49="Leve"),CONCATENATE("R7C",'Mapa Riesgos'!$P$49),"")</f>
        <v/>
      </c>
      <c r="K12" s="56" t="str">
        <f>IF(AND('Mapa Riesgos'!$Z$50="Muy Alta",'Mapa Riesgos'!$AB$50="Leve"),CONCATENATE("R7C",'Mapa Riesgos'!$P$50),"")</f>
        <v/>
      </c>
      <c r="L12" s="61" t="str">
        <f>IF(AND('Mapa Riesgos'!$Z$51="Muy Alta",'Mapa Riesgos'!$AB$51="Leve"),CONCATENATE("R7C",'Mapa Riesgos'!$P$51),"")</f>
        <v/>
      </c>
      <c r="M12" s="61" t="str">
        <f>IF(AND('Mapa Riesgos'!$Z$52="Muy Alta",'Mapa Riesgos'!$AB$52="Leve"),CONCATENATE("R7C",'Mapa Riesgos'!$P$52),"")</f>
        <v/>
      </c>
      <c r="N12" s="61" t="str">
        <f>IF(AND('Mapa Riesgos'!$Z$53="Muy Alta",'Mapa Riesgos'!$AB$53="Leve"),CONCATENATE("R7C",'Mapa Riesgos'!$P$53),"")</f>
        <v/>
      </c>
      <c r="O12" s="57" t="str">
        <f>IF(AND('Mapa Riesgos'!$Z$54="Muy Alta",'Mapa Riesgos'!$AB$54="Leve"),CONCATENATE("R7C",'Mapa Riesgos'!$P$54),"")</f>
        <v/>
      </c>
      <c r="P12" s="55" t="str">
        <f>IF(AND('Mapa Riesgos'!$Z$49="Muy Alta",'Mapa Riesgos'!$AB$49="Menor"),CONCATENATE("R7C",'Mapa Riesgos'!$P$49),"")</f>
        <v/>
      </c>
      <c r="Q12" s="56" t="str">
        <f>IF(AND('Mapa Riesgos'!$Z$50="Muy Alta",'Mapa Riesgos'!$AB$50="Menor"),CONCATENATE("R7C",'Mapa Riesgos'!$P$50),"")</f>
        <v/>
      </c>
      <c r="R12" s="61" t="str">
        <f>IF(AND('Mapa Riesgos'!$Z$51="Muy Alta",'Mapa Riesgos'!$AB$51="Menor"),CONCATENATE("R7C",'Mapa Riesgos'!$P$51),"")</f>
        <v/>
      </c>
      <c r="S12" s="61" t="str">
        <f>IF(AND('Mapa Riesgos'!$Z$52="Muy Alta",'Mapa Riesgos'!$AB$52="Menor"),CONCATENATE("R7C",'Mapa Riesgos'!$P$52),"")</f>
        <v/>
      </c>
      <c r="T12" s="61" t="str">
        <f>IF(AND('Mapa Riesgos'!$Z$53="Muy Alta",'Mapa Riesgos'!$AB$53="Menor"),CONCATENATE("R7C",'Mapa Riesgos'!$P$53),"")</f>
        <v/>
      </c>
      <c r="U12" s="57" t="str">
        <f>IF(AND('Mapa Riesgos'!$Z$54="Muy Alta",'Mapa Riesgos'!$AB$54="Menor"),CONCATENATE("R7C",'Mapa Riesgos'!$P$54),"")</f>
        <v/>
      </c>
      <c r="V12" s="55" t="str">
        <f>IF(AND('Mapa Riesgos'!$Z$49="Muy Alta",'Mapa Riesgos'!$AB$49="Moderado"),CONCATENATE("R7C",'Mapa Riesgos'!$P$49),"")</f>
        <v/>
      </c>
      <c r="W12" s="56" t="str">
        <f>IF(AND('Mapa Riesgos'!$Z$50="Muy Alta",'Mapa Riesgos'!$AB$50="Moderado"),CONCATENATE("R7C",'Mapa Riesgos'!$P$50),"")</f>
        <v/>
      </c>
      <c r="X12" s="61" t="str">
        <f>IF(AND('Mapa Riesgos'!$Z$51="Muy Alta",'Mapa Riesgos'!$AB$51="Moderado"),CONCATENATE("R7C",'Mapa Riesgos'!$P$51),"")</f>
        <v/>
      </c>
      <c r="Y12" s="61" t="str">
        <f>IF(AND('Mapa Riesgos'!$Z$52="Muy Alta",'Mapa Riesgos'!$AB$52="Moderado"),CONCATENATE("R7C",'Mapa Riesgos'!$P$52),"")</f>
        <v/>
      </c>
      <c r="Z12" s="61" t="str">
        <f>IF(AND('Mapa Riesgos'!$Z$53="Muy Alta",'Mapa Riesgos'!$AB$53="Moderado"),CONCATENATE("R7C",'Mapa Riesgos'!$P$53),"")</f>
        <v/>
      </c>
      <c r="AA12" s="57" t="str">
        <f>IF(AND('Mapa Riesgos'!$Z$54="Muy Alta",'Mapa Riesgos'!$AB$54="Moderado"),CONCATENATE("R7C",'Mapa Riesgos'!$P$54),"")</f>
        <v/>
      </c>
      <c r="AB12" s="55" t="str">
        <f>IF(AND('Mapa Riesgos'!$Z$49="Muy Alta",'Mapa Riesgos'!$AB$49="Mayor"),CONCATENATE("R7C",'Mapa Riesgos'!$P$49),"")</f>
        <v/>
      </c>
      <c r="AC12" s="56" t="str">
        <f>IF(AND('Mapa Riesgos'!$Z$50="Muy Alta",'Mapa Riesgos'!$AB$50="Mayor"),CONCATENATE("R7C",'Mapa Riesgos'!$P$50),"")</f>
        <v/>
      </c>
      <c r="AD12" s="61" t="str">
        <f>IF(AND('Mapa Riesgos'!$Z$51="Muy Alta",'Mapa Riesgos'!$AB$51="Mayor"),CONCATENATE("R7C",'Mapa Riesgos'!$P$51),"")</f>
        <v/>
      </c>
      <c r="AE12" s="61" t="str">
        <f>IF(AND('Mapa Riesgos'!$Z$52="Muy Alta",'Mapa Riesgos'!$AB$52="Mayor"),CONCATENATE("R7C",'Mapa Riesgos'!$P$52),"")</f>
        <v/>
      </c>
      <c r="AF12" s="61" t="str">
        <f>IF(AND('Mapa Riesgos'!$Z$53="Muy Alta",'Mapa Riesgos'!$AB$53="Mayor"),CONCATENATE("R7C",'Mapa Riesgos'!$P$53),"")</f>
        <v/>
      </c>
      <c r="AG12" s="57" t="str">
        <f>IF(AND('Mapa Riesgos'!$Z$54="Muy Alta",'Mapa Riesgos'!$AB$54="Mayor"),CONCATENATE("R7C",'Mapa Riesgos'!$P$54),"")</f>
        <v/>
      </c>
      <c r="AH12" s="58" t="str">
        <f>IF(AND('Mapa Riesgos'!$Z$49="Muy Alta",'Mapa Riesgos'!$AB$49="Catastrófico"),CONCATENATE("R7C",'Mapa Riesgos'!$P$49),"")</f>
        <v/>
      </c>
      <c r="AI12" s="59" t="str">
        <f>IF(AND('Mapa Riesgos'!$Z$50="Muy Alta",'Mapa Riesgos'!$AB$50="Catastrófico"),CONCATENATE("R7C",'Mapa Riesgos'!$P$50),"")</f>
        <v/>
      </c>
      <c r="AJ12" s="59" t="str">
        <f>IF(AND('Mapa Riesgos'!$Z$51="Muy Alta",'Mapa Riesgos'!$AB$51="Catastrófico"),CONCATENATE("R7C",'Mapa Riesgos'!$P$51),"")</f>
        <v/>
      </c>
      <c r="AK12" s="59" t="str">
        <f>IF(AND('Mapa Riesgos'!$Z$52="Muy Alta",'Mapa Riesgos'!$AB$52="Catastrófico"),CONCATENATE("R7C",'Mapa Riesgos'!$P$52),"")</f>
        <v/>
      </c>
      <c r="AL12" s="59" t="str">
        <f>IF(AND('Mapa Riesgos'!$Z$53="Muy Alta",'Mapa Riesgos'!$AB$53="Catastrófico"),CONCATENATE("R7C",'Mapa Riesgos'!$P$53),"")</f>
        <v/>
      </c>
      <c r="AM12" s="60" t="str">
        <f>IF(AND('Mapa Riesgos'!$Z$54="Muy Alta",'Mapa Riesgos'!$AB$54="Catastrófico"),CONCATENATE("R7C",'Mapa Riesgos'!$P$54),"")</f>
        <v/>
      </c>
      <c r="AN12" s="87"/>
      <c r="AO12" s="478"/>
      <c r="AP12" s="479"/>
      <c r="AQ12" s="479"/>
      <c r="AR12" s="479"/>
      <c r="AS12" s="479"/>
      <c r="AT12" s="480"/>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row>
    <row r="13" spans="1:91" ht="15" customHeight="1">
      <c r="A13" s="87"/>
      <c r="B13" s="416"/>
      <c r="C13" s="416"/>
      <c r="D13" s="417"/>
      <c r="E13" s="457"/>
      <c r="F13" s="458"/>
      <c r="G13" s="458"/>
      <c r="H13" s="458"/>
      <c r="I13" s="459"/>
      <c r="J13" s="55" t="str">
        <f>IF(AND('Mapa Riesgos'!$Z$55="Muy Alta",'Mapa Riesgos'!$AB$55="Leve"),CONCATENATE("R8C",'Mapa Riesgos'!$P$55),"")</f>
        <v/>
      </c>
      <c r="K13" s="56" t="str">
        <f>IF(AND('Mapa Riesgos'!$Z$56="Muy Alta",'Mapa Riesgos'!$AB$56="Leve"),CONCATENATE("R8C",'Mapa Riesgos'!$P$56),"")</f>
        <v/>
      </c>
      <c r="L13" s="61" t="str">
        <f>IF(AND('Mapa Riesgos'!$Z$57="Muy Alta",'Mapa Riesgos'!$AB$57="Leve"),CONCATENATE("R8C",'Mapa Riesgos'!$P$57),"")</f>
        <v/>
      </c>
      <c r="M13" s="61" t="str">
        <f>IF(AND('Mapa Riesgos'!$Z$58="Muy Alta",'Mapa Riesgos'!$AB$58="Leve"),CONCATENATE("R8C",'Mapa Riesgos'!$P$58),"")</f>
        <v/>
      </c>
      <c r="N13" s="61" t="str">
        <f>IF(AND('Mapa Riesgos'!$Z$59="Muy Alta",'Mapa Riesgos'!$AB$59="Leve"),CONCATENATE("R8C",'Mapa Riesgos'!$P$59),"")</f>
        <v/>
      </c>
      <c r="O13" s="57" t="str">
        <f>IF(AND('Mapa Riesgos'!$Z$60="Muy Alta",'Mapa Riesgos'!$AB$60="Leve"),CONCATENATE("R8C",'Mapa Riesgos'!$P$60),"")</f>
        <v/>
      </c>
      <c r="P13" s="55" t="str">
        <f>IF(AND('Mapa Riesgos'!$Z$55="Muy Alta",'Mapa Riesgos'!$AB$55="Menor"),CONCATENATE("R8C",'Mapa Riesgos'!$P$55),"")</f>
        <v/>
      </c>
      <c r="Q13" s="56" t="str">
        <f>IF(AND('Mapa Riesgos'!$Z$56="Muy Alta",'Mapa Riesgos'!$AB$56="Menor"),CONCATENATE("R8C",'Mapa Riesgos'!$P$56),"")</f>
        <v/>
      </c>
      <c r="R13" s="61" t="str">
        <f>IF(AND('Mapa Riesgos'!$Z$57="Muy Alta",'Mapa Riesgos'!$AB$57="Menor"),CONCATENATE("R8C",'Mapa Riesgos'!$P$57),"")</f>
        <v/>
      </c>
      <c r="S13" s="61" t="str">
        <f>IF(AND('Mapa Riesgos'!$Z$58="Muy Alta",'Mapa Riesgos'!$AB$58="Menor"),CONCATENATE("R8C",'Mapa Riesgos'!$P$58),"")</f>
        <v/>
      </c>
      <c r="T13" s="61" t="str">
        <f>IF(AND('Mapa Riesgos'!$Z$59="Muy Alta",'Mapa Riesgos'!$AB$59="Menor"),CONCATENATE("R8C",'Mapa Riesgos'!$P$59),"")</f>
        <v/>
      </c>
      <c r="U13" s="57" t="str">
        <f>IF(AND('Mapa Riesgos'!$Z$60="Muy Alta",'Mapa Riesgos'!$AB$60="Menor"),CONCATENATE("R8C",'Mapa Riesgos'!$P$60),"")</f>
        <v/>
      </c>
      <c r="V13" s="55" t="str">
        <f>IF(AND('Mapa Riesgos'!$Z$55="Muy Alta",'Mapa Riesgos'!$AB$55="Moderado"),CONCATENATE("R8C",'Mapa Riesgos'!$P$55),"")</f>
        <v/>
      </c>
      <c r="W13" s="56" t="str">
        <f>IF(AND('Mapa Riesgos'!$Z$56="Muy Alta",'Mapa Riesgos'!$AB$56="Moderado"),CONCATENATE("R8C",'Mapa Riesgos'!$P$56),"")</f>
        <v/>
      </c>
      <c r="X13" s="61" t="str">
        <f>IF(AND('Mapa Riesgos'!$Z$57="Muy Alta",'Mapa Riesgos'!$AB$57="Moderado"),CONCATENATE("R8C",'Mapa Riesgos'!$P$57),"")</f>
        <v/>
      </c>
      <c r="Y13" s="61" t="str">
        <f>IF(AND('Mapa Riesgos'!$Z$58="Muy Alta",'Mapa Riesgos'!$AB$58="Moderado"),CONCATENATE("R8C",'Mapa Riesgos'!$P$58),"")</f>
        <v/>
      </c>
      <c r="Z13" s="61" t="str">
        <f>IF(AND('Mapa Riesgos'!$Z$59="Muy Alta",'Mapa Riesgos'!$AB$59="Moderado"),CONCATENATE("R8C",'Mapa Riesgos'!$P$59),"")</f>
        <v/>
      </c>
      <c r="AA13" s="57" t="str">
        <f>IF(AND('Mapa Riesgos'!$Z$60="Muy Alta",'Mapa Riesgos'!$AB$60="Moderado"),CONCATENATE("R8C",'Mapa Riesgos'!$P$60),"")</f>
        <v/>
      </c>
      <c r="AB13" s="55" t="str">
        <f>IF(AND('Mapa Riesgos'!$Z$55="Muy Alta",'Mapa Riesgos'!$AB$55="Mayor"),CONCATENATE("R8C",'Mapa Riesgos'!$P$55),"")</f>
        <v/>
      </c>
      <c r="AC13" s="56" t="str">
        <f>IF(AND('Mapa Riesgos'!$Z$56="Muy Alta",'Mapa Riesgos'!$AB$56="Mayor"),CONCATENATE("R8C",'Mapa Riesgos'!$P$56),"")</f>
        <v/>
      </c>
      <c r="AD13" s="61" t="str">
        <f>IF(AND('Mapa Riesgos'!$Z$57="Muy Alta",'Mapa Riesgos'!$AB$57="Mayor"),CONCATENATE("R8C",'Mapa Riesgos'!$P$57),"")</f>
        <v/>
      </c>
      <c r="AE13" s="61" t="str">
        <f>IF(AND('Mapa Riesgos'!$Z$58="Muy Alta",'Mapa Riesgos'!$AB$58="Mayor"),CONCATENATE("R8C",'Mapa Riesgos'!$P$58),"")</f>
        <v/>
      </c>
      <c r="AF13" s="61" t="str">
        <f>IF(AND('Mapa Riesgos'!$Z$59="Muy Alta",'Mapa Riesgos'!$AB$59="Mayor"),CONCATENATE("R8C",'Mapa Riesgos'!$P$59),"")</f>
        <v/>
      </c>
      <c r="AG13" s="57" t="str">
        <f>IF(AND('Mapa Riesgos'!$Z$60="Muy Alta",'Mapa Riesgos'!$AB$60="Mayor"),CONCATENATE("R8C",'Mapa Riesgos'!$P$60),"")</f>
        <v/>
      </c>
      <c r="AH13" s="58" t="str">
        <f>IF(AND('Mapa Riesgos'!$Z$55="Muy Alta",'Mapa Riesgos'!$AB$55="Catastrófico"),CONCATENATE("R8C",'Mapa Riesgos'!$P$55),"")</f>
        <v/>
      </c>
      <c r="AI13" s="59" t="str">
        <f>IF(AND('Mapa Riesgos'!$Z$56="Muy Alta",'Mapa Riesgos'!$AB$56="Catastrófico"),CONCATENATE("R8C",'Mapa Riesgos'!$P$56),"")</f>
        <v/>
      </c>
      <c r="AJ13" s="59" t="str">
        <f>IF(AND('Mapa Riesgos'!$Z$57="Muy Alta",'Mapa Riesgos'!$AB$57="Catastrófico"),CONCATENATE("R8C",'Mapa Riesgos'!$P$57),"")</f>
        <v/>
      </c>
      <c r="AK13" s="59" t="str">
        <f>IF(AND('Mapa Riesgos'!$Z$58="Muy Alta",'Mapa Riesgos'!$AB$58="Catastrófico"),CONCATENATE("R8C",'Mapa Riesgos'!$P$58),"")</f>
        <v/>
      </c>
      <c r="AL13" s="59" t="str">
        <f>IF(AND('Mapa Riesgos'!$Z$59="Muy Alta",'Mapa Riesgos'!$AB$59="Catastrófico"),CONCATENATE("R8C",'Mapa Riesgos'!$P$59),"")</f>
        <v/>
      </c>
      <c r="AM13" s="60" t="str">
        <f>IF(AND('Mapa Riesgos'!$Z$60="Muy Alta",'Mapa Riesgos'!$AB$60="Catastrófico"),CONCATENATE("R8C",'Mapa Riesgos'!$P$60),"")</f>
        <v/>
      </c>
      <c r="AN13" s="87"/>
      <c r="AO13" s="478"/>
      <c r="AP13" s="479"/>
      <c r="AQ13" s="479"/>
      <c r="AR13" s="479"/>
      <c r="AS13" s="479"/>
      <c r="AT13" s="480"/>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91" ht="15" customHeight="1">
      <c r="A14" s="87"/>
      <c r="B14" s="416"/>
      <c r="C14" s="416"/>
      <c r="D14" s="417"/>
      <c r="E14" s="457"/>
      <c r="F14" s="458"/>
      <c r="G14" s="458"/>
      <c r="H14" s="458"/>
      <c r="I14" s="459"/>
      <c r="J14" s="55" t="str">
        <f>IF(AND('Mapa Riesgos'!$Z$61="Muy Alta",'Mapa Riesgos'!$AB$61="Leve"),CONCATENATE("R9C",'Mapa Riesgos'!$P$61),"")</f>
        <v/>
      </c>
      <c r="K14" s="56" t="str">
        <f>IF(AND('Mapa Riesgos'!$Z$62="Muy Alta",'Mapa Riesgos'!$AB$62="Leve"),CONCATENATE("R9C",'Mapa Riesgos'!$P$62),"")</f>
        <v/>
      </c>
      <c r="L14" s="61" t="str">
        <f>IF(AND('Mapa Riesgos'!$Z$63="Muy Alta",'Mapa Riesgos'!$AB$63="Leve"),CONCATENATE("R9C",'Mapa Riesgos'!$P$63),"")</f>
        <v/>
      </c>
      <c r="M14" s="61" t="str">
        <f>IF(AND('Mapa Riesgos'!$Z$64="Muy Alta",'Mapa Riesgos'!$AB$64="Leve"),CONCATENATE("R9C",'Mapa Riesgos'!$P$64),"")</f>
        <v/>
      </c>
      <c r="N14" s="61" t="str">
        <f>IF(AND('Mapa Riesgos'!$Z$65="Muy Alta",'Mapa Riesgos'!$AB$65="Leve"),CONCATENATE("R9C",'Mapa Riesgos'!$P$65),"")</f>
        <v/>
      </c>
      <c r="O14" s="57" t="str">
        <f>IF(AND('Mapa Riesgos'!$Z$66="Muy Alta",'Mapa Riesgos'!$AB$66="Leve"),CONCATENATE("R9C",'Mapa Riesgos'!$P$66),"")</f>
        <v/>
      </c>
      <c r="P14" s="55" t="str">
        <f>IF(AND('Mapa Riesgos'!$Z$61="Muy Alta",'Mapa Riesgos'!$AB$61="Menor"),CONCATENATE("R9C",'Mapa Riesgos'!$P$61),"")</f>
        <v/>
      </c>
      <c r="Q14" s="56" t="str">
        <f>IF(AND('Mapa Riesgos'!$Z$62="Muy Alta",'Mapa Riesgos'!$AB$62="Menor"),CONCATENATE("R9C",'Mapa Riesgos'!$P$62),"")</f>
        <v/>
      </c>
      <c r="R14" s="61" t="str">
        <f>IF(AND('Mapa Riesgos'!$Z$63="Muy Alta",'Mapa Riesgos'!$AB$63="Menor"),CONCATENATE("R9C",'Mapa Riesgos'!$P$63),"")</f>
        <v/>
      </c>
      <c r="S14" s="61" t="str">
        <f>IF(AND('Mapa Riesgos'!$Z$64="Muy Alta",'Mapa Riesgos'!$AB$64="Menor"),CONCATENATE("R9C",'Mapa Riesgos'!$P$64),"")</f>
        <v/>
      </c>
      <c r="T14" s="61" t="str">
        <f>IF(AND('Mapa Riesgos'!$Z$65="Muy Alta",'Mapa Riesgos'!$AB$65="Menor"),CONCATENATE("R9C",'Mapa Riesgos'!$P$65),"")</f>
        <v/>
      </c>
      <c r="U14" s="57" t="str">
        <f>IF(AND('Mapa Riesgos'!$Z$66="Muy Alta",'Mapa Riesgos'!$AB$66="Menor"),CONCATENATE("R9C",'Mapa Riesgos'!$P$66),"")</f>
        <v/>
      </c>
      <c r="V14" s="55" t="str">
        <f>IF(AND('Mapa Riesgos'!$Z$61="Muy Alta",'Mapa Riesgos'!$AB$61="Moderado"),CONCATENATE("R9C",'Mapa Riesgos'!$P$61),"")</f>
        <v/>
      </c>
      <c r="W14" s="56" t="str">
        <f>IF(AND('Mapa Riesgos'!$Z$62="Muy Alta",'Mapa Riesgos'!$AB$62="Moderado"),CONCATENATE("R9C",'Mapa Riesgos'!$P$62),"")</f>
        <v/>
      </c>
      <c r="X14" s="61" t="str">
        <f>IF(AND('Mapa Riesgos'!$Z$63="Muy Alta",'Mapa Riesgos'!$AB$63="Moderado"),CONCATENATE("R9C",'Mapa Riesgos'!$P$63),"")</f>
        <v/>
      </c>
      <c r="Y14" s="61" t="str">
        <f>IF(AND('Mapa Riesgos'!$Z$64="Muy Alta",'Mapa Riesgos'!$AB$64="Moderado"),CONCATENATE("R9C",'Mapa Riesgos'!$P$64),"")</f>
        <v/>
      </c>
      <c r="Z14" s="61" t="str">
        <f>IF(AND('Mapa Riesgos'!$Z$65="Muy Alta",'Mapa Riesgos'!$AB$65="Moderado"),CONCATENATE("R9C",'Mapa Riesgos'!$P$65),"")</f>
        <v/>
      </c>
      <c r="AA14" s="57" t="str">
        <f>IF(AND('Mapa Riesgos'!$Z$66="Muy Alta",'Mapa Riesgos'!$AB$66="Moderado"),CONCATENATE("R9C",'Mapa Riesgos'!$P$66),"")</f>
        <v/>
      </c>
      <c r="AB14" s="55" t="str">
        <f>IF(AND('Mapa Riesgos'!$Z$61="Muy Alta",'Mapa Riesgos'!$AB$61="Mayor"),CONCATENATE("R9C",'Mapa Riesgos'!$P$61),"")</f>
        <v/>
      </c>
      <c r="AC14" s="56" t="str">
        <f>IF(AND('Mapa Riesgos'!$Z$62="Muy Alta",'Mapa Riesgos'!$AB$62="Mayor"),CONCATENATE("R9C",'Mapa Riesgos'!$P$62),"")</f>
        <v/>
      </c>
      <c r="AD14" s="61" t="str">
        <f>IF(AND('Mapa Riesgos'!$Z$63="Muy Alta",'Mapa Riesgos'!$AB$63="Mayor"),CONCATENATE("R9C",'Mapa Riesgos'!$P$63),"")</f>
        <v/>
      </c>
      <c r="AE14" s="61" t="str">
        <f>IF(AND('Mapa Riesgos'!$Z$64="Muy Alta",'Mapa Riesgos'!$AB$64="Mayor"),CONCATENATE("R9C",'Mapa Riesgos'!$P$64),"")</f>
        <v/>
      </c>
      <c r="AF14" s="61" t="str">
        <f>IF(AND('Mapa Riesgos'!$Z$65="Muy Alta",'Mapa Riesgos'!$AB$65="Mayor"),CONCATENATE("R9C",'Mapa Riesgos'!$P$65),"")</f>
        <v/>
      </c>
      <c r="AG14" s="57" t="str">
        <f>IF(AND('Mapa Riesgos'!$Z$66="Muy Alta",'Mapa Riesgos'!$AB$66="Mayor"),CONCATENATE("R9C",'Mapa Riesgos'!$P$66),"")</f>
        <v/>
      </c>
      <c r="AH14" s="58" t="str">
        <f>IF(AND('Mapa Riesgos'!$Z$61="Muy Alta",'Mapa Riesgos'!$AB$61="Catastrófico"),CONCATENATE("R9C",'Mapa Riesgos'!$P$61),"")</f>
        <v/>
      </c>
      <c r="AI14" s="59" t="str">
        <f>IF(AND('Mapa Riesgos'!$Z$62="Muy Alta",'Mapa Riesgos'!$AB$62="Catastrófico"),CONCATENATE("R9C",'Mapa Riesgos'!$P$62),"")</f>
        <v/>
      </c>
      <c r="AJ14" s="59" t="str">
        <f>IF(AND('Mapa Riesgos'!$Z$63="Muy Alta",'Mapa Riesgos'!$AB$63="Catastrófico"),CONCATENATE("R9C",'Mapa Riesgos'!$P$63),"")</f>
        <v/>
      </c>
      <c r="AK14" s="59" t="str">
        <f>IF(AND('Mapa Riesgos'!$Z$64="Muy Alta",'Mapa Riesgos'!$AB$64="Catastrófico"),CONCATENATE("R9C",'Mapa Riesgos'!$P$64),"")</f>
        <v/>
      </c>
      <c r="AL14" s="59" t="str">
        <f>IF(AND('Mapa Riesgos'!$Z$65="Muy Alta",'Mapa Riesgos'!$AB$65="Catastrófico"),CONCATENATE("R9C",'Mapa Riesgos'!$P$65),"")</f>
        <v/>
      </c>
      <c r="AM14" s="60" t="str">
        <f>IF(AND('Mapa Riesgos'!$Z$66="Muy Alta",'Mapa Riesgos'!$AB$66="Catastrófico"),CONCATENATE("R9C",'Mapa Riesgos'!$P$66),"")</f>
        <v/>
      </c>
      <c r="AN14" s="87"/>
      <c r="AO14" s="478"/>
      <c r="AP14" s="479"/>
      <c r="AQ14" s="479"/>
      <c r="AR14" s="479"/>
      <c r="AS14" s="479"/>
      <c r="AT14" s="480"/>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91" ht="15.75" customHeight="1" thickBot="1">
      <c r="A15" s="87"/>
      <c r="B15" s="416"/>
      <c r="C15" s="416"/>
      <c r="D15" s="417"/>
      <c r="E15" s="460"/>
      <c r="F15" s="461"/>
      <c r="G15" s="461"/>
      <c r="H15" s="461"/>
      <c r="I15" s="462"/>
      <c r="J15" s="62" t="str">
        <f>IF(AND('Mapa Riesgos'!$Z$67="Muy Alta",'Mapa Riesgos'!$AB$67="Leve"),CONCATENATE("R10C",'Mapa Riesgos'!$P$67),"")</f>
        <v/>
      </c>
      <c r="K15" s="63" t="str">
        <f>IF(AND('Mapa Riesgos'!$Z$68="Muy Alta",'Mapa Riesgos'!$AB$68="Leve"),CONCATENATE("R10C",'Mapa Riesgos'!$P$68),"")</f>
        <v/>
      </c>
      <c r="L15" s="63" t="str">
        <f>IF(AND('Mapa Riesgos'!$Z$69="Muy Alta",'Mapa Riesgos'!$AB$69="Leve"),CONCATENATE("R10C",'Mapa Riesgos'!$P$69),"")</f>
        <v/>
      </c>
      <c r="M15" s="63" t="str">
        <f>IF(AND('Mapa Riesgos'!$Z$70="Muy Alta",'Mapa Riesgos'!$AB$70="Leve"),CONCATENATE("R10C",'Mapa Riesgos'!$P$70),"")</f>
        <v/>
      </c>
      <c r="N15" s="63" t="str">
        <f>IF(AND('Mapa Riesgos'!$Z$71="Muy Alta",'Mapa Riesgos'!$AB$71="Leve"),CONCATENATE("R10C",'Mapa Riesgos'!$P$71),"")</f>
        <v/>
      </c>
      <c r="O15" s="64" t="str">
        <f>IF(AND('Mapa Riesgos'!$Z$72="Muy Alta",'Mapa Riesgos'!$AB$72="Leve"),CONCATENATE("R10C",'Mapa Riesgos'!$P$72),"")</f>
        <v/>
      </c>
      <c r="P15" s="55" t="str">
        <f>IF(AND('Mapa Riesgos'!$Z$67="Muy Alta",'Mapa Riesgos'!$AB$67="Menor"),CONCATENATE("R10C",'Mapa Riesgos'!$P$67),"")</f>
        <v/>
      </c>
      <c r="Q15" s="56" t="str">
        <f>IF(AND('Mapa Riesgos'!$Z$68="Muy Alta",'Mapa Riesgos'!$AB$68="Menor"),CONCATENATE("R10C",'Mapa Riesgos'!$P$68),"")</f>
        <v/>
      </c>
      <c r="R15" s="56" t="str">
        <f>IF(AND('Mapa Riesgos'!$Z$69="Muy Alta",'Mapa Riesgos'!$AB$69="Menor"),CONCATENATE("R10C",'Mapa Riesgos'!$P$69),"")</f>
        <v/>
      </c>
      <c r="S15" s="56" t="str">
        <f>IF(AND('Mapa Riesgos'!$Z$70="Muy Alta",'Mapa Riesgos'!$AB$70="Menor"),CONCATENATE("R10C",'Mapa Riesgos'!$P$70),"")</f>
        <v/>
      </c>
      <c r="T15" s="56" t="str">
        <f>IF(AND('Mapa Riesgos'!$Z$71="Muy Alta",'Mapa Riesgos'!$AB$71="Menor"),CONCATENATE("R10C",'Mapa Riesgos'!$P$71),"")</f>
        <v/>
      </c>
      <c r="U15" s="57" t="str">
        <f>IF(AND('Mapa Riesgos'!$Z$72="Muy Alta",'Mapa Riesgos'!$AB$72="Menor"),CONCATENATE("R10C",'Mapa Riesgos'!$P$72),"")</f>
        <v/>
      </c>
      <c r="V15" s="62" t="str">
        <f>IF(AND('Mapa Riesgos'!$Z$67="Muy Alta",'Mapa Riesgos'!$AB$67="Moderado"),CONCATENATE("R10C",'Mapa Riesgos'!$P$67),"")</f>
        <v/>
      </c>
      <c r="W15" s="63" t="str">
        <f>IF(AND('Mapa Riesgos'!$Z$68="Muy Alta",'Mapa Riesgos'!$AB$68="Moderado"),CONCATENATE("R10C",'Mapa Riesgos'!$P$68),"")</f>
        <v/>
      </c>
      <c r="X15" s="63" t="str">
        <f>IF(AND('Mapa Riesgos'!$Z$69="Muy Alta",'Mapa Riesgos'!$AB$69="Moderado"),CONCATENATE("R10C",'Mapa Riesgos'!$P$69),"")</f>
        <v/>
      </c>
      <c r="Y15" s="63" t="str">
        <f>IF(AND('Mapa Riesgos'!$Z$70="Muy Alta",'Mapa Riesgos'!$AB$70="Moderado"),CONCATENATE("R10C",'Mapa Riesgos'!$P$70),"")</f>
        <v/>
      </c>
      <c r="Z15" s="63" t="str">
        <f>IF(AND('Mapa Riesgos'!$Z$71="Muy Alta",'Mapa Riesgos'!$AB$71="Moderado"),CONCATENATE("R10C",'Mapa Riesgos'!$P$71),"")</f>
        <v/>
      </c>
      <c r="AA15" s="64" t="str">
        <f>IF(AND('Mapa Riesgos'!$Z$72="Muy Alta",'Mapa Riesgos'!$AB$72="Moderado"),CONCATENATE("R10C",'Mapa Riesgos'!$P$72),"")</f>
        <v/>
      </c>
      <c r="AB15" s="55" t="str">
        <f>IF(AND('Mapa Riesgos'!$Z$67="Muy Alta",'Mapa Riesgos'!$AB$67="Mayor"),CONCATENATE("R10C",'Mapa Riesgos'!$P$67),"")</f>
        <v/>
      </c>
      <c r="AC15" s="56" t="str">
        <f>IF(AND('Mapa Riesgos'!$Z$68="Muy Alta",'Mapa Riesgos'!$AB$68="Mayor"),CONCATENATE("R10C",'Mapa Riesgos'!$P$68),"")</f>
        <v/>
      </c>
      <c r="AD15" s="56" t="str">
        <f>IF(AND('Mapa Riesgos'!$Z$69="Muy Alta",'Mapa Riesgos'!$AB$69="Mayor"),CONCATENATE("R10C",'Mapa Riesgos'!$P$69),"")</f>
        <v/>
      </c>
      <c r="AE15" s="56" t="str">
        <f>IF(AND('Mapa Riesgos'!$Z$70="Muy Alta",'Mapa Riesgos'!$AB$70="Mayor"),CONCATENATE("R10C",'Mapa Riesgos'!$P$70),"")</f>
        <v/>
      </c>
      <c r="AF15" s="56" t="str">
        <f>IF(AND('Mapa Riesgos'!$Z$71="Muy Alta",'Mapa Riesgos'!$AB$71="Mayor"),CONCATENATE("R10C",'Mapa Riesgos'!$P$71),"")</f>
        <v/>
      </c>
      <c r="AG15" s="57" t="str">
        <f>IF(AND('Mapa Riesgos'!$Z$72="Muy Alta",'Mapa Riesgos'!$AB$72="Mayor"),CONCATENATE("R10C",'Mapa Riesgos'!$P$72),"")</f>
        <v/>
      </c>
      <c r="AH15" s="65" t="str">
        <f>IF(AND('Mapa Riesgos'!$Z$67="Muy Alta",'Mapa Riesgos'!$AB$67="Catastrófico"),CONCATENATE("R10C",'Mapa Riesgos'!$P$67),"")</f>
        <v/>
      </c>
      <c r="AI15" s="66" t="str">
        <f>IF(AND('Mapa Riesgos'!$Z$68="Muy Alta",'Mapa Riesgos'!$AB$68="Catastrófico"),CONCATENATE("R10C",'Mapa Riesgos'!$P$68),"")</f>
        <v/>
      </c>
      <c r="AJ15" s="66" t="str">
        <f>IF(AND('Mapa Riesgos'!$Z$69="Muy Alta",'Mapa Riesgos'!$AB$69="Catastrófico"),CONCATENATE("R10C",'Mapa Riesgos'!$P$69),"")</f>
        <v/>
      </c>
      <c r="AK15" s="66" t="str">
        <f>IF(AND('Mapa Riesgos'!$Z$70="Muy Alta",'Mapa Riesgos'!$AB$70="Catastrófico"),CONCATENATE("R10C",'Mapa Riesgos'!$P$70),"")</f>
        <v/>
      </c>
      <c r="AL15" s="66" t="str">
        <f>IF(AND('Mapa Riesgos'!$Z$71="Muy Alta",'Mapa Riesgos'!$AB$71="Catastrófico"),CONCATENATE("R10C",'Mapa Riesgos'!$P$71),"")</f>
        <v/>
      </c>
      <c r="AM15" s="67" t="str">
        <f>IF(AND('Mapa Riesgos'!$Z$72="Muy Alta",'Mapa Riesgos'!$AB$72="Catastrófico"),CONCATENATE("R10C",'Mapa Riesgos'!$P$72),"")</f>
        <v/>
      </c>
      <c r="AN15" s="87"/>
      <c r="AO15" s="481"/>
      <c r="AP15" s="482"/>
      <c r="AQ15" s="482"/>
      <c r="AR15" s="482"/>
      <c r="AS15" s="482"/>
      <c r="AT15" s="483"/>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91" ht="15" customHeight="1">
      <c r="A16" s="87"/>
      <c r="B16" s="416"/>
      <c r="C16" s="416"/>
      <c r="D16" s="417"/>
      <c r="E16" s="454" t="s">
        <v>108</v>
      </c>
      <c r="F16" s="455"/>
      <c r="G16" s="455"/>
      <c r="H16" s="455"/>
      <c r="I16" s="455"/>
      <c r="J16" s="68" t="str">
        <f>IF(AND('Mapa Riesgos'!$Z$13="Alta",'Mapa Riesgos'!$AB$13="Leve"),CONCATENATE("R1C",'Mapa Riesgos'!$P$13),"")</f>
        <v/>
      </c>
      <c r="K16" s="69" t="str">
        <f>IF(AND('Mapa Riesgos'!$Z$14="Alta",'Mapa Riesgos'!$AB$14="Leve"),CONCATENATE("R1C",'Mapa Riesgos'!$P$14),"")</f>
        <v/>
      </c>
      <c r="L16" s="69" t="str">
        <f>IF(AND('Mapa Riesgos'!$Z$15="Alta",'Mapa Riesgos'!$AB$15="Leve"),CONCATENATE("R1C",'Mapa Riesgos'!$P$15),"")</f>
        <v/>
      </c>
      <c r="M16" s="69" t="str">
        <f>IF(AND('Mapa Riesgos'!$Z$16="Alta",'Mapa Riesgos'!$AB$16="Leve"),CONCATENATE("R1C",'Mapa Riesgos'!$P$16),"")</f>
        <v/>
      </c>
      <c r="N16" s="69" t="str">
        <f>IF(AND('Mapa Riesgos'!$Z$17="Alta",'Mapa Riesgos'!$AB$17="Leve"),CONCATENATE("R1C",'Mapa Riesgos'!$P$17),"")</f>
        <v/>
      </c>
      <c r="O16" s="70" t="str">
        <f>IF(AND('Mapa Riesgos'!$Z$18="Alta",'Mapa Riesgos'!$AB$18="Leve"),CONCATENATE("R1C",'Mapa Riesgos'!$P$18),"")</f>
        <v/>
      </c>
      <c r="P16" s="68" t="str">
        <f>IF(AND('Mapa Riesgos'!$Z$13="Alta",'Mapa Riesgos'!$AB$13="Menor"),CONCATENATE("R1C",'Mapa Riesgos'!$P$13),"")</f>
        <v/>
      </c>
      <c r="Q16" s="69" t="str">
        <f>IF(AND('Mapa Riesgos'!$Z$14="Alta",'Mapa Riesgos'!$AB$14="Menor"),CONCATENATE("R1C",'Mapa Riesgos'!$P$14),"")</f>
        <v/>
      </c>
      <c r="R16" s="69" t="str">
        <f>IF(AND('Mapa Riesgos'!$Z$15="Alta",'Mapa Riesgos'!$AB$15="Menor"),CONCATENATE("R1C",'Mapa Riesgos'!$P$15),"")</f>
        <v/>
      </c>
      <c r="S16" s="69" t="str">
        <f>IF(AND('Mapa Riesgos'!$Z$16="Alta",'Mapa Riesgos'!$AB$16="Menor"),CONCATENATE("R1C",'Mapa Riesgos'!$P$16),"")</f>
        <v/>
      </c>
      <c r="T16" s="69" t="str">
        <f>IF(AND('Mapa Riesgos'!$Z$17="Alta",'Mapa Riesgos'!$AB$17="Menor"),CONCATENATE("R1C",'Mapa Riesgos'!$P$17),"")</f>
        <v/>
      </c>
      <c r="U16" s="70" t="str">
        <f>IF(AND('Mapa Riesgos'!$Z$18="Alta",'Mapa Riesgos'!$AB$18="Menor"),CONCATENATE("R1C",'Mapa Riesgos'!$P$18),"")</f>
        <v/>
      </c>
      <c r="V16" s="49" t="str">
        <f>IF(AND('Mapa Riesgos'!$Z$13="Alta",'Mapa Riesgos'!$AB$13="Moderado"),CONCATENATE("R1C",'Mapa Riesgos'!$P$13),"")</f>
        <v/>
      </c>
      <c r="W16" s="50" t="str">
        <f>IF(AND('Mapa Riesgos'!$Z$14="Alta",'Mapa Riesgos'!$AB$14="Moderado"),CONCATENATE("R1C",'Mapa Riesgos'!$P$14),"")</f>
        <v/>
      </c>
      <c r="X16" s="50" t="str">
        <f>IF(AND('Mapa Riesgos'!$Z$15="Alta",'Mapa Riesgos'!$AB$15="Moderado"),CONCATENATE("R1C",'Mapa Riesgos'!$P$15),"")</f>
        <v/>
      </c>
      <c r="Y16" s="50" t="str">
        <f>IF(AND('Mapa Riesgos'!$Z$16="Alta",'Mapa Riesgos'!$AB$16="Moderado"),CONCATENATE("R1C",'Mapa Riesgos'!$P$16),"")</f>
        <v/>
      </c>
      <c r="Z16" s="50" t="str">
        <f>IF(AND('Mapa Riesgos'!$Z$17="Alta",'Mapa Riesgos'!$AB$17="Moderado"),CONCATENATE("R1C",'Mapa Riesgos'!$P$17),"")</f>
        <v/>
      </c>
      <c r="AA16" s="51" t="str">
        <f>IF(AND('Mapa Riesgos'!$Z$18="Alta",'Mapa Riesgos'!$AB$18="Moderado"),CONCATENATE("R1C",'Mapa Riesgos'!$P$18),"")</f>
        <v/>
      </c>
      <c r="AB16" s="49" t="str">
        <f>IF(AND('Mapa Riesgos'!$Z$13="Alta",'Mapa Riesgos'!$AB$13="Mayor"),CONCATENATE("R1C",'Mapa Riesgos'!$P$13),"")</f>
        <v/>
      </c>
      <c r="AC16" s="50" t="str">
        <f>IF(AND('Mapa Riesgos'!$Z$14="Alta",'Mapa Riesgos'!$AB$14="Mayor"),CONCATENATE("R1C",'Mapa Riesgos'!$P$14),"")</f>
        <v/>
      </c>
      <c r="AD16" s="50" t="str">
        <f>IF(AND('Mapa Riesgos'!$Z$15="Alta",'Mapa Riesgos'!$AB$15="Mayor"),CONCATENATE("R1C",'Mapa Riesgos'!$P$15),"")</f>
        <v/>
      </c>
      <c r="AE16" s="50" t="str">
        <f>IF(AND('Mapa Riesgos'!$Z$16="Alta",'Mapa Riesgos'!$AB$16="Mayor"),CONCATENATE("R1C",'Mapa Riesgos'!$P$16),"")</f>
        <v/>
      </c>
      <c r="AF16" s="50" t="str">
        <f>IF(AND('Mapa Riesgos'!$Z$17="Alta",'Mapa Riesgos'!$AB$17="Mayor"),CONCATENATE("R1C",'Mapa Riesgos'!$P$17),"")</f>
        <v/>
      </c>
      <c r="AG16" s="51" t="str">
        <f>IF(AND('Mapa Riesgos'!$Z$18="Alta",'Mapa Riesgos'!$AB$18="Mayor"),CONCATENATE("R1C",'Mapa Riesgos'!$P$18),"")</f>
        <v/>
      </c>
      <c r="AH16" s="52" t="str">
        <f>IF(AND('Mapa Riesgos'!$Z$13="Alta",'Mapa Riesgos'!$AB$13="Catastrófico"),CONCATENATE("R1C",'Mapa Riesgos'!$P$13),"")</f>
        <v/>
      </c>
      <c r="AI16" s="53" t="str">
        <f>IF(AND('Mapa Riesgos'!$Z$14="Alta",'Mapa Riesgos'!$AB$14="Catastrófico"),CONCATENATE("R1C",'Mapa Riesgos'!$P$14),"")</f>
        <v/>
      </c>
      <c r="AJ16" s="53" t="str">
        <f>IF(AND('Mapa Riesgos'!$Z$15="Alta",'Mapa Riesgos'!$AB$15="Catastrófico"),CONCATENATE("R1C",'Mapa Riesgos'!$P$15),"")</f>
        <v/>
      </c>
      <c r="AK16" s="53" t="str">
        <f>IF(AND('Mapa Riesgos'!$Z$16="Alta",'Mapa Riesgos'!$AB$16="Catastrófico"),CONCATENATE("R1C",'Mapa Riesgos'!$P$16),"")</f>
        <v/>
      </c>
      <c r="AL16" s="53" t="str">
        <f>IF(AND('Mapa Riesgos'!$Z$17="Alta",'Mapa Riesgos'!$AB$17="Catastrófico"),CONCATENATE("R1C",'Mapa Riesgos'!$P$17),"")</f>
        <v/>
      </c>
      <c r="AM16" s="54" t="str">
        <f>IF(AND('Mapa Riesgos'!$Z$18="Alta",'Mapa Riesgos'!$AB$18="Catastrófico"),CONCATENATE("R1C",'Mapa Riesgos'!$P$18),"")</f>
        <v/>
      </c>
      <c r="AN16" s="87"/>
      <c r="AO16" s="464" t="s">
        <v>77</v>
      </c>
      <c r="AP16" s="465"/>
      <c r="AQ16" s="465"/>
      <c r="AR16" s="465"/>
      <c r="AS16" s="465"/>
      <c r="AT16" s="466"/>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15" customHeight="1">
      <c r="A17" s="87"/>
      <c r="B17" s="416"/>
      <c r="C17" s="416"/>
      <c r="D17" s="417"/>
      <c r="E17" s="473"/>
      <c r="F17" s="474"/>
      <c r="G17" s="474"/>
      <c r="H17" s="474"/>
      <c r="I17" s="474"/>
      <c r="J17" s="71" t="str">
        <f>IF(AND('Mapa Riesgos'!$Z$19="Alta",'Mapa Riesgos'!$AB$19="Leve"),CONCATENATE("R2C",'Mapa Riesgos'!$P$19),"")</f>
        <v/>
      </c>
      <c r="K17" s="72" t="str">
        <f>IF(AND('Mapa Riesgos'!$Z$20="Alta",'Mapa Riesgos'!$AB$20="Leve"),CONCATENATE("R2C",'Mapa Riesgos'!$P$20),"")</f>
        <v/>
      </c>
      <c r="L17" s="72" t="str">
        <f>IF(AND('Mapa Riesgos'!$Z$21="Alta",'Mapa Riesgos'!$AB$21="Leve"),CONCATENATE("R2C",'Mapa Riesgos'!$P$21),"")</f>
        <v/>
      </c>
      <c r="M17" s="72" t="str">
        <f>IF(AND('Mapa Riesgos'!$Z$22="Alta",'Mapa Riesgos'!$AB$22="Leve"),CONCATENATE("R2C",'Mapa Riesgos'!$P$22),"")</f>
        <v/>
      </c>
      <c r="N17" s="72" t="str">
        <f>IF(AND('Mapa Riesgos'!$Z$23="Alta",'Mapa Riesgos'!$AB$23="Leve"),CONCATENATE("R2C",'Mapa Riesgos'!$P$23),"")</f>
        <v/>
      </c>
      <c r="O17" s="73" t="str">
        <f>IF(AND('Mapa Riesgos'!$Z$24="Alta",'Mapa Riesgos'!$AB$24="Leve"),CONCATENATE("R2C",'Mapa Riesgos'!$P$24),"")</f>
        <v/>
      </c>
      <c r="P17" s="71" t="str">
        <f>IF(AND('Mapa Riesgos'!$Z$19="Alta",'Mapa Riesgos'!$AB$19="Menor"),CONCATENATE("R2C",'Mapa Riesgos'!$P$19),"")</f>
        <v/>
      </c>
      <c r="Q17" s="72" t="str">
        <f>IF(AND('Mapa Riesgos'!$Z$20="Alta",'Mapa Riesgos'!$AB$20="Menor"),CONCATENATE("R2C",'Mapa Riesgos'!$P$20),"")</f>
        <v/>
      </c>
      <c r="R17" s="72" t="str">
        <f>IF(AND('Mapa Riesgos'!$Z$21="Alta",'Mapa Riesgos'!$AB$21="Menor"),CONCATENATE("R2C",'Mapa Riesgos'!$P$21),"")</f>
        <v/>
      </c>
      <c r="S17" s="72" t="str">
        <f>IF(AND('Mapa Riesgos'!$Z$22="Alta",'Mapa Riesgos'!$AB$22="Menor"),CONCATENATE("R2C",'Mapa Riesgos'!$P$22),"")</f>
        <v/>
      </c>
      <c r="T17" s="72" t="str">
        <f>IF(AND('Mapa Riesgos'!$Z$23="Alta",'Mapa Riesgos'!$AB$23="Menor"),CONCATENATE("R2C",'Mapa Riesgos'!$P$23),"")</f>
        <v/>
      </c>
      <c r="U17" s="73" t="str">
        <f>IF(AND('Mapa Riesgos'!$Z$24="Alta",'Mapa Riesgos'!$AB$24="Menor"),CONCATENATE("R2C",'Mapa Riesgos'!$P$24),"")</f>
        <v/>
      </c>
      <c r="V17" s="55" t="str">
        <f>IF(AND('Mapa Riesgos'!$Z$19="Alta",'Mapa Riesgos'!$AB$19="Moderado"),CONCATENATE("R2C",'Mapa Riesgos'!$P$19),"")</f>
        <v/>
      </c>
      <c r="W17" s="56" t="str">
        <f>IF(AND('Mapa Riesgos'!$Z$20="Alta",'Mapa Riesgos'!$AB$20="Moderado"),CONCATENATE("R2C",'Mapa Riesgos'!$P$20),"")</f>
        <v/>
      </c>
      <c r="X17" s="56" t="str">
        <f>IF(AND('Mapa Riesgos'!$Z$21="Alta",'Mapa Riesgos'!$AB$21="Moderado"),CONCATENATE("R2C",'Mapa Riesgos'!$P$21),"")</f>
        <v/>
      </c>
      <c r="Y17" s="56" t="str">
        <f>IF(AND('Mapa Riesgos'!$Z$22="Alta",'Mapa Riesgos'!$AB$22="Moderado"),CONCATENATE("R2C",'Mapa Riesgos'!$P$22),"")</f>
        <v/>
      </c>
      <c r="Z17" s="56" t="str">
        <f>IF(AND('Mapa Riesgos'!$Z$23="Alta",'Mapa Riesgos'!$AB$23="Moderado"),CONCATENATE("R2C",'Mapa Riesgos'!$P$23),"")</f>
        <v/>
      </c>
      <c r="AA17" s="57" t="str">
        <f>IF(AND('Mapa Riesgos'!$Z$24="Alta",'Mapa Riesgos'!$AB$24="Moderado"),CONCATENATE("R2C",'Mapa Riesgos'!$P$24),"")</f>
        <v/>
      </c>
      <c r="AB17" s="55" t="str">
        <f>IF(AND('Mapa Riesgos'!$Z$19="Alta",'Mapa Riesgos'!$AB$19="Mayor"),CONCATENATE("R2C",'Mapa Riesgos'!$P$19),"")</f>
        <v/>
      </c>
      <c r="AC17" s="56" t="str">
        <f>IF(AND('Mapa Riesgos'!$Z$20="Alta",'Mapa Riesgos'!$AB$20="Mayor"),CONCATENATE("R2C",'Mapa Riesgos'!$P$20),"")</f>
        <v/>
      </c>
      <c r="AD17" s="56" t="str">
        <f>IF(AND('Mapa Riesgos'!$Z$21="Alta",'Mapa Riesgos'!$AB$21="Mayor"),CONCATENATE("R2C",'Mapa Riesgos'!$P$21),"")</f>
        <v/>
      </c>
      <c r="AE17" s="56" t="str">
        <f>IF(AND('Mapa Riesgos'!$Z$22="Alta",'Mapa Riesgos'!$AB$22="Mayor"),CONCATENATE("R2C",'Mapa Riesgos'!$P$22),"")</f>
        <v/>
      </c>
      <c r="AF17" s="56" t="str">
        <f>IF(AND('Mapa Riesgos'!$Z$23="Alta",'Mapa Riesgos'!$AB$23="Mayor"),CONCATENATE("R2C",'Mapa Riesgos'!$P$23),"")</f>
        <v/>
      </c>
      <c r="AG17" s="57" t="str">
        <f>IF(AND('Mapa Riesgos'!$Z$24="Alta",'Mapa Riesgos'!$AB$24="Mayor"),CONCATENATE("R2C",'Mapa Riesgos'!$P$24),"")</f>
        <v/>
      </c>
      <c r="AH17" s="58" t="str">
        <f>IF(AND('Mapa Riesgos'!$Z$19="Alta",'Mapa Riesgos'!$AB$19="Catastrófico"),CONCATENATE("R2C",'Mapa Riesgos'!$P$19),"")</f>
        <v/>
      </c>
      <c r="AI17" s="59" t="str">
        <f>IF(AND('Mapa Riesgos'!$Z$20="Alta",'Mapa Riesgos'!$AB$20="Catastrófico"),CONCATENATE("R2C",'Mapa Riesgos'!$P$20),"")</f>
        <v/>
      </c>
      <c r="AJ17" s="59" t="str">
        <f>IF(AND('Mapa Riesgos'!$Z$21="Alta",'Mapa Riesgos'!$AB$21="Catastrófico"),CONCATENATE("R2C",'Mapa Riesgos'!$P$21),"")</f>
        <v/>
      </c>
      <c r="AK17" s="59" t="str">
        <f>IF(AND('Mapa Riesgos'!$Z$22="Alta",'Mapa Riesgos'!$AB$22="Catastrófico"),CONCATENATE("R2C",'Mapa Riesgos'!$P$22),"")</f>
        <v/>
      </c>
      <c r="AL17" s="59" t="str">
        <f>IF(AND('Mapa Riesgos'!$Z$23="Alta",'Mapa Riesgos'!$AB$23="Catastrófico"),CONCATENATE("R2C",'Mapa Riesgos'!$P$23),"")</f>
        <v/>
      </c>
      <c r="AM17" s="60" t="str">
        <f>IF(AND('Mapa Riesgos'!$Z$24="Alta",'Mapa Riesgos'!$AB$24="Catastrófico"),CONCATENATE("R2C",'Mapa Riesgos'!$P$24),"")</f>
        <v/>
      </c>
      <c r="AN17" s="87"/>
      <c r="AO17" s="467"/>
      <c r="AP17" s="468"/>
      <c r="AQ17" s="468"/>
      <c r="AR17" s="468"/>
      <c r="AS17" s="468"/>
      <c r="AT17" s="469"/>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15" customHeight="1">
      <c r="A18" s="87"/>
      <c r="B18" s="416"/>
      <c r="C18" s="416"/>
      <c r="D18" s="417"/>
      <c r="E18" s="457"/>
      <c r="F18" s="458"/>
      <c r="G18" s="458"/>
      <c r="H18" s="458"/>
      <c r="I18" s="474"/>
      <c r="J18" s="71" t="str">
        <f>IF(AND('Mapa Riesgos'!$Z$25="Alta",'Mapa Riesgos'!$AB$25="Leve"),CONCATENATE("R3C",'Mapa Riesgos'!$P$25),"")</f>
        <v/>
      </c>
      <c r="K18" s="72" t="str">
        <f>IF(AND('Mapa Riesgos'!$Z$26="Alta",'Mapa Riesgos'!$AB$26="Leve"),CONCATENATE("R3C",'Mapa Riesgos'!$P$26),"")</f>
        <v/>
      </c>
      <c r="L18" s="72" t="str">
        <f>IF(AND('Mapa Riesgos'!$Z$27="Alta",'Mapa Riesgos'!$AB$27="Leve"),CONCATENATE("R3C",'Mapa Riesgos'!$P$27),"")</f>
        <v/>
      </c>
      <c r="M18" s="72" t="str">
        <f>IF(AND('Mapa Riesgos'!$Z$28="Alta",'Mapa Riesgos'!$AB$28="Leve"),CONCATENATE("R3C",'Mapa Riesgos'!$P$28),"")</f>
        <v/>
      </c>
      <c r="N18" s="72" t="str">
        <f>IF(AND('Mapa Riesgos'!$Z$29="Alta",'Mapa Riesgos'!$AB$29="Leve"),CONCATENATE("R3C",'Mapa Riesgos'!$P$29),"")</f>
        <v/>
      </c>
      <c r="O18" s="73" t="str">
        <f>IF(AND('Mapa Riesgos'!$Z$30="Alta",'Mapa Riesgos'!$AB$30="Leve"),CONCATENATE("R3C",'Mapa Riesgos'!$P$30),"")</f>
        <v/>
      </c>
      <c r="P18" s="71" t="str">
        <f>IF(AND('Mapa Riesgos'!$Z$25="Alta",'Mapa Riesgos'!$AB$25="Menor"),CONCATENATE("R3C",'Mapa Riesgos'!$P$25),"")</f>
        <v/>
      </c>
      <c r="Q18" s="72" t="str">
        <f>IF(AND('Mapa Riesgos'!$Z$26="Alta",'Mapa Riesgos'!$AB$26="Menor"),CONCATENATE("R3C",'Mapa Riesgos'!$P$26),"")</f>
        <v/>
      </c>
      <c r="R18" s="72" t="str">
        <f>IF(AND('Mapa Riesgos'!$Z$27="Alta",'Mapa Riesgos'!$AB$27="Menor"),CONCATENATE("R3C",'Mapa Riesgos'!$P$27),"")</f>
        <v/>
      </c>
      <c r="S18" s="72" t="str">
        <f>IF(AND('Mapa Riesgos'!$Z$28="Alta",'Mapa Riesgos'!$AB$28="Menor"),CONCATENATE("R3C",'Mapa Riesgos'!$P$28),"")</f>
        <v/>
      </c>
      <c r="T18" s="72" t="str">
        <f>IF(AND('Mapa Riesgos'!$Z$29="Alta",'Mapa Riesgos'!$AB$29="Menor"),CONCATENATE("R3C",'Mapa Riesgos'!$P$29),"")</f>
        <v/>
      </c>
      <c r="U18" s="73" t="str">
        <f>IF(AND('Mapa Riesgos'!$Z$30="Alta",'Mapa Riesgos'!$AB$30="Menor"),CONCATENATE("R3C",'Mapa Riesgos'!$P$30),"")</f>
        <v/>
      </c>
      <c r="V18" s="55" t="str">
        <f>IF(AND('Mapa Riesgos'!$Z$25="Alta",'Mapa Riesgos'!$AB$25="Moderado"),CONCATENATE("R3C",'Mapa Riesgos'!$P$25),"")</f>
        <v/>
      </c>
      <c r="W18" s="56" t="str">
        <f>IF(AND('Mapa Riesgos'!$Z$26="Alta",'Mapa Riesgos'!$AB$26="Moderado"),CONCATENATE("R3C",'Mapa Riesgos'!$P$26),"")</f>
        <v/>
      </c>
      <c r="X18" s="56" t="str">
        <f>IF(AND('Mapa Riesgos'!$Z$27="Alta",'Mapa Riesgos'!$AB$27="Moderado"),CONCATENATE("R3C",'Mapa Riesgos'!$P$27),"")</f>
        <v/>
      </c>
      <c r="Y18" s="56" t="str">
        <f>IF(AND('Mapa Riesgos'!$Z$28="Alta",'Mapa Riesgos'!$AB$28="Moderado"),CONCATENATE("R3C",'Mapa Riesgos'!$P$28),"")</f>
        <v/>
      </c>
      <c r="Z18" s="56" t="str">
        <f>IF(AND('Mapa Riesgos'!$Z$29="Alta",'Mapa Riesgos'!$AB$29="Moderado"),CONCATENATE("R3C",'Mapa Riesgos'!$P$29),"")</f>
        <v/>
      </c>
      <c r="AA18" s="57" t="str">
        <f>IF(AND('Mapa Riesgos'!$Z$30="Alta",'Mapa Riesgos'!$AB$30="Moderado"),CONCATENATE("R3C",'Mapa Riesgos'!$P$30),"")</f>
        <v/>
      </c>
      <c r="AB18" s="55" t="str">
        <f>IF(AND('Mapa Riesgos'!$Z$25="Alta",'Mapa Riesgos'!$AB$25="Mayor"),CONCATENATE("R3C",'Mapa Riesgos'!$P$25),"")</f>
        <v/>
      </c>
      <c r="AC18" s="56" t="str">
        <f>IF(AND('Mapa Riesgos'!$Z$26="Alta",'Mapa Riesgos'!$AB$26="Mayor"),CONCATENATE("R3C",'Mapa Riesgos'!$P$26),"")</f>
        <v/>
      </c>
      <c r="AD18" s="56" t="str">
        <f>IF(AND('Mapa Riesgos'!$Z$27="Alta",'Mapa Riesgos'!$AB$27="Mayor"),CONCATENATE("R3C",'Mapa Riesgos'!$P$27),"")</f>
        <v/>
      </c>
      <c r="AE18" s="56" t="str">
        <f>IF(AND('Mapa Riesgos'!$Z$28="Alta",'Mapa Riesgos'!$AB$28="Mayor"),CONCATENATE("R3C",'Mapa Riesgos'!$P$28),"")</f>
        <v/>
      </c>
      <c r="AF18" s="56" t="str">
        <f>IF(AND('Mapa Riesgos'!$Z$29="Alta",'Mapa Riesgos'!$AB$29="Mayor"),CONCATENATE("R3C",'Mapa Riesgos'!$P$29),"")</f>
        <v/>
      </c>
      <c r="AG18" s="57" t="str">
        <f>IF(AND('Mapa Riesgos'!$Z$30="Alta",'Mapa Riesgos'!$AB$30="Mayor"),CONCATENATE("R3C",'Mapa Riesgos'!$P$30),"")</f>
        <v/>
      </c>
      <c r="AH18" s="58" t="str">
        <f>IF(AND('Mapa Riesgos'!$Z$25="Alta",'Mapa Riesgos'!$AB$25="Catastrófico"),CONCATENATE("R3C",'Mapa Riesgos'!$P$25),"")</f>
        <v/>
      </c>
      <c r="AI18" s="59" t="str">
        <f>IF(AND('Mapa Riesgos'!$Z$26="Alta",'Mapa Riesgos'!$AB$26="Catastrófico"),CONCATENATE("R3C",'Mapa Riesgos'!$P$26),"")</f>
        <v/>
      </c>
      <c r="AJ18" s="59" t="str">
        <f>IF(AND('Mapa Riesgos'!$Z$27="Alta",'Mapa Riesgos'!$AB$27="Catastrófico"),CONCATENATE("R3C",'Mapa Riesgos'!$P$27),"")</f>
        <v/>
      </c>
      <c r="AK18" s="59" t="str">
        <f>IF(AND('Mapa Riesgos'!$Z$28="Alta",'Mapa Riesgos'!$AB$28="Catastrófico"),CONCATENATE("R3C",'Mapa Riesgos'!$P$28),"")</f>
        <v/>
      </c>
      <c r="AL18" s="59" t="str">
        <f>IF(AND('Mapa Riesgos'!$Z$29="Alta",'Mapa Riesgos'!$AB$29="Catastrófico"),CONCATENATE("R3C",'Mapa Riesgos'!$P$29),"")</f>
        <v/>
      </c>
      <c r="AM18" s="60" t="str">
        <f>IF(AND('Mapa Riesgos'!$Z$30="Alta",'Mapa Riesgos'!$AB$30="Catastrófico"),CONCATENATE("R3C",'Mapa Riesgos'!$P$30),"")</f>
        <v/>
      </c>
      <c r="AN18" s="87"/>
      <c r="AO18" s="467"/>
      <c r="AP18" s="468"/>
      <c r="AQ18" s="468"/>
      <c r="AR18" s="468"/>
      <c r="AS18" s="468"/>
      <c r="AT18" s="469"/>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5" customHeight="1">
      <c r="A19" s="87"/>
      <c r="B19" s="416"/>
      <c r="C19" s="416"/>
      <c r="D19" s="417"/>
      <c r="E19" s="457"/>
      <c r="F19" s="458"/>
      <c r="G19" s="458"/>
      <c r="H19" s="458"/>
      <c r="I19" s="474"/>
      <c r="J19" s="71" t="str">
        <f>IF(AND('Mapa Riesgos'!$Z$31="Alta",'Mapa Riesgos'!$AB$31="Leve"),CONCATENATE("R4C",'Mapa Riesgos'!$P$31),"")</f>
        <v/>
      </c>
      <c r="K19" s="72" t="str">
        <f>IF(AND('Mapa Riesgos'!$Z$32="Alta",'Mapa Riesgos'!$AB$32="Leve"),CONCATENATE("R4C",'Mapa Riesgos'!$P$32),"")</f>
        <v/>
      </c>
      <c r="L19" s="72" t="str">
        <f>IF(AND('Mapa Riesgos'!$Z$33="Alta",'Mapa Riesgos'!$AB$33="Leve"),CONCATENATE("R4C",'Mapa Riesgos'!$P$33),"")</f>
        <v/>
      </c>
      <c r="M19" s="72" t="str">
        <f>IF(AND('Mapa Riesgos'!$Z$34="Alta",'Mapa Riesgos'!$AB$34="Leve"),CONCATENATE("R4C",'Mapa Riesgos'!$P$34),"")</f>
        <v/>
      </c>
      <c r="N19" s="72" t="str">
        <f>IF(AND('Mapa Riesgos'!$Z$35="Alta",'Mapa Riesgos'!$AB$35="Leve"),CONCATENATE("R4C",'Mapa Riesgos'!$P$35),"")</f>
        <v/>
      </c>
      <c r="O19" s="73" t="str">
        <f>IF(AND('Mapa Riesgos'!$Z$36="Alta",'Mapa Riesgos'!$AB$36="Leve"),CONCATENATE("R4C",'Mapa Riesgos'!$P$36),"")</f>
        <v/>
      </c>
      <c r="P19" s="71" t="str">
        <f>IF(AND('Mapa Riesgos'!$Z$31="Alta",'Mapa Riesgos'!$AB$31="Menor"),CONCATENATE("R4C",'Mapa Riesgos'!$P$31),"")</f>
        <v/>
      </c>
      <c r="Q19" s="72" t="str">
        <f>IF(AND('Mapa Riesgos'!$Z$32="Alta",'Mapa Riesgos'!$AB$32="Menor"),CONCATENATE("R4C",'Mapa Riesgos'!$P$32),"")</f>
        <v/>
      </c>
      <c r="R19" s="72" t="str">
        <f>IF(AND('Mapa Riesgos'!$Z$33="Alta",'Mapa Riesgos'!$AB$33="Menor"),CONCATENATE("R4C",'Mapa Riesgos'!$P$33),"")</f>
        <v/>
      </c>
      <c r="S19" s="72" t="str">
        <f>IF(AND('Mapa Riesgos'!$Z$34="Alta",'Mapa Riesgos'!$AB$34="Menor"),CONCATENATE("R4C",'Mapa Riesgos'!$P$34),"")</f>
        <v/>
      </c>
      <c r="T19" s="72" t="str">
        <f>IF(AND('Mapa Riesgos'!$Z$35="Alta",'Mapa Riesgos'!$AB$35="Menor"),CONCATENATE("R4C",'Mapa Riesgos'!$P$35),"")</f>
        <v/>
      </c>
      <c r="U19" s="73" t="str">
        <f>IF(AND('Mapa Riesgos'!$Z$36="Alta",'Mapa Riesgos'!$AB$36="Menor"),CONCATENATE("R4C",'Mapa Riesgos'!$P$36),"")</f>
        <v/>
      </c>
      <c r="V19" s="55" t="str">
        <f>IF(AND('Mapa Riesgos'!$Z$31="Alta",'Mapa Riesgos'!$AB$31="Moderado"),CONCATENATE("R4C",'Mapa Riesgos'!$P$31),"")</f>
        <v/>
      </c>
      <c r="W19" s="56" t="str">
        <f>IF(AND('Mapa Riesgos'!$Z$32="Alta",'Mapa Riesgos'!$AB$32="Moderado"),CONCATENATE("R4C",'Mapa Riesgos'!$P$32),"")</f>
        <v/>
      </c>
      <c r="X19" s="61" t="str">
        <f>IF(AND('Mapa Riesgos'!$Z$33="Alta",'Mapa Riesgos'!$AB$33="Moderado"),CONCATENATE("R4C",'Mapa Riesgos'!$P$33),"")</f>
        <v/>
      </c>
      <c r="Y19" s="61" t="str">
        <f>IF(AND('Mapa Riesgos'!$Z$34="Alta",'Mapa Riesgos'!$AB$34="Moderado"),CONCATENATE("R4C",'Mapa Riesgos'!$P$34),"")</f>
        <v/>
      </c>
      <c r="Z19" s="61" t="str">
        <f>IF(AND('Mapa Riesgos'!$Z$35="Alta",'Mapa Riesgos'!$AB$35="Moderado"),CONCATENATE("R4C",'Mapa Riesgos'!$P$35),"")</f>
        <v/>
      </c>
      <c r="AA19" s="57" t="str">
        <f>IF(AND('Mapa Riesgos'!$Z$36="Alta",'Mapa Riesgos'!$AB$36="Moderado"),CONCATENATE("R4C",'Mapa Riesgos'!$P$36),"")</f>
        <v/>
      </c>
      <c r="AB19" s="55" t="str">
        <f>IF(AND('Mapa Riesgos'!$Z$31="Alta",'Mapa Riesgos'!$AB$31="Mayor"),CONCATENATE("R4C",'Mapa Riesgos'!$P$31),"")</f>
        <v/>
      </c>
      <c r="AC19" s="56" t="str">
        <f>IF(AND('Mapa Riesgos'!$Z$32="Alta",'Mapa Riesgos'!$AB$32="Mayor"),CONCATENATE("R4C",'Mapa Riesgos'!$P$32),"")</f>
        <v/>
      </c>
      <c r="AD19" s="61" t="str">
        <f>IF(AND('Mapa Riesgos'!$Z$33="Alta",'Mapa Riesgos'!$AB$33="Mayor"),CONCATENATE("R4C",'Mapa Riesgos'!$P$33),"")</f>
        <v/>
      </c>
      <c r="AE19" s="61" t="str">
        <f>IF(AND('Mapa Riesgos'!$Z$34="Alta",'Mapa Riesgos'!$AB$34="Mayor"),CONCATENATE("R4C",'Mapa Riesgos'!$P$34),"")</f>
        <v/>
      </c>
      <c r="AF19" s="61" t="str">
        <f>IF(AND('Mapa Riesgos'!$Z$35="Alta",'Mapa Riesgos'!$AB$35="Mayor"),CONCATENATE("R4C",'Mapa Riesgos'!$P$35),"")</f>
        <v/>
      </c>
      <c r="AG19" s="57" t="str">
        <f>IF(AND('Mapa Riesgos'!$Z$36="Alta",'Mapa Riesgos'!$AB$36="Mayor"),CONCATENATE("R4C",'Mapa Riesgos'!$P$36),"")</f>
        <v/>
      </c>
      <c r="AH19" s="58" t="str">
        <f>IF(AND('Mapa Riesgos'!$Z$31="Alta",'Mapa Riesgos'!$AB$31="Catastrófico"),CONCATENATE("R4C",'Mapa Riesgos'!$P$31),"")</f>
        <v/>
      </c>
      <c r="AI19" s="59" t="str">
        <f>IF(AND('Mapa Riesgos'!$Z$32="Alta",'Mapa Riesgos'!$AB$32="Catastrófico"),CONCATENATE("R4C",'Mapa Riesgos'!$P$32),"")</f>
        <v/>
      </c>
      <c r="AJ19" s="59" t="str">
        <f>IF(AND('Mapa Riesgos'!$Z$33="Alta",'Mapa Riesgos'!$AB$33="Catastrófico"),CONCATENATE("R4C",'Mapa Riesgos'!$P$33),"")</f>
        <v/>
      </c>
      <c r="AK19" s="59" t="str">
        <f>IF(AND('Mapa Riesgos'!$Z$34="Alta",'Mapa Riesgos'!$AB$34="Catastrófico"),CONCATENATE("R4C",'Mapa Riesgos'!$P$34),"")</f>
        <v/>
      </c>
      <c r="AL19" s="59" t="str">
        <f>IF(AND('Mapa Riesgos'!$Z$35="Alta",'Mapa Riesgos'!$AB$35="Catastrófico"),CONCATENATE("R4C",'Mapa Riesgos'!$P$35),"")</f>
        <v/>
      </c>
      <c r="AM19" s="60" t="str">
        <f>IF(AND('Mapa Riesgos'!$Z$36="Alta",'Mapa Riesgos'!$AB$36="Catastrófico"),CONCATENATE("R4C",'Mapa Riesgos'!$P$36),"")</f>
        <v/>
      </c>
      <c r="AN19" s="87"/>
      <c r="AO19" s="467"/>
      <c r="AP19" s="468"/>
      <c r="AQ19" s="468"/>
      <c r="AR19" s="468"/>
      <c r="AS19" s="468"/>
      <c r="AT19" s="469"/>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15" customHeight="1">
      <c r="A20" s="87"/>
      <c r="B20" s="416"/>
      <c r="C20" s="416"/>
      <c r="D20" s="417"/>
      <c r="E20" s="457"/>
      <c r="F20" s="458"/>
      <c r="G20" s="458"/>
      <c r="H20" s="458"/>
      <c r="I20" s="474"/>
      <c r="J20" s="71" t="str">
        <f>IF(AND('Mapa Riesgos'!$Z$37="Alta",'Mapa Riesgos'!$AB$37="Leve"),CONCATENATE("R5C",'Mapa Riesgos'!$P$37),"")</f>
        <v/>
      </c>
      <c r="K20" s="72" t="str">
        <f>IF(AND('Mapa Riesgos'!$Z$38="Alta",'Mapa Riesgos'!$AB$38="Leve"),CONCATENATE("R5C",'Mapa Riesgos'!$P$38),"")</f>
        <v/>
      </c>
      <c r="L20" s="72" t="str">
        <f>IF(AND('Mapa Riesgos'!$Z$39="Alta",'Mapa Riesgos'!$AB$39="Leve"),CONCATENATE("R5C",'Mapa Riesgos'!$P$39),"")</f>
        <v/>
      </c>
      <c r="M20" s="72" t="str">
        <f>IF(AND('Mapa Riesgos'!$Z$40="Alta",'Mapa Riesgos'!$AB$40="Leve"),CONCATENATE("R5C",'Mapa Riesgos'!$P$40),"")</f>
        <v/>
      </c>
      <c r="N20" s="72" t="str">
        <f>IF(AND('Mapa Riesgos'!$Z$41="Alta",'Mapa Riesgos'!$AB$41="Leve"),CONCATENATE("R5C",'Mapa Riesgos'!$P$41),"")</f>
        <v/>
      </c>
      <c r="O20" s="73" t="str">
        <f>IF(AND('Mapa Riesgos'!$Z$42="Alta",'Mapa Riesgos'!$AB$42="Leve"),CONCATENATE("R5C",'Mapa Riesgos'!$P$42),"")</f>
        <v/>
      </c>
      <c r="P20" s="71" t="str">
        <f>IF(AND('Mapa Riesgos'!$Z$37="Alta",'Mapa Riesgos'!$AB$37="Menor"),CONCATENATE("R5C",'Mapa Riesgos'!$P$37),"")</f>
        <v/>
      </c>
      <c r="Q20" s="72" t="str">
        <f>IF(AND('Mapa Riesgos'!$Z$38="Alta",'Mapa Riesgos'!$AB$38="Menor"),CONCATENATE("R5C",'Mapa Riesgos'!$P$38),"")</f>
        <v/>
      </c>
      <c r="R20" s="72" t="str">
        <f>IF(AND('Mapa Riesgos'!$Z$39="Alta",'Mapa Riesgos'!$AB$39="Menor"),CONCATENATE("R5C",'Mapa Riesgos'!$P$39),"")</f>
        <v/>
      </c>
      <c r="S20" s="72" t="str">
        <f>IF(AND('Mapa Riesgos'!$Z$40="Alta",'Mapa Riesgos'!$AB$40="Menor"),CONCATENATE("R5C",'Mapa Riesgos'!$P$40),"")</f>
        <v/>
      </c>
      <c r="T20" s="72" t="str">
        <f>IF(AND('Mapa Riesgos'!$Z$41="Alta",'Mapa Riesgos'!$AB$41="Menor"),CONCATENATE("R5C",'Mapa Riesgos'!$P$41),"")</f>
        <v/>
      </c>
      <c r="U20" s="73" t="str">
        <f>IF(AND('Mapa Riesgos'!$Z$42="Alta",'Mapa Riesgos'!$AB$42="Menor"),CONCATENATE("R5C",'Mapa Riesgos'!$P$42),"")</f>
        <v/>
      </c>
      <c r="V20" s="55" t="str">
        <f>IF(AND('Mapa Riesgos'!$Z$37="Alta",'Mapa Riesgos'!$AB$37="Moderado"),CONCATENATE("R5C",'Mapa Riesgos'!$P$37),"")</f>
        <v/>
      </c>
      <c r="W20" s="56" t="str">
        <f>IF(AND('Mapa Riesgos'!$Z$38="Alta",'Mapa Riesgos'!$AB$38="Moderado"),CONCATENATE("R5C",'Mapa Riesgos'!$P$38),"")</f>
        <v/>
      </c>
      <c r="X20" s="61" t="str">
        <f>IF(AND('Mapa Riesgos'!$Z$39="Alta",'Mapa Riesgos'!$AB$39="Moderado"),CONCATENATE("R5C",'Mapa Riesgos'!$P$39),"")</f>
        <v/>
      </c>
      <c r="Y20" s="61" t="str">
        <f>IF(AND('Mapa Riesgos'!$Z$40="Alta",'Mapa Riesgos'!$AB$40="Moderado"),CONCATENATE("R5C",'Mapa Riesgos'!$P$40),"")</f>
        <v/>
      </c>
      <c r="Z20" s="61" t="str">
        <f>IF(AND('Mapa Riesgos'!$Z$41="Alta",'Mapa Riesgos'!$AB$41="Moderado"),CONCATENATE("R5C",'Mapa Riesgos'!$P$41),"")</f>
        <v/>
      </c>
      <c r="AA20" s="57" t="str">
        <f>IF(AND('Mapa Riesgos'!$Z$42="Alta",'Mapa Riesgos'!$AB$42="Moderado"),CONCATENATE("R5C",'Mapa Riesgos'!$P$42),"")</f>
        <v/>
      </c>
      <c r="AB20" s="55" t="str">
        <f>IF(AND('Mapa Riesgos'!$Z$37="Alta",'Mapa Riesgos'!$AB$37="Mayor"),CONCATENATE("R5C",'Mapa Riesgos'!$P$37),"")</f>
        <v/>
      </c>
      <c r="AC20" s="56" t="str">
        <f>IF(AND('Mapa Riesgos'!$Z$38="Alta",'Mapa Riesgos'!$AB$38="Mayor"),CONCATENATE("R5C",'Mapa Riesgos'!$P$38),"")</f>
        <v/>
      </c>
      <c r="AD20" s="61" t="str">
        <f>IF(AND('Mapa Riesgos'!$Z$39="Alta",'Mapa Riesgos'!$AB$39="Mayor"),CONCATENATE("R5C",'Mapa Riesgos'!$P$39),"")</f>
        <v/>
      </c>
      <c r="AE20" s="61" t="str">
        <f>IF(AND('Mapa Riesgos'!$Z$40="Alta",'Mapa Riesgos'!$AB$40="Mayor"),CONCATENATE("R5C",'Mapa Riesgos'!$P$40),"")</f>
        <v/>
      </c>
      <c r="AF20" s="61" t="str">
        <f>IF(AND('Mapa Riesgos'!$Z$41="Alta",'Mapa Riesgos'!$AB$41="Mayor"),CONCATENATE("R5C",'Mapa Riesgos'!$P$41),"")</f>
        <v/>
      </c>
      <c r="AG20" s="57" t="str">
        <f>IF(AND('Mapa Riesgos'!$Z$42="Alta",'Mapa Riesgos'!$AB$42="Mayor"),CONCATENATE("R5C",'Mapa Riesgos'!$P$42),"")</f>
        <v/>
      </c>
      <c r="AH20" s="58" t="str">
        <f>IF(AND('Mapa Riesgos'!$Z$37="Alta",'Mapa Riesgos'!$AB$37="Catastrófico"),CONCATENATE("R5C",'Mapa Riesgos'!$P$37),"")</f>
        <v/>
      </c>
      <c r="AI20" s="59" t="str">
        <f>IF(AND('Mapa Riesgos'!$Z$38="Alta",'Mapa Riesgos'!$AB$38="Catastrófico"),CONCATENATE("R5C",'Mapa Riesgos'!$P$38),"")</f>
        <v/>
      </c>
      <c r="AJ20" s="59" t="str">
        <f>IF(AND('Mapa Riesgos'!$Z$39="Alta",'Mapa Riesgos'!$AB$39="Catastrófico"),CONCATENATE("R5C",'Mapa Riesgos'!$P$39),"")</f>
        <v/>
      </c>
      <c r="AK20" s="59" t="str">
        <f>IF(AND('Mapa Riesgos'!$Z$40="Alta",'Mapa Riesgos'!$AB$40="Catastrófico"),CONCATENATE("R5C",'Mapa Riesgos'!$P$40),"")</f>
        <v/>
      </c>
      <c r="AL20" s="59" t="str">
        <f>IF(AND('Mapa Riesgos'!$Z$41="Alta",'Mapa Riesgos'!$AB$41="Catastrófico"),CONCATENATE("R5C",'Mapa Riesgos'!$P$41),"")</f>
        <v/>
      </c>
      <c r="AM20" s="60" t="str">
        <f>IF(AND('Mapa Riesgos'!$Z$42="Alta",'Mapa Riesgos'!$AB$42="Catastrófico"),CONCATENATE("R5C",'Mapa Riesgos'!$P$42),"")</f>
        <v/>
      </c>
      <c r="AN20" s="87"/>
      <c r="AO20" s="467"/>
      <c r="AP20" s="468"/>
      <c r="AQ20" s="468"/>
      <c r="AR20" s="468"/>
      <c r="AS20" s="468"/>
      <c r="AT20" s="469"/>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5" customHeight="1">
      <c r="A21" s="87"/>
      <c r="B21" s="416"/>
      <c r="C21" s="416"/>
      <c r="D21" s="417"/>
      <c r="E21" s="457"/>
      <c r="F21" s="458"/>
      <c r="G21" s="458"/>
      <c r="H21" s="458"/>
      <c r="I21" s="474"/>
      <c r="J21" s="71" t="str">
        <f>IF(AND('Mapa Riesgos'!$Z$43="Alta",'Mapa Riesgos'!$AB$43="Leve"),CONCATENATE("R6C",'Mapa Riesgos'!$P$43),"")</f>
        <v/>
      </c>
      <c r="K21" s="72" t="str">
        <f>IF(AND('Mapa Riesgos'!$Z$44="Alta",'Mapa Riesgos'!$AB$44="Leve"),CONCATENATE("R6C",'Mapa Riesgos'!$P$44),"")</f>
        <v/>
      </c>
      <c r="L21" s="72" t="str">
        <f>IF(AND('Mapa Riesgos'!$Z$45="Alta",'Mapa Riesgos'!$AB$45="Leve"),CONCATENATE("R6C",'Mapa Riesgos'!$P$45),"")</f>
        <v/>
      </c>
      <c r="M21" s="72" t="str">
        <f>IF(AND('Mapa Riesgos'!$Z$46="Alta",'Mapa Riesgos'!$AB$46="Leve"),CONCATENATE("R6C",'Mapa Riesgos'!$P$46),"")</f>
        <v/>
      </c>
      <c r="N21" s="72" t="str">
        <f>IF(AND('Mapa Riesgos'!$Z$47="Alta",'Mapa Riesgos'!$AB$47="Leve"),CONCATENATE("R6C",'Mapa Riesgos'!$P$47),"")</f>
        <v/>
      </c>
      <c r="O21" s="73" t="str">
        <f>IF(AND('Mapa Riesgos'!$Z$48="Alta",'Mapa Riesgos'!$AB$48="Leve"),CONCATENATE("R6C",'Mapa Riesgos'!$P$48),"")</f>
        <v/>
      </c>
      <c r="P21" s="71" t="str">
        <f>IF(AND('Mapa Riesgos'!$Z$43="Alta",'Mapa Riesgos'!$AB$43="Menor"),CONCATENATE("R6C",'Mapa Riesgos'!$P$43),"")</f>
        <v/>
      </c>
      <c r="Q21" s="72" t="str">
        <f>IF(AND('Mapa Riesgos'!$Z$44="Alta",'Mapa Riesgos'!$AB$44="Menor"),CONCATENATE("R6C",'Mapa Riesgos'!$P$44),"")</f>
        <v/>
      </c>
      <c r="R21" s="72" t="str">
        <f>IF(AND('Mapa Riesgos'!$Z$45="Alta",'Mapa Riesgos'!$AB$45="Menor"),CONCATENATE("R6C",'Mapa Riesgos'!$P$45),"")</f>
        <v/>
      </c>
      <c r="S21" s="72" t="str">
        <f>IF(AND('Mapa Riesgos'!$Z$46="Alta",'Mapa Riesgos'!$AB$46="Menor"),CONCATENATE("R6C",'Mapa Riesgos'!$P$46),"")</f>
        <v/>
      </c>
      <c r="T21" s="72" t="str">
        <f>IF(AND('Mapa Riesgos'!$Z$47="Alta",'Mapa Riesgos'!$AB$47="Menor"),CONCATENATE("R6C",'Mapa Riesgos'!$P$47),"")</f>
        <v/>
      </c>
      <c r="U21" s="73" t="str">
        <f>IF(AND('Mapa Riesgos'!$Z$48="Alta",'Mapa Riesgos'!$AB$48="Menor"),CONCATENATE("R6C",'Mapa Riesgos'!$P$48),"")</f>
        <v/>
      </c>
      <c r="V21" s="55" t="str">
        <f>IF(AND('Mapa Riesgos'!$Z$43="Alta",'Mapa Riesgos'!$AB$43="Moderado"),CONCATENATE("R6C",'Mapa Riesgos'!$P$43),"")</f>
        <v/>
      </c>
      <c r="W21" s="56" t="str">
        <f>IF(AND('Mapa Riesgos'!$Z$44="Alta",'Mapa Riesgos'!$AB$44="Moderado"),CONCATENATE("R6C",'Mapa Riesgos'!$P$44),"")</f>
        <v/>
      </c>
      <c r="X21" s="61" t="str">
        <f>IF(AND('Mapa Riesgos'!$Z$45="Alta",'Mapa Riesgos'!$AB$45="Moderado"),CONCATENATE("R6C",'Mapa Riesgos'!$P$45),"")</f>
        <v/>
      </c>
      <c r="Y21" s="61" t="str">
        <f>IF(AND('Mapa Riesgos'!$Z$46="Alta",'Mapa Riesgos'!$AB$46="Moderado"),CONCATENATE("R6C",'Mapa Riesgos'!$P$46),"")</f>
        <v/>
      </c>
      <c r="Z21" s="61" t="str">
        <f>IF(AND('Mapa Riesgos'!$Z$47="Alta",'Mapa Riesgos'!$AB$47="Moderado"),CONCATENATE("R6C",'Mapa Riesgos'!$P$47),"")</f>
        <v/>
      </c>
      <c r="AA21" s="57" t="str">
        <f>IF(AND('Mapa Riesgos'!$Z$48="Alta",'Mapa Riesgos'!$AB$48="Moderado"),CONCATENATE("R6C",'Mapa Riesgos'!$P$48),"")</f>
        <v/>
      </c>
      <c r="AB21" s="55" t="str">
        <f>IF(AND('Mapa Riesgos'!$Z$43="Alta",'Mapa Riesgos'!$AB$43="Mayor"),CONCATENATE("R6C",'Mapa Riesgos'!$P$43),"")</f>
        <v/>
      </c>
      <c r="AC21" s="56" t="str">
        <f>IF(AND('Mapa Riesgos'!$Z$44="Alta",'Mapa Riesgos'!$AB$44="Mayor"),CONCATENATE("R6C",'Mapa Riesgos'!$P$44),"")</f>
        <v/>
      </c>
      <c r="AD21" s="61" t="str">
        <f>IF(AND('Mapa Riesgos'!$Z$45="Alta",'Mapa Riesgos'!$AB$45="Mayor"),CONCATENATE("R6C",'Mapa Riesgos'!$P$45),"")</f>
        <v/>
      </c>
      <c r="AE21" s="61" t="str">
        <f>IF(AND('Mapa Riesgos'!$Z$46="Alta",'Mapa Riesgos'!$AB$46="Mayor"),CONCATENATE("R6C",'Mapa Riesgos'!$P$46),"")</f>
        <v/>
      </c>
      <c r="AF21" s="61" t="str">
        <f>IF(AND('Mapa Riesgos'!$Z$47="Alta",'Mapa Riesgos'!$AB$47="Mayor"),CONCATENATE("R6C",'Mapa Riesgos'!$P$47),"")</f>
        <v/>
      </c>
      <c r="AG21" s="57" t="str">
        <f>IF(AND('Mapa Riesgos'!$Z$48="Alta",'Mapa Riesgos'!$AB$48="Mayor"),CONCATENATE("R6C",'Mapa Riesgos'!$P$48),"")</f>
        <v/>
      </c>
      <c r="AH21" s="58" t="str">
        <f>IF(AND('Mapa Riesgos'!$Z$43="Alta",'Mapa Riesgos'!$AB$43="Catastrófico"),CONCATENATE("R6C",'Mapa Riesgos'!$P$43),"")</f>
        <v/>
      </c>
      <c r="AI21" s="59" t="str">
        <f>IF(AND('Mapa Riesgos'!$Z$44="Alta",'Mapa Riesgos'!$AB$44="Catastrófico"),CONCATENATE("R6C",'Mapa Riesgos'!$P$44),"")</f>
        <v/>
      </c>
      <c r="AJ21" s="59" t="str">
        <f>IF(AND('Mapa Riesgos'!$Z$45="Alta",'Mapa Riesgos'!$AB$45="Catastrófico"),CONCATENATE("R6C",'Mapa Riesgos'!$P$45),"")</f>
        <v/>
      </c>
      <c r="AK21" s="59" t="str">
        <f>IF(AND('Mapa Riesgos'!$Z$46="Alta",'Mapa Riesgos'!$AB$46="Catastrófico"),CONCATENATE("R6C",'Mapa Riesgos'!$P$46),"")</f>
        <v/>
      </c>
      <c r="AL21" s="59" t="str">
        <f>IF(AND('Mapa Riesgos'!$Z$47="Alta",'Mapa Riesgos'!$AB$47="Catastrófico"),CONCATENATE("R6C",'Mapa Riesgos'!$P$47),"")</f>
        <v/>
      </c>
      <c r="AM21" s="60" t="str">
        <f>IF(AND('Mapa Riesgos'!$Z$48="Alta",'Mapa Riesgos'!$AB$48="Catastrófico"),CONCATENATE("R6C",'Mapa Riesgos'!$P$48),"")</f>
        <v/>
      </c>
      <c r="AN21" s="87"/>
      <c r="AO21" s="467"/>
      <c r="AP21" s="468"/>
      <c r="AQ21" s="468"/>
      <c r="AR21" s="468"/>
      <c r="AS21" s="468"/>
      <c r="AT21" s="469"/>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5" customHeight="1">
      <c r="A22" s="87"/>
      <c r="B22" s="416"/>
      <c r="C22" s="416"/>
      <c r="D22" s="417"/>
      <c r="E22" s="457"/>
      <c r="F22" s="458"/>
      <c r="G22" s="458"/>
      <c r="H22" s="458"/>
      <c r="I22" s="474"/>
      <c r="J22" s="71" t="str">
        <f>IF(AND('Mapa Riesgos'!$Z$49="Alta",'Mapa Riesgos'!$AB$49="Leve"),CONCATENATE("R7C",'Mapa Riesgos'!$P$49),"")</f>
        <v/>
      </c>
      <c r="K22" s="72" t="str">
        <f>IF(AND('Mapa Riesgos'!$Z$50="Alta",'Mapa Riesgos'!$AB$50="Leve"),CONCATENATE("R7C",'Mapa Riesgos'!$P$50),"")</f>
        <v/>
      </c>
      <c r="L22" s="72" t="str">
        <f>IF(AND('Mapa Riesgos'!$Z$51="Alta",'Mapa Riesgos'!$AB$51="Leve"),CONCATENATE("R7C",'Mapa Riesgos'!$P$51),"")</f>
        <v/>
      </c>
      <c r="M22" s="72" t="str">
        <f>IF(AND('Mapa Riesgos'!$Z$52="Alta",'Mapa Riesgos'!$AB$52="Leve"),CONCATENATE("R7C",'Mapa Riesgos'!$P$52),"")</f>
        <v/>
      </c>
      <c r="N22" s="72" t="str">
        <f>IF(AND('Mapa Riesgos'!$Z$53="Alta",'Mapa Riesgos'!$AB$53="Leve"),CONCATENATE("R7C",'Mapa Riesgos'!$P$53),"")</f>
        <v/>
      </c>
      <c r="O22" s="73" t="str">
        <f>IF(AND('Mapa Riesgos'!$Z$54="Alta",'Mapa Riesgos'!$AB$54="Leve"),CONCATENATE("R7C",'Mapa Riesgos'!$P$54),"")</f>
        <v/>
      </c>
      <c r="P22" s="71" t="str">
        <f>IF(AND('Mapa Riesgos'!$Z$49="Alta",'Mapa Riesgos'!$AB$49="Menor"),CONCATENATE("R7C",'Mapa Riesgos'!$P$49),"")</f>
        <v/>
      </c>
      <c r="Q22" s="72" t="str">
        <f>IF(AND('Mapa Riesgos'!$Z$50="Alta",'Mapa Riesgos'!$AB$50="Menor"),CONCATENATE("R7C",'Mapa Riesgos'!$P$50),"")</f>
        <v/>
      </c>
      <c r="R22" s="72" t="str">
        <f>IF(AND('Mapa Riesgos'!$Z$51="Alta",'Mapa Riesgos'!$AB$51="Menor"),CONCATENATE("R7C",'Mapa Riesgos'!$P$51),"")</f>
        <v/>
      </c>
      <c r="S22" s="72" t="str">
        <f>IF(AND('Mapa Riesgos'!$Z$52="Alta",'Mapa Riesgos'!$AB$52="Menor"),CONCATENATE("R7C",'Mapa Riesgos'!$P$52),"")</f>
        <v/>
      </c>
      <c r="T22" s="72" t="str">
        <f>IF(AND('Mapa Riesgos'!$Z$53="Alta",'Mapa Riesgos'!$AB$53="Menor"),CONCATENATE("R7C",'Mapa Riesgos'!$P$53),"")</f>
        <v/>
      </c>
      <c r="U22" s="73" t="str">
        <f>IF(AND('Mapa Riesgos'!$Z$54="Alta",'Mapa Riesgos'!$AB$54="Menor"),CONCATENATE("R7C",'Mapa Riesgos'!$P$54),"")</f>
        <v/>
      </c>
      <c r="V22" s="55" t="str">
        <f>IF(AND('Mapa Riesgos'!$Z$49="Alta",'Mapa Riesgos'!$AB$49="Moderado"),CONCATENATE("R7C",'Mapa Riesgos'!$P$49),"")</f>
        <v/>
      </c>
      <c r="W22" s="56" t="str">
        <f>IF(AND('Mapa Riesgos'!$Z$50="Alta",'Mapa Riesgos'!$AB$50="Moderado"),CONCATENATE("R7C",'Mapa Riesgos'!$P$50),"")</f>
        <v/>
      </c>
      <c r="X22" s="61" t="str">
        <f>IF(AND('Mapa Riesgos'!$Z$51="Alta",'Mapa Riesgos'!$AB$51="Moderado"),CONCATENATE("R7C",'Mapa Riesgos'!$P$51),"")</f>
        <v/>
      </c>
      <c r="Y22" s="61" t="str">
        <f>IF(AND('Mapa Riesgos'!$Z$52="Alta",'Mapa Riesgos'!$AB$52="Moderado"),CONCATENATE("R7C",'Mapa Riesgos'!$P$52),"")</f>
        <v/>
      </c>
      <c r="Z22" s="61" t="str">
        <f>IF(AND('Mapa Riesgos'!$Z$53="Alta",'Mapa Riesgos'!$AB$53="Moderado"),CONCATENATE("R7C",'Mapa Riesgos'!$P$53),"")</f>
        <v/>
      </c>
      <c r="AA22" s="57" t="str">
        <f>IF(AND('Mapa Riesgos'!$Z$54="Alta",'Mapa Riesgos'!$AB$54="Moderado"),CONCATENATE("R7C",'Mapa Riesgos'!$P$54),"")</f>
        <v/>
      </c>
      <c r="AB22" s="55" t="str">
        <f>IF(AND('Mapa Riesgos'!$Z$49="Alta",'Mapa Riesgos'!$AB$49="Mayor"),CONCATENATE("R7C",'Mapa Riesgos'!$P$49),"")</f>
        <v/>
      </c>
      <c r="AC22" s="56" t="str">
        <f>IF(AND('Mapa Riesgos'!$Z$50="Alta",'Mapa Riesgos'!$AB$50="Mayor"),CONCATENATE("R7C",'Mapa Riesgos'!$P$50),"")</f>
        <v/>
      </c>
      <c r="AD22" s="61" t="str">
        <f>IF(AND('Mapa Riesgos'!$Z$51="Alta",'Mapa Riesgos'!$AB$51="Mayor"),CONCATENATE("R7C",'Mapa Riesgos'!$P$51),"")</f>
        <v/>
      </c>
      <c r="AE22" s="61" t="str">
        <f>IF(AND('Mapa Riesgos'!$Z$52="Alta",'Mapa Riesgos'!$AB$52="Mayor"),CONCATENATE("R7C",'Mapa Riesgos'!$P$52),"")</f>
        <v/>
      </c>
      <c r="AF22" s="61" t="str">
        <f>IF(AND('Mapa Riesgos'!$Z$53="Alta",'Mapa Riesgos'!$AB$53="Mayor"),CONCATENATE("R7C",'Mapa Riesgos'!$P$53),"")</f>
        <v/>
      </c>
      <c r="AG22" s="57" t="str">
        <f>IF(AND('Mapa Riesgos'!$Z$54="Alta",'Mapa Riesgos'!$AB$54="Mayor"),CONCATENATE("R7C",'Mapa Riesgos'!$P$54),"")</f>
        <v/>
      </c>
      <c r="AH22" s="58" t="str">
        <f>IF(AND('Mapa Riesgos'!$Z$49="Alta",'Mapa Riesgos'!$AB$49="Catastrófico"),CONCATENATE("R7C",'Mapa Riesgos'!$P$49),"")</f>
        <v/>
      </c>
      <c r="AI22" s="59" t="str">
        <f>IF(AND('Mapa Riesgos'!$Z$50="Alta",'Mapa Riesgos'!$AB$50="Catastrófico"),CONCATENATE("R7C",'Mapa Riesgos'!$P$50),"")</f>
        <v/>
      </c>
      <c r="AJ22" s="59" t="str">
        <f>IF(AND('Mapa Riesgos'!$Z$51="Alta",'Mapa Riesgos'!$AB$51="Catastrófico"),CONCATENATE("R7C",'Mapa Riesgos'!$P$51),"")</f>
        <v/>
      </c>
      <c r="AK22" s="59" t="str">
        <f>IF(AND('Mapa Riesgos'!$Z$52="Alta",'Mapa Riesgos'!$AB$52="Catastrófico"),CONCATENATE("R7C",'Mapa Riesgos'!$P$52),"")</f>
        <v/>
      </c>
      <c r="AL22" s="59" t="str">
        <f>IF(AND('Mapa Riesgos'!$Z$53="Alta",'Mapa Riesgos'!$AB$53="Catastrófico"),CONCATENATE("R7C",'Mapa Riesgos'!$P$53),"")</f>
        <v/>
      </c>
      <c r="AM22" s="60" t="str">
        <f>IF(AND('Mapa Riesgos'!$Z$54="Alta",'Mapa Riesgos'!$AB$54="Catastrófico"),CONCATENATE("R7C",'Mapa Riesgos'!$P$54),"")</f>
        <v/>
      </c>
      <c r="AN22" s="87"/>
      <c r="AO22" s="467"/>
      <c r="AP22" s="468"/>
      <c r="AQ22" s="468"/>
      <c r="AR22" s="468"/>
      <c r="AS22" s="468"/>
      <c r="AT22" s="469"/>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5" customHeight="1">
      <c r="A23" s="87"/>
      <c r="B23" s="416"/>
      <c r="C23" s="416"/>
      <c r="D23" s="417"/>
      <c r="E23" s="457"/>
      <c r="F23" s="458"/>
      <c r="G23" s="458"/>
      <c r="H23" s="458"/>
      <c r="I23" s="474"/>
      <c r="J23" s="71" t="str">
        <f>IF(AND('Mapa Riesgos'!$Z$55="Alta",'Mapa Riesgos'!$AB$55="Leve"),CONCATENATE("R8C",'Mapa Riesgos'!$P$55),"")</f>
        <v/>
      </c>
      <c r="K23" s="72" t="str">
        <f>IF(AND('Mapa Riesgos'!$Z$56="Alta",'Mapa Riesgos'!$AB$56="Leve"),CONCATENATE("R8C",'Mapa Riesgos'!$P$56),"")</f>
        <v/>
      </c>
      <c r="L23" s="72" t="str">
        <f>IF(AND('Mapa Riesgos'!$Z$57="Alta",'Mapa Riesgos'!$AB$57="Leve"),CONCATENATE("R8C",'Mapa Riesgos'!$P$57),"")</f>
        <v/>
      </c>
      <c r="M23" s="72" t="str">
        <f>IF(AND('Mapa Riesgos'!$Z$58="Alta",'Mapa Riesgos'!$AB$58="Leve"),CONCATENATE("R8C",'Mapa Riesgos'!$P$58),"")</f>
        <v/>
      </c>
      <c r="N23" s="72" t="str">
        <f>IF(AND('Mapa Riesgos'!$Z$59="Alta",'Mapa Riesgos'!$AB$59="Leve"),CONCATENATE("R8C",'Mapa Riesgos'!$P$59),"")</f>
        <v/>
      </c>
      <c r="O23" s="73" t="str">
        <f>IF(AND('Mapa Riesgos'!$Z$60="Alta",'Mapa Riesgos'!$AB$60="Leve"),CONCATENATE("R8C",'Mapa Riesgos'!$P$60),"")</f>
        <v/>
      </c>
      <c r="P23" s="71" t="str">
        <f>IF(AND('Mapa Riesgos'!$Z$55="Alta",'Mapa Riesgos'!$AB$55="Menor"),CONCATENATE("R8C",'Mapa Riesgos'!$P$55),"")</f>
        <v/>
      </c>
      <c r="Q23" s="72" t="str">
        <f>IF(AND('Mapa Riesgos'!$Z$56="Alta",'Mapa Riesgos'!$AB$56="Menor"),CONCATENATE("R8C",'Mapa Riesgos'!$P$56),"")</f>
        <v/>
      </c>
      <c r="R23" s="72" t="str">
        <f>IF(AND('Mapa Riesgos'!$Z$57="Alta",'Mapa Riesgos'!$AB$57="Menor"),CONCATENATE("R8C",'Mapa Riesgos'!$P$57),"")</f>
        <v/>
      </c>
      <c r="S23" s="72" t="str">
        <f>IF(AND('Mapa Riesgos'!$Z$58="Alta",'Mapa Riesgos'!$AB$58="Menor"),CONCATENATE("R8C",'Mapa Riesgos'!$P$58),"")</f>
        <v/>
      </c>
      <c r="T23" s="72" t="str">
        <f>IF(AND('Mapa Riesgos'!$Z$59="Alta",'Mapa Riesgos'!$AB$59="Menor"),CONCATENATE("R8C",'Mapa Riesgos'!$P$59),"")</f>
        <v/>
      </c>
      <c r="U23" s="73" t="str">
        <f>IF(AND('Mapa Riesgos'!$Z$60="Alta",'Mapa Riesgos'!$AB$60="Menor"),CONCATENATE("R8C",'Mapa Riesgos'!$P$60),"")</f>
        <v/>
      </c>
      <c r="V23" s="55" t="str">
        <f>IF(AND('Mapa Riesgos'!$Z$55="Alta",'Mapa Riesgos'!$AB$55="Moderado"),CONCATENATE("R8C",'Mapa Riesgos'!$P$55),"")</f>
        <v/>
      </c>
      <c r="W23" s="56" t="str">
        <f>IF(AND('Mapa Riesgos'!$Z$56="Alta",'Mapa Riesgos'!$AB$56="Moderado"),CONCATENATE("R8C",'Mapa Riesgos'!$P$56),"")</f>
        <v/>
      </c>
      <c r="X23" s="61" t="str">
        <f>IF(AND('Mapa Riesgos'!$Z$57="Alta",'Mapa Riesgos'!$AB$57="Moderado"),CONCATENATE("R8C",'Mapa Riesgos'!$P$57),"")</f>
        <v/>
      </c>
      <c r="Y23" s="61" t="str">
        <f>IF(AND('Mapa Riesgos'!$Z$58="Alta",'Mapa Riesgos'!$AB$58="Moderado"),CONCATENATE("R8C",'Mapa Riesgos'!$P$58),"")</f>
        <v/>
      </c>
      <c r="Z23" s="61" t="str">
        <f>IF(AND('Mapa Riesgos'!$Z$59="Alta",'Mapa Riesgos'!$AB$59="Moderado"),CONCATENATE("R8C",'Mapa Riesgos'!$P$59),"")</f>
        <v/>
      </c>
      <c r="AA23" s="57" t="str">
        <f>IF(AND('Mapa Riesgos'!$Z$60="Alta",'Mapa Riesgos'!$AB$60="Moderado"),CONCATENATE("R8C",'Mapa Riesgos'!$P$60),"")</f>
        <v/>
      </c>
      <c r="AB23" s="55" t="str">
        <f>IF(AND('Mapa Riesgos'!$Z$55="Alta",'Mapa Riesgos'!$AB$55="Mayor"),CONCATENATE("R8C",'Mapa Riesgos'!$P$55),"")</f>
        <v/>
      </c>
      <c r="AC23" s="56" t="str">
        <f>IF(AND('Mapa Riesgos'!$Z$56="Alta",'Mapa Riesgos'!$AB$56="Mayor"),CONCATENATE("R8C",'Mapa Riesgos'!$P$56),"")</f>
        <v/>
      </c>
      <c r="AD23" s="61" t="str">
        <f>IF(AND('Mapa Riesgos'!$Z$57="Alta",'Mapa Riesgos'!$AB$57="Mayor"),CONCATENATE("R8C",'Mapa Riesgos'!$P$57),"")</f>
        <v/>
      </c>
      <c r="AE23" s="61" t="str">
        <f>IF(AND('Mapa Riesgos'!$Z$58="Alta",'Mapa Riesgos'!$AB$58="Mayor"),CONCATENATE("R8C",'Mapa Riesgos'!$P$58),"")</f>
        <v/>
      </c>
      <c r="AF23" s="61" t="str">
        <f>IF(AND('Mapa Riesgos'!$Z$59="Alta",'Mapa Riesgos'!$AB$59="Mayor"),CONCATENATE("R8C",'Mapa Riesgos'!$P$59),"")</f>
        <v/>
      </c>
      <c r="AG23" s="57" t="str">
        <f>IF(AND('Mapa Riesgos'!$Z$60="Alta",'Mapa Riesgos'!$AB$60="Mayor"),CONCATENATE("R8C",'Mapa Riesgos'!$P$60),"")</f>
        <v/>
      </c>
      <c r="AH23" s="58" t="str">
        <f>IF(AND('Mapa Riesgos'!$Z$55="Alta",'Mapa Riesgos'!$AB$55="Catastrófico"),CONCATENATE("R8C",'Mapa Riesgos'!$P$55),"")</f>
        <v/>
      </c>
      <c r="AI23" s="59" t="str">
        <f>IF(AND('Mapa Riesgos'!$Z$56="Alta",'Mapa Riesgos'!$AB$56="Catastrófico"),CONCATENATE("R8C",'Mapa Riesgos'!$P$56),"")</f>
        <v/>
      </c>
      <c r="AJ23" s="59" t="str">
        <f>IF(AND('Mapa Riesgos'!$Z$57="Alta",'Mapa Riesgos'!$AB$57="Catastrófico"),CONCATENATE("R8C",'Mapa Riesgos'!$P$57),"")</f>
        <v/>
      </c>
      <c r="AK23" s="59" t="str">
        <f>IF(AND('Mapa Riesgos'!$Z$58="Alta",'Mapa Riesgos'!$AB$58="Catastrófico"),CONCATENATE("R8C",'Mapa Riesgos'!$P$58),"")</f>
        <v/>
      </c>
      <c r="AL23" s="59" t="str">
        <f>IF(AND('Mapa Riesgos'!$Z$59="Alta",'Mapa Riesgos'!$AB$59="Catastrófico"),CONCATENATE("R8C",'Mapa Riesgos'!$P$59),"")</f>
        <v/>
      </c>
      <c r="AM23" s="60" t="str">
        <f>IF(AND('Mapa Riesgos'!$Z$60="Alta",'Mapa Riesgos'!$AB$60="Catastrófico"),CONCATENATE("R8C",'Mapa Riesgos'!$P$60),"")</f>
        <v/>
      </c>
      <c r="AN23" s="87"/>
      <c r="AO23" s="467"/>
      <c r="AP23" s="468"/>
      <c r="AQ23" s="468"/>
      <c r="AR23" s="468"/>
      <c r="AS23" s="468"/>
      <c r="AT23" s="469"/>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15" customHeight="1">
      <c r="A24" s="87"/>
      <c r="B24" s="416"/>
      <c r="C24" s="416"/>
      <c r="D24" s="417"/>
      <c r="E24" s="457"/>
      <c r="F24" s="458"/>
      <c r="G24" s="458"/>
      <c r="H24" s="458"/>
      <c r="I24" s="474"/>
      <c r="J24" s="71" t="str">
        <f>IF(AND('Mapa Riesgos'!$Z$61="Alta",'Mapa Riesgos'!$AB$61="Leve"),CONCATENATE("R9C",'Mapa Riesgos'!$P$61),"")</f>
        <v/>
      </c>
      <c r="K24" s="72" t="str">
        <f>IF(AND('Mapa Riesgos'!$Z$62="Alta",'Mapa Riesgos'!$AB$62="Leve"),CONCATENATE("R9C",'Mapa Riesgos'!$P$62),"")</f>
        <v/>
      </c>
      <c r="L24" s="72" t="str">
        <f>IF(AND('Mapa Riesgos'!$Z$63="Alta",'Mapa Riesgos'!$AB$63="Leve"),CONCATENATE("R9C",'Mapa Riesgos'!$P$63),"")</f>
        <v/>
      </c>
      <c r="M24" s="72" t="str">
        <f>IF(AND('Mapa Riesgos'!$Z$64="Alta",'Mapa Riesgos'!$AB$64="Leve"),CONCATENATE("R9C",'Mapa Riesgos'!$P$64),"")</f>
        <v/>
      </c>
      <c r="N24" s="72" t="str">
        <f>IF(AND('Mapa Riesgos'!$Z$65="Alta",'Mapa Riesgos'!$AB$65="Leve"),CONCATENATE("R9C",'Mapa Riesgos'!$P$65),"")</f>
        <v/>
      </c>
      <c r="O24" s="73" t="str">
        <f>IF(AND('Mapa Riesgos'!$Z$66="Alta",'Mapa Riesgos'!$AB$66="Leve"),CONCATENATE("R9C",'Mapa Riesgos'!$P$66),"")</f>
        <v/>
      </c>
      <c r="P24" s="71" t="str">
        <f>IF(AND('Mapa Riesgos'!$Z$61="Alta",'Mapa Riesgos'!$AB$61="Menor"),CONCATENATE("R9C",'Mapa Riesgos'!$P$61),"")</f>
        <v/>
      </c>
      <c r="Q24" s="72" t="str">
        <f>IF(AND('Mapa Riesgos'!$Z$62="Alta",'Mapa Riesgos'!$AB$62="Menor"),CONCATENATE("R9C",'Mapa Riesgos'!$P$62),"")</f>
        <v/>
      </c>
      <c r="R24" s="72" t="str">
        <f>IF(AND('Mapa Riesgos'!$Z$63="Alta",'Mapa Riesgos'!$AB$63="Menor"),CONCATENATE("R9C",'Mapa Riesgos'!$P$63),"")</f>
        <v/>
      </c>
      <c r="S24" s="72" t="str">
        <f>IF(AND('Mapa Riesgos'!$Z$64="Alta",'Mapa Riesgos'!$AB$64="Menor"),CONCATENATE("R9C",'Mapa Riesgos'!$P$64),"")</f>
        <v/>
      </c>
      <c r="T24" s="72" t="str">
        <f>IF(AND('Mapa Riesgos'!$Z$65="Alta",'Mapa Riesgos'!$AB$65="Menor"),CONCATENATE("R9C",'Mapa Riesgos'!$P$65),"")</f>
        <v/>
      </c>
      <c r="U24" s="73" t="str">
        <f>IF(AND('Mapa Riesgos'!$Z$66="Alta",'Mapa Riesgos'!$AB$66="Menor"),CONCATENATE("R9C",'Mapa Riesgos'!$P$66),"")</f>
        <v/>
      </c>
      <c r="V24" s="55" t="str">
        <f>IF(AND('Mapa Riesgos'!$Z$61="Alta",'Mapa Riesgos'!$AB$61="Moderado"),CONCATENATE("R9C",'Mapa Riesgos'!$P$61),"")</f>
        <v/>
      </c>
      <c r="W24" s="56" t="str">
        <f>IF(AND('Mapa Riesgos'!$Z$62="Alta",'Mapa Riesgos'!$AB$62="Moderado"),CONCATENATE("R9C",'Mapa Riesgos'!$P$62),"")</f>
        <v/>
      </c>
      <c r="X24" s="61" t="str">
        <f>IF(AND('Mapa Riesgos'!$Z$63="Alta",'Mapa Riesgos'!$AB$63="Moderado"),CONCATENATE("R9C",'Mapa Riesgos'!$P$63),"")</f>
        <v/>
      </c>
      <c r="Y24" s="61" t="str">
        <f>IF(AND('Mapa Riesgos'!$Z$64="Alta",'Mapa Riesgos'!$AB$64="Moderado"),CONCATENATE("R9C",'Mapa Riesgos'!$P$64),"")</f>
        <v/>
      </c>
      <c r="Z24" s="61" t="str">
        <f>IF(AND('Mapa Riesgos'!$Z$65="Alta",'Mapa Riesgos'!$AB$65="Moderado"),CONCATENATE("R9C",'Mapa Riesgos'!$P$65),"")</f>
        <v/>
      </c>
      <c r="AA24" s="57" t="str">
        <f>IF(AND('Mapa Riesgos'!$Z$66="Alta",'Mapa Riesgos'!$AB$66="Moderado"),CONCATENATE("R9C",'Mapa Riesgos'!$P$66),"")</f>
        <v/>
      </c>
      <c r="AB24" s="55" t="str">
        <f>IF(AND('Mapa Riesgos'!$Z$61="Alta",'Mapa Riesgos'!$AB$61="Mayor"),CONCATENATE("R9C",'Mapa Riesgos'!$P$61),"")</f>
        <v/>
      </c>
      <c r="AC24" s="56" t="str">
        <f>IF(AND('Mapa Riesgos'!$Z$62="Alta",'Mapa Riesgos'!$AB$62="Mayor"),CONCATENATE("R9C",'Mapa Riesgos'!$P$62),"")</f>
        <v/>
      </c>
      <c r="AD24" s="61" t="str">
        <f>IF(AND('Mapa Riesgos'!$Z$63="Alta",'Mapa Riesgos'!$AB$63="Mayor"),CONCATENATE("R9C",'Mapa Riesgos'!$P$63),"")</f>
        <v/>
      </c>
      <c r="AE24" s="61" t="str">
        <f>IF(AND('Mapa Riesgos'!$Z$64="Alta",'Mapa Riesgos'!$AB$64="Mayor"),CONCATENATE("R9C",'Mapa Riesgos'!$P$64),"")</f>
        <v/>
      </c>
      <c r="AF24" s="61" t="str">
        <f>IF(AND('Mapa Riesgos'!$Z$65="Alta",'Mapa Riesgos'!$AB$65="Mayor"),CONCATENATE("R9C",'Mapa Riesgos'!$P$65),"")</f>
        <v/>
      </c>
      <c r="AG24" s="57" t="str">
        <f>IF(AND('Mapa Riesgos'!$Z$66="Alta",'Mapa Riesgos'!$AB$66="Mayor"),CONCATENATE("R9C",'Mapa Riesgos'!$P$66),"")</f>
        <v/>
      </c>
      <c r="AH24" s="58" t="str">
        <f>IF(AND('Mapa Riesgos'!$Z$61="Alta",'Mapa Riesgos'!$AB$61="Catastrófico"),CONCATENATE("R9C",'Mapa Riesgos'!$P$61),"")</f>
        <v/>
      </c>
      <c r="AI24" s="59" t="str">
        <f>IF(AND('Mapa Riesgos'!$Z$62="Alta",'Mapa Riesgos'!$AB$62="Catastrófico"),CONCATENATE("R9C",'Mapa Riesgos'!$P$62),"")</f>
        <v/>
      </c>
      <c r="AJ24" s="59" t="str">
        <f>IF(AND('Mapa Riesgos'!$Z$63="Alta",'Mapa Riesgos'!$AB$63="Catastrófico"),CONCATENATE("R9C",'Mapa Riesgos'!$P$63),"")</f>
        <v/>
      </c>
      <c r="AK24" s="59" t="str">
        <f>IF(AND('Mapa Riesgos'!$Z$64="Alta",'Mapa Riesgos'!$AB$64="Catastrófico"),CONCATENATE("R9C",'Mapa Riesgos'!$P$64),"")</f>
        <v/>
      </c>
      <c r="AL24" s="59" t="str">
        <f>IF(AND('Mapa Riesgos'!$Z$65="Alta",'Mapa Riesgos'!$AB$65="Catastrófico"),CONCATENATE("R9C",'Mapa Riesgos'!$P$65),"")</f>
        <v/>
      </c>
      <c r="AM24" s="60" t="str">
        <f>IF(AND('Mapa Riesgos'!$Z$66="Alta",'Mapa Riesgos'!$AB$66="Catastrófico"),CONCATENATE("R9C",'Mapa Riesgos'!$P$66),"")</f>
        <v/>
      </c>
      <c r="AN24" s="87"/>
      <c r="AO24" s="467"/>
      <c r="AP24" s="468"/>
      <c r="AQ24" s="468"/>
      <c r="AR24" s="468"/>
      <c r="AS24" s="468"/>
      <c r="AT24" s="469"/>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5.75" customHeight="1" thickBot="1">
      <c r="A25" s="87"/>
      <c r="B25" s="416"/>
      <c r="C25" s="416"/>
      <c r="D25" s="417"/>
      <c r="E25" s="460"/>
      <c r="F25" s="461"/>
      <c r="G25" s="461"/>
      <c r="H25" s="461"/>
      <c r="I25" s="461"/>
      <c r="J25" s="74" t="str">
        <f>IF(AND('Mapa Riesgos'!$Z$67="Alta",'Mapa Riesgos'!$AB$67="Leve"),CONCATENATE("R10C",'Mapa Riesgos'!$P$67),"")</f>
        <v/>
      </c>
      <c r="K25" s="75" t="str">
        <f>IF(AND('Mapa Riesgos'!$Z$68="Alta",'Mapa Riesgos'!$AB$68="Leve"),CONCATENATE("R10C",'Mapa Riesgos'!$P$68),"")</f>
        <v/>
      </c>
      <c r="L25" s="75" t="str">
        <f>IF(AND('Mapa Riesgos'!$Z$69="Alta",'Mapa Riesgos'!$AB$69="Leve"),CONCATENATE("R10C",'Mapa Riesgos'!$P$69),"")</f>
        <v/>
      </c>
      <c r="M25" s="75" t="str">
        <f>IF(AND('Mapa Riesgos'!$Z$70="Alta",'Mapa Riesgos'!$AB$70="Leve"),CONCATENATE("R10C",'Mapa Riesgos'!$P$70),"")</f>
        <v/>
      </c>
      <c r="N25" s="75" t="str">
        <f>IF(AND('Mapa Riesgos'!$Z$71="Alta",'Mapa Riesgos'!$AB$71="Leve"),CONCATENATE("R10C",'Mapa Riesgos'!$P$71),"")</f>
        <v/>
      </c>
      <c r="O25" s="76" t="str">
        <f>IF(AND('Mapa Riesgos'!$Z$72="Alta",'Mapa Riesgos'!$AB$72="Leve"),CONCATENATE("R10C",'Mapa Riesgos'!$P$72),"")</f>
        <v/>
      </c>
      <c r="P25" s="74" t="str">
        <f>IF(AND('Mapa Riesgos'!$Z$67="Alta",'Mapa Riesgos'!$AB$67="Menor"),CONCATENATE("R10C",'Mapa Riesgos'!$P$67),"")</f>
        <v/>
      </c>
      <c r="Q25" s="75" t="str">
        <f>IF(AND('Mapa Riesgos'!$Z$68="Alta",'Mapa Riesgos'!$AB$68="Menor"),CONCATENATE("R10C",'Mapa Riesgos'!$P$68),"")</f>
        <v/>
      </c>
      <c r="R25" s="75" t="str">
        <f>IF(AND('Mapa Riesgos'!$Z$69="Alta",'Mapa Riesgos'!$AB$69="Menor"),CONCATENATE("R10C",'Mapa Riesgos'!$P$69),"")</f>
        <v/>
      </c>
      <c r="S25" s="75" t="str">
        <f>IF(AND('Mapa Riesgos'!$Z$70="Alta",'Mapa Riesgos'!$AB$70="Menor"),CONCATENATE("R10C",'Mapa Riesgos'!$P$70),"")</f>
        <v/>
      </c>
      <c r="T25" s="75" t="str">
        <f>IF(AND('Mapa Riesgos'!$Z$71="Alta",'Mapa Riesgos'!$AB$71="Menor"),CONCATENATE("R10C",'Mapa Riesgos'!$P$71),"")</f>
        <v/>
      </c>
      <c r="U25" s="76" t="str">
        <f>IF(AND('Mapa Riesgos'!$Z$72="Alta",'Mapa Riesgos'!$AB$72="Menor"),CONCATENATE("R10C",'Mapa Riesgos'!$P$72),"")</f>
        <v/>
      </c>
      <c r="V25" s="62" t="str">
        <f>IF(AND('Mapa Riesgos'!$Z$67="Alta",'Mapa Riesgos'!$AB$67="Moderado"),CONCATENATE("R10C",'Mapa Riesgos'!$P$67),"")</f>
        <v/>
      </c>
      <c r="W25" s="63" t="str">
        <f>IF(AND('Mapa Riesgos'!$Z$68="Alta",'Mapa Riesgos'!$AB$68="Moderado"),CONCATENATE("R10C",'Mapa Riesgos'!$P$68),"")</f>
        <v/>
      </c>
      <c r="X25" s="63" t="str">
        <f>IF(AND('Mapa Riesgos'!$Z$69="Alta",'Mapa Riesgos'!$AB$69="Moderado"),CONCATENATE("R10C",'Mapa Riesgos'!$P$69),"")</f>
        <v/>
      </c>
      <c r="Y25" s="63" t="str">
        <f>IF(AND('Mapa Riesgos'!$Z$70="Alta",'Mapa Riesgos'!$AB$70="Moderado"),CONCATENATE("R10C",'Mapa Riesgos'!$P$70),"")</f>
        <v/>
      </c>
      <c r="Z25" s="63" t="str">
        <f>IF(AND('Mapa Riesgos'!$Z$71="Alta",'Mapa Riesgos'!$AB$71="Moderado"),CONCATENATE("R10C",'Mapa Riesgos'!$P$71),"")</f>
        <v/>
      </c>
      <c r="AA25" s="64" t="str">
        <f>IF(AND('Mapa Riesgos'!$Z$72="Alta",'Mapa Riesgos'!$AB$72="Moderado"),CONCATENATE("R10C",'Mapa Riesgos'!$P$72),"")</f>
        <v/>
      </c>
      <c r="AB25" s="62" t="str">
        <f>IF(AND('Mapa Riesgos'!$Z$67="Alta",'Mapa Riesgos'!$AB$67="Mayor"),CONCATENATE("R10C",'Mapa Riesgos'!$P$67),"")</f>
        <v/>
      </c>
      <c r="AC25" s="63" t="str">
        <f>IF(AND('Mapa Riesgos'!$Z$68="Alta",'Mapa Riesgos'!$AB$68="Mayor"),CONCATENATE("R10C",'Mapa Riesgos'!$P$68),"")</f>
        <v/>
      </c>
      <c r="AD25" s="63" t="str">
        <f>IF(AND('Mapa Riesgos'!$Z$69="Alta",'Mapa Riesgos'!$AB$69="Mayor"),CONCATENATE("R10C",'Mapa Riesgos'!$P$69),"")</f>
        <v/>
      </c>
      <c r="AE25" s="63" t="str">
        <f>IF(AND('Mapa Riesgos'!$Z$70="Alta",'Mapa Riesgos'!$AB$70="Mayor"),CONCATENATE("R10C",'Mapa Riesgos'!$P$70),"")</f>
        <v/>
      </c>
      <c r="AF25" s="63" t="str">
        <f>IF(AND('Mapa Riesgos'!$Z$71="Alta",'Mapa Riesgos'!$AB$71="Mayor"),CONCATENATE("R10C",'Mapa Riesgos'!$P$71),"")</f>
        <v/>
      </c>
      <c r="AG25" s="64" t="str">
        <f>IF(AND('Mapa Riesgos'!$Z$72="Alta",'Mapa Riesgos'!$AB$72="Mayor"),CONCATENATE("R10C",'Mapa Riesgos'!$P$72),"")</f>
        <v/>
      </c>
      <c r="AH25" s="65" t="str">
        <f>IF(AND('Mapa Riesgos'!$Z$67="Alta",'Mapa Riesgos'!$AB$67="Catastrófico"),CONCATENATE("R10C",'Mapa Riesgos'!$P$67),"")</f>
        <v/>
      </c>
      <c r="AI25" s="66" t="str">
        <f>IF(AND('Mapa Riesgos'!$Z$68="Alta",'Mapa Riesgos'!$AB$68="Catastrófico"),CONCATENATE("R10C",'Mapa Riesgos'!$P$68),"")</f>
        <v/>
      </c>
      <c r="AJ25" s="66" t="str">
        <f>IF(AND('Mapa Riesgos'!$Z$69="Alta",'Mapa Riesgos'!$AB$69="Catastrófico"),CONCATENATE("R10C",'Mapa Riesgos'!$P$69),"")</f>
        <v/>
      </c>
      <c r="AK25" s="66" t="str">
        <f>IF(AND('Mapa Riesgos'!$Z$70="Alta",'Mapa Riesgos'!$AB$70="Catastrófico"),CONCATENATE("R10C",'Mapa Riesgos'!$P$70),"")</f>
        <v/>
      </c>
      <c r="AL25" s="66" t="str">
        <f>IF(AND('Mapa Riesgos'!$Z$71="Alta",'Mapa Riesgos'!$AB$71="Catastrófico"),CONCATENATE("R10C",'Mapa Riesgos'!$P$71),"")</f>
        <v/>
      </c>
      <c r="AM25" s="67" t="str">
        <f>IF(AND('Mapa Riesgos'!$Z$72="Alta",'Mapa Riesgos'!$AB$72="Catastrófico"),CONCATENATE("R10C",'Mapa Riesgos'!$P$72),"")</f>
        <v/>
      </c>
      <c r="AN25" s="87"/>
      <c r="AO25" s="470"/>
      <c r="AP25" s="471"/>
      <c r="AQ25" s="471"/>
      <c r="AR25" s="471"/>
      <c r="AS25" s="471"/>
      <c r="AT25" s="472"/>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15" customHeight="1">
      <c r="A26" s="87"/>
      <c r="B26" s="416"/>
      <c r="C26" s="416"/>
      <c r="D26" s="417"/>
      <c r="E26" s="454" t="s">
        <v>110</v>
      </c>
      <c r="F26" s="455"/>
      <c r="G26" s="455"/>
      <c r="H26" s="455"/>
      <c r="I26" s="456"/>
      <c r="J26" s="68" t="str">
        <f>IF(AND('Mapa Riesgos'!$Z$13="Media",'Mapa Riesgos'!$AB$13="Leve"),CONCATENATE("R1C",'Mapa Riesgos'!$P$13),"")</f>
        <v/>
      </c>
      <c r="K26" s="69" t="str">
        <f>IF(AND('Mapa Riesgos'!$Z$14="Media",'Mapa Riesgos'!$AB$14="Leve"),CONCATENATE("R1C",'Mapa Riesgos'!$P$14),"")</f>
        <v/>
      </c>
      <c r="L26" s="69" t="str">
        <f>IF(AND('Mapa Riesgos'!$Z$15="Media",'Mapa Riesgos'!$AB$15="Leve"),CONCATENATE("R1C",'Mapa Riesgos'!$P$15),"")</f>
        <v/>
      </c>
      <c r="M26" s="69" t="str">
        <f>IF(AND('Mapa Riesgos'!$Z$16="Media",'Mapa Riesgos'!$AB$16="Leve"),CONCATENATE("R1C",'Mapa Riesgos'!$P$16),"")</f>
        <v/>
      </c>
      <c r="N26" s="69" t="str">
        <f>IF(AND('Mapa Riesgos'!$Z$17="Media",'Mapa Riesgos'!$AB$17="Leve"),CONCATENATE("R1C",'Mapa Riesgos'!$P$17),"")</f>
        <v/>
      </c>
      <c r="O26" s="70" t="str">
        <f>IF(AND('Mapa Riesgos'!$Z$18="Media",'Mapa Riesgos'!$AB$18="Leve"),CONCATENATE("R1C",'Mapa Riesgos'!$P$18),"")</f>
        <v/>
      </c>
      <c r="P26" s="68" t="str">
        <f>IF(AND('Mapa Riesgos'!$Z$13="Media",'Mapa Riesgos'!$AB$13="Menor"),CONCATENATE("R1C",'Mapa Riesgos'!$P$13),"")</f>
        <v/>
      </c>
      <c r="Q26" s="69" t="str">
        <f>IF(AND('Mapa Riesgos'!$Z$14="Media",'Mapa Riesgos'!$AB$14="Menor"),CONCATENATE("R1C",'Mapa Riesgos'!$P$14),"")</f>
        <v/>
      </c>
      <c r="R26" s="69" t="str">
        <f>IF(AND('Mapa Riesgos'!$Z$15="Media",'Mapa Riesgos'!$AB$15="Menor"),CONCATENATE("R1C",'Mapa Riesgos'!$P$15),"")</f>
        <v/>
      </c>
      <c r="S26" s="69" t="str">
        <f>IF(AND('Mapa Riesgos'!$Z$16="Media",'Mapa Riesgos'!$AB$16="Menor"),CONCATENATE("R1C",'Mapa Riesgos'!$P$16),"")</f>
        <v/>
      </c>
      <c r="T26" s="69" t="str">
        <f>IF(AND('Mapa Riesgos'!$Z$17="Media",'Mapa Riesgos'!$AB$17="Menor"),CONCATENATE("R1C",'Mapa Riesgos'!$P$17),"")</f>
        <v/>
      </c>
      <c r="U26" s="70" t="str">
        <f>IF(AND('Mapa Riesgos'!$Z$18="Media",'Mapa Riesgos'!$AB$18="Menor"),CONCATENATE("R1C",'Mapa Riesgos'!$P$18),"")</f>
        <v/>
      </c>
      <c r="V26" s="68" t="str">
        <f>IF(AND('Mapa Riesgos'!$Z$13="Media",'Mapa Riesgos'!$AB$13="Moderado"),CONCATENATE("R1C",'Mapa Riesgos'!$P$13),"")</f>
        <v/>
      </c>
      <c r="W26" s="69" t="str">
        <f>IF(AND('Mapa Riesgos'!$Z$14="Media",'Mapa Riesgos'!$AB$14="Moderado"),CONCATENATE("R1C",'Mapa Riesgos'!$P$14),"")</f>
        <v/>
      </c>
      <c r="X26" s="69" t="str">
        <f>IF(AND('Mapa Riesgos'!$Z$15="Media",'Mapa Riesgos'!$AB$15="Moderado"),CONCATENATE("R1C",'Mapa Riesgos'!$P$15),"")</f>
        <v/>
      </c>
      <c r="Y26" s="69" t="str">
        <f>IF(AND('Mapa Riesgos'!$Z$16="Media",'Mapa Riesgos'!$AB$16="Moderado"),CONCATENATE("R1C",'Mapa Riesgos'!$P$16),"")</f>
        <v/>
      </c>
      <c r="Z26" s="69" t="str">
        <f>IF(AND('Mapa Riesgos'!$Z$17="Media",'Mapa Riesgos'!$AB$17="Moderado"),CONCATENATE("R1C",'Mapa Riesgos'!$P$17),"")</f>
        <v/>
      </c>
      <c r="AA26" s="70" t="str">
        <f>IF(AND('Mapa Riesgos'!$Z$18="Media",'Mapa Riesgos'!$AB$18="Moderado"),CONCATENATE("R1C",'Mapa Riesgos'!$P$18),"")</f>
        <v/>
      </c>
      <c r="AB26" s="49" t="str">
        <f>IF(AND('Mapa Riesgos'!$Z$13="Media",'Mapa Riesgos'!$AB$13="Mayor"),CONCATENATE("R1C",'Mapa Riesgos'!$P$13),"")</f>
        <v/>
      </c>
      <c r="AC26" s="50" t="str">
        <f>IF(AND('Mapa Riesgos'!$Z$14="Media",'Mapa Riesgos'!$AB$14="Mayor"),CONCATENATE("R1C",'Mapa Riesgos'!$P$14),"")</f>
        <v/>
      </c>
      <c r="AD26" s="50" t="str">
        <f>IF(AND('Mapa Riesgos'!$Z$15="Media",'Mapa Riesgos'!$AB$15="Mayor"),CONCATENATE("R1C",'Mapa Riesgos'!$P$15),"")</f>
        <v/>
      </c>
      <c r="AE26" s="50" t="str">
        <f>IF(AND('Mapa Riesgos'!$Z$16="Media",'Mapa Riesgos'!$AB$16="Mayor"),CONCATENATE("R1C",'Mapa Riesgos'!$P$16),"")</f>
        <v/>
      </c>
      <c r="AF26" s="50" t="str">
        <f>IF(AND('Mapa Riesgos'!$Z$17="Media",'Mapa Riesgos'!$AB$17="Mayor"),CONCATENATE("R1C",'Mapa Riesgos'!$P$17),"")</f>
        <v/>
      </c>
      <c r="AG26" s="51" t="str">
        <f>IF(AND('Mapa Riesgos'!$Z$18="Media",'Mapa Riesgos'!$AB$18="Mayor"),CONCATENATE("R1C",'Mapa Riesgos'!$P$18),"")</f>
        <v/>
      </c>
      <c r="AH26" s="52" t="str">
        <f>IF(AND('Mapa Riesgos'!$Z$13="Media",'Mapa Riesgos'!$AB$13="Catastrófico"),CONCATENATE("R1C",'Mapa Riesgos'!$P$13),"")</f>
        <v/>
      </c>
      <c r="AI26" s="53" t="str">
        <f>IF(AND('Mapa Riesgos'!$Z$14="Media",'Mapa Riesgos'!$AB$14="Catastrófico"),CONCATENATE("R1C",'Mapa Riesgos'!$P$14),"")</f>
        <v/>
      </c>
      <c r="AJ26" s="53" t="str">
        <f>IF(AND('Mapa Riesgos'!$Z$15="Media",'Mapa Riesgos'!$AB$15="Catastrófico"),CONCATENATE("R1C",'Mapa Riesgos'!$P$15),"")</f>
        <v/>
      </c>
      <c r="AK26" s="53" t="str">
        <f>IF(AND('Mapa Riesgos'!$Z$16="Media",'Mapa Riesgos'!$AB$16="Catastrófico"),CONCATENATE("R1C",'Mapa Riesgos'!$P$16),"")</f>
        <v/>
      </c>
      <c r="AL26" s="53" t="str">
        <f>IF(AND('Mapa Riesgos'!$Z$17="Media",'Mapa Riesgos'!$AB$17="Catastrófico"),CONCATENATE("R1C",'Mapa Riesgos'!$P$17),"")</f>
        <v/>
      </c>
      <c r="AM26" s="54" t="str">
        <f>IF(AND('Mapa Riesgos'!$Z$18="Media",'Mapa Riesgos'!$AB$18="Catastrófico"),CONCATENATE("R1C",'Mapa Riesgos'!$P$18),"")</f>
        <v/>
      </c>
      <c r="AN26" s="87"/>
      <c r="AO26" s="495" t="s">
        <v>78</v>
      </c>
      <c r="AP26" s="496"/>
      <c r="AQ26" s="496"/>
      <c r="AR26" s="496"/>
      <c r="AS26" s="496"/>
      <c r="AT26" s="49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5" customHeight="1">
      <c r="A27" s="87"/>
      <c r="B27" s="416"/>
      <c r="C27" s="416"/>
      <c r="D27" s="417"/>
      <c r="E27" s="473"/>
      <c r="F27" s="474"/>
      <c r="G27" s="474"/>
      <c r="H27" s="474"/>
      <c r="I27" s="459"/>
      <c r="J27" s="71" t="str">
        <f>IF(AND('Mapa Riesgos'!$Z$19="Media",'Mapa Riesgos'!$AB$19="Leve"),CONCATENATE("R2C",'Mapa Riesgos'!$P$19),"")</f>
        <v/>
      </c>
      <c r="K27" s="72" t="str">
        <f>IF(AND('Mapa Riesgos'!$Z$20="Media",'Mapa Riesgos'!$AB$20="Leve"),CONCATENATE("R2C",'Mapa Riesgos'!$P$20),"")</f>
        <v/>
      </c>
      <c r="L27" s="72" t="str">
        <f>IF(AND('Mapa Riesgos'!$Z$21="Media",'Mapa Riesgos'!$AB$21="Leve"),CONCATENATE("R2C",'Mapa Riesgos'!$P$21),"")</f>
        <v/>
      </c>
      <c r="M27" s="72" t="str">
        <f>IF(AND('Mapa Riesgos'!$Z$22="Media",'Mapa Riesgos'!$AB$22="Leve"),CONCATENATE("R2C",'Mapa Riesgos'!$P$22),"")</f>
        <v/>
      </c>
      <c r="N27" s="72" t="str">
        <f>IF(AND('Mapa Riesgos'!$Z$23="Media",'Mapa Riesgos'!$AB$23="Leve"),CONCATENATE("R2C",'Mapa Riesgos'!$P$23),"")</f>
        <v/>
      </c>
      <c r="O27" s="73" t="str">
        <f>IF(AND('Mapa Riesgos'!$Z$24="Media",'Mapa Riesgos'!$AB$24="Leve"),CONCATENATE("R2C",'Mapa Riesgos'!$P$24),"")</f>
        <v/>
      </c>
      <c r="P27" s="71" t="str">
        <f>IF(AND('Mapa Riesgos'!$Z$19="Media",'Mapa Riesgos'!$AB$19="Menor"),CONCATENATE("R2C",'Mapa Riesgos'!$P$19),"")</f>
        <v/>
      </c>
      <c r="Q27" s="72" t="str">
        <f>IF(AND('Mapa Riesgos'!$Z$20="Media",'Mapa Riesgos'!$AB$20="Menor"),CONCATENATE("R2C",'Mapa Riesgos'!$P$20),"")</f>
        <v/>
      </c>
      <c r="R27" s="72" t="str">
        <f>IF(AND('Mapa Riesgos'!$Z$21="Media",'Mapa Riesgos'!$AB$21="Menor"),CONCATENATE("R2C",'Mapa Riesgos'!$P$21),"")</f>
        <v/>
      </c>
      <c r="S27" s="72" t="str">
        <f>IF(AND('Mapa Riesgos'!$Z$22="Media",'Mapa Riesgos'!$AB$22="Menor"),CONCATENATE("R2C",'Mapa Riesgos'!$P$22),"")</f>
        <v/>
      </c>
      <c r="T27" s="72" t="str">
        <f>IF(AND('Mapa Riesgos'!$Z$23="Media",'Mapa Riesgos'!$AB$23="Menor"),CONCATENATE("R2C",'Mapa Riesgos'!$P$23),"")</f>
        <v/>
      </c>
      <c r="U27" s="73" t="str">
        <f>IF(AND('Mapa Riesgos'!$Z$24="Media",'Mapa Riesgos'!$AB$24="Menor"),CONCATENATE("R2C",'Mapa Riesgos'!$P$24),"")</f>
        <v/>
      </c>
      <c r="V27" s="71" t="str">
        <f>IF(AND('Mapa Riesgos'!$Z$19="Media",'Mapa Riesgos'!$AB$19="Moderado"),CONCATENATE("R2C",'Mapa Riesgos'!$P$19),"")</f>
        <v/>
      </c>
      <c r="W27" s="72" t="str">
        <f>IF(AND('Mapa Riesgos'!$Z$20="Media",'Mapa Riesgos'!$AB$20="Moderado"),CONCATENATE("R2C",'Mapa Riesgos'!$P$20),"")</f>
        <v/>
      </c>
      <c r="X27" s="72" t="str">
        <f>IF(AND('Mapa Riesgos'!$Z$21="Media",'Mapa Riesgos'!$AB$21="Moderado"),CONCATENATE("R2C",'Mapa Riesgos'!$P$21),"")</f>
        <v/>
      </c>
      <c r="Y27" s="72" t="str">
        <f>IF(AND('Mapa Riesgos'!$Z$22="Media",'Mapa Riesgos'!$AB$22="Moderado"),CONCATENATE("R2C",'Mapa Riesgos'!$P$22),"")</f>
        <v/>
      </c>
      <c r="Z27" s="72" t="str">
        <f>IF(AND('Mapa Riesgos'!$Z$23="Media",'Mapa Riesgos'!$AB$23="Moderado"),CONCATENATE("R2C",'Mapa Riesgos'!$P$23),"")</f>
        <v/>
      </c>
      <c r="AA27" s="73" t="str">
        <f>IF(AND('Mapa Riesgos'!$Z$24="Media",'Mapa Riesgos'!$AB$24="Moderado"),CONCATENATE("R2C",'Mapa Riesgos'!$P$24),"")</f>
        <v/>
      </c>
      <c r="AB27" s="55" t="str">
        <f>IF(AND('Mapa Riesgos'!$Z$19="Media",'Mapa Riesgos'!$AB$19="Mayor"),CONCATENATE("R2C",'Mapa Riesgos'!$P$19),"")</f>
        <v/>
      </c>
      <c r="AC27" s="56" t="str">
        <f>IF(AND('Mapa Riesgos'!$Z$20="Media",'Mapa Riesgos'!$AB$20="Mayor"),CONCATENATE("R2C",'Mapa Riesgos'!$P$20),"")</f>
        <v/>
      </c>
      <c r="AD27" s="56" t="str">
        <f>IF(AND('Mapa Riesgos'!$Z$21="Media",'Mapa Riesgos'!$AB$21="Mayor"),CONCATENATE("R2C",'Mapa Riesgos'!$P$21),"")</f>
        <v/>
      </c>
      <c r="AE27" s="56" t="str">
        <f>IF(AND('Mapa Riesgos'!$Z$22="Media",'Mapa Riesgos'!$AB$22="Mayor"),CONCATENATE("R2C",'Mapa Riesgos'!$P$22),"")</f>
        <v/>
      </c>
      <c r="AF27" s="56" t="str">
        <f>IF(AND('Mapa Riesgos'!$Z$23="Media",'Mapa Riesgos'!$AB$23="Mayor"),CONCATENATE("R2C",'Mapa Riesgos'!$P$23),"")</f>
        <v/>
      </c>
      <c r="AG27" s="57" t="str">
        <f>IF(AND('Mapa Riesgos'!$Z$24="Media",'Mapa Riesgos'!$AB$24="Mayor"),CONCATENATE("R2C",'Mapa Riesgos'!$P$24),"")</f>
        <v/>
      </c>
      <c r="AH27" s="58" t="str">
        <f>IF(AND('Mapa Riesgos'!$Z$19="Media",'Mapa Riesgos'!$AB$19="Catastrófico"),CONCATENATE("R2C",'Mapa Riesgos'!$P$19),"")</f>
        <v/>
      </c>
      <c r="AI27" s="59" t="str">
        <f>IF(AND('Mapa Riesgos'!$Z$20="Media",'Mapa Riesgos'!$AB$20="Catastrófico"),CONCATENATE("R2C",'Mapa Riesgos'!$P$20),"")</f>
        <v/>
      </c>
      <c r="AJ27" s="59" t="str">
        <f>IF(AND('Mapa Riesgos'!$Z$21="Media",'Mapa Riesgos'!$AB$21="Catastrófico"),CONCATENATE("R2C",'Mapa Riesgos'!$P$21),"")</f>
        <v/>
      </c>
      <c r="AK27" s="59" t="str">
        <f>IF(AND('Mapa Riesgos'!$Z$22="Media",'Mapa Riesgos'!$AB$22="Catastrófico"),CONCATENATE("R2C",'Mapa Riesgos'!$P$22),"")</f>
        <v/>
      </c>
      <c r="AL27" s="59" t="str">
        <f>IF(AND('Mapa Riesgos'!$Z$23="Media",'Mapa Riesgos'!$AB$23="Catastrófico"),CONCATENATE("R2C",'Mapa Riesgos'!$P$23),"")</f>
        <v/>
      </c>
      <c r="AM27" s="60" t="str">
        <f>IF(AND('Mapa Riesgos'!$Z$24="Media",'Mapa Riesgos'!$AB$24="Catastrófico"),CONCATENATE("R2C",'Mapa Riesgos'!$P$24),"")</f>
        <v/>
      </c>
      <c r="AN27" s="87"/>
      <c r="AO27" s="498"/>
      <c r="AP27" s="499"/>
      <c r="AQ27" s="499"/>
      <c r="AR27" s="499"/>
      <c r="AS27" s="499"/>
      <c r="AT27" s="500"/>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5" customHeight="1">
      <c r="A28" s="87"/>
      <c r="B28" s="416"/>
      <c r="C28" s="416"/>
      <c r="D28" s="417"/>
      <c r="E28" s="457"/>
      <c r="F28" s="458"/>
      <c r="G28" s="458"/>
      <c r="H28" s="458"/>
      <c r="I28" s="459"/>
      <c r="J28" s="71" t="str">
        <f>IF(AND('Mapa Riesgos'!$Z$25="Media",'Mapa Riesgos'!$AB$25="Leve"),CONCATENATE("R3C",'Mapa Riesgos'!$P$25),"")</f>
        <v/>
      </c>
      <c r="K28" s="72" t="str">
        <f>IF(AND('Mapa Riesgos'!$Z$26="Media",'Mapa Riesgos'!$AB$26="Leve"),CONCATENATE("R3C",'Mapa Riesgos'!$P$26),"")</f>
        <v/>
      </c>
      <c r="L28" s="72" t="str">
        <f>IF(AND('Mapa Riesgos'!$Z$27="Media",'Mapa Riesgos'!$AB$27="Leve"),CONCATENATE("R3C",'Mapa Riesgos'!$P$27),"")</f>
        <v/>
      </c>
      <c r="M28" s="72" t="str">
        <f>IF(AND('Mapa Riesgos'!$Z$28="Media",'Mapa Riesgos'!$AB$28="Leve"),CONCATENATE("R3C",'Mapa Riesgos'!$P$28),"")</f>
        <v/>
      </c>
      <c r="N28" s="72" t="str">
        <f>IF(AND('Mapa Riesgos'!$Z$29="Media",'Mapa Riesgos'!$AB$29="Leve"),CONCATENATE("R3C",'Mapa Riesgos'!$P$29),"")</f>
        <v/>
      </c>
      <c r="O28" s="73" t="str">
        <f>IF(AND('Mapa Riesgos'!$Z$30="Media",'Mapa Riesgos'!$AB$30="Leve"),CONCATENATE("R3C",'Mapa Riesgos'!$P$30),"")</f>
        <v/>
      </c>
      <c r="P28" s="71" t="str">
        <f>IF(AND('Mapa Riesgos'!$Z$25="Media",'Mapa Riesgos'!$AB$25="Menor"),CONCATENATE("R3C",'Mapa Riesgos'!$P$25),"")</f>
        <v/>
      </c>
      <c r="Q28" s="72" t="str">
        <f>IF(AND('Mapa Riesgos'!$Z$26="Media",'Mapa Riesgos'!$AB$26="Menor"),CONCATENATE("R3C",'Mapa Riesgos'!$P$26),"")</f>
        <v/>
      </c>
      <c r="R28" s="72" t="str">
        <f>IF(AND('Mapa Riesgos'!$Z$27="Media",'Mapa Riesgos'!$AB$27="Menor"),CONCATENATE("R3C",'Mapa Riesgos'!$P$27),"")</f>
        <v/>
      </c>
      <c r="S28" s="72" t="str">
        <f>IF(AND('Mapa Riesgos'!$Z$28="Media",'Mapa Riesgos'!$AB$28="Menor"),CONCATENATE("R3C",'Mapa Riesgos'!$P$28),"")</f>
        <v/>
      </c>
      <c r="T28" s="72" t="str">
        <f>IF(AND('Mapa Riesgos'!$Z$29="Media",'Mapa Riesgos'!$AB$29="Menor"),CONCATENATE("R3C",'Mapa Riesgos'!$P$29),"")</f>
        <v/>
      </c>
      <c r="U28" s="73" t="str">
        <f>IF(AND('Mapa Riesgos'!$Z$30="Media",'Mapa Riesgos'!$AB$30="Menor"),CONCATENATE("R3C",'Mapa Riesgos'!$P$30),"")</f>
        <v/>
      </c>
      <c r="V28" s="71" t="str">
        <f>IF(AND('Mapa Riesgos'!$Z$25="Media",'Mapa Riesgos'!$AB$25="Moderado"),CONCATENATE("R3C",'Mapa Riesgos'!$P$25),"")</f>
        <v/>
      </c>
      <c r="W28" s="72" t="str">
        <f>IF(AND('Mapa Riesgos'!$Z$26="Media",'Mapa Riesgos'!$AB$26="Moderado"),CONCATENATE("R3C",'Mapa Riesgos'!$P$26),"")</f>
        <v/>
      </c>
      <c r="X28" s="72" t="str">
        <f>IF(AND('Mapa Riesgos'!$Z$27="Media",'Mapa Riesgos'!$AB$27="Moderado"),CONCATENATE("R3C",'Mapa Riesgos'!$P$27),"")</f>
        <v/>
      </c>
      <c r="Y28" s="72" t="str">
        <f>IF(AND('Mapa Riesgos'!$Z$28="Media",'Mapa Riesgos'!$AB$28="Moderado"),CONCATENATE("R3C",'Mapa Riesgos'!$P$28),"")</f>
        <v/>
      </c>
      <c r="Z28" s="72" t="str">
        <f>IF(AND('Mapa Riesgos'!$Z$29="Media",'Mapa Riesgos'!$AB$29="Moderado"),CONCATENATE("R3C",'Mapa Riesgos'!$P$29),"")</f>
        <v/>
      </c>
      <c r="AA28" s="73" t="str">
        <f>IF(AND('Mapa Riesgos'!$Z$30="Media",'Mapa Riesgos'!$AB$30="Moderado"),CONCATENATE("R3C",'Mapa Riesgos'!$P$30),"")</f>
        <v/>
      </c>
      <c r="AB28" s="55" t="str">
        <f>IF(AND('Mapa Riesgos'!$Z$25="Media",'Mapa Riesgos'!$AB$25="Mayor"),CONCATENATE("R3C",'Mapa Riesgos'!$P$25),"")</f>
        <v/>
      </c>
      <c r="AC28" s="56" t="str">
        <f>IF(AND('Mapa Riesgos'!$Z$26="Media",'Mapa Riesgos'!$AB$26="Mayor"),CONCATENATE("R3C",'Mapa Riesgos'!$P$26),"")</f>
        <v/>
      </c>
      <c r="AD28" s="56" t="str">
        <f>IF(AND('Mapa Riesgos'!$Z$27="Media",'Mapa Riesgos'!$AB$27="Mayor"),CONCATENATE("R3C",'Mapa Riesgos'!$P$27),"")</f>
        <v/>
      </c>
      <c r="AE28" s="56" t="str">
        <f>IF(AND('Mapa Riesgos'!$Z$28="Media",'Mapa Riesgos'!$AB$28="Mayor"),CONCATENATE("R3C",'Mapa Riesgos'!$P$28),"")</f>
        <v/>
      </c>
      <c r="AF28" s="56" t="str">
        <f>IF(AND('Mapa Riesgos'!$Z$29="Media",'Mapa Riesgos'!$AB$29="Mayor"),CONCATENATE("R3C",'Mapa Riesgos'!$P$29),"")</f>
        <v/>
      </c>
      <c r="AG28" s="57" t="str">
        <f>IF(AND('Mapa Riesgos'!$Z$30="Media",'Mapa Riesgos'!$AB$30="Mayor"),CONCATENATE("R3C",'Mapa Riesgos'!$P$30),"")</f>
        <v/>
      </c>
      <c r="AH28" s="58" t="str">
        <f>IF(AND('Mapa Riesgos'!$Z$25="Media",'Mapa Riesgos'!$AB$25="Catastrófico"),CONCATENATE("R3C",'Mapa Riesgos'!$P$25),"")</f>
        <v/>
      </c>
      <c r="AI28" s="59" t="str">
        <f>IF(AND('Mapa Riesgos'!$Z$26="Media",'Mapa Riesgos'!$AB$26="Catastrófico"),CONCATENATE("R3C",'Mapa Riesgos'!$P$26),"")</f>
        <v/>
      </c>
      <c r="AJ28" s="59" t="str">
        <f>IF(AND('Mapa Riesgos'!$Z$27="Media",'Mapa Riesgos'!$AB$27="Catastrófico"),CONCATENATE("R3C",'Mapa Riesgos'!$P$27),"")</f>
        <v/>
      </c>
      <c r="AK28" s="59" t="str">
        <f>IF(AND('Mapa Riesgos'!$Z$28="Media",'Mapa Riesgos'!$AB$28="Catastrófico"),CONCATENATE("R3C",'Mapa Riesgos'!$P$28),"")</f>
        <v/>
      </c>
      <c r="AL28" s="59" t="str">
        <f>IF(AND('Mapa Riesgos'!$Z$29="Media",'Mapa Riesgos'!$AB$29="Catastrófico"),CONCATENATE("R3C",'Mapa Riesgos'!$P$29),"")</f>
        <v/>
      </c>
      <c r="AM28" s="60" t="str">
        <f>IF(AND('Mapa Riesgos'!$Z$30="Media",'Mapa Riesgos'!$AB$30="Catastrófico"),CONCATENATE("R3C",'Mapa Riesgos'!$P$30),"")</f>
        <v/>
      </c>
      <c r="AN28" s="87"/>
      <c r="AO28" s="498"/>
      <c r="AP28" s="499"/>
      <c r="AQ28" s="499"/>
      <c r="AR28" s="499"/>
      <c r="AS28" s="499"/>
      <c r="AT28" s="500"/>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15" customHeight="1">
      <c r="A29" s="87"/>
      <c r="B29" s="416"/>
      <c r="C29" s="416"/>
      <c r="D29" s="417"/>
      <c r="E29" s="457"/>
      <c r="F29" s="458"/>
      <c r="G29" s="458"/>
      <c r="H29" s="458"/>
      <c r="I29" s="459"/>
      <c r="J29" s="71" t="str">
        <f>IF(AND('Mapa Riesgos'!$Z$31="Media",'Mapa Riesgos'!$AB$31="Leve"),CONCATENATE("R4C",'Mapa Riesgos'!$P$31),"")</f>
        <v/>
      </c>
      <c r="K29" s="72" t="str">
        <f>IF(AND('Mapa Riesgos'!$Z$32="Media",'Mapa Riesgos'!$AB$32="Leve"),CONCATENATE("R4C",'Mapa Riesgos'!$P$32),"")</f>
        <v/>
      </c>
      <c r="L29" s="72" t="str">
        <f>IF(AND('Mapa Riesgos'!$Z$33="Media",'Mapa Riesgos'!$AB$33="Leve"),CONCATENATE("R4C",'Mapa Riesgos'!$P$33),"")</f>
        <v/>
      </c>
      <c r="M29" s="72" t="str">
        <f>IF(AND('Mapa Riesgos'!$Z$34="Media",'Mapa Riesgos'!$AB$34="Leve"),CONCATENATE("R4C",'Mapa Riesgos'!$P$34),"")</f>
        <v/>
      </c>
      <c r="N29" s="72" t="str">
        <f>IF(AND('Mapa Riesgos'!$Z$35="Media",'Mapa Riesgos'!$AB$35="Leve"),CONCATENATE("R4C",'Mapa Riesgos'!$P$35),"")</f>
        <v/>
      </c>
      <c r="O29" s="73" t="str">
        <f>IF(AND('Mapa Riesgos'!$Z$36="Media",'Mapa Riesgos'!$AB$36="Leve"),CONCATENATE("R4C",'Mapa Riesgos'!$P$36),"")</f>
        <v/>
      </c>
      <c r="P29" s="71" t="str">
        <f>IF(AND('Mapa Riesgos'!$Z$31="Media",'Mapa Riesgos'!$AB$31="Menor"),CONCATENATE("R4C",'Mapa Riesgos'!$P$31),"")</f>
        <v/>
      </c>
      <c r="Q29" s="72" t="str">
        <f>IF(AND('Mapa Riesgos'!$Z$32="Media",'Mapa Riesgos'!$AB$32="Menor"),CONCATENATE("R4C",'Mapa Riesgos'!$P$32),"")</f>
        <v/>
      </c>
      <c r="R29" s="72" t="str">
        <f>IF(AND('Mapa Riesgos'!$Z$33="Media",'Mapa Riesgos'!$AB$33="Menor"),CONCATENATE("R4C",'Mapa Riesgos'!$P$33),"")</f>
        <v/>
      </c>
      <c r="S29" s="72" t="str">
        <f>IF(AND('Mapa Riesgos'!$Z$34="Media",'Mapa Riesgos'!$AB$34="Menor"),CONCATENATE("R4C",'Mapa Riesgos'!$P$34),"")</f>
        <v/>
      </c>
      <c r="T29" s="72" t="str">
        <f>IF(AND('Mapa Riesgos'!$Z$35="Media",'Mapa Riesgos'!$AB$35="Menor"),CONCATENATE("R4C",'Mapa Riesgos'!$P$35),"")</f>
        <v/>
      </c>
      <c r="U29" s="73" t="str">
        <f>IF(AND('Mapa Riesgos'!$Z$36="Media",'Mapa Riesgos'!$AB$36="Menor"),CONCATENATE("R4C",'Mapa Riesgos'!$P$36),"")</f>
        <v/>
      </c>
      <c r="V29" s="71" t="str">
        <f>IF(AND('Mapa Riesgos'!$Z$31="Media",'Mapa Riesgos'!$AB$31="Moderado"),CONCATENATE("R4C",'Mapa Riesgos'!$P$31),"")</f>
        <v/>
      </c>
      <c r="W29" s="72" t="str">
        <f>IF(AND('Mapa Riesgos'!$Z$32="Media",'Mapa Riesgos'!$AB$32="Moderado"),CONCATENATE("R4C",'Mapa Riesgos'!$P$32),"")</f>
        <v/>
      </c>
      <c r="X29" s="72" t="str">
        <f>IF(AND('Mapa Riesgos'!$Z$33="Media",'Mapa Riesgos'!$AB$33="Moderado"),CONCATENATE("R4C",'Mapa Riesgos'!$P$33),"")</f>
        <v/>
      </c>
      <c r="Y29" s="72" t="str">
        <f>IF(AND('Mapa Riesgos'!$Z$34="Media",'Mapa Riesgos'!$AB$34="Moderado"),CONCATENATE("R4C",'Mapa Riesgos'!$P$34),"")</f>
        <v/>
      </c>
      <c r="Z29" s="72" t="str">
        <f>IF(AND('Mapa Riesgos'!$Z$35="Media",'Mapa Riesgos'!$AB$35="Moderado"),CONCATENATE("R4C",'Mapa Riesgos'!$P$35),"")</f>
        <v/>
      </c>
      <c r="AA29" s="73" t="str">
        <f>IF(AND('Mapa Riesgos'!$Z$36="Media",'Mapa Riesgos'!$AB$36="Moderado"),CONCATENATE("R4C",'Mapa Riesgos'!$P$36),"")</f>
        <v/>
      </c>
      <c r="AB29" s="55" t="str">
        <f>IF(AND('Mapa Riesgos'!$Z$31="Media",'Mapa Riesgos'!$AB$31="Mayor"),CONCATENATE("R4C",'Mapa Riesgos'!$P$31),"")</f>
        <v/>
      </c>
      <c r="AC29" s="56" t="str">
        <f>IF(AND('Mapa Riesgos'!$Z$32="Media",'Mapa Riesgos'!$AB$32="Mayor"),CONCATENATE("R4C",'Mapa Riesgos'!$P$32),"")</f>
        <v/>
      </c>
      <c r="AD29" s="61" t="str">
        <f>IF(AND('Mapa Riesgos'!$Z$33="Media",'Mapa Riesgos'!$AB$33="Mayor"),CONCATENATE("R4C",'Mapa Riesgos'!$P$33),"")</f>
        <v/>
      </c>
      <c r="AE29" s="61" t="str">
        <f>IF(AND('Mapa Riesgos'!$Z$34="Media",'Mapa Riesgos'!$AB$34="Mayor"),CONCATENATE("R4C",'Mapa Riesgos'!$P$34),"")</f>
        <v/>
      </c>
      <c r="AF29" s="61" t="str">
        <f>IF(AND('Mapa Riesgos'!$Z$35="Media",'Mapa Riesgos'!$AB$35="Mayor"),CONCATENATE("R4C",'Mapa Riesgos'!$P$35),"")</f>
        <v/>
      </c>
      <c r="AG29" s="57" t="str">
        <f>IF(AND('Mapa Riesgos'!$Z$36="Media",'Mapa Riesgos'!$AB$36="Mayor"),CONCATENATE("R4C",'Mapa Riesgos'!$P$36),"")</f>
        <v/>
      </c>
      <c r="AH29" s="58" t="str">
        <f>IF(AND('Mapa Riesgos'!$Z$31="Media",'Mapa Riesgos'!$AB$31="Catastrófico"),CONCATENATE("R4C",'Mapa Riesgos'!$P$31),"")</f>
        <v/>
      </c>
      <c r="AI29" s="59" t="str">
        <f>IF(AND('Mapa Riesgos'!$Z$32="Media",'Mapa Riesgos'!$AB$32="Catastrófico"),CONCATENATE("R4C",'Mapa Riesgos'!$P$32),"")</f>
        <v/>
      </c>
      <c r="AJ29" s="59" t="str">
        <f>IF(AND('Mapa Riesgos'!$Z$33="Media",'Mapa Riesgos'!$AB$33="Catastrófico"),CONCATENATE("R4C",'Mapa Riesgos'!$P$33),"")</f>
        <v/>
      </c>
      <c r="AK29" s="59" t="str">
        <f>IF(AND('Mapa Riesgos'!$Z$34="Media",'Mapa Riesgos'!$AB$34="Catastrófico"),CONCATENATE("R4C",'Mapa Riesgos'!$P$34),"")</f>
        <v/>
      </c>
      <c r="AL29" s="59" t="str">
        <f>IF(AND('Mapa Riesgos'!$Z$35="Media",'Mapa Riesgos'!$AB$35="Catastrófico"),CONCATENATE("R4C",'Mapa Riesgos'!$P$35),"")</f>
        <v/>
      </c>
      <c r="AM29" s="60" t="str">
        <f>IF(AND('Mapa Riesgos'!$Z$36="Media",'Mapa Riesgos'!$AB$36="Catastrófico"),CONCATENATE("R4C",'Mapa Riesgos'!$P$36),"")</f>
        <v/>
      </c>
      <c r="AN29" s="87"/>
      <c r="AO29" s="498"/>
      <c r="AP29" s="499"/>
      <c r="AQ29" s="499"/>
      <c r="AR29" s="499"/>
      <c r="AS29" s="499"/>
      <c r="AT29" s="500"/>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row>
    <row r="30" spans="1:76" ht="15" customHeight="1">
      <c r="A30" s="87"/>
      <c r="B30" s="416"/>
      <c r="C30" s="416"/>
      <c r="D30" s="417"/>
      <c r="E30" s="457"/>
      <c r="F30" s="458"/>
      <c r="G30" s="458"/>
      <c r="H30" s="458"/>
      <c r="I30" s="459"/>
      <c r="J30" s="71" t="str">
        <f>IF(AND('Mapa Riesgos'!$Z$37="Media",'Mapa Riesgos'!$AB$37="Leve"),CONCATENATE("R5C",'Mapa Riesgos'!$P$37),"")</f>
        <v/>
      </c>
      <c r="K30" s="72" t="str">
        <f>IF(AND('Mapa Riesgos'!$Z$38="Media",'Mapa Riesgos'!$AB$38="Leve"),CONCATENATE("R5C",'Mapa Riesgos'!$P$38),"")</f>
        <v/>
      </c>
      <c r="L30" s="72" t="str">
        <f>IF(AND('Mapa Riesgos'!$Z$39="Media",'Mapa Riesgos'!$AB$39="Leve"),CONCATENATE("R5C",'Mapa Riesgos'!$P$39),"")</f>
        <v/>
      </c>
      <c r="M30" s="72" t="str">
        <f>IF(AND('Mapa Riesgos'!$Z$40="Media",'Mapa Riesgos'!$AB$40="Leve"),CONCATENATE("R5C",'Mapa Riesgos'!$P$40),"")</f>
        <v/>
      </c>
      <c r="N30" s="72" t="str">
        <f>IF(AND('Mapa Riesgos'!$Z$41="Media",'Mapa Riesgos'!$AB$41="Leve"),CONCATENATE("R5C",'Mapa Riesgos'!$P$41),"")</f>
        <v/>
      </c>
      <c r="O30" s="73" t="str">
        <f>IF(AND('Mapa Riesgos'!$Z$42="Media",'Mapa Riesgos'!$AB$42="Leve"),CONCATENATE("R5C",'Mapa Riesgos'!$P$42),"")</f>
        <v/>
      </c>
      <c r="P30" s="71" t="str">
        <f>IF(AND('Mapa Riesgos'!$Z$37="Media",'Mapa Riesgos'!$AB$37="Menor"),CONCATENATE("R5C",'Mapa Riesgos'!$P$37),"")</f>
        <v/>
      </c>
      <c r="Q30" s="72" t="str">
        <f>IF(AND('Mapa Riesgos'!$Z$38="Media",'Mapa Riesgos'!$AB$38="Menor"),CONCATENATE("R5C",'Mapa Riesgos'!$P$38),"")</f>
        <v/>
      </c>
      <c r="R30" s="72" t="str">
        <f>IF(AND('Mapa Riesgos'!$Z$39="Media",'Mapa Riesgos'!$AB$39="Menor"),CONCATENATE("R5C",'Mapa Riesgos'!$P$39),"")</f>
        <v/>
      </c>
      <c r="S30" s="72" t="str">
        <f>IF(AND('Mapa Riesgos'!$Z$40="Media",'Mapa Riesgos'!$AB$40="Menor"),CONCATENATE("R5C",'Mapa Riesgos'!$P$40),"")</f>
        <v/>
      </c>
      <c r="T30" s="72" t="str">
        <f>IF(AND('Mapa Riesgos'!$Z$41="Media",'Mapa Riesgos'!$AB$41="Menor"),CONCATENATE("R5C",'Mapa Riesgos'!$P$41),"")</f>
        <v/>
      </c>
      <c r="U30" s="73" t="str">
        <f>IF(AND('Mapa Riesgos'!$Z$42="Media",'Mapa Riesgos'!$AB$42="Menor"),CONCATENATE("R5C",'Mapa Riesgos'!$P$42),"")</f>
        <v/>
      </c>
      <c r="V30" s="71" t="str">
        <f>IF(AND('Mapa Riesgos'!$Z$37="Media",'Mapa Riesgos'!$AB$37="Moderado"),CONCATENATE("R5C",'Mapa Riesgos'!$P$37),"")</f>
        <v/>
      </c>
      <c r="W30" s="72" t="str">
        <f>IF(AND('Mapa Riesgos'!$Z$38="Media",'Mapa Riesgos'!$AB$38="Moderado"),CONCATENATE("R5C",'Mapa Riesgos'!$P$38),"")</f>
        <v/>
      </c>
      <c r="X30" s="72" t="str">
        <f>IF(AND('Mapa Riesgos'!$Z$39="Media",'Mapa Riesgos'!$AB$39="Moderado"),CONCATENATE("R5C",'Mapa Riesgos'!$P$39),"")</f>
        <v/>
      </c>
      <c r="Y30" s="72" t="str">
        <f>IF(AND('Mapa Riesgos'!$Z$40="Media",'Mapa Riesgos'!$AB$40="Moderado"),CONCATENATE("R5C",'Mapa Riesgos'!$P$40),"")</f>
        <v/>
      </c>
      <c r="Z30" s="72" t="str">
        <f>IF(AND('Mapa Riesgos'!$Z$41="Media",'Mapa Riesgos'!$AB$41="Moderado"),CONCATENATE("R5C",'Mapa Riesgos'!$P$41),"")</f>
        <v/>
      </c>
      <c r="AA30" s="73" t="str">
        <f>IF(AND('Mapa Riesgos'!$Z$42="Media",'Mapa Riesgos'!$AB$42="Moderado"),CONCATENATE("R5C",'Mapa Riesgos'!$P$42),"")</f>
        <v/>
      </c>
      <c r="AB30" s="55" t="str">
        <f>IF(AND('Mapa Riesgos'!$Z$37="Media",'Mapa Riesgos'!$AB$37="Mayor"),CONCATENATE("R5C",'Mapa Riesgos'!$P$37),"")</f>
        <v/>
      </c>
      <c r="AC30" s="56" t="str">
        <f>IF(AND('Mapa Riesgos'!$Z$38="Media",'Mapa Riesgos'!$AB$38="Mayor"),CONCATENATE("R5C",'Mapa Riesgos'!$P$38),"")</f>
        <v/>
      </c>
      <c r="AD30" s="61" t="str">
        <f>IF(AND('Mapa Riesgos'!$Z$39="Media",'Mapa Riesgos'!$AB$39="Mayor"),CONCATENATE("R5C",'Mapa Riesgos'!$P$39),"")</f>
        <v/>
      </c>
      <c r="AE30" s="61" t="str">
        <f>IF(AND('Mapa Riesgos'!$Z$40="Media",'Mapa Riesgos'!$AB$40="Mayor"),CONCATENATE("R5C",'Mapa Riesgos'!$P$40),"")</f>
        <v/>
      </c>
      <c r="AF30" s="61" t="str">
        <f>IF(AND('Mapa Riesgos'!$Z$41="Media",'Mapa Riesgos'!$AB$41="Mayor"),CONCATENATE("R5C",'Mapa Riesgos'!$P$41),"")</f>
        <v/>
      </c>
      <c r="AG30" s="57" t="str">
        <f>IF(AND('Mapa Riesgos'!$Z$42="Media",'Mapa Riesgos'!$AB$42="Mayor"),CONCATENATE("R5C",'Mapa Riesgos'!$P$42),"")</f>
        <v/>
      </c>
      <c r="AH30" s="58" t="str">
        <f>IF(AND('Mapa Riesgos'!$Z$37="Media",'Mapa Riesgos'!$AB$37="Catastrófico"),CONCATENATE("R5C",'Mapa Riesgos'!$P$37),"")</f>
        <v/>
      </c>
      <c r="AI30" s="59" t="str">
        <f>IF(AND('Mapa Riesgos'!$Z$38="Media",'Mapa Riesgos'!$AB$38="Catastrófico"),CONCATENATE("R5C",'Mapa Riesgos'!$P$38),"")</f>
        <v/>
      </c>
      <c r="AJ30" s="59" t="str">
        <f>IF(AND('Mapa Riesgos'!$Z$39="Media",'Mapa Riesgos'!$AB$39="Catastrófico"),CONCATENATE("R5C",'Mapa Riesgos'!$P$39),"")</f>
        <v/>
      </c>
      <c r="AK30" s="59" t="str">
        <f>IF(AND('Mapa Riesgos'!$Z$40="Media",'Mapa Riesgos'!$AB$40="Catastrófico"),CONCATENATE("R5C",'Mapa Riesgos'!$P$40),"")</f>
        <v/>
      </c>
      <c r="AL30" s="59" t="str">
        <f>IF(AND('Mapa Riesgos'!$Z$41="Media",'Mapa Riesgos'!$AB$41="Catastrófico"),CONCATENATE("R5C",'Mapa Riesgos'!$P$41),"")</f>
        <v/>
      </c>
      <c r="AM30" s="60" t="str">
        <f>IF(AND('Mapa Riesgos'!$Z$42="Media",'Mapa Riesgos'!$AB$42="Catastrófico"),CONCATENATE("R5C",'Mapa Riesgos'!$P$42),"")</f>
        <v/>
      </c>
      <c r="AN30" s="87"/>
      <c r="AO30" s="498"/>
      <c r="AP30" s="499"/>
      <c r="AQ30" s="499"/>
      <c r="AR30" s="499"/>
      <c r="AS30" s="499"/>
      <c r="AT30" s="500"/>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row>
    <row r="31" spans="1:76" ht="15" customHeight="1">
      <c r="A31" s="87"/>
      <c r="B31" s="416"/>
      <c r="C31" s="416"/>
      <c r="D31" s="417"/>
      <c r="E31" s="457"/>
      <c r="F31" s="458"/>
      <c r="G31" s="458"/>
      <c r="H31" s="458"/>
      <c r="I31" s="459"/>
      <c r="J31" s="71" t="str">
        <f>IF(AND('Mapa Riesgos'!$Z$43="Media",'Mapa Riesgos'!$AB$43="Leve"),CONCATENATE("R6C",'Mapa Riesgos'!$P$43),"")</f>
        <v/>
      </c>
      <c r="K31" s="72" t="str">
        <f>IF(AND('Mapa Riesgos'!$Z$44="Media",'Mapa Riesgos'!$AB$44="Leve"),CONCATENATE("R6C",'Mapa Riesgos'!$P$44),"")</f>
        <v/>
      </c>
      <c r="L31" s="72" t="str">
        <f>IF(AND('Mapa Riesgos'!$Z$45="Media",'Mapa Riesgos'!$AB$45="Leve"),CONCATENATE("R6C",'Mapa Riesgos'!$P$45),"")</f>
        <v/>
      </c>
      <c r="M31" s="72" t="str">
        <f>IF(AND('Mapa Riesgos'!$Z$46="Media",'Mapa Riesgos'!$AB$46="Leve"),CONCATENATE("R6C",'Mapa Riesgos'!$P$46),"")</f>
        <v/>
      </c>
      <c r="N31" s="72" t="str">
        <f>IF(AND('Mapa Riesgos'!$Z$47="Media",'Mapa Riesgos'!$AB$47="Leve"),CONCATENATE("R6C",'Mapa Riesgos'!$P$47),"")</f>
        <v/>
      </c>
      <c r="O31" s="73" t="str">
        <f>IF(AND('Mapa Riesgos'!$Z$48="Media",'Mapa Riesgos'!$AB$48="Leve"),CONCATENATE("R6C",'Mapa Riesgos'!$P$48),"")</f>
        <v/>
      </c>
      <c r="P31" s="71" t="str">
        <f>IF(AND('Mapa Riesgos'!$Z$43="Media",'Mapa Riesgos'!$AB$43="Menor"),CONCATENATE("R6C",'Mapa Riesgos'!$P$43),"")</f>
        <v/>
      </c>
      <c r="Q31" s="72" t="str">
        <f>IF(AND('Mapa Riesgos'!$Z$44="Media",'Mapa Riesgos'!$AB$44="Menor"),CONCATENATE("R6C",'Mapa Riesgos'!$P$44),"")</f>
        <v/>
      </c>
      <c r="R31" s="72" t="str">
        <f>IF(AND('Mapa Riesgos'!$Z$45="Media",'Mapa Riesgos'!$AB$45="Menor"),CONCATENATE("R6C",'Mapa Riesgos'!$P$45),"")</f>
        <v/>
      </c>
      <c r="S31" s="72" t="str">
        <f>IF(AND('Mapa Riesgos'!$Z$46="Media",'Mapa Riesgos'!$AB$46="Menor"),CONCATENATE("R6C",'Mapa Riesgos'!$P$46),"")</f>
        <v/>
      </c>
      <c r="T31" s="72" t="str">
        <f>IF(AND('Mapa Riesgos'!$Z$47="Media",'Mapa Riesgos'!$AB$47="Menor"),CONCATENATE("R6C",'Mapa Riesgos'!$P$47),"")</f>
        <v/>
      </c>
      <c r="U31" s="73" t="str">
        <f>IF(AND('Mapa Riesgos'!$Z$48="Media",'Mapa Riesgos'!$AB$48="Menor"),CONCATENATE("R6C",'Mapa Riesgos'!$P$48),"")</f>
        <v/>
      </c>
      <c r="V31" s="71" t="str">
        <f>IF(AND('Mapa Riesgos'!$Z$43="Media",'Mapa Riesgos'!$AB$43="Moderado"),CONCATENATE("R6C",'Mapa Riesgos'!$P$43),"")</f>
        <v/>
      </c>
      <c r="W31" s="72" t="str">
        <f>IF(AND('Mapa Riesgos'!$Z$44="Media",'Mapa Riesgos'!$AB$44="Moderado"),CONCATENATE("R6C",'Mapa Riesgos'!$P$44),"")</f>
        <v/>
      </c>
      <c r="X31" s="72" t="str">
        <f>IF(AND('Mapa Riesgos'!$Z$45="Media",'Mapa Riesgos'!$AB$45="Moderado"),CONCATENATE("R6C",'Mapa Riesgos'!$P$45),"")</f>
        <v/>
      </c>
      <c r="Y31" s="72" t="str">
        <f>IF(AND('Mapa Riesgos'!$Z$46="Media",'Mapa Riesgos'!$AB$46="Moderado"),CONCATENATE("R6C",'Mapa Riesgos'!$P$46),"")</f>
        <v/>
      </c>
      <c r="Z31" s="72" t="str">
        <f>IF(AND('Mapa Riesgos'!$Z$47="Media",'Mapa Riesgos'!$AB$47="Moderado"),CONCATENATE("R6C",'Mapa Riesgos'!$P$47),"")</f>
        <v/>
      </c>
      <c r="AA31" s="73" t="str">
        <f>IF(AND('Mapa Riesgos'!$Z$48="Media",'Mapa Riesgos'!$AB$48="Moderado"),CONCATENATE("R6C",'Mapa Riesgos'!$P$48),"")</f>
        <v/>
      </c>
      <c r="AB31" s="55" t="str">
        <f>IF(AND('Mapa Riesgos'!$Z$43="Media",'Mapa Riesgos'!$AB$43="Mayor"),CONCATENATE("R6C",'Mapa Riesgos'!$P$43),"")</f>
        <v/>
      </c>
      <c r="AC31" s="56" t="str">
        <f>IF(AND('Mapa Riesgos'!$Z$44="Media",'Mapa Riesgos'!$AB$44="Mayor"),CONCATENATE("R6C",'Mapa Riesgos'!$P$44),"")</f>
        <v/>
      </c>
      <c r="AD31" s="61" t="str">
        <f>IF(AND('Mapa Riesgos'!$Z$45="Media",'Mapa Riesgos'!$AB$45="Mayor"),CONCATENATE("R6C",'Mapa Riesgos'!$P$45),"")</f>
        <v/>
      </c>
      <c r="AE31" s="61" t="str">
        <f>IF(AND('Mapa Riesgos'!$Z$46="Media",'Mapa Riesgos'!$AB$46="Mayor"),CONCATENATE("R6C",'Mapa Riesgos'!$P$46),"")</f>
        <v/>
      </c>
      <c r="AF31" s="61" t="str">
        <f>IF(AND('Mapa Riesgos'!$Z$47="Media",'Mapa Riesgos'!$AB$47="Mayor"),CONCATENATE("R6C",'Mapa Riesgos'!$P$47),"")</f>
        <v/>
      </c>
      <c r="AG31" s="57" t="str">
        <f>IF(AND('Mapa Riesgos'!$Z$48="Media",'Mapa Riesgos'!$AB$48="Mayor"),CONCATENATE("R6C",'Mapa Riesgos'!$P$48),"")</f>
        <v/>
      </c>
      <c r="AH31" s="58" t="str">
        <f>IF(AND('Mapa Riesgos'!$Z$43="Media",'Mapa Riesgos'!$AB$43="Catastrófico"),CONCATENATE("R6C",'Mapa Riesgos'!$P$43),"")</f>
        <v/>
      </c>
      <c r="AI31" s="59" t="str">
        <f>IF(AND('Mapa Riesgos'!$Z$44="Media",'Mapa Riesgos'!$AB$44="Catastrófico"),CONCATENATE("R6C",'Mapa Riesgos'!$P$44),"")</f>
        <v/>
      </c>
      <c r="AJ31" s="59" t="str">
        <f>IF(AND('Mapa Riesgos'!$Z$45="Media",'Mapa Riesgos'!$AB$45="Catastrófico"),CONCATENATE("R6C",'Mapa Riesgos'!$P$45),"")</f>
        <v/>
      </c>
      <c r="AK31" s="59" t="str">
        <f>IF(AND('Mapa Riesgos'!$Z$46="Media",'Mapa Riesgos'!$AB$46="Catastrófico"),CONCATENATE("R6C",'Mapa Riesgos'!$P$46),"")</f>
        <v/>
      </c>
      <c r="AL31" s="59" t="str">
        <f>IF(AND('Mapa Riesgos'!$Z$47="Media",'Mapa Riesgos'!$AB$47="Catastrófico"),CONCATENATE("R6C",'Mapa Riesgos'!$P$47),"")</f>
        <v/>
      </c>
      <c r="AM31" s="60" t="str">
        <f>IF(AND('Mapa Riesgos'!$Z$48="Media",'Mapa Riesgos'!$AB$48="Catastrófico"),CONCATENATE("R6C",'Mapa Riesgos'!$P$48),"")</f>
        <v/>
      </c>
      <c r="AN31" s="87"/>
      <c r="AO31" s="498"/>
      <c r="AP31" s="499"/>
      <c r="AQ31" s="499"/>
      <c r="AR31" s="499"/>
      <c r="AS31" s="499"/>
      <c r="AT31" s="500"/>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15" customHeight="1">
      <c r="A32" s="87"/>
      <c r="B32" s="416"/>
      <c r="C32" s="416"/>
      <c r="D32" s="417"/>
      <c r="E32" s="457"/>
      <c r="F32" s="458"/>
      <c r="G32" s="458"/>
      <c r="H32" s="458"/>
      <c r="I32" s="459"/>
      <c r="J32" s="71" t="str">
        <f>IF(AND('Mapa Riesgos'!$Z$49="Media",'Mapa Riesgos'!$AB$49="Leve"),CONCATENATE("R7C",'Mapa Riesgos'!$P$49),"")</f>
        <v/>
      </c>
      <c r="K32" s="72" t="str">
        <f>IF(AND('Mapa Riesgos'!$Z$50="Media",'Mapa Riesgos'!$AB$50="Leve"),CONCATENATE("R7C",'Mapa Riesgos'!$P$50),"")</f>
        <v/>
      </c>
      <c r="L32" s="72" t="str">
        <f>IF(AND('Mapa Riesgos'!$Z$51="Media",'Mapa Riesgos'!$AB$51="Leve"),CONCATENATE("R7C",'Mapa Riesgos'!$P$51),"")</f>
        <v/>
      </c>
      <c r="M32" s="72" t="str">
        <f>IF(AND('Mapa Riesgos'!$Z$52="Media",'Mapa Riesgos'!$AB$52="Leve"),CONCATENATE("R7C",'Mapa Riesgos'!$P$52),"")</f>
        <v/>
      </c>
      <c r="N32" s="72" t="str">
        <f>IF(AND('Mapa Riesgos'!$Z$53="Media",'Mapa Riesgos'!$AB$53="Leve"),CONCATENATE("R7C",'Mapa Riesgos'!$P$53),"")</f>
        <v/>
      </c>
      <c r="O32" s="73" t="str">
        <f>IF(AND('Mapa Riesgos'!$Z$54="Media",'Mapa Riesgos'!$AB$54="Leve"),CONCATENATE("R7C",'Mapa Riesgos'!$P$54),"")</f>
        <v/>
      </c>
      <c r="P32" s="71" t="str">
        <f>IF(AND('Mapa Riesgos'!$Z$49="Media",'Mapa Riesgos'!$AB$49="Menor"),CONCATENATE("R7C",'Mapa Riesgos'!$P$49),"")</f>
        <v/>
      </c>
      <c r="Q32" s="72" t="str">
        <f>IF(AND('Mapa Riesgos'!$Z$50="Media",'Mapa Riesgos'!$AB$50="Menor"),CONCATENATE("R7C",'Mapa Riesgos'!$P$50),"")</f>
        <v/>
      </c>
      <c r="R32" s="72" t="str">
        <f>IF(AND('Mapa Riesgos'!$Z$51="Media",'Mapa Riesgos'!$AB$51="Menor"),CONCATENATE("R7C",'Mapa Riesgos'!$P$51),"")</f>
        <v/>
      </c>
      <c r="S32" s="72" t="str">
        <f>IF(AND('Mapa Riesgos'!$Z$52="Media",'Mapa Riesgos'!$AB$52="Menor"),CONCATENATE("R7C",'Mapa Riesgos'!$P$52),"")</f>
        <v/>
      </c>
      <c r="T32" s="72" t="str">
        <f>IF(AND('Mapa Riesgos'!$Z$53="Media",'Mapa Riesgos'!$AB$53="Menor"),CONCATENATE("R7C",'Mapa Riesgos'!$P$53),"")</f>
        <v/>
      </c>
      <c r="U32" s="73" t="str">
        <f>IF(AND('Mapa Riesgos'!$Z$54="Media",'Mapa Riesgos'!$AB$54="Menor"),CONCATENATE("R7C",'Mapa Riesgos'!$P$54),"")</f>
        <v/>
      </c>
      <c r="V32" s="71" t="str">
        <f>IF(AND('Mapa Riesgos'!$Z$49="Media",'Mapa Riesgos'!$AB$49="Moderado"),CONCATENATE("R7C",'Mapa Riesgos'!$P$49),"")</f>
        <v/>
      </c>
      <c r="W32" s="72" t="str">
        <f>IF(AND('Mapa Riesgos'!$Z$50="Media",'Mapa Riesgos'!$AB$50="Moderado"),CONCATENATE("R7C",'Mapa Riesgos'!$P$50),"")</f>
        <v/>
      </c>
      <c r="X32" s="72" t="str">
        <f>IF(AND('Mapa Riesgos'!$Z$51="Media",'Mapa Riesgos'!$AB$51="Moderado"),CONCATENATE("R7C",'Mapa Riesgos'!$P$51),"")</f>
        <v/>
      </c>
      <c r="Y32" s="72" t="str">
        <f>IF(AND('Mapa Riesgos'!$Z$52="Media",'Mapa Riesgos'!$AB$52="Moderado"),CONCATENATE("R7C",'Mapa Riesgos'!$P$52),"")</f>
        <v/>
      </c>
      <c r="Z32" s="72" t="str">
        <f>IF(AND('Mapa Riesgos'!$Z$53="Media",'Mapa Riesgos'!$AB$53="Moderado"),CONCATENATE("R7C",'Mapa Riesgos'!$P$53),"")</f>
        <v/>
      </c>
      <c r="AA32" s="73" t="str">
        <f>IF(AND('Mapa Riesgos'!$Z$54="Media",'Mapa Riesgos'!$AB$54="Moderado"),CONCATENATE("R7C",'Mapa Riesgos'!$P$54),"")</f>
        <v/>
      </c>
      <c r="AB32" s="55" t="str">
        <f>IF(AND('Mapa Riesgos'!$Z$49="Media",'Mapa Riesgos'!$AB$49="Mayor"),CONCATENATE("R7C",'Mapa Riesgos'!$P$49),"")</f>
        <v/>
      </c>
      <c r="AC32" s="56" t="str">
        <f>IF(AND('Mapa Riesgos'!$Z$50="Media",'Mapa Riesgos'!$AB$50="Mayor"),CONCATENATE("R7C",'Mapa Riesgos'!$P$50),"")</f>
        <v/>
      </c>
      <c r="AD32" s="61" t="str">
        <f>IF(AND('Mapa Riesgos'!$Z$51="Media",'Mapa Riesgos'!$AB$51="Mayor"),CONCATENATE("R7C",'Mapa Riesgos'!$P$51),"")</f>
        <v/>
      </c>
      <c r="AE32" s="61" t="str">
        <f>IF(AND('Mapa Riesgos'!$Z$52="Media",'Mapa Riesgos'!$AB$52="Mayor"),CONCATENATE("R7C",'Mapa Riesgos'!$P$52),"")</f>
        <v/>
      </c>
      <c r="AF32" s="61" t="str">
        <f>IF(AND('Mapa Riesgos'!$Z$53="Media",'Mapa Riesgos'!$AB$53="Mayor"),CONCATENATE("R7C",'Mapa Riesgos'!$P$53),"")</f>
        <v/>
      </c>
      <c r="AG32" s="57" t="str">
        <f>IF(AND('Mapa Riesgos'!$Z$54="Media",'Mapa Riesgos'!$AB$54="Mayor"),CONCATENATE("R7C",'Mapa Riesgos'!$P$54),"")</f>
        <v/>
      </c>
      <c r="AH32" s="58" t="str">
        <f>IF(AND('Mapa Riesgos'!$Z$49="Media",'Mapa Riesgos'!$AB$49="Catastrófico"),CONCATENATE("R7C",'Mapa Riesgos'!$P$49),"")</f>
        <v/>
      </c>
      <c r="AI32" s="59" t="str">
        <f>IF(AND('Mapa Riesgos'!$Z$50="Media",'Mapa Riesgos'!$AB$50="Catastrófico"),CONCATENATE("R7C",'Mapa Riesgos'!$P$50),"")</f>
        <v/>
      </c>
      <c r="AJ32" s="59" t="str">
        <f>IF(AND('Mapa Riesgos'!$Z$51="Media",'Mapa Riesgos'!$AB$51="Catastrófico"),CONCATENATE("R7C",'Mapa Riesgos'!$P$51),"")</f>
        <v/>
      </c>
      <c r="AK32" s="59" t="str">
        <f>IF(AND('Mapa Riesgos'!$Z$52="Media",'Mapa Riesgos'!$AB$52="Catastrófico"),CONCATENATE("R7C",'Mapa Riesgos'!$P$52),"")</f>
        <v/>
      </c>
      <c r="AL32" s="59" t="str">
        <f>IF(AND('Mapa Riesgos'!$Z$53="Media",'Mapa Riesgos'!$AB$53="Catastrófico"),CONCATENATE("R7C",'Mapa Riesgos'!$P$53),"")</f>
        <v/>
      </c>
      <c r="AM32" s="60" t="str">
        <f>IF(AND('Mapa Riesgos'!$Z$54="Media",'Mapa Riesgos'!$AB$54="Catastrófico"),CONCATENATE("R7C",'Mapa Riesgos'!$P$54),"")</f>
        <v/>
      </c>
      <c r="AN32" s="87"/>
      <c r="AO32" s="498"/>
      <c r="AP32" s="499"/>
      <c r="AQ32" s="499"/>
      <c r="AR32" s="499"/>
      <c r="AS32" s="499"/>
      <c r="AT32" s="500"/>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80" ht="15" customHeight="1">
      <c r="A33" s="87"/>
      <c r="B33" s="416"/>
      <c r="C33" s="416"/>
      <c r="D33" s="417"/>
      <c r="E33" s="457"/>
      <c r="F33" s="458"/>
      <c r="G33" s="458"/>
      <c r="H33" s="458"/>
      <c r="I33" s="459"/>
      <c r="J33" s="71" t="str">
        <f>IF(AND('Mapa Riesgos'!$Z$55="Media",'Mapa Riesgos'!$AB$55="Leve"),CONCATENATE("R8C",'Mapa Riesgos'!$P$55),"")</f>
        <v/>
      </c>
      <c r="K33" s="72" t="str">
        <f>IF(AND('Mapa Riesgos'!$Z$56="Media",'Mapa Riesgos'!$AB$56="Leve"),CONCATENATE("R8C",'Mapa Riesgos'!$P$56),"")</f>
        <v/>
      </c>
      <c r="L33" s="72" t="str">
        <f>IF(AND('Mapa Riesgos'!$Z$57="Media",'Mapa Riesgos'!$AB$57="Leve"),CONCATENATE("R8C",'Mapa Riesgos'!$P$57),"")</f>
        <v/>
      </c>
      <c r="M33" s="72" t="str">
        <f>IF(AND('Mapa Riesgos'!$Z$58="Media",'Mapa Riesgos'!$AB$58="Leve"),CONCATENATE("R8C",'Mapa Riesgos'!$P$58),"")</f>
        <v/>
      </c>
      <c r="N33" s="72" t="str">
        <f>IF(AND('Mapa Riesgos'!$Z$59="Media",'Mapa Riesgos'!$AB$59="Leve"),CONCATENATE("R8C",'Mapa Riesgos'!$P$59),"")</f>
        <v/>
      </c>
      <c r="O33" s="73" t="str">
        <f>IF(AND('Mapa Riesgos'!$Z$60="Media",'Mapa Riesgos'!$AB$60="Leve"),CONCATENATE("R8C",'Mapa Riesgos'!$P$60),"")</f>
        <v/>
      </c>
      <c r="P33" s="71" t="str">
        <f>IF(AND('Mapa Riesgos'!$Z$55="Media",'Mapa Riesgos'!$AB$55="Menor"),CONCATENATE("R8C",'Mapa Riesgos'!$P$55),"")</f>
        <v/>
      </c>
      <c r="Q33" s="72" t="str">
        <f>IF(AND('Mapa Riesgos'!$Z$56="Media",'Mapa Riesgos'!$AB$56="Menor"),CONCATENATE("R8C",'Mapa Riesgos'!$P$56),"")</f>
        <v/>
      </c>
      <c r="R33" s="72" t="str">
        <f>IF(AND('Mapa Riesgos'!$Z$57="Media",'Mapa Riesgos'!$AB$57="Menor"),CONCATENATE("R8C",'Mapa Riesgos'!$P$57),"")</f>
        <v/>
      </c>
      <c r="S33" s="72" t="str">
        <f>IF(AND('Mapa Riesgos'!$Z$58="Media",'Mapa Riesgos'!$AB$58="Menor"),CONCATENATE("R8C",'Mapa Riesgos'!$P$58),"")</f>
        <v/>
      </c>
      <c r="T33" s="72" t="str">
        <f>IF(AND('Mapa Riesgos'!$Z$59="Media",'Mapa Riesgos'!$AB$59="Menor"),CONCATENATE("R8C",'Mapa Riesgos'!$P$59),"")</f>
        <v/>
      </c>
      <c r="U33" s="73" t="str">
        <f>IF(AND('Mapa Riesgos'!$Z$60="Media",'Mapa Riesgos'!$AB$60="Menor"),CONCATENATE("R8C",'Mapa Riesgos'!$P$60),"")</f>
        <v/>
      </c>
      <c r="V33" s="71" t="str">
        <f>IF(AND('Mapa Riesgos'!$Z$55="Media",'Mapa Riesgos'!$AB$55="Moderado"),CONCATENATE("R8C",'Mapa Riesgos'!$P$55),"")</f>
        <v/>
      </c>
      <c r="W33" s="72" t="str">
        <f>IF(AND('Mapa Riesgos'!$Z$56="Media",'Mapa Riesgos'!$AB$56="Moderado"),CONCATENATE("R8C",'Mapa Riesgos'!$P$56),"")</f>
        <v/>
      </c>
      <c r="X33" s="72" t="str">
        <f>IF(AND('Mapa Riesgos'!$Z$57="Media",'Mapa Riesgos'!$AB$57="Moderado"),CONCATENATE("R8C",'Mapa Riesgos'!$P$57),"")</f>
        <v/>
      </c>
      <c r="Y33" s="72" t="str">
        <f>IF(AND('Mapa Riesgos'!$Z$58="Media",'Mapa Riesgos'!$AB$58="Moderado"),CONCATENATE("R8C",'Mapa Riesgos'!$P$58),"")</f>
        <v/>
      </c>
      <c r="Z33" s="72" t="str">
        <f>IF(AND('Mapa Riesgos'!$Z$59="Media",'Mapa Riesgos'!$AB$59="Moderado"),CONCATENATE("R8C",'Mapa Riesgos'!$P$59),"")</f>
        <v/>
      </c>
      <c r="AA33" s="73" t="str">
        <f>IF(AND('Mapa Riesgos'!$Z$60="Media",'Mapa Riesgos'!$AB$60="Moderado"),CONCATENATE("R8C",'Mapa Riesgos'!$P$60),"")</f>
        <v/>
      </c>
      <c r="AB33" s="55" t="str">
        <f>IF(AND('Mapa Riesgos'!$Z$55="Media",'Mapa Riesgos'!$AB$55="Mayor"),CONCATENATE("R8C",'Mapa Riesgos'!$P$55),"")</f>
        <v/>
      </c>
      <c r="AC33" s="56" t="str">
        <f>IF(AND('Mapa Riesgos'!$Z$56="Media",'Mapa Riesgos'!$AB$56="Mayor"),CONCATENATE("R8C",'Mapa Riesgos'!$P$56),"")</f>
        <v/>
      </c>
      <c r="AD33" s="61" t="str">
        <f>IF(AND('Mapa Riesgos'!$Z$57="Media",'Mapa Riesgos'!$AB$57="Mayor"),CONCATENATE("R8C",'Mapa Riesgos'!$P$57),"")</f>
        <v/>
      </c>
      <c r="AE33" s="61" t="str">
        <f>IF(AND('Mapa Riesgos'!$Z$58="Media",'Mapa Riesgos'!$AB$58="Mayor"),CONCATENATE("R8C",'Mapa Riesgos'!$P$58),"")</f>
        <v/>
      </c>
      <c r="AF33" s="61" t="str">
        <f>IF(AND('Mapa Riesgos'!$Z$59="Media",'Mapa Riesgos'!$AB$59="Mayor"),CONCATENATE("R8C",'Mapa Riesgos'!$P$59),"")</f>
        <v/>
      </c>
      <c r="AG33" s="57" t="str">
        <f>IF(AND('Mapa Riesgos'!$Z$60="Media",'Mapa Riesgos'!$AB$60="Mayor"),CONCATENATE("R8C",'Mapa Riesgos'!$P$60),"")</f>
        <v/>
      </c>
      <c r="AH33" s="58" t="str">
        <f>IF(AND('Mapa Riesgos'!$Z$55="Media",'Mapa Riesgos'!$AB$55="Catastrófico"),CONCATENATE("R8C",'Mapa Riesgos'!$P$55),"")</f>
        <v/>
      </c>
      <c r="AI33" s="59" t="str">
        <f>IF(AND('Mapa Riesgos'!$Z$56="Media",'Mapa Riesgos'!$AB$56="Catastrófico"),CONCATENATE("R8C",'Mapa Riesgos'!$P$56),"")</f>
        <v/>
      </c>
      <c r="AJ33" s="59" t="str">
        <f>IF(AND('Mapa Riesgos'!$Z$57="Media",'Mapa Riesgos'!$AB$57="Catastrófico"),CONCATENATE("R8C",'Mapa Riesgos'!$P$57),"")</f>
        <v/>
      </c>
      <c r="AK33" s="59" t="str">
        <f>IF(AND('Mapa Riesgos'!$Z$58="Media",'Mapa Riesgos'!$AB$58="Catastrófico"),CONCATENATE("R8C",'Mapa Riesgos'!$P$58),"")</f>
        <v/>
      </c>
      <c r="AL33" s="59" t="str">
        <f>IF(AND('Mapa Riesgos'!$Z$59="Media",'Mapa Riesgos'!$AB$59="Catastrófico"),CONCATENATE("R8C",'Mapa Riesgos'!$P$59),"")</f>
        <v/>
      </c>
      <c r="AM33" s="60" t="str">
        <f>IF(AND('Mapa Riesgos'!$Z$60="Media",'Mapa Riesgos'!$AB$60="Catastrófico"),CONCATENATE("R8C",'Mapa Riesgos'!$P$60),"")</f>
        <v/>
      </c>
      <c r="AN33" s="87"/>
      <c r="AO33" s="498"/>
      <c r="AP33" s="499"/>
      <c r="AQ33" s="499"/>
      <c r="AR33" s="499"/>
      <c r="AS33" s="499"/>
      <c r="AT33" s="500"/>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80" ht="15" customHeight="1">
      <c r="A34" s="87"/>
      <c r="B34" s="416"/>
      <c r="C34" s="416"/>
      <c r="D34" s="417"/>
      <c r="E34" s="457"/>
      <c r="F34" s="458"/>
      <c r="G34" s="458"/>
      <c r="H34" s="458"/>
      <c r="I34" s="459"/>
      <c r="J34" s="71" t="str">
        <f>IF(AND('Mapa Riesgos'!$Z$61="Media",'Mapa Riesgos'!$AB$61="Leve"),CONCATENATE("R9C",'Mapa Riesgos'!$P$61),"")</f>
        <v/>
      </c>
      <c r="K34" s="72" t="str">
        <f>IF(AND('Mapa Riesgos'!$Z$62="Media",'Mapa Riesgos'!$AB$62="Leve"),CONCATENATE("R9C",'Mapa Riesgos'!$P$62),"")</f>
        <v/>
      </c>
      <c r="L34" s="72" t="str">
        <f>IF(AND('Mapa Riesgos'!$Z$63="Media",'Mapa Riesgos'!$AB$63="Leve"),CONCATENATE("R9C",'Mapa Riesgos'!$P$63),"")</f>
        <v/>
      </c>
      <c r="M34" s="72" t="str">
        <f>IF(AND('Mapa Riesgos'!$Z$64="Media",'Mapa Riesgos'!$AB$64="Leve"),CONCATENATE("R9C",'Mapa Riesgos'!$P$64),"")</f>
        <v/>
      </c>
      <c r="N34" s="72" t="str">
        <f>IF(AND('Mapa Riesgos'!$Z$65="Media",'Mapa Riesgos'!$AB$65="Leve"),CONCATENATE("R9C",'Mapa Riesgos'!$P$65),"")</f>
        <v/>
      </c>
      <c r="O34" s="73" t="str">
        <f>IF(AND('Mapa Riesgos'!$Z$66="Media",'Mapa Riesgos'!$AB$66="Leve"),CONCATENATE("R9C",'Mapa Riesgos'!$P$66),"")</f>
        <v/>
      </c>
      <c r="P34" s="71" t="str">
        <f>IF(AND('Mapa Riesgos'!$Z$61="Media",'Mapa Riesgos'!$AB$61="Menor"),CONCATENATE("R9C",'Mapa Riesgos'!$P$61),"")</f>
        <v/>
      </c>
      <c r="Q34" s="72" t="str">
        <f>IF(AND('Mapa Riesgos'!$Z$62="Media",'Mapa Riesgos'!$AB$62="Menor"),CONCATENATE("R9C",'Mapa Riesgos'!$P$62),"")</f>
        <v/>
      </c>
      <c r="R34" s="72" t="str">
        <f>IF(AND('Mapa Riesgos'!$Z$63="Media",'Mapa Riesgos'!$AB$63="Menor"),CONCATENATE("R9C",'Mapa Riesgos'!$P$63),"")</f>
        <v/>
      </c>
      <c r="S34" s="72" t="str">
        <f>IF(AND('Mapa Riesgos'!$Z$64="Media",'Mapa Riesgos'!$AB$64="Menor"),CONCATENATE("R9C",'Mapa Riesgos'!$P$64),"")</f>
        <v/>
      </c>
      <c r="T34" s="72" t="str">
        <f>IF(AND('Mapa Riesgos'!$Z$65="Media",'Mapa Riesgos'!$AB$65="Menor"),CONCATENATE("R9C",'Mapa Riesgos'!$P$65),"")</f>
        <v/>
      </c>
      <c r="U34" s="73" t="str">
        <f>IF(AND('Mapa Riesgos'!$Z$66="Media",'Mapa Riesgos'!$AB$66="Menor"),CONCATENATE("R9C",'Mapa Riesgos'!$P$66),"")</f>
        <v/>
      </c>
      <c r="V34" s="71" t="str">
        <f>IF(AND('Mapa Riesgos'!$Z$61="Media",'Mapa Riesgos'!$AB$61="Moderado"),CONCATENATE("R9C",'Mapa Riesgos'!$P$61),"")</f>
        <v/>
      </c>
      <c r="W34" s="72" t="str">
        <f>IF(AND('Mapa Riesgos'!$Z$62="Media",'Mapa Riesgos'!$AB$62="Moderado"),CONCATENATE("R9C",'Mapa Riesgos'!$P$62),"")</f>
        <v/>
      </c>
      <c r="X34" s="72" t="str">
        <f>IF(AND('Mapa Riesgos'!$Z$63="Media",'Mapa Riesgos'!$AB$63="Moderado"),CONCATENATE("R9C",'Mapa Riesgos'!$P$63),"")</f>
        <v/>
      </c>
      <c r="Y34" s="72" t="str">
        <f>IF(AND('Mapa Riesgos'!$Z$64="Media",'Mapa Riesgos'!$AB$64="Moderado"),CONCATENATE("R9C",'Mapa Riesgos'!$P$64),"")</f>
        <v/>
      </c>
      <c r="Z34" s="72" t="str">
        <f>IF(AND('Mapa Riesgos'!$Z$65="Media",'Mapa Riesgos'!$AB$65="Moderado"),CONCATENATE("R9C",'Mapa Riesgos'!$P$65),"")</f>
        <v/>
      </c>
      <c r="AA34" s="73" t="str">
        <f>IF(AND('Mapa Riesgos'!$Z$66="Media",'Mapa Riesgos'!$AB$66="Moderado"),CONCATENATE("R9C",'Mapa Riesgos'!$P$66),"")</f>
        <v/>
      </c>
      <c r="AB34" s="55" t="str">
        <f>IF(AND('Mapa Riesgos'!$Z$61="Media",'Mapa Riesgos'!$AB$61="Mayor"),CONCATENATE("R9C",'Mapa Riesgos'!$P$61),"")</f>
        <v/>
      </c>
      <c r="AC34" s="56" t="str">
        <f>IF(AND('Mapa Riesgos'!$Z$62="Media",'Mapa Riesgos'!$AB$62="Mayor"),CONCATENATE("R9C",'Mapa Riesgos'!$P$62),"")</f>
        <v/>
      </c>
      <c r="AD34" s="61" t="str">
        <f>IF(AND('Mapa Riesgos'!$Z$63="Media",'Mapa Riesgos'!$AB$63="Mayor"),CONCATENATE("R9C",'Mapa Riesgos'!$P$63),"")</f>
        <v/>
      </c>
      <c r="AE34" s="61" t="str">
        <f>IF(AND('Mapa Riesgos'!$Z$64="Media",'Mapa Riesgos'!$AB$64="Mayor"),CONCATENATE("R9C",'Mapa Riesgos'!$P$64),"")</f>
        <v/>
      </c>
      <c r="AF34" s="61" t="str">
        <f>IF(AND('Mapa Riesgos'!$Z$65="Media",'Mapa Riesgos'!$AB$65="Mayor"),CONCATENATE("R9C",'Mapa Riesgos'!$P$65),"")</f>
        <v/>
      </c>
      <c r="AG34" s="57" t="str">
        <f>IF(AND('Mapa Riesgos'!$Z$66="Media",'Mapa Riesgos'!$AB$66="Mayor"),CONCATENATE("R9C",'Mapa Riesgos'!$P$66),"")</f>
        <v/>
      </c>
      <c r="AH34" s="58" t="str">
        <f>IF(AND('Mapa Riesgos'!$Z$61="Media",'Mapa Riesgos'!$AB$61="Catastrófico"),CONCATENATE("R9C",'Mapa Riesgos'!$P$61),"")</f>
        <v/>
      </c>
      <c r="AI34" s="59" t="str">
        <f>IF(AND('Mapa Riesgos'!$Z$62="Media",'Mapa Riesgos'!$AB$62="Catastrófico"),CONCATENATE("R9C",'Mapa Riesgos'!$P$62),"")</f>
        <v/>
      </c>
      <c r="AJ34" s="59" t="str">
        <f>IF(AND('Mapa Riesgos'!$Z$63="Media",'Mapa Riesgos'!$AB$63="Catastrófico"),CONCATENATE("R9C",'Mapa Riesgos'!$P$63),"")</f>
        <v/>
      </c>
      <c r="AK34" s="59" t="str">
        <f>IF(AND('Mapa Riesgos'!$Z$64="Media",'Mapa Riesgos'!$AB$64="Catastrófico"),CONCATENATE("R9C",'Mapa Riesgos'!$P$64),"")</f>
        <v/>
      </c>
      <c r="AL34" s="59" t="str">
        <f>IF(AND('Mapa Riesgos'!$Z$65="Media",'Mapa Riesgos'!$AB$65="Catastrófico"),CONCATENATE("R9C",'Mapa Riesgos'!$P$65),"")</f>
        <v/>
      </c>
      <c r="AM34" s="60" t="str">
        <f>IF(AND('Mapa Riesgos'!$Z$66="Media",'Mapa Riesgos'!$AB$66="Catastrófico"),CONCATENATE("R9C",'Mapa Riesgos'!$P$66),"")</f>
        <v/>
      </c>
      <c r="AN34" s="87"/>
      <c r="AO34" s="498"/>
      <c r="AP34" s="499"/>
      <c r="AQ34" s="499"/>
      <c r="AR34" s="499"/>
      <c r="AS34" s="499"/>
      <c r="AT34" s="500"/>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80" ht="15.75" customHeight="1" thickBot="1">
      <c r="A35" s="87"/>
      <c r="B35" s="416"/>
      <c r="C35" s="416"/>
      <c r="D35" s="417"/>
      <c r="E35" s="460"/>
      <c r="F35" s="461"/>
      <c r="G35" s="461"/>
      <c r="H35" s="461"/>
      <c r="I35" s="462"/>
      <c r="J35" s="71" t="str">
        <f>IF(AND('Mapa Riesgos'!$Z$67="Media",'Mapa Riesgos'!$AB$67="Leve"),CONCATENATE("R10C",'Mapa Riesgos'!$P$67),"")</f>
        <v/>
      </c>
      <c r="K35" s="72" t="str">
        <f>IF(AND('Mapa Riesgos'!$Z$68="Media",'Mapa Riesgos'!$AB$68="Leve"),CONCATENATE("R10C",'Mapa Riesgos'!$P$68),"")</f>
        <v/>
      </c>
      <c r="L35" s="72" t="str">
        <f>IF(AND('Mapa Riesgos'!$Z$69="Media",'Mapa Riesgos'!$AB$69="Leve"),CONCATENATE("R10C",'Mapa Riesgos'!$P$69),"")</f>
        <v/>
      </c>
      <c r="M35" s="72" t="str">
        <f>IF(AND('Mapa Riesgos'!$Z$70="Media",'Mapa Riesgos'!$AB$70="Leve"),CONCATENATE("R10C",'Mapa Riesgos'!$P$70),"")</f>
        <v/>
      </c>
      <c r="N35" s="72" t="str">
        <f>IF(AND('Mapa Riesgos'!$Z$71="Media",'Mapa Riesgos'!$AB$71="Leve"),CONCATENATE("R10C",'Mapa Riesgos'!$P$71),"")</f>
        <v/>
      </c>
      <c r="O35" s="73" t="str">
        <f>IF(AND('Mapa Riesgos'!$Z$72="Media",'Mapa Riesgos'!$AB$72="Leve"),CONCATENATE("R10C",'Mapa Riesgos'!$P$72),"")</f>
        <v/>
      </c>
      <c r="P35" s="71" t="str">
        <f>IF(AND('Mapa Riesgos'!$Z$67="Media",'Mapa Riesgos'!$AB$67="Menor"),CONCATENATE("R10C",'Mapa Riesgos'!$P$67),"")</f>
        <v/>
      </c>
      <c r="Q35" s="72" t="str">
        <f>IF(AND('Mapa Riesgos'!$Z$68="Media",'Mapa Riesgos'!$AB$68="Menor"),CONCATENATE("R10C",'Mapa Riesgos'!$P$68),"")</f>
        <v/>
      </c>
      <c r="R35" s="72" t="str">
        <f>IF(AND('Mapa Riesgos'!$Z$69="Media",'Mapa Riesgos'!$AB$69="Menor"),CONCATENATE("R10C",'Mapa Riesgos'!$P$69),"")</f>
        <v/>
      </c>
      <c r="S35" s="72" t="str">
        <f>IF(AND('Mapa Riesgos'!$Z$70="Media",'Mapa Riesgos'!$AB$70="Menor"),CONCATENATE("R10C",'Mapa Riesgos'!$P$70),"")</f>
        <v/>
      </c>
      <c r="T35" s="72" t="str">
        <f>IF(AND('Mapa Riesgos'!$Z$71="Media",'Mapa Riesgos'!$AB$71="Menor"),CONCATENATE("R10C",'Mapa Riesgos'!$P$71),"")</f>
        <v/>
      </c>
      <c r="U35" s="73" t="str">
        <f>IF(AND('Mapa Riesgos'!$Z$72="Media",'Mapa Riesgos'!$AB$72="Menor"),CONCATENATE("R10C",'Mapa Riesgos'!$P$72),"")</f>
        <v/>
      </c>
      <c r="V35" s="71" t="str">
        <f>IF(AND('Mapa Riesgos'!$Z$67="Media",'Mapa Riesgos'!$AB$67="Moderado"),CONCATENATE("R10C",'Mapa Riesgos'!$P$67),"")</f>
        <v/>
      </c>
      <c r="W35" s="72" t="str">
        <f>IF(AND('Mapa Riesgos'!$Z$68="Media",'Mapa Riesgos'!$AB$68="Moderado"),CONCATENATE("R10C",'Mapa Riesgos'!$P$68),"")</f>
        <v/>
      </c>
      <c r="X35" s="72" t="str">
        <f>IF(AND('Mapa Riesgos'!$Z$69="Media",'Mapa Riesgos'!$AB$69="Moderado"),CONCATENATE("R10C",'Mapa Riesgos'!$P$69),"")</f>
        <v/>
      </c>
      <c r="Y35" s="72" t="str">
        <f>IF(AND('Mapa Riesgos'!$Z$70="Media",'Mapa Riesgos'!$AB$70="Moderado"),CONCATENATE("R10C",'Mapa Riesgos'!$P$70),"")</f>
        <v/>
      </c>
      <c r="Z35" s="72" t="str">
        <f>IF(AND('Mapa Riesgos'!$Z$71="Media",'Mapa Riesgos'!$AB$71="Moderado"),CONCATENATE("R10C",'Mapa Riesgos'!$P$71),"")</f>
        <v/>
      </c>
      <c r="AA35" s="73" t="str">
        <f>IF(AND('Mapa Riesgos'!$Z$72="Media",'Mapa Riesgos'!$AB$72="Moderado"),CONCATENATE("R10C",'Mapa Riesgos'!$P$72),"")</f>
        <v/>
      </c>
      <c r="AB35" s="62" t="str">
        <f>IF(AND('Mapa Riesgos'!$Z$67="Media",'Mapa Riesgos'!$AB$67="Mayor"),CONCATENATE("R10C",'Mapa Riesgos'!$P$67),"")</f>
        <v/>
      </c>
      <c r="AC35" s="63" t="str">
        <f>IF(AND('Mapa Riesgos'!$Z$68="Media",'Mapa Riesgos'!$AB$68="Mayor"),CONCATENATE("R10C",'Mapa Riesgos'!$P$68),"")</f>
        <v/>
      </c>
      <c r="AD35" s="63" t="str">
        <f>IF(AND('Mapa Riesgos'!$Z$69="Media",'Mapa Riesgos'!$AB$69="Mayor"),CONCATENATE("R10C",'Mapa Riesgos'!$P$69),"")</f>
        <v/>
      </c>
      <c r="AE35" s="63" t="str">
        <f>IF(AND('Mapa Riesgos'!$Z$70="Media",'Mapa Riesgos'!$AB$70="Mayor"),CONCATENATE("R10C",'Mapa Riesgos'!$P$70),"")</f>
        <v/>
      </c>
      <c r="AF35" s="63" t="str">
        <f>IF(AND('Mapa Riesgos'!$Z$71="Media",'Mapa Riesgos'!$AB$71="Mayor"),CONCATENATE("R10C",'Mapa Riesgos'!$P$71),"")</f>
        <v/>
      </c>
      <c r="AG35" s="64" t="str">
        <f>IF(AND('Mapa Riesgos'!$Z$72="Media",'Mapa Riesgos'!$AB$72="Mayor"),CONCATENATE("R10C",'Mapa Riesgos'!$P$72),"")</f>
        <v/>
      </c>
      <c r="AH35" s="65" t="str">
        <f>IF(AND('Mapa Riesgos'!$Z$67="Media",'Mapa Riesgos'!$AB$67="Catastrófico"),CONCATENATE("R10C",'Mapa Riesgos'!$P$67),"")</f>
        <v/>
      </c>
      <c r="AI35" s="66" t="str">
        <f>IF(AND('Mapa Riesgos'!$Z$68="Media",'Mapa Riesgos'!$AB$68="Catastrófico"),CONCATENATE("R10C",'Mapa Riesgos'!$P$68),"")</f>
        <v/>
      </c>
      <c r="AJ35" s="66" t="str">
        <f>IF(AND('Mapa Riesgos'!$Z$69="Media",'Mapa Riesgos'!$AB$69="Catastrófico"),CONCATENATE("R10C",'Mapa Riesgos'!$P$69),"")</f>
        <v/>
      </c>
      <c r="AK35" s="66" t="str">
        <f>IF(AND('Mapa Riesgos'!$Z$70="Media",'Mapa Riesgos'!$AB$70="Catastrófico"),CONCATENATE("R10C",'Mapa Riesgos'!$P$70),"")</f>
        <v/>
      </c>
      <c r="AL35" s="66" t="str">
        <f>IF(AND('Mapa Riesgos'!$Z$71="Media",'Mapa Riesgos'!$AB$71="Catastrófico"),CONCATENATE("R10C",'Mapa Riesgos'!$P$71),"")</f>
        <v/>
      </c>
      <c r="AM35" s="67" t="str">
        <f>IF(AND('Mapa Riesgos'!$Z$72="Media",'Mapa Riesgos'!$AB$72="Catastrófico"),CONCATENATE("R10C",'Mapa Riesgos'!$P$72),"")</f>
        <v/>
      </c>
      <c r="AN35" s="87"/>
      <c r="AO35" s="501"/>
      <c r="AP35" s="502"/>
      <c r="AQ35" s="502"/>
      <c r="AR35" s="502"/>
      <c r="AS35" s="502"/>
      <c r="AT35" s="503"/>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80" ht="15" customHeight="1">
      <c r="A36" s="87"/>
      <c r="B36" s="416"/>
      <c r="C36" s="416"/>
      <c r="D36" s="417"/>
      <c r="E36" s="454" t="s">
        <v>107</v>
      </c>
      <c r="F36" s="455"/>
      <c r="G36" s="455"/>
      <c r="H36" s="455"/>
      <c r="I36" s="455"/>
      <c r="J36" s="77" t="str">
        <f>IF(AND('Mapa Riesgos'!$Z$13="Baja",'Mapa Riesgos'!$AB$13="Leve"),CONCATENATE("R1C",'Mapa Riesgos'!$P$13),"")</f>
        <v/>
      </c>
      <c r="K36" s="78" t="str">
        <f>IF(AND('Mapa Riesgos'!$Z$14="Baja",'Mapa Riesgos'!$AB$14="Leve"),CONCATENATE("R1C",'Mapa Riesgos'!$P$14),"")</f>
        <v/>
      </c>
      <c r="L36" s="78" t="str">
        <f>IF(AND('Mapa Riesgos'!$Z$15="Baja",'Mapa Riesgos'!$AB$15="Leve"),CONCATENATE("R1C",'Mapa Riesgos'!$P$15),"")</f>
        <v/>
      </c>
      <c r="M36" s="78" t="str">
        <f>IF(AND('Mapa Riesgos'!$Z$16="Baja",'Mapa Riesgos'!$AB$16="Leve"),CONCATENATE("R1C",'Mapa Riesgos'!$P$16),"")</f>
        <v/>
      </c>
      <c r="N36" s="78" t="str">
        <f>IF(AND('Mapa Riesgos'!$Z$17="Baja",'Mapa Riesgos'!$AB$17="Leve"),CONCATENATE("R1C",'Mapa Riesgos'!$P$17),"")</f>
        <v/>
      </c>
      <c r="O36" s="79" t="str">
        <f>IF(AND('Mapa Riesgos'!$Z$18="Baja",'Mapa Riesgos'!$AB$18="Leve"),CONCATENATE("R1C",'Mapa Riesgos'!$P$18),"")</f>
        <v/>
      </c>
      <c r="P36" s="68" t="str">
        <f>IF(AND('Mapa Riesgos'!$Z$13="Baja",'Mapa Riesgos'!$AB$13="Menor"),CONCATENATE("R1C",'Mapa Riesgos'!$P$13),"")</f>
        <v/>
      </c>
      <c r="Q36" s="69" t="str">
        <f>IF(AND('Mapa Riesgos'!$Z$14="Baja",'Mapa Riesgos'!$AB$14="Menor"),CONCATENATE("R1C",'Mapa Riesgos'!$P$14),"")</f>
        <v/>
      </c>
      <c r="R36" s="69" t="str">
        <f>IF(AND('Mapa Riesgos'!$Z$15="Baja",'Mapa Riesgos'!$AB$15="Menor"),CONCATENATE("R1C",'Mapa Riesgos'!$P$15),"")</f>
        <v/>
      </c>
      <c r="S36" s="69" t="str">
        <f>IF(AND('Mapa Riesgos'!$Z$16="Baja",'Mapa Riesgos'!$AB$16="Menor"),CONCATENATE("R1C",'Mapa Riesgos'!$P$16),"")</f>
        <v/>
      </c>
      <c r="T36" s="69" t="str">
        <f>IF(AND('Mapa Riesgos'!$Z$17="Baja",'Mapa Riesgos'!$AB$17="Menor"),CONCATENATE("R1C",'Mapa Riesgos'!$P$17),"")</f>
        <v/>
      </c>
      <c r="U36" s="70" t="str">
        <f>IF(AND('Mapa Riesgos'!$Z$18="Baja",'Mapa Riesgos'!$AB$18="Menor"),CONCATENATE("R1C",'Mapa Riesgos'!$P$18),"")</f>
        <v/>
      </c>
      <c r="V36" s="68" t="str">
        <f>IF(AND('Mapa Riesgos'!$Z$13="Baja",'Mapa Riesgos'!$AB$13="Moderado"),CONCATENATE("R1C",'Mapa Riesgos'!$P$13),"")</f>
        <v/>
      </c>
      <c r="W36" s="69" t="str">
        <f>IF(AND('Mapa Riesgos'!$Z$14="Baja",'Mapa Riesgos'!$AB$14="Moderado"),CONCATENATE("R1C",'Mapa Riesgos'!$P$14),"")</f>
        <v/>
      </c>
      <c r="X36" s="69" t="str">
        <f>IF(AND('Mapa Riesgos'!$Z$15="Baja",'Mapa Riesgos'!$AB$15="Moderado"),CONCATENATE("R1C",'Mapa Riesgos'!$P$15),"")</f>
        <v/>
      </c>
      <c r="Y36" s="69" t="str">
        <f>IF(AND('Mapa Riesgos'!$Z$16="Baja",'Mapa Riesgos'!$AB$16="Moderado"),CONCATENATE("R1C",'Mapa Riesgos'!$P$16),"")</f>
        <v/>
      </c>
      <c r="Z36" s="69" t="str">
        <f>IF(AND('Mapa Riesgos'!$Z$17="Baja",'Mapa Riesgos'!$AB$17="Moderado"),CONCATENATE("R1C",'Mapa Riesgos'!$P$17),"")</f>
        <v/>
      </c>
      <c r="AA36" s="70" t="str">
        <f>IF(AND('Mapa Riesgos'!$Z$18="Baja",'Mapa Riesgos'!$AB$18="Moderado"),CONCATENATE("R1C",'Mapa Riesgos'!$P$18),"")</f>
        <v/>
      </c>
      <c r="AB36" s="49" t="str">
        <f>IF(AND('Mapa Riesgos'!$Z$13="Baja",'Mapa Riesgos'!$AB$13="Mayor"),CONCATENATE("R1C",'Mapa Riesgos'!$P$13),"")</f>
        <v/>
      </c>
      <c r="AC36" s="50" t="str">
        <f>IF(AND('Mapa Riesgos'!$Z$14="Baja",'Mapa Riesgos'!$AB$14="Mayor"),CONCATENATE("R1C",'Mapa Riesgos'!$P$14),"")</f>
        <v/>
      </c>
      <c r="AD36" s="50" t="str">
        <f>IF(AND('Mapa Riesgos'!$Z$15="Baja",'Mapa Riesgos'!$AB$15="Mayor"),CONCATENATE("R1C",'Mapa Riesgos'!$P$15),"")</f>
        <v/>
      </c>
      <c r="AE36" s="50" t="str">
        <f>IF(AND('Mapa Riesgos'!$Z$16="Baja",'Mapa Riesgos'!$AB$16="Mayor"),CONCATENATE("R1C",'Mapa Riesgos'!$P$16),"")</f>
        <v/>
      </c>
      <c r="AF36" s="50" t="str">
        <f>IF(AND('Mapa Riesgos'!$Z$17="Baja",'Mapa Riesgos'!$AB$17="Mayor"),CONCATENATE("R1C",'Mapa Riesgos'!$P$17),"")</f>
        <v/>
      </c>
      <c r="AG36" s="51" t="str">
        <f>IF(AND('Mapa Riesgos'!$Z$18="Baja",'Mapa Riesgos'!$AB$18="Mayor"),CONCATENATE("R1C",'Mapa Riesgos'!$P$18),"")</f>
        <v/>
      </c>
      <c r="AH36" s="52" t="str">
        <f>IF(AND('Mapa Riesgos'!$Z$13="Baja",'Mapa Riesgos'!$AB$13="Catastrófico"),CONCATENATE("R1C",'Mapa Riesgos'!$P$13),"")</f>
        <v/>
      </c>
      <c r="AI36" s="53" t="str">
        <f>IF(AND('Mapa Riesgos'!$Z$14="Baja",'Mapa Riesgos'!$AB$14="Catastrófico"),CONCATENATE("R1C",'Mapa Riesgos'!$P$14),"")</f>
        <v/>
      </c>
      <c r="AJ36" s="53" t="str">
        <f>IF(AND('Mapa Riesgos'!$Z$15="Baja",'Mapa Riesgos'!$AB$15="Catastrófico"),CONCATENATE("R1C",'Mapa Riesgos'!$P$15),"")</f>
        <v/>
      </c>
      <c r="AK36" s="53" t="str">
        <f>IF(AND('Mapa Riesgos'!$Z$16="Baja",'Mapa Riesgos'!$AB$16="Catastrófico"),CONCATENATE("R1C",'Mapa Riesgos'!$P$16),"")</f>
        <v/>
      </c>
      <c r="AL36" s="53" t="str">
        <f>IF(AND('Mapa Riesgos'!$Z$17="Baja",'Mapa Riesgos'!$AB$17="Catastrófico"),CONCATENATE("R1C",'Mapa Riesgos'!$P$17),"")</f>
        <v/>
      </c>
      <c r="AM36" s="54" t="str">
        <f>IF(AND('Mapa Riesgos'!$Z$18="Baja",'Mapa Riesgos'!$AB$18="Catastrófico"),CONCATENATE("R1C",'Mapa Riesgos'!$P$18),"")</f>
        <v/>
      </c>
      <c r="AN36" s="87"/>
      <c r="AO36" s="486" t="s">
        <v>79</v>
      </c>
      <c r="AP36" s="487"/>
      <c r="AQ36" s="487"/>
      <c r="AR36" s="487"/>
      <c r="AS36" s="487"/>
      <c r="AT36" s="488"/>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80" ht="15" customHeight="1">
      <c r="A37" s="87"/>
      <c r="B37" s="416"/>
      <c r="C37" s="416"/>
      <c r="D37" s="417"/>
      <c r="E37" s="473"/>
      <c r="F37" s="474"/>
      <c r="G37" s="474"/>
      <c r="H37" s="474"/>
      <c r="I37" s="474"/>
      <c r="J37" s="80" t="str">
        <f>IF(AND('Mapa Riesgos'!$Z$19="Baja",'Mapa Riesgos'!$AB$19="Leve"),CONCATENATE("R2C",'Mapa Riesgos'!$P$19),"")</f>
        <v/>
      </c>
      <c r="K37" s="81" t="str">
        <f>IF(AND('Mapa Riesgos'!$Z$20="Baja",'Mapa Riesgos'!$AB$20="Leve"),CONCATENATE("R2C",'Mapa Riesgos'!$P$20),"")</f>
        <v/>
      </c>
      <c r="L37" s="81" t="str">
        <f>IF(AND('Mapa Riesgos'!$Z$21="Baja",'Mapa Riesgos'!$AB$21="Leve"),CONCATENATE("R2C",'Mapa Riesgos'!$P$21),"")</f>
        <v/>
      </c>
      <c r="M37" s="81" t="str">
        <f>IF(AND('Mapa Riesgos'!$Z$22="Baja",'Mapa Riesgos'!$AB$22="Leve"),CONCATENATE("R2C",'Mapa Riesgos'!$P$22),"")</f>
        <v/>
      </c>
      <c r="N37" s="81" t="str">
        <f>IF(AND('Mapa Riesgos'!$Z$23="Baja",'Mapa Riesgos'!$AB$23="Leve"),CONCATENATE("R2C",'Mapa Riesgos'!$P$23),"")</f>
        <v/>
      </c>
      <c r="O37" s="82" t="str">
        <f>IF(AND('Mapa Riesgos'!$Z$24="Baja",'Mapa Riesgos'!$AB$24="Leve"),CONCATENATE("R2C",'Mapa Riesgos'!$P$24),"")</f>
        <v/>
      </c>
      <c r="P37" s="71" t="str">
        <f>IF(AND('Mapa Riesgos'!$Z$19="Baja",'Mapa Riesgos'!$AB$19="Menor"),CONCATENATE("R2C",'Mapa Riesgos'!$P$19),"")</f>
        <v/>
      </c>
      <c r="Q37" s="72" t="str">
        <f>IF(AND('Mapa Riesgos'!$Z$20="Baja",'Mapa Riesgos'!$AB$20="Menor"),CONCATENATE("R2C",'Mapa Riesgos'!$P$20),"")</f>
        <v/>
      </c>
      <c r="R37" s="72" t="str">
        <f>IF(AND('Mapa Riesgos'!$Z$21="Baja",'Mapa Riesgos'!$AB$21="Menor"),CONCATENATE("R2C",'Mapa Riesgos'!$P$21),"")</f>
        <v/>
      </c>
      <c r="S37" s="72" t="str">
        <f>IF(AND('Mapa Riesgos'!$Z$22="Baja",'Mapa Riesgos'!$AB$22="Menor"),CONCATENATE("R2C",'Mapa Riesgos'!$P$22),"")</f>
        <v/>
      </c>
      <c r="T37" s="72" t="str">
        <f>IF(AND('Mapa Riesgos'!$Z$23="Baja",'Mapa Riesgos'!$AB$23="Menor"),CONCATENATE("R2C",'Mapa Riesgos'!$P$23),"")</f>
        <v/>
      </c>
      <c r="U37" s="73" t="str">
        <f>IF(AND('Mapa Riesgos'!$Z$24="Baja",'Mapa Riesgos'!$AB$24="Menor"),CONCATENATE("R2C",'Mapa Riesgos'!$P$24),"")</f>
        <v/>
      </c>
      <c r="V37" s="71" t="str">
        <f>IF(AND('Mapa Riesgos'!$Z$19="Baja",'Mapa Riesgos'!$AB$19="Moderado"),CONCATENATE("R2C",'Mapa Riesgos'!$P$19),"")</f>
        <v/>
      </c>
      <c r="W37" s="72" t="str">
        <f>IF(AND('Mapa Riesgos'!$Z$20="Baja",'Mapa Riesgos'!$AB$20="Moderado"),CONCATENATE("R2C",'Mapa Riesgos'!$P$20),"")</f>
        <v/>
      </c>
      <c r="X37" s="72" t="str">
        <f>IF(AND('Mapa Riesgos'!$Z$21="Baja",'Mapa Riesgos'!$AB$21="Moderado"),CONCATENATE("R2C",'Mapa Riesgos'!$P$21),"")</f>
        <v/>
      </c>
      <c r="Y37" s="72" t="str">
        <f>IF(AND('Mapa Riesgos'!$Z$22="Baja",'Mapa Riesgos'!$AB$22="Moderado"),CONCATENATE("R2C",'Mapa Riesgos'!$P$22),"")</f>
        <v/>
      </c>
      <c r="Z37" s="72" t="str">
        <f>IF(AND('Mapa Riesgos'!$Z$23="Baja",'Mapa Riesgos'!$AB$23="Moderado"),CONCATENATE("R2C",'Mapa Riesgos'!$P$23),"")</f>
        <v/>
      </c>
      <c r="AA37" s="73" t="str">
        <f>IF(AND('Mapa Riesgos'!$Z$24="Baja",'Mapa Riesgos'!$AB$24="Moderado"),CONCATENATE("R2C",'Mapa Riesgos'!$P$24),"")</f>
        <v/>
      </c>
      <c r="AB37" s="55" t="str">
        <f>IF(AND('Mapa Riesgos'!$Z$19="Baja",'Mapa Riesgos'!$AB$19="Mayor"),CONCATENATE("R2C",'Mapa Riesgos'!$P$19),"")</f>
        <v/>
      </c>
      <c r="AC37" s="56" t="str">
        <f>IF(AND('Mapa Riesgos'!$Z$20="Baja",'Mapa Riesgos'!$AB$20="Mayor"),CONCATENATE("R2C",'Mapa Riesgos'!$P$20),"")</f>
        <v/>
      </c>
      <c r="AD37" s="56" t="str">
        <f>IF(AND('Mapa Riesgos'!$Z$21="Baja",'Mapa Riesgos'!$AB$21="Mayor"),CONCATENATE("R2C",'Mapa Riesgos'!$P$21),"")</f>
        <v/>
      </c>
      <c r="AE37" s="56" t="str">
        <f>IF(AND('Mapa Riesgos'!$Z$22="Baja",'Mapa Riesgos'!$AB$22="Mayor"),CONCATENATE("R2C",'Mapa Riesgos'!$P$22),"")</f>
        <v/>
      </c>
      <c r="AF37" s="56" t="str">
        <f>IF(AND('Mapa Riesgos'!$Z$23="Baja",'Mapa Riesgos'!$AB$23="Mayor"),CONCATENATE("R2C",'Mapa Riesgos'!$P$23),"")</f>
        <v/>
      </c>
      <c r="AG37" s="57" t="str">
        <f>IF(AND('Mapa Riesgos'!$Z$24="Baja",'Mapa Riesgos'!$AB$24="Mayor"),CONCATENATE("R2C",'Mapa Riesgos'!$P$24),"")</f>
        <v/>
      </c>
      <c r="AH37" s="58" t="str">
        <f>IF(AND('Mapa Riesgos'!$Z$19="Baja",'Mapa Riesgos'!$AB$19="Catastrófico"),CONCATENATE("R2C",'Mapa Riesgos'!$P$19),"")</f>
        <v/>
      </c>
      <c r="AI37" s="59" t="str">
        <f>IF(AND('Mapa Riesgos'!$Z$20="Baja",'Mapa Riesgos'!$AB$20="Catastrófico"),CONCATENATE("R2C",'Mapa Riesgos'!$P$20),"")</f>
        <v/>
      </c>
      <c r="AJ37" s="59" t="str">
        <f>IF(AND('Mapa Riesgos'!$Z$21="Baja",'Mapa Riesgos'!$AB$21="Catastrófico"),CONCATENATE("R2C",'Mapa Riesgos'!$P$21),"")</f>
        <v/>
      </c>
      <c r="AK37" s="59" t="str">
        <f>IF(AND('Mapa Riesgos'!$Z$22="Baja",'Mapa Riesgos'!$AB$22="Catastrófico"),CONCATENATE("R2C",'Mapa Riesgos'!$P$22),"")</f>
        <v/>
      </c>
      <c r="AL37" s="59" t="str">
        <f>IF(AND('Mapa Riesgos'!$Z$23="Baja",'Mapa Riesgos'!$AB$23="Catastrófico"),CONCATENATE("R2C",'Mapa Riesgos'!$P$23),"")</f>
        <v/>
      </c>
      <c r="AM37" s="60" t="str">
        <f>IF(AND('Mapa Riesgos'!$Z$24="Baja",'Mapa Riesgos'!$AB$24="Catastrófico"),CONCATENATE("R2C",'Mapa Riesgos'!$P$24),"")</f>
        <v/>
      </c>
      <c r="AN37" s="87"/>
      <c r="AO37" s="489"/>
      <c r="AP37" s="490"/>
      <c r="AQ37" s="490"/>
      <c r="AR37" s="490"/>
      <c r="AS37" s="490"/>
      <c r="AT37" s="491"/>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80" ht="15" customHeight="1">
      <c r="A38" s="87"/>
      <c r="B38" s="416"/>
      <c r="C38" s="416"/>
      <c r="D38" s="417"/>
      <c r="E38" s="457"/>
      <c r="F38" s="458"/>
      <c r="G38" s="458"/>
      <c r="H38" s="458"/>
      <c r="I38" s="474"/>
      <c r="J38" s="80" t="str">
        <f>IF(AND('Mapa Riesgos'!$Z$25="Baja",'Mapa Riesgos'!$AB$25="Leve"),CONCATENATE("R3C",'Mapa Riesgos'!$P$25),"")</f>
        <v/>
      </c>
      <c r="K38" s="81" t="str">
        <f>IF(AND('Mapa Riesgos'!$Z$26="Baja",'Mapa Riesgos'!$AB$26="Leve"),CONCATENATE("R3C",'Mapa Riesgos'!$P$26),"")</f>
        <v/>
      </c>
      <c r="L38" s="81" t="str">
        <f>IF(AND('Mapa Riesgos'!$Z$27="Baja",'Mapa Riesgos'!$AB$27="Leve"),CONCATENATE("R3C",'Mapa Riesgos'!$P$27),"")</f>
        <v/>
      </c>
      <c r="M38" s="81" t="str">
        <f>IF(AND('Mapa Riesgos'!$Z$28="Baja",'Mapa Riesgos'!$AB$28="Leve"),CONCATENATE("R3C",'Mapa Riesgos'!$P$28),"")</f>
        <v/>
      </c>
      <c r="N38" s="81" t="str">
        <f>IF(AND('Mapa Riesgos'!$Z$29="Baja",'Mapa Riesgos'!$AB$29="Leve"),CONCATENATE("R3C",'Mapa Riesgos'!$P$29),"")</f>
        <v/>
      </c>
      <c r="O38" s="82" t="str">
        <f>IF(AND('Mapa Riesgos'!$Z$30="Baja",'Mapa Riesgos'!$AB$30="Leve"),CONCATENATE("R3C",'Mapa Riesgos'!$P$30),"")</f>
        <v/>
      </c>
      <c r="P38" s="71" t="str">
        <f>IF(AND('Mapa Riesgos'!$Z$25="Baja",'Mapa Riesgos'!$AB$25="Menor"),CONCATENATE("R3C",'Mapa Riesgos'!$P$25),"")</f>
        <v/>
      </c>
      <c r="Q38" s="72" t="str">
        <f>IF(AND('Mapa Riesgos'!$Z$26="Baja",'Mapa Riesgos'!$AB$26="Menor"),CONCATENATE("R3C",'Mapa Riesgos'!$P$26),"")</f>
        <v/>
      </c>
      <c r="R38" s="72" t="str">
        <f>IF(AND('Mapa Riesgos'!$Z$27="Baja",'Mapa Riesgos'!$AB$27="Menor"),CONCATENATE("R3C",'Mapa Riesgos'!$P$27),"")</f>
        <v/>
      </c>
      <c r="S38" s="72" t="str">
        <f>IF(AND('Mapa Riesgos'!$Z$28="Baja",'Mapa Riesgos'!$AB$28="Menor"),CONCATENATE("R3C",'Mapa Riesgos'!$P$28),"")</f>
        <v/>
      </c>
      <c r="T38" s="72" t="str">
        <f>IF(AND('Mapa Riesgos'!$Z$29="Baja",'Mapa Riesgos'!$AB$29="Menor"),CONCATENATE("R3C",'Mapa Riesgos'!$P$29),"")</f>
        <v/>
      </c>
      <c r="U38" s="73" t="str">
        <f>IF(AND('Mapa Riesgos'!$Z$30="Baja",'Mapa Riesgos'!$AB$30="Menor"),CONCATENATE("R3C",'Mapa Riesgos'!$P$30),"")</f>
        <v/>
      </c>
      <c r="V38" s="71" t="str">
        <f>IF(AND('Mapa Riesgos'!$Z$25="Baja",'Mapa Riesgos'!$AB$25="Moderado"),CONCATENATE("R3C",'Mapa Riesgos'!$P$25),"")</f>
        <v/>
      </c>
      <c r="W38" s="72" t="str">
        <f>IF(AND('Mapa Riesgos'!$Z$26="Baja",'Mapa Riesgos'!$AB$26="Moderado"),CONCATENATE("R3C",'Mapa Riesgos'!$P$26),"")</f>
        <v/>
      </c>
      <c r="X38" s="72" t="str">
        <f>IF(AND('Mapa Riesgos'!$Z$27="Baja",'Mapa Riesgos'!$AB$27="Moderado"),CONCATENATE("R3C",'Mapa Riesgos'!$P$27),"")</f>
        <v/>
      </c>
      <c r="Y38" s="72" t="str">
        <f>IF(AND('Mapa Riesgos'!$Z$28="Baja",'Mapa Riesgos'!$AB$28="Moderado"),CONCATENATE("R3C",'Mapa Riesgos'!$P$28),"")</f>
        <v/>
      </c>
      <c r="Z38" s="72" t="str">
        <f>IF(AND('Mapa Riesgos'!$Z$29="Baja",'Mapa Riesgos'!$AB$29="Moderado"),CONCATENATE("R3C",'Mapa Riesgos'!$P$29),"")</f>
        <v/>
      </c>
      <c r="AA38" s="73" t="str">
        <f>IF(AND('Mapa Riesgos'!$Z$30="Baja",'Mapa Riesgos'!$AB$30="Moderado"),CONCATENATE("R3C",'Mapa Riesgos'!$P$30),"")</f>
        <v/>
      </c>
      <c r="AB38" s="55" t="str">
        <f>IF(AND('Mapa Riesgos'!$Z$25="Baja",'Mapa Riesgos'!$AB$25="Mayor"),CONCATENATE("R3C",'Mapa Riesgos'!$P$25),"")</f>
        <v/>
      </c>
      <c r="AC38" s="56" t="str">
        <f>IF(AND('Mapa Riesgos'!$Z$26="Baja",'Mapa Riesgos'!$AB$26="Mayor"),CONCATENATE("R3C",'Mapa Riesgos'!$P$26),"")</f>
        <v/>
      </c>
      <c r="AD38" s="56" t="str">
        <f>IF(AND('Mapa Riesgos'!$Z$27="Baja",'Mapa Riesgos'!$AB$27="Mayor"),CONCATENATE("R3C",'Mapa Riesgos'!$P$27),"")</f>
        <v/>
      </c>
      <c r="AE38" s="56" t="str">
        <f>IF(AND('Mapa Riesgos'!$Z$28="Baja",'Mapa Riesgos'!$AB$28="Mayor"),CONCATENATE("R3C",'Mapa Riesgos'!$P$28),"")</f>
        <v/>
      </c>
      <c r="AF38" s="56" t="str">
        <f>IF(AND('Mapa Riesgos'!$Z$29="Baja",'Mapa Riesgos'!$AB$29="Mayor"),CONCATENATE("R3C",'Mapa Riesgos'!$P$29),"")</f>
        <v/>
      </c>
      <c r="AG38" s="57" t="str">
        <f>IF(AND('Mapa Riesgos'!$Z$30="Baja",'Mapa Riesgos'!$AB$30="Mayor"),CONCATENATE("R3C",'Mapa Riesgos'!$P$30),"")</f>
        <v/>
      </c>
      <c r="AH38" s="58" t="str">
        <f>IF(AND('Mapa Riesgos'!$Z$25="Baja",'Mapa Riesgos'!$AB$25="Catastrófico"),CONCATENATE("R3C",'Mapa Riesgos'!$P$25),"")</f>
        <v/>
      </c>
      <c r="AI38" s="59" t="str">
        <f>IF(AND('Mapa Riesgos'!$Z$26="Baja",'Mapa Riesgos'!$AB$26="Catastrófico"),CONCATENATE("R3C",'Mapa Riesgos'!$P$26),"")</f>
        <v/>
      </c>
      <c r="AJ38" s="59" t="str">
        <f>IF(AND('Mapa Riesgos'!$Z$27="Baja",'Mapa Riesgos'!$AB$27="Catastrófico"),CONCATENATE("R3C",'Mapa Riesgos'!$P$27),"")</f>
        <v/>
      </c>
      <c r="AK38" s="59" t="str">
        <f>IF(AND('Mapa Riesgos'!$Z$28="Baja",'Mapa Riesgos'!$AB$28="Catastrófico"),CONCATENATE("R3C",'Mapa Riesgos'!$P$28),"")</f>
        <v/>
      </c>
      <c r="AL38" s="59" t="str">
        <f>IF(AND('Mapa Riesgos'!$Z$29="Baja",'Mapa Riesgos'!$AB$29="Catastrófico"),CONCATENATE("R3C",'Mapa Riesgos'!$P$29),"")</f>
        <v/>
      </c>
      <c r="AM38" s="60" t="str">
        <f>IF(AND('Mapa Riesgos'!$Z$30="Baja",'Mapa Riesgos'!$AB$30="Catastrófico"),CONCATENATE("R3C",'Mapa Riesgos'!$P$30),"")</f>
        <v/>
      </c>
      <c r="AN38" s="87"/>
      <c r="AO38" s="489"/>
      <c r="AP38" s="490"/>
      <c r="AQ38" s="490"/>
      <c r="AR38" s="490"/>
      <c r="AS38" s="490"/>
      <c r="AT38" s="491"/>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80" ht="15" customHeight="1">
      <c r="A39" s="87"/>
      <c r="B39" s="416"/>
      <c r="C39" s="416"/>
      <c r="D39" s="417"/>
      <c r="E39" s="457"/>
      <c r="F39" s="458"/>
      <c r="G39" s="458"/>
      <c r="H39" s="458"/>
      <c r="I39" s="474"/>
      <c r="J39" s="80" t="str">
        <f>IF(AND('Mapa Riesgos'!$Z$31="Baja",'Mapa Riesgos'!$AB$31="Leve"),CONCATENATE("R4C",'Mapa Riesgos'!$P$31),"")</f>
        <v/>
      </c>
      <c r="K39" s="81" t="str">
        <f>IF(AND('Mapa Riesgos'!$Z$32="Baja",'Mapa Riesgos'!$AB$32="Leve"),CONCATENATE("R4C",'Mapa Riesgos'!$P$32),"")</f>
        <v/>
      </c>
      <c r="L39" s="81" t="str">
        <f>IF(AND('Mapa Riesgos'!$Z$33="Baja",'Mapa Riesgos'!$AB$33="Leve"),CONCATENATE("R4C",'Mapa Riesgos'!$P$33),"")</f>
        <v/>
      </c>
      <c r="M39" s="81" t="str">
        <f>IF(AND('Mapa Riesgos'!$Z$34="Baja",'Mapa Riesgos'!$AB$34="Leve"),CONCATENATE("R4C",'Mapa Riesgos'!$P$34),"")</f>
        <v/>
      </c>
      <c r="N39" s="81" t="str">
        <f>IF(AND('Mapa Riesgos'!$Z$35="Baja",'Mapa Riesgos'!$AB$35="Leve"),CONCATENATE("R4C",'Mapa Riesgos'!$P$35),"")</f>
        <v/>
      </c>
      <c r="O39" s="82" t="str">
        <f>IF(AND('Mapa Riesgos'!$Z$36="Baja",'Mapa Riesgos'!$AB$36="Leve"),CONCATENATE("R4C",'Mapa Riesgos'!$P$36),"")</f>
        <v/>
      </c>
      <c r="P39" s="71" t="str">
        <f>IF(AND('Mapa Riesgos'!$Z$31="Baja",'Mapa Riesgos'!$AB$31="Menor"),CONCATENATE("R4C",'Mapa Riesgos'!$P$31),"")</f>
        <v/>
      </c>
      <c r="Q39" s="72" t="str">
        <f>IF(AND('Mapa Riesgos'!$Z$32="Baja",'Mapa Riesgos'!$AB$32="Menor"),CONCATENATE("R4C",'Mapa Riesgos'!$P$32),"")</f>
        <v/>
      </c>
      <c r="R39" s="72" t="str">
        <f>IF(AND('Mapa Riesgos'!$Z$33="Baja",'Mapa Riesgos'!$AB$33="Menor"),CONCATENATE("R4C",'Mapa Riesgos'!$P$33),"")</f>
        <v/>
      </c>
      <c r="S39" s="72" t="str">
        <f>IF(AND('Mapa Riesgos'!$Z$34="Baja",'Mapa Riesgos'!$AB$34="Menor"),CONCATENATE("R4C",'Mapa Riesgos'!$P$34),"")</f>
        <v/>
      </c>
      <c r="T39" s="72" t="str">
        <f>IF(AND('Mapa Riesgos'!$Z$35="Baja",'Mapa Riesgos'!$AB$35="Menor"),CONCATENATE("R4C",'Mapa Riesgos'!$P$35),"")</f>
        <v/>
      </c>
      <c r="U39" s="73" t="str">
        <f>IF(AND('Mapa Riesgos'!$Z$36="Baja",'Mapa Riesgos'!$AB$36="Menor"),CONCATENATE("R4C",'Mapa Riesgos'!$P$36),"")</f>
        <v/>
      </c>
      <c r="V39" s="71" t="str">
        <f>IF(AND('Mapa Riesgos'!$Z$31="Baja",'Mapa Riesgos'!$AB$31="Moderado"),CONCATENATE("R4C",'Mapa Riesgos'!$P$31),"")</f>
        <v/>
      </c>
      <c r="W39" s="72" t="str">
        <f>IF(AND('Mapa Riesgos'!$Z$32="Baja",'Mapa Riesgos'!$AB$32="Moderado"),CONCATENATE("R4C",'Mapa Riesgos'!$P$32),"")</f>
        <v/>
      </c>
      <c r="X39" s="72" t="str">
        <f>IF(AND('Mapa Riesgos'!$Z$33="Baja",'Mapa Riesgos'!$AB$33="Moderado"),CONCATENATE("R4C",'Mapa Riesgos'!$P$33),"")</f>
        <v/>
      </c>
      <c r="Y39" s="72" t="str">
        <f>IF(AND('Mapa Riesgos'!$Z$34="Baja",'Mapa Riesgos'!$AB$34="Moderado"),CONCATENATE("R4C",'Mapa Riesgos'!$P$34),"")</f>
        <v/>
      </c>
      <c r="Z39" s="72" t="str">
        <f>IF(AND('Mapa Riesgos'!$Z$35="Baja",'Mapa Riesgos'!$AB$35="Moderado"),CONCATENATE("R4C",'Mapa Riesgos'!$P$35),"")</f>
        <v/>
      </c>
      <c r="AA39" s="73" t="str">
        <f>IF(AND('Mapa Riesgos'!$Z$36="Baja",'Mapa Riesgos'!$AB$36="Moderado"),CONCATENATE("R4C",'Mapa Riesgos'!$P$36),"")</f>
        <v/>
      </c>
      <c r="AB39" s="55" t="str">
        <f>IF(AND('Mapa Riesgos'!$Z$31="Baja",'Mapa Riesgos'!$AB$31="Mayor"),CONCATENATE("R4C",'Mapa Riesgos'!$P$31),"")</f>
        <v/>
      </c>
      <c r="AC39" s="56" t="str">
        <f>IF(AND('Mapa Riesgos'!$Z$32="Baja",'Mapa Riesgos'!$AB$32="Mayor"),CONCATENATE("R4C",'Mapa Riesgos'!$P$32),"")</f>
        <v/>
      </c>
      <c r="AD39" s="56" t="str">
        <f>IF(AND('Mapa Riesgos'!$Z$33="Baja",'Mapa Riesgos'!$AB$33="Mayor"),CONCATENATE("R4C",'Mapa Riesgos'!$P$33),"")</f>
        <v/>
      </c>
      <c r="AE39" s="56" t="str">
        <f>IF(AND('Mapa Riesgos'!$Z$34="Baja",'Mapa Riesgos'!$AB$34="Mayor"),CONCATENATE("R4C",'Mapa Riesgos'!$P$34),"")</f>
        <v/>
      </c>
      <c r="AF39" s="56" t="str">
        <f>IF(AND('Mapa Riesgos'!$Z$35="Baja",'Mapa Riesgos'!$AB$35="Mayor"),CONCATENATE("R4C",'Mapa Riesgos'!$P$35),"")</f>
        <v/>
      </c>
      <c r="AG39" s="57" t="str">
        <f>IF(AND('Mapa Riesgos'!$Z$36="Baja",'Mapa Riesgos'!$AB$36="Mayor"),CONCATENATE("R4C",'Mapa Riesgos'!$P$36),"")</f>
        <v/>
      </c>
      <c r="AH39" s="58" t="str">
        <f>IF(AND('Mapa Riesgos'!$Z$31="Baja",'Mapa Riesgos'!$AB$31="Catastrófico"),CONCATENATE("R4C",'Mapa Riesgos'!$P$31),"")</f>
        <v/>
      </c>
      <c r="AI39" s="59" t="str">
        <f>IF(AND('Mapa Riesgos'!$Z$32="Baja",'Mapa Riesgos'!$AB$32="Catastrófico"),CONCATENATE("R4C",'Mapa Riesgos'!$P$32),"")</f>
        <v/>
      </c>
      <c r="AJ39" s="59" t="str">
        <f>IF(AND('Mapa Riesgos'!$Z$33="Baja",'Mapa Riesgos'!$AB$33="Catastrófico"),CONCATENATE("R4C",'Mapa Riesgos'!$P$33),"")</f>
        <v/>
      </c>
      <c r="AK39" s="59" t="str">
        <f>IF(AND('Mapa Riesgos'!$Z$34="Baja",'Mapa Riesgos'!$AB$34="Catastrófico"),CONCATENATE("R4C",'Mapa Riesgos'!$P$34),"")</f>
        <v/>
      </c>
      <c r="AL39" s="59" t="str">
        <f>IF(AND('Mapa Riesgos'!$Z$35="Baja",'Mapa Riesgos'!$AB$35="Catastrófico"),CONCATENATE("R4C",'Mapa Riesgos'!$P$35),"")</f>
        <v/>
      </c>
      <c r="AM39" s="60" t="str">
        <f>IF(AND('Mapa Riesgos'!$Z$36="Baja",'Mapa Riesgos'!$AB$36="Catastrófico"),CONCATENATE("R4C",'Mapa Riesgos'!$P$36),"")</f>
        <v/>
      </c>
      <c r="AN39" s="87"/>
      <c r="AO39" s="489"/>
      <c r="AP39" s="490"/>
      <c r="AQ39" s="490"/>
      <c r="AR39" s="490"/>
      <c r="AS39" s="490"/>
      <c r="AT39" s="491"/>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80" ht="15" customHeight="1">
      <c r="A40" s="87"/>
      <c r="B40" s="416"/>
      <c r="C40" s="416"/>
      <c r="D40" s="417"/>
      <c r="E40" s="457"/>
      <c r="F40" s="458"/>
      <c r="G40" s="458"/>
      <c r="H40" s="458"/>
      <c r="I40" s="474"/>
      <c r="J40" s="80" t="str">
        <f>IF(AND('Mapa Riesgos'!$Z$37="Baja",'Mapa Riesgos'!$AB$37="Leve"),CONCATENATE("R5C",'Mapa Riesgos'!$P$37),"")</f>
        <v/>
      </c>
      <c r="K40" s="81" t="str">
        <f>IF(AND('Mapa Riesgos'!$Z$38="Baja",'Mapa Riesgos'!$AB$38="Leve"),CONCATENATE("R5C",'Mapa Riesgos'!$P$38),"")</f>
        <v/>
      </c>
      <c r="L40" s="81" t="str">
        <f>IF(AND('Mapa Riesgos'!$Z$39="Baja",'Mapa Riesgos'!$AB$39="Leve"),CONCATENATE("R5C",'Mapa Riesgos'!$P$39),"")</f>
        <v/>
      </c>
      <c r="M40" s="81" t="str">
        <f>IF(AND('Mapa Riesgos'!$Z$40="Baja",'Mapa Riesgos'!$AB$40="Leve"),CONCATENATE("R5C",'Mapa Riesgos'!$P$40),"")</f>
        <v/>
      </c>
      <c r="N40" s="81" t="str">
        <f>IF(AND('Mapa Riesgos'!$Z$41="Baja",'Mapa Riesgos'!$AB$41="Leve"),CONCATENATE("R5C",'Mapa Riesgos'!$P$41),"")</f>
        <v/>
      </c>
      <c r="O40" s="82" t="str">
        <f>IF(AND('Mapa Riesgos'!$Z$42="Baja",'Mapa Riesgos'!$AB$42="Leve"),CONCATENATE("R5C",'Mapa Riesgos'!$P$42),"")</f>
        <v/>
      </c>
      <c r="P40" s="71" t="str">
        <f>IF(AND('Mapa Riesgos'!$Z$37="Baja",'Mapa Riesgos'!$AB$37="Menor"),CONCATENATE("R5C",'Mapa Riesgos'!$P$37),"")</f>
        <v/>
      </c>
      <c r="Q40" s="72" t="str">
        <f>IF(AND('Mapa Riesgos'!$Z$38="Baja",'Mapa Riesgos'!$AB$38="Menor"),CONCATENATE("R5C",'Mapa Riesgos'!$P$38),"")</f>
        <v/>
      </c>
      <c r="R40" s="72" t="str">
        <f>IF(AND('Mapa Riesgos'!$Z$39="Baja",'Mapa Riesgos'!$AB$39="Menor"),CONCATENATE("R5C",'Mapa Riesgos'!$P$39),"")</f>
        <v/>
      </c>
      <c r="S40" s="72" t="str">
        <f>IF(AND('Mapa Riesgos'!$Z$40="Baja",'Mapa Riesgos'!$AB$40="Menor"),CONCATENATE("R5C",'Mapa Riesgos'!$P$40),"")</f>
        <v/>
      </c>
      <c r="T40" s="72" t="str">
        <f>IF(AND('Mapa Riesgos'!$Z$41="Baja",'Mapa Riesgos'!$AB$41="Menor"),CONCATENATE("R5C",'Mapa Riesgos'!$P$41),"")</f>
        <v/>
      </c>
      <c r="U40" s="73" t="str">
        <f>IF(AND('Mapa Riesgos'!$Z$42="Baja",'Mapa Riesgos'!$AB$42="Menor"),CONCATENATE("R5C",'Mapa Riesgos'!$P$42),"")</f>
        <v/>
      </c>
      <c r="V40" s="71" t="str">
        <f>IF(AND('Mapa Riesgos'!$Z$37="Baja",'Mapa Riesgos'!$AB$37="Moderado"),CONCATENATE("R5C",'Mapa Riesgos'!$P$37),"")</f>
        <v/>
      </c>
      <c r="W40" s="72" t="str">
        <f>IF(AND('Mapa Riesgos'!$Z$38="Baja",'Mapa Riesgos'!$AB$38="Moderado"),CONCATENATE("R5C",'Mapa Riesgos'!$P$38),"")</f>
        <v/>
      </c>
      <c r="X40" s="72" t="str">
        <f>IF(AND('Mapa Riesgos'!$Z$39="Baja",'Mapa Riesgos'!$AB$39="Moderado"),CONCATENATE("R5C",'Mapa Riesgos'!$P$39),"")</f>
        <v/>
      </c>
      <c r="Y40" s="72" t="str">
        <f>IF(AND('Mapa Riesgos'!$Z$40="Baja",'Mapa Riesgos'!$AB$40="Moderado"),CONCATENATE("R5C",'Mapa Riesgos'!$P$40),"")</f>
        <v/>
      </c>
      <c r="Z40" s="72" t="str">
        <f>IF(AND('Mapa Riesgos'!$Z$41="Baja",'Mapa Riesgos'!$AB$41="Moderado"),CONCATENATE("R5C",'Mapa Riesgos'!$P$41),"")</f>
        <v/>
      </c>
      <c r="AA40" s="73" t="str">
        <f>IF(AND('Mapa Riesgos'!$Z$42="Baja",'Mapa Riesgos'!$AB$42="Moderado"),CONCATENATE("R5C",'Mapa Riesgos'!$P$42),"")</f>
        <v/>
      </c>
      <c r="AB40" s="55" t="str">
        <f>IF(AND('Mapa Riesgos'!$Z$37="Baja",'Mapa Riesgos'!$AB$37="Mayor"),CONCATENATE("R5C",'Mapa Riesgos'!$P$37),"")</f>
        <v/>
      </c>
      <c r="AC40" s="56" t="str">
        <f>IF(AND('Mapa Riesgos'!$Z$38="Baja",'Mapa Riesgos'!$AB$38="Mayor"),CONCATENATE("R5C",'Mapa Riesgos'!$P$38),"")</f>
        <v/>
      </c>
      <c r="AD40" s="61" t="str">
        <f>IF(AND('Mapa Riesgos'!$Z$39="Baja",'Mapa Riesgos'!$AB$39="Mayor"),CONCATENATE("R5C",'Mapa Riesgos'!$P$39),"")</f>
        <v/>
      </c>
      <c r="AE40" s="61" t="str">
        <f>IF(AND('Mapa Riesgos'!$Z$40="Baja",'Mapa Riesgos'!$AB$40="Mayor"),CONCATENATE("R5C",'Mapa Riesgos'!$P$40),"")</f>
        <v/>
      </c>
      <c r="AF40" s="61" t="str">
        <f>IF(AND('Mapa Riesgos'!$Z$41="Baja",'Mapa Riesgos'!$AB$41="Mayor"),CONCATENATE("R5C",'Mapa Riesgos'!$P$41),"")</f>
        <v/>
      </c>
      <c r="AG40" s="57" t="str">
        <f>IF(AND('Mapa Riesgos'!$Z$42="Baja",'Mapa Riesgos'!$AB$42="Mayor"),CONCATENATE("R5C",'Mapa Riesgos'!$P$42),"")</f>
        <v/>
      </c>
      <c r="AH40" s="58" t="str">
        <f>IF(AND('Mapa Riesgos'!$Z$37="Baja",'Mapa Riesgos'!$AB$37="Catastrófico"),CONCATENATE("R5C",'Mapa Riesgos'!$P$37),"")</f>
        <v/>
      </c>
      <c r="AI40" s="59" t="str">
        <f>IF(AND('Mapa Riesgos'!$Z$38="Baja",'Mapa Riesgos'!$AB$38="Catastrófico"),CONCATENATE("R5C",'Mapa Riesgos'!$P$38),"")</f>
        <v/>
      </c>
      <c r="AJ40" s="59" t="str">
        <f>IF(AND('Mapa Riesgos'!$Z$39="Baja",'Mapa Riesgos'!$AB$39="Catastrófico"),CONCATENATE("R5C",'Mapa Riesgos'!$P$39),"")</f>
        <v/>
      </c>
      <c r="AK40" s="59" t="str">
        <f>IF(AND('Mapa Riesgos'!$Z$40="Baja",'Mapa Riesgos'!$AB$40="Catastrófico"),CONCATENATE("R5C",'Mapa Riesgos'!$P$40),"")</f>
        <v/>
      </c>
      <c r="AL40" s="59" t="str">
        <f>IF(AND('Mapa Riesgos'!$Z$41="Baja",'Mapa Riesgos'!$AB$41="Catastrófico"),CONCATENATE("R5C",'Mapa Riesgos'!$P$41),"")</f>
        <v/>
      </c>
      <c r="AM40" s="60" t="str">
        <f>IF(AND('Mapa Riesgos'!$Z$42="Baja",'Mapa Riesgos'!$AB$42="Catastrófico"),CONCATENATE("R5C",'Mapa Riesgos'!$P$42),"")</f>
        <v/>
      </c>
      <c r="AN40" s="87"/>
      <c r="AO40" s="489"/>
      <c r="AP40" s="490"/>
      <c r="AQ40" s="490"/>
      <c r="AR40" s="490"/>
      <c r="AS40" s="490"/>
      <c r="AT40" s="491"/>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80" ht="15" customHeight="1">
      <c r="A41" s="87"/>
      <c r="B41" s="416"/>
      <c r="C41" s="416"/>
      <c r="D41" s="417"/>
      <c r="E41" s="457"/>
      <c r="F41" s="458"/>
      <c r="G41" s="458"/>
      <c r="H41" s="458"/>
      <c r="I41" s="474"/>
      <c r="J41" s="80" t="str">
        <f>IF(AND('Mapa Riesgos'!$Z$43="Baja",'Mapa Riesgos'!$AB$43="Leve"),CONCATENATE("R6C",'Mapa Riesgos'!$P$43),"")</f>
        <v/>
      </c>
      <c r="K41" s="81" t="str">
        <f>IF(AND('Mapa Riesgos'!$Z$44="Baja",'Mapa Riesgos'!$AB$44="Leve"),CONCATENATE("R6C",'Mapa Riesgos'!$P$44),"")</f>
        <v/>
      </c>
      <c r="L41" s="81" t="str">
        <f>IF(AND('Mapa Riesgos'!$Z$45="Baja",'Mapa Riesgos'!$AB$45="Leve"),CONCATENATE("R6C",'Mapa Riesgos'!$P$45),"")</f>
        <v/>
      </c>
      <c r="M41" s="81" t="str">
        <f>IF(AND('Mapa Riesgos'!$Z$46="Baja",'Mapa Riesgos'!$AB$46="Leve"),CONCATENATE("R6C",'Mapa Riesgos'!$P$46),"")</f>
        <v/>
      </c>
      <c r="N41" s="81" t="str">
        <f>IF(AND('Mapa Riesgos'!$Z$47="Baja",'Mapa Riesgos'!$AB$47="Leve"),CONCATENATE("R6C",'Mapa Riesgos'!$P$47),"")</f>
        <v/>
      </c>
      <c r="O41" s="82" t="str">
        <f>IF(AND('Mapa Riesgos'!$Z$48="Baja",'Mapa Riesgos'!$AB$48="Leve"),CONCATENATE("R6C",'Mapa Riesgos'!$P$48),"")</f>
        <v/>
      </c>
      <c r="P41" s="71" t="str">
        <f>IF(AND('Mapa Riesgos'!$Z$43="Baja",'Mapa Riesgos'!$AB$43="Menor"),CONCATENATE("R6C",'Mapa Riesgos'!$P$43),"")</f>
        <v/>
      </c>
      <c r="Q41" s="72" t="str">
        <f>IF(AND('Mapa Riesgos'!$Z$44="Baja",'Mapa Riesgos'!$AB$44="Menor"),CONCATENATE("R6C",'Mapa Riesgos'!$P$44),"")</f>
        <v/>
      </c>
      <c r="R41" s="72" t="str">
        <f>IF(AND('Mapa Riesgos'!$Z$45="Baja",'Mapa Riesgos'!$AB$45="Menor"),CONCATENATE("R6C",'Mapa Riesgos'!$P$45),"")</f>
        <v/>
      </c>
      <c r="S41" s="72" t="str">
        <f>IF(AND('Mapa Riesgos'!$Z$46="Baja",'Mapa Riesgos'!$AB$46="Menor"),CONCATENATE("R6C",'Mapa Riesgos'!$P$46),"")</f>
        <v/>
      </c>
      <c r="T41" s="72" t="str">
        <f>IF(AND('Mapa Riesgos'!$Z$47="Baja",'Mapa Riesgos'!$AB$47="Menor"),CONCATENATE("R6C",'Mapa Riesgos'!$P$47),"")</f>
        <v/>
      </c>
      <c r="U41" s="73" t="str">
        <f>IF(AND('Mapa Riesgos'!$Z$48="Baja",'Mapa Riesgos'!$AB$48="Menor"),CONCATENATE("R6C",'Mapa Riesgos'!$P$48),"")</f>
        <v/>
      </c>
      <c r="V41" s="71" t="str">
        <f>IF(AND('Mapa Riesgos'!$Z$43="Baja",'Mapa Riesgos'!$AB$43="Moderado"),CONCATENATE("R6C",'Mapa Riesgos'!$P$43),"")</f>
        <v/>
      </c>
      <c r="W41" s="72" t="str">
        <f>IF(AND('Mapa Riesgos'!$Z$44="Baja",'Mapa Riesgos'!$AB$44="Moderado"),CONCATENATE("R6C",'Mapa Riesgos'!$P$44),"")</f>
        <v/>
      </c>
      <c r="X41" s="72" t="str">
        <f>IF(AND('Mapa Riesgos'!$Z$45="Baja",'Mapa Riesgos'!$AB$45="Moderado"),CONCATENATE("R6C",'Mapa Riesgos'!$P$45),"")</f>
        <v/>
      </c>
      <c r="Y41" s="72" t="str">
        <f>IF(AND('Mapa Riesgos'!$Z$46="Baja",'Mapa Riesgos'!$AB$46="Moderado"),CONCATENATE("R6C",'Mapa Riesgos'!$P$46),"")</f>
        <v/>
      </c>
      <c r="Z41" s="72" t="str">
        <f>IF(AND('Mapa Riesgos'!$Z$47="Baja",'Mapa Riesgos'!$AB$47="Moderado"),CONCATENATE("R6C",'Mapa Riesgos'!$P$47),"")</f>
        <v/>
      </c>
      <c r="AA41" s="73" t="str">
        <f>IF(AND('Mapa Riesgos'!$Z$48="Baja",'Mapa Riesgos'!$AB$48="Moderado"),CONCATENATE("R6C",'Mapa Riesgos'!$P$48),"")</f>
        <v/>
      </c>
      <c r="AB41" s="55" t="str">
        <f>IF(AND('Mapa Riesgos'!$Z$43="Baja",'Mapa Riesgos'!$AB$43="Mayor"),CONCATENATE("R6C",'Mapa Riesgos'!$P$43),"")</f>
        <v/>
      </c>
      <c r="AC41" s="56" t="str">
        <f>IF(AND('Mapa Riesgos'!$Z$44="Baja",'Mapa Riesgos'!$AB$44="Mayor"),CONCATENATE("R6C",'Mapa Riesgos'!$P$44),"")</f>
        <v/>
      </c>
      <c r="AD41" s="61" t="str">
        <f>IF(AND('Mapa Riesgos'!$Z$45="Baja",'Mapa Riesgos'!$AB$45="Mayor"),CONCATENATE("R6C",'Mapa Riesgos'!$P$45),"")</f>
        <v/>
      </c>
      <c r="AE41" s="61" t="str">
        <f>IF(AND('Mapa Riesgos'!$Z$46="Baja",'Mapa Riesgos'!$AB$46="Mayor"),CONCATENATE("R6C",'Mapa Riesgos'!$P$46),"")</f>
        <v/>
      </c>
      <c r="AF41" s="61" t="str">
        <f>IF(AND('Mapa Riesgos'!$Z$47="Baja",'Mapa Riesgos'!$AB$47="Mayor"),CONCATENATE("R6C",'Mapa Riesgos'!$P$47),"")</f>
        <v/>
      </c>
      <c r="AG41" s="57" t="str">
        <f>IF(AND('Mapa Riesgos'!$Z$48="Baja",'Mapa Riesgos'!$AB$48="Mayor"),CONCATENATE("R6C",'Mapa Riesgos'!$P$48),"")</f>
        <v/>
      </c>
      <c r="AH41" s="58" t="str">
        <f>IF(AND('Mapa Riesgos'!$Z$43="Baja",'Mapa Riesgos'!$AB$43="Catastrófico"),CONCATENATE("R6C",'Mapa Riesgos'!$P$43),"")</f>
        <v/>
      </c>
      <c r="AI41" s="59" t="str">
        <f>IF(AND('Mapa Riesgos'!$Z$44="Baja",'Mapa Riesgos'!$AB$44="Catastrófico"),CONCATENATE("R6C",'Mapa Riesgos'!$P$44),"")</f>
        <v/>
      </c>
      <c r="AJ41" s="59" t="str">
        <f>IF(AND('Mapa Riesgos'!$Z$45="Baja",'Mapa Riesgos'!$AB$45="Catastrófico"),CONCATENATE("R6C",'Mapa Riesgos'!$P$45),"")</f>
        <v/>
      </c>
      <c r="AK41" s="59" t="str">
        <f>IF(AND('Mapa Riesgos'!$Z$46="Baja",'Mapa Riesgos'!$AB$46="Catastrófico"),CONCATENATE("R6C",'Mapa Riesgos'!$P$46),"")</f>
        <v/>
      </c>
      <c r="AL41" s="59" t="str">
        <f>IF(AND('Mapa Riesgos'!$Z$47="Baja",'Mapa Riesgos'!$AB$47="Catastrófico"),CONCATENATE("R6C",'Mapa Riesgos'!$P$47),"")</f>
        <v/>
      </c>
      <c r="AM41" s="60" t="str">
        <f>IF(AND('Mapa Riesgos'!$Z$48="Baja",'Mapa Riesgos'!$AB$48="Catastrófico"),CONCATENATE("R6C",'Mapa Riesgos'!$P$48),"")</f>
        <v/>
      </c>
      <c r="AN41" s="87"/>
      <c r="AO41" s="489"/>
      <c r="AP41" s="490"/>
      <c r="AQ41" s="490"/>
      <c r="AR41" s="490"/>
      <c r="AS41" s="490"/>
      <c r="AT41" s="491"/>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80" ht="15" customHeight="1">
      <c r="A42" s="87"/>
      <c r="B42" s="416"/>
      <c r="C42" s="416"/>
      <c r="D42" s="417"/>
      <c r="E42" s="457"/>
      <c r="F42" s="458"/>
      <c r="G42" s="458"/>
      <c r="H42" s="458"/>
      <c r="I42" s="474"/>
      <c r="J42" s="80" t="str">
        <f>IF(AND('Mapa Riesgos'!$Z$49="Baja",'Mapa Riesgos'!$AB$49="Leve"),CONCATENATE("R7C",'Mapa Riesgos'!$P$49),"")</f>
        <v/>
      </c>
      <c r="K42" s="81" t="str">
        <f>IF(AND('Mapa Riesgos'!$Z$50="Baja",'Mapa Riesgos'!$AB$50="Leve"),CONCATENATE("R7C",'Mapa Riesgos'!$P$50),"")</f>
        <v/>
      </c>
      <c r="L42" s="81" t="str">
        <f>IF(AND('Mapa Riesgos'!$Z$51="Baja",'Mapa Riesgos'!$AB$51="Leve"),CONCATENATE("R7C",'Mapa Riesgos'!$P$51),"")</f>
        <v/>
      </c>
      <c r="M42" s="81" t="str">
        <f>IF(AND('Mapa Riesgos'!$Z$52="Baja",'Mapa Riesgos'!$AB$52="Leve"),CONCATENATE("R7C",'Mapa Riesgos'!$P$52),"")</f>
        <v/>
      </c>
      <c r="N42" s="81" t="str">
        <f>IF(AND('Mapa Riesgos'!$Z$53="Baja",'Mapa Riesgos'!$AB$53="Leve"),CONCATENATE("R7C",'Mapa Riesgos'!$P$53),"")</f>
        <v/>
      </c>
      <c r="O42" s="82" t="str">
        <f>IF(AND('Mapa Riesgos'!$Z$54="Baja",'Mapa Riesgos'!$AB$54="Leve"),CONCATENATE("R7C",'Mapa Riesgos'!$P$54),"")</f>
        <v/>
      </c>
      <c r="P42" s="71" t="str">
        <f>IF(AND('Mapa Riesgos'!$Z$49="Baja",'Mapa Riesgos'!$AB$49="Menor"),CONCATENATE("R7C",'Mapa Riesgos'!$P$49),"")</f>
        <v/>
      </c>
      <c r="Q42" s="72" t="str">
        <f>IF(AND('Mapa Riesgos'!$Z$50="Baja",'Mapa Riesgos'!$AB$50="Menor"),CONCATENATE("R7C",'Mapa Riesgos'!$P$50),"")</f>
        <v/>
      </c>
      <c r="R42" s="72" t="str">
        <f>IF(AND('Mapa Riesgos'!$Z$51="Baja",'Mapa Riesgos'!$AB$51="Menor"),CONCATENATE("R7C",'Mapa Riesgos'!$P$51),"")</f>
        <v/>
      </c>
      <c r="S42" s="72" t="str">
        <f>IF(AND('Mapa Riesgos'!$Z$52="Baja",'Mapa Riesgos'!$AB$52="Menor"),CONCATENATE("R7C",'Mapa Riesgos'!$P$52),"")</f>
        <v/>
      </c>
      <c r="T42" s="72" t="str">
        <f>IF(AND('Mapa Riesgos'!$Z$53="Baja",'Mapa Riesgos'!$AB$53="Menor"),CONCATENATE("R7C",'Mapa Riesgos'!$P$53),"")</f>
        <v/>
      </c>
      <c r="U42" s="73" t="str">
        <f>IF(AND('Mapa Riesgos'!$Z$54="Baja",'Mapa Riesgos'!$AB$54="Menor"),CONCATENATE("R7C",'Mapa Riesgos'!$P$54),"")</f>
        <v/>
      </c>
      <c r="V42" s="71" t="str">
        <f>IF(AND('Mapa Riesgos'!$Z$49="Baja",'Mapa Riesgos'!$AB$49="Moderado"),CONCATENATE("R7C",'Mapa Riesgos'!$P$49),"")</f>
        <v/>
      </c>
      <c r="W42" s="72" t="str">
        <f>IF(AND('Mapa Riesgos'!$Z$50="Baja",'Mapa Riesgos'!$AB$50="Moderado"),CONCATENATE("R7C",'Mapa Riesgos'!$P$50),"")</f>
        <v/>
      </c>
      <c r="X42" s="72" t="str">
        <f>IF(AND('Mapa Riesgos'!$Z$51="Baja",'Mapa Riesgos'!$AB$51="Moderado"),CONCATENATE("R7C",'Mapa Riesgos'!$P$51),"")</f>
        <v/>
      </c>
      <c r="Y42" s="72" t="str">
        <f>IF(AND('Mapa Riesgos'!$Z$52="Baja",'Mapa Riesgos'!$AB$52="Moderado"),CONCATENATE("R7C",'Mapa Riesgos'!$P$52),"")</f>
        <v/>
      </c>
      <c r="Z42" s="72" t="str">
        <f>IF(AND('Mapa Riesgos'!$Z$53="Baja",'Mapa Riesgos'!$AB$53="Moderado"),CONCATENATE("R7C",'Mapa Riesgos'!$P$53),"")</f>
        <v/>
      </c>
      <c r="AA42" s="73" t="str">
        <f>IF(AND('Mapa Riesgos'!$Z$54="Baja",'Mapa Riesgos'!$AB$54="Moderado"),CONCATENATE("R7C",'Mapa Riesgos'!$P$54),"")</f>
        <v/>
      </c>
      <c r="AB42" s="55" t="str">
        <f>IF(AND('Mapa Riesgos'!$Z$49="Baja",'Mapa Riesgos'!$AB$49="Mayor"),CONCATENATE("R7C",'Mapa Riesgos'!$P$49),"")</f>
        <v/>
      </c>
      <c r="AC42" s="56" t="str">
        <f>IF(AND('Mapa Riesgos'!$Z$50="Baja",'Mapa Riesgos'!$AB$50="Mayor"),CONCATENATE("R7C",'Mapa Riesgos'!$P$50),"")</f>
        <v/>
      </c>
      <c r="AD42" s="61" t="str">
        <f>IF(AND('Mapa Riesgos'!$Z$51="Baja",'Mapa Riesgos'!$AB$51="Mayor"),CONCATENATE("R7C",'Mapa Riesgos'!$P$51),"")</f>
        <v/>
      </c>
      <c r="AE42" s="61" t="str">
        <f>IF(AND('Mapa Riesgos'!$Z$52="Baja",'Mapa Riesgos'!$AB$52="Mayor"),CONCATENATE("R7C",'Mapa Riesgos'!$P$52),"")</f>
        <v/>
      </c>
      <c r="AF42" s="61" t="str">
        <f>IF(AND('Mapa Riesgos'!$Z$53="Baja",'Mapa Riesgos'!$AB$53="Mayor"),CONCATENATE("R7C",'Mapa Riesgos'!$P$53),"")</f>
        <v/>
      </c>
      <c r="AG42" s="57" t="str">
        <f>IF(AND('Mapa Riesgos'!$Z$54="Baja",'Mapa Riesgos'!$AB$54="Mayor"),CONCATENATE("R7C",'Mapa Riesgos'!$P$54),"")</f>
        <v/>
      </c>
      <c r="AH42" s="58" t="str">
        <f>IF(AND('Mapa Riesgos'!$Z$49="Baja",'Mapa Riesgos'!$AB$49="Catastrófico"),CONCATENATE("R7C",'Mapa Riesgos'!$P$49),"")</f>
        <v/>
      </c>
      <c r="AI42" s="59" t="str">
        <f>IF(AND('Mapa Riesgos'!$Z$50="Baja",'Mapa Riesgos'!$AB$50="Catastrófico"),CONCATENATE("R7C",'Mapa Riesgos'!$P$50),"")</f>
        <v/>
      </c>
      <c r="AJ42" s="59" t="str">
        <f>IF(AND('Mapa Riesgos'!$Z$51="Baja",'Mapa Riesgos'!$AB$51="Catastrófico"),CONCATENATE("R7C",'Mapa Riesgos'!$P$51),"")</f>
        <v/>
      </c>
      <c r="AK42" s="59" t="str">
        <f>IF(AND('Mapa Riesgos'!$Z$52="Baja",'Mapa Riesgos'!$AB$52="Catastrófico"),CONCATENATE("R7C",'Mapa Riesgos'!$P$52),"")</f>
        <v/>
      </c>
      <c r="AL42" s="59" t="str">
        <f>IF(AND('Mapa Riesgos'!$Z$53="Baja",'Mapa Riesgos'!$AB$53="Catastrófico"),CONCATENATE("R7C",'Mapa Riesgos'!$P$53),"")</f>
        <v/>
      </c>
      <c r="AM42" s="60" t="str">
        <f>IF(AND('Mapa Riesgos'!$Z$54="Baja",'Mapa Riesgos'!$AB$54="Catastrófico"),CONCATENATE("R7C",'Mapa Riesgos'!$P$54),"")</f>
        <v/>
      </c>
      <c r="AN42" s="87"/>
      <c r="AO42" s="489"/>
      <c r="AP42" s="490"/>
      <c r="AQ42" s="490"/>
      <c r="AR42" s="490"/>
      <c r="AS42" s="490"/>
      <c r="AT42" s="491"/>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80" ht="15" customHeight="1">
      <c r="A43" s="87"/>
      <c r="B43" s="416"/>
      <c r="C43" s="416"/>
      <c r="D43" s="417"/>
      <c r="E43" s="457"/>
      <c r="F43" s="458"/>
      <c r="G43" s="458"/>
      <c r="H43" s="458"/>
      <c r="I43" s="474"/>
      <c r="J43" s="80" t="str">
        <f>IF(AND('Mapa Riesgos'!$Z$55="Baja",'Mapa Riesgos'!$AB$55="Leve"),CONCATENATE("R8C",'Mapa Riesgos'!$P$55),"")</f>
        <v/>
      </c>
      <c r="K43" s="81" t="str">
        <f>IF(AND('Mapa Riesgos'!$Z$56="Baja",'Mapa Riesgos'!$AB$56="Leve"),CONCATENATE("R8C",'Mapa Riesgos'!$P$56),"")</f>
        <v/>
      </c>
      <c r="L43" s="81" t="str">
        <f>IF(AND('Mapa Riesgos'!$Z$57="Baja",'Mapa Riesgos'!$AB$57="Leve"),CONCATENATE("R8C",'Mapa Riesgos'!$P$57),"")</f>
        <v/>
      </c>
      <c r="M43" s="81" t="str">
        <f>IF(AND('Mapa Riesgos'!$Z$58="Baja",'Mapa Riesgos'!$AB$58="Leve"),CONCATENATE("R8C",'Mapa Riesgos'!$P$58),"")</f>
        <v/>
      </c>
      <c r="N43" s="81" t="str">
        <f>IF(AND('Mapa Riesgos'!$Z$59="Baja",'Mapa Riesgos'!$AB$59="Leve"),CONCATENATE("R8C",'Mapa Riesgos'!$P$59),"")</f>
        <v/>
      </c>
      <c r="O43" s="82" t="str">
        <f>IF(AND('Mapa Riesgos'!$Z$60="Baja",'Mapa Riesgos'!$AB$60="Leve"),CONCATENATE("R8C",'Mapa Riesgos'!$P$60),"")</f>
        <v/>
      </c>
      <c r="P43" s="71" t="str">
        <f>IF(AND('Mapa Riesgos'!$Z$55="Baja",'Mapa Riesgos'!$AB$55="Menor"),CONCATENATE("R8C",'Mapa Riesgos'!$P$55),"")</f>
        <v/>
      </c>
      <c r="Q43" s="72" t="str">
        <f>IF(AND('Mapa Riesgos'!$Z$56="Baja",'Mapa Riesgos'!$AB$56="Menor"),CONCATENATE("R8C",'Mapa Riesgos'!$P$56),"")</f>
        <v/>
      </c>
      <c r="R43" s="72" t="str">
        <f>IF(AND('Mapa Riesgos'!$Z$57="Baja",'Mapa Riesgos'!$AB$57="Menor"),CONCATENATE("R8C",'Mapa Riesgos'!$P$57),"")</f>
        <v/>
      </c>
      <c r="S43" s="72" t="str">
        <f>IF(AND('Mapa Riesgos'!$Z$58="Baja",'Mapa Riesgos'!$AB$58="Menor"),CONCATENATE("R8C",'Mapa Riesgos'!$P$58),"")</f>
        <v/>
      </c>
      <c r="T43" s="72" t="str">
        <f>IF(AND('Mapa Riesgos'!$Z$59="Baja",'Mapa Riesgos'!$AB$59="Menor"),CONCATENATE("R8C",'Mapa Riesgos'!$P$59),"")</f>
        <v/>
      </c>
      <c r="U43" s="73" t="str">
        <f>IF(AND('Mapa Riesgos'!$Z$60="Baja",'Mapa Riesgos'!$AB$60="Menor"),CONCATENATE("R8C",'Mapa Riesgos'!$P$60),"")</f>
        <v/>
      </c>
      <c r="V43" s="71" t="str">
        <f>IF(AND('Mapa Riesgos'!$Z$55="Baja",'Mapa Riesgos'!$AB$55="Moderado"),CONCATENATE("R8C",'Mapa Riesgos'!$P$55),"")</f>
        <v/>
      </c>
      <c r="W43" s="72" t="str">
        <f>IF(AND('Mapa Riesgos'!$Z$56="Baja",'Mapa Riesgos'!$AB$56="Moderado"),CONCATENATE("R8C",'Mapa Riesgos'!$P$56),"")</f>
        <v/>
      </c>
      <c r="X43" s="72" t="str">
        <f>IF(AND('Mapa Riesgos'!$Z$57="Baja",'Mapa Riesgos'!$AB$57="Moderado"),CONCATENATE("R8C",'Mapa Riesgos'!$P$57),"")</f>
        <v/>
      </c>
      <c r="Y43" s="72" t="str">
        <f>IF(AND('Mapa Riesgos'!$Z$58="Baja",'Mapa Riesgos'!$AB$58="Moderado"),CONCATENATE("R8C",'Mapa Riesgos'!$P$58),"")</f>
        <v/>
      </c>
      <c r="Z43" s="72" t="str">
        <f>IF(AND('Mapa Riesgos'!$Z$59="Baja",'Mapa Riesgos'!$AB$59="Moderado"),CONCATENATE("R8C",'Mapa Riesgos'!$P$59),"")</f>
        <v/>
      </c>
      <c r="AA43" s="73" t="str">
        <f>IF(AND('Mapa Riesgos'!$Z$60="Baja",'Mapa Riesgos'!$AB$60="Moderado"),CONCATENATE("R8C",'Mapa Riesgos'!$P$60),"")</f>
        <v/>
      </c>
      <c r="AB43" s="55" t="str">
        <f>IF(AND('Mapa Riesgos'!$Z$55="Baja",'Mapa Riesgos'!$AB$55="Mayor"),CONCATENATE("R8C",'Mapa Riesgos'!$P$55),"")</f>
        <v/>
      </c>
      <c r="AC43" s="56" t="str">
        <f>IF(AND('Mapa Riesgos'!$Z$56="Baja",'Mapa Riesgos'!$AB$56="Mayor"),CONCATENATE("R8C",'Mapa Riesgos'!$P$56),"")</f>
        <v/>
      </c>
      <c r="AD43" s="61" t="str">
        <f>IF(AND('Mapa Riesgos'!$Z$57="Baja",'Mapa Riesgos'!$AB$57="Mayor"),CONCATENATE("R8C",'Mapa Riesgos'!$P$57),"")</f>
        <v/>
      </c>
      <c r="AE43" s="61" t="str">
        <f>IF(AND('Mapa Riesgos'!$Z$58="Baja",'Mapa Riesgos'!$AB$58="Mayor"),CONCATENATE("R8C",'Mapa Riesgos'!$P$58),"")</f>
        <v/>
      </c>
      <c r="AF43" s="61" t="str">
        <f>IF(AND('Mapa Riesgos'!$Z$59="Baja",'Mapa Riesgos'!$AB$59="Mayor"),CONCATENATE("R8C",'Mapa Riesgos'!$P$59),"")</f>
        <v/>
      </c>
      <c r="AG43" s="57" t="str">
        <f>IF(AND('Mapa Riesgos'!$Z$60="Baja",'Mapa Riesgos'!$AB$60="Mayor"),CONCATENATE("R8C",'Mapa Riesgos'!$P$60),"")</f>
        <v/>
      </c>
      <c r="AH43" s="58" t="str">
        <f>IF(AND('Mapa Riesgos'!$Z$55="Baja",'Mapa Riesgos'!$AB$55="Catastrófico"),CONCATENATE("R8C",'Mapa Riesgos'!$P$55),"")</f>
        <v/>
      </c>
      <c r="AI43" s="59" t="str">
        <f>IF(AND('Mapa Riesgos'!$Z$56="Baja",'Mapa Riesgos'!$AB$56="Catastrófico"),CONCATENATE("R8C",'Mapa Riesgos'!$P$56),"")</f>
        <v/>
      </c>
      <c r="AJ43" s="59" t="str">
        <f>IF(AND('Mapa Riesgos'!$Z$57="Baja",'Mapa Riesgos'!$AB$57="Catastrófico"),CONCATENATE("R8C",'Mapa Riesgos'!$P$57),"")</f>
        <v/>
      </c>
      <c r="AK43" s="59" t="str">
        <f>IF(AND('Mapa Riesgos'!$Z$58="Baja",'Mapa Riesgos'!$AB$58="Catastrófico"),CONCATENATE("R8C",'Mapa Riesgos'!$P$58),"")</f>
        <v/>
      </c>
      <c r="AL43" s="59" t="str">
        <f>IF(AND('Mapa Riesgos'!$Z$59="Baja",'Mapa Riesgos'!$AB$59="Catastrófico"),CONCATENATE("R8C",'Mapa Riesgos'!$P$59),"")</f>
        <v/>
      </c>
      <c r="AM43" s="60" t="str">
        <f>IF(AND('Mapa Riesgos'!$Z$60="Baja",'Mapa Riesgos'!$AB$60="Catastrófico"),CONCATENATE("R8C",'Mapa Riesgos'!$P$60),"")</f>
        <v/>
      </c>
      <c r="AN43" s="87"/>
      <c r="AO43" s="489"/>
      <c r="AP43" s="490"/>
      <c r="AQ43" s="490"/>
      <c r="AR43" s="490"/>
      <c r="AS43" s="490"/>
      <c r="AT43" s="491"/>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row>
    <row r="44" spans="1:80" ht="15" customHeight="1">
      <c r="A44" s="87"/>
      <c r="B44" s="416"/>
      <c r="C44" s="416"/>
      <c r="D44" s="417"/>
      <c r="E44" s="457"/>
      <c r="F44" s="458"/>
      <c r="G44" s="458"/>
      <c r="H44" s="458"/>
      <c r="I44" s="474"/>
      <c r="J44" s="80" t="str">
        <f>IF(AND('Mapa Riesgos'!$Z$61="Baja",'Mapa Riesgos'!$AB$61="Leve"),CONCATENATE("R9C",'Mapa Riesgos'!$P$61),"")</f>
        <v/>
      </c>
      <c r="K44" s="81" t="str">
        <f>IF(AND('Mapa Riesgos'!$Z$62="Baja",'Mapa Riesgos'!$AB$62="Leve"),CONCATENATE("R9C",'Mapa Riesgos'!$P$62),"")</f>
        <v/>
      </c>
      <c r="L44" s="81" t="str">
        <f>IF(AND('Mapa Riesgos'!$Z$63="Baja",'Mapa Riesgos'!$AB$63="Leve"),CONCATENATE("R9C",'Mapa Riesgos'!$P$63),"")</f>
        <v/>
      </c>
      <c r="M44" s="81" t="str">
        <f>IF(AND('Mapa Riesgos'!$Z$64="Baja",'Mapa Riesgos'!$AB$64="Leve"),CONCATENATE("R9C",'Mapa Riesgos'!$P$64),"")</f>
        <v/>
      </c>
      <c r="N44" s="81" t="str">
        <f>IF(AND('Mapa Riesgos'!$Z$65="Baja",'Mapa Riesgos'!$AB$65="Leve"),CONCATENATE("R9C",'Mapa Riesgos'!$P$65),"")</f>
        <v/>
      </c>
      <c r="O44" s="82" t="str">
        <f>IF(AND('Mapa Riesgos'!$Z$66="Baja",'Mapa Riesgos'!$AB$66="Leve"),CONCATENATE("R9C",'Mapa Riesgos'!$P$66),"")</f>
        <v/>
      </c>
      <c r="P44" s="71" t="str">
        <f>IF(AND('Mapa Riesgos'!$Z$61="Baja",'Mapa Riesgos'!$AB$61="Menor"),CONCATENATE("R9C",'Mapa Riesgos'!$P$61),"")</f>
        <v/>
      </c>
      <c r="Q44" s="72" t="str">
        <f>IF(AND('Mapa Riesgos'!$Z$62="Baja",'Mapa Riesgos'!$AB$62="Menor"),CONCATENATE("R9C",'Mapa Riesgos'!$P$62),"")</f>
        <v/>
      </c>
      <c r="R44" s="72" t="str">
        <f>IF(AND('Mapa Riesgos'!$Z$63="Baja",'Mapa Riesgos'!$AB$63="Menor"),CONCATENATE("R9C",'Mapa Riesgos'!$P$63),"")</f>
        <v/>
      </c>
      <c r="S44" s="72" t="str">
        <f>IF(AND('Mapa Riesgos'!$Z$64="Baja",'Mapa Riesgos'!$AB$64="Menor"),CONCATENATE("R9C",'Mapa Riesgos'!$P$64),"")</f>
        <v/>
      </c>
      <c r="T44" s="72" t="str">
        <f>IF(AND('Mapa Riesgos'!$Z$65="Baja",'Mapa Riesgos'!$AB$65="Menor"),CONCATENATE("R9C",'Mapa Riesgos'!$P$65),"")</f>
        <v/>
      </c>
      <c r="U44" s="73" t="str">
        <f>IF(AND('Mapa Riesgos'!$Z$66="Baja",'Mapa Riesgos'!$AB$66="Menor"),CONCATENATE("R9C",'Mapa Riesgos'!$P$66),"")</f>
        <v/>
      </c>
      <c r="V44" s="71" t="str">
        <f>IF(AND('Mapa Riesgos'!$Z$61="Baja",'Mapa Riesgos'!$AB$61="Moderado"),CONCATENATE("R9C",'Mapa Riesgos'!$P$61),"")</f>
        <v/>
      </c>
      <c r="W44" s="72" t="str">
        <f>IF(AND('Mapa Riesgos'!$Z$62="Baja",'Mapa Riesgos'!$AB$62="Moderado"),CONCATENATE("R9C",'Mapa Riesgos'!$P$62),"")</f>
        <v/>
      </c>
      <c r="X44" s="72" t="str">
        <f>IF(AND('Mapa Riesgos'!$Z$63="Baja",'Mapa Riesgos'!$AB$63="Moderado"),CONCATENATE("R9C",'Mapa Riesgos'!$P$63),"")</f>
        <v/>
      </c>
      <c r="Y44" s="72" t="str">
        <f>IF(AND('Mapa Riesgos'!$Z$64="Baja",'Mapa Riesgos'!$AB$64="Moderado"),CONCATENATE("R9C",'Mapa Riesgos'!$P$64),"")</f>
        <v/>
      </c>
      <c r="Z44" s="72" t="str">
        <f>IF(AND('Mapa Riesgos'!$Z$65="Baja",'Mapa Riesgos'!$AB$65="Moderado"),CONCATENATE("R9C",'Mapa Riesgos'!$P$65),"")</f>
        <v/>
      </c>
      <c r="AA44" s="73" t="str">
        <f>IF(AND('Mapa Riesgos'!$Z$66="Baja",'Mapa Riesgos'!$AB$66="Moderado"),CONCATENATE("R9C",'Mapa Riesgos'!$P$66),"")</f>
        <v/>
      </c>
      <c r="AB44" s="55" t="str">
        <f>IF(AND('Mapa Riesgos'!$Z$61="Baja",'Mapa Riesgos'!$AB$61="Mayor"),CONCATENATE("R9C",'Mapa Riesgos'!$P$61),"")</f>
        <v/>
      </c>
      <c r="AC44" s="56" t="str">
        <f>IF(AND('Mapa Riesgos'!$Z$62="Baja",'Mapa Riesgos'!$AB$62="Mayor"),CONCATENATE("R9C",'Mapa Riesgos'!$P$62),"")</f>
        <v/>
      </c>
      <c r="AD44" s="61" t="str">
        <f>IF(AND('Mapa Riesgos'!$Z$63="Baja",'Mapa Riesgos'!$AB$63="Mayor"),CONCATENATE("R9C",'Mapa Riesgos'!$P$63),"")</f>
        <v/>
      </c>
      <c r="AE44" s="61" t="str">
        <f>IF(AND('Mapa Riesgos'!$Z$64="Baja",'Mapa Riesgos'!$AB$64="Mayor"),CONCATENATE("R9C",'Mapa Riesgos'!$P$64),"")</f>
        <v/>
      </c>
      <c r="AF44" s="61" t="str">
        <f>IF(AND('Mapa Riesgos'!$Z$65="Baja",'Mapa Riesgos'!$AB$65="Mayor"),CONCATENATE("R9C",'Mapa Riesgos'!$P$65),"")</f>
        <v/>
      </c>
      <c r="AG44" s="57" t="str">
        <f>IF(AND('Mapa Riesgos'!$Z$66="Baja",'Mapa Riesgos'!$AB$66="Mayor"),CONCATENATE("R9C",'Mapa Riesgos'!$P$66),"")</f>
        <v/>
      </c>
      <c r="AH44" s="58" t="str">
        <f>IF(AND('Mapa Riesgos'!$Z$61="Baja",'Mapa Riesgos'!$AB$61="Catastrófico"),CONCATENATE("R9C",'Mapa Riesgos'!$P$61),"")</f>
        <v/>
      </c>
      <c r="AI44" s="59" t="str">
        <f>IF(AND('Mapa Riesgos'!$Z$62="Baja",'Mapa Riesgos'!$AB$62="Catastrófico"),CONCATENATE("R9C",'Mapa Riesgos'!$P$62),"")</f>
        <v/>
      </c>
      <c r="AJ44" s="59" t="str">
        <f>IF(AND('Mapa Riesgos'!$Z$63="Baja",'Mapa Riesgos'!$AB$63="Catastrófico"),CONCATENATE("R9C",'Mapa Riesgos'!$P$63),"")</f>
        <v/>
      </c>
      <c r="AK44" s="59" t="str">
        <f>IF(AND('Mapa Riesgos'!$Z$64="Baja",'Mapa Riesgos'!$AB$64="Catastrófico"),CONCATENATE("R9C",'Mapa Riesgos'!$P$64),"")</f>
        <v/>
      </c>
      <c r="AL44" s="59" t="str">
        <f>IF(AND('Mapa Riesgos'!$Z$65="Baja",'Mapa Riesgos'!$AB$65="Catastrófico"),CONCATENATE("R9C",'Mapa Riesgos'!$P$65),"")</f>
        <v/>
      </c>
      <c r="AM44" s="60" t="str">
        <f>IF(AND('Mapa Riesgos'!$Z$66="Baja",'Mapa Riesgos'!$AB$66="Catastrófico"),CONCATENATE("R9C",'Mapa Riesgos'!$P$66),"")</f>
        <v/>
      </c>
      <c r="AN44" s="87"/>
      <c r="AO44" s="489"/>
      <c r="AP44" s="490"/>
      <c r="AQ44" s="490"/>
      <c r="AR44" s="490"/>
      <c r="AS44" s="490"/>
      <c r="AT44" s="491"/>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80" ht="15.75" customHeight="1" thickBot="1">
      <c r="A45" s="87"/>
      <c r="B45" s="416"/>
      <c r="C45" s="416"/>
      <c r="D45" s="417"/>
      <c r="E45" s="460"/>
      <c r="F45" s="461"/>
      <c r="G45" s="461"/>
      <c r="H45" s="461"/>
      <c r="I45" s="461"/>
      <c r="J45" s="83" t="str">
        <f>IF(AND('Mapa Riesgos'!$Z$67="Baja",'Mapa Riesgos'!$AB$67="Leve"),CONCATENATE("R10C",'Mapa Riesgos'!$P$67),"")</f>
        <v/>
      </c>
      <c r="K45" s="84" t="str">
        <f>IF(AND('Mapa Riesgos'!$Z$68="Baja",'Mapa Riesgos'!$AB$68="Leve"),CONCATENATE("R10C",'Mapa Riesgos'!$P$68),"")</f>
        <v/>
      </c>
      <c r="L45" s="84" t="str">
        <f>IF(AND('Mapa Riesgos'!$Z$69="Baja",'Mapa Riesgos'!$AB$69="Leve"),CONCATENATE("R10C",'Mapa Riesgos'!$P$69),"")</f>
        <v/>
      </c>
      <c r="M45" s="84" t="str">
        <f>IF(AND('Mapa Riesgos'!$Z$70="Baja",'Mapa Riesgos'!$AB$70="Leve"),CONCATENATE("R10C",'Mapa Riesgos'!$P$70),"")</f>
        <v/>
      </c>
      <c r="N45" s="84" t="str">
        <f>IF(AND('Mapa Riesgos'!$Z$71="Baja",'Mapa Riesgos'!$AB$71="Leve"),CONCATENATE("R10C",'Mapa Riesgos'!$P$71),"")</f>
        <v/>
      </c>
      <c r="O45" s="85" t="str">
        <f>IF(AND('Mapa Riesgos'!$Z$72="Baja",'Mapa Riesgos'!$AB$72="Leve"),CONCATENATE("R10C",'Mapa Riesgos'!$P$72),"")</f>
        <v/>
      </c>
      <c r="P45" s="71" t="str">
        <f>IF(AND('Mapa Riesgos'!$Z$67="Baja",'Mapa Riesgos'!$AB$67="Menor"),CONCATENATE("R10C",'Mapa Riesgos'!$P$67),"")</f>
        <v/>
      </c>
      <c r="Q45" s="72" t="str">
        <f>IF(AND('Mapa Riesgos'!$Z$68="Baja",'Mapa Riesgos'!$AB$68="Menor"),CONCATENATE("R10C",'Mapa Riesgos'!$P$68),"")</f>
        <v/>
      </c>
      <c r="R45" s="72" t="str">
        <f>IF(AND('Mapa Riesgos'!$Z$69="Baja",'Mapa Riesgos'!$AB$69="Menor"),CONCATENATE("R10C",'Mapa Riesgos'!$P$69),"")</f>
        <v/>
      </c>
      <c r="S45" s="72" t="str">
        <f>IF(AND('Mapa Riesgos'!$Z$70="Baja",'Mapa Riesgos'!$AB$70="Menor"),CONCATENATE("R10C",'Mapa Riesgos'!$P$70),"")</f>
        <v/>
      </c>
      <c r="T45" s="72" t="str">
        <f>IF(AND('Mapa Riesgos'!$Z$71="Baja",'Mapa Riesgos'!$AB$71="Menor"),CONCATENATE("R10C",'Mapa Riesgos'!$P$71),"")</f>
        <v/>
      </c>
      <c r="U45" s="73" t="str">
        <f>IF(AND('Mapa Riesgos'!$Z$72="Baja",'Mapa Riesgos'!$AB$72="Menor"),CONCATENATE("R10C",'Mapa Riesgos'!$P$72),"")</f>
        <v/>
      </c>
      <c r="V45" s="74" t="str">
        <f>IF(AND('Mapa Riesgos'!$Z$67="Baja",'Mapa Riesgos'!$AB$67="Moderado"),CONCATENATE("R10C",'Mapa Riesgos'!$P$67),"")</f>
        <v/>
      </c>
      <c r="W45" s="75" t="str">
        <f>IF(AND('Mapa Riesgos'!$Z$68="Baja",'Mapa Riesgos'!$AB$68="Moderado"),CONCATENATE("R10C",'Mapa Riesgos'!$P$68),"")</f>
        <v/>
      </c>
      <c r="X45" s="75" t="str">
        <f>IF(AND('Mapa Riesgos'!$Z$69="Baja",'Mapa Riesgos'!$AB$69="Moderado"),CONCATENATE("R10C",'Mapa Riesgos'!$P$69),"")</f>
        <v/>
      </c>
      <c r="Y45" s="75" t="str">
        <f>IF(AND('Mapa Riesgos'!$Z$70="Baja",'Mapa Riesgos'!$AB$70="Moderado"),CONCATENATE("R10C",'Mapa Riesgos'!$P$70),"")</f>
        <v/>
      </c>
      <c r="Z45" s="75" t="str">
        <f>IF(AND('Mapa Riesgos'!$Z$71="Baja",'Mapa Riesgos'!$AB$71="Moderado"),CONCATENATE("R10C",'Mapa Riesgos'!$P$71),"")</f>
        <v/>
      </c>
      <c r="AA45" s="76" t="str">
        <f>IF(AND('Mapa Riesgos'!$Z$72="Baja",'Mapa Riesgos'!$AB$72="Moderado"),CONCATENATE("R10C",'Mapa Riesgos'!$P$72),"")</f>
        <v/>
      </c>
      <c r="AB45" s="62" t="str">
        <f>IF(AND('Mapa Riesgos'!$Z$67="Baja",'Mapa Riesgos'!$AB$67="Mayor"),CONCATENATE("R10C",'Mapa Riesgos'!$P$67),"")</f>
        <v/>
      </c>
      <c r="AC45" s="63" t="str">
        <f>IF(AND('Mapa Riesgos'!$Z$68="Baja",'Mapa Riesgos'!$AB$68="Mayor"),CONCATENATE("R10C",'Mapa Riesgos'!$P$68),"")</f>
        <v/>
      </c>
      <c r="AD45" s="63" t="str">
        <f>IF(AND('Mapa Riesgos'!$Z$69="Baja",'Mapa Riesgos'!$AB$69="Mayor"),CONCATENATE("R10C",'Mapa Riesgos'!$P$69),"")</f>
        <v/>
      </c>
      <c r="AE45" s="63" t="str">
        <f>IF(AND('Mapa Riesgos'!$Z$70="Baja",'Mapa Riesgos'!$AB$70="Mayor"),CONCATENATE("R10C",'Mapa Riesgos'!$P$70),"")</f>
        <v/>
      </c>
      <c r="AF45" s="63" t="str">
        <f>IF(AND('Mapa Riesgos'!$Z$71="Baja",'Mapa Riesgos'!$AB$71="Mayor"),CONCATENATE("R10C",'Mapa Riesgos'!$P$71),"")</f>
        <v/>
      </c>
      <c r="AG45" s="64" t="str">
        <f>IF(AND('Mapa Riesgos'!$Z$72="Baja",'Mapa Riesgos'!$AB$72="Mayor"),CONCATENATE("R10C",'Mapa Riesgos'!$P$72),"")</f>
        <v/>
      </c>
      <c r="AH45" s="65" t="str">
        <f>IF(AND('Mapa Riesgos'!$Z$67="Baja",'Mapa Riesgos'!$AB$67="Catastrófico"),CONCATENATE("R10C",'Mapa Riesgos'!$P$67),"")</f>
        <v/>
      </c>
      <c r="AI45" s="66" t="str">
        <f>IF(AND('Mapa Riesgos'!$Z$68="Baja",'Mapa Riesgos'!$AB$68="Catastrófico"),CONCATENATE("R10C",'Mapa Riesgos'!$P$68),"")</f>
        <v/>
      </c>
      <c r="AJ45" s="66" t="str">
        <f>IF(AND('Mapa Riesgos'!$Z$69="Baja",'Mapa Riesgos'!$AB$69="Catastrófico"),CONCATENATE("R10C",'Mapa Riesgos'!$P$69),"")</f>
        <v/>
      </c>
      <c r="AK45" s="66" t="str">
        <f>IF(AND('Mapa Riesgos'!$Z$70="Baja",'Mapa Riesgos'!$AB$70="Catastrófico"),CONCATENATE("R10C",'Mapa Riesgos'!$P$70),"")</f>
        <v/>
      </c>
      <c r="AL45" s="66" t="str">
        <f>IF(AND('Mapa Riesgos'!$Z$71="Baja",'Mapa Riesgos'!$AB$71="Catastrófico"),CONCATENATE("R10C",'Mapa Riesgos'!$P$71),"")</f>
        <v/>
      </c>
      <c r="AM45" s="67" t="str">
        <f>IF(AND('Mapa Riesgos'!$Z$72="Baja",'Mapa Riesgos'!$AB$72="Catastrófico"),CONCATENATE("R10C",'Mapa Riesgos'!$P$72),"")</f>
        <v/>
      </c>
      <c r="AN45" s="87"/>
      <c r="AO45" s="492"/>
      <c r="AP45" s="493"/>
      <c r="AQ45" s="493"/>
      <c r="AR45" s="493"/>
      <c r="AS45" s="493"/>
      <c r="AT45" s="494"/>
    </row>
    <row r="46" spans="1:80" ht="46.5" customHeight="1">
      <c r="A46" s="87"/>
      <c r="B46" s="416"/>
      <c r="C46" s="416"/>
      <c r="D46" s="417"/>
      <c r="E46" s="454" t="s">
        <v>106</v>
      </c>
      <c r="F46" s="455"/>
      <c r="G46" s="455"/>
      <c r="H46" s="455"/>
      <c r="I46" s="456"/>
      <c r="J46" s="77" t="str">
        <f>IF(AND('Mapa Riesgos'!$Z$13="Muy Baja",'Mapa Riesgos'!$AB$13="Leve"),CONCATENATE("R1C",'Mapa Riesgos'!$P$13),"")</f>
        <v/>
      </c>
      <c r="K46" s="78" t="str">
        <f>IF(AND('Mapa Riesgos'!$Z$14="Muy Baja",'Mapa Riesgos'!$AB$14="Leve"),CONCATENATE("R1C",'Mapa Riesgos'!$P$14),"")</f>
        <v/>
      </c>
      <c r="L46" s="78" t="str">
        <f>IF(AND('Mapa Riesgos'!$Z$15="Muy Baja",'Mapa Riesgos'!$AB$15="Leve"),CONCATENATE("R1C",'Mapa Riesgos'!$P$15),"")</f>
        <v/>
      </c>
      <c r="M46" s="78" t="str">
        <f>IF(AND('Mapa Riesgos'!$Z$16="Muy Baja",'Mapa Riesgos'!$AB$16="Leve"),CONCATENATE("R1C",'Mapa Riesgos'!$P$16),"")</f>
        <v/>
      </c>
      <c r="N46" s="78" t="str">
        <f>IF(AND('Mapa Riesgos'!$Z$17="Muy Baja",'Mapa Riesgos'!$AB$17="Leve"),CONCATENATE("R1C",'Mapa Riesgos'!$P$17),"")</f>
        <v/>
      </c>
      <c r="O46" s="79" t="str">
        <f>IF(AND('Mapa Riesgos'!$Z$18="Muy Baja",'Mapa Riesgos'!$AB$18="Leve"),CONCATENATE("R1C",'Mapa Riesgos'!$P$18),"")</f>
        <v/>
      </c>
      <c r="P46" s="77" t="str">
        <f>IF(AND('Mapa Riesgos'!$Z$13="Muy Baja",'Mapa Riesgos'!$AB$13="Menor"),CONCATENATE("R1C",'Mapa Riesgos'!$P$13),"")</f>
        <v/>
      </c>
      <c r="Q46" s="78" t="str">
        <f>IF(AND('Mapa Riesgos'!$Z$14="Muy Baja",'Mapa Riesgos'!$AB$14="Menor"),CONCATENATE("R1C",'Mapa Riesgos'!$P$14),"")</f>
        <v/>
      </c>
      <c r="R46" s="78" t="str">
        <f>IF(AND('Mapa Riesgos'!$Z$15="Muy Baja",'Mapa Riesgos'!$AB$15="Menor"),CONCATENATE("R1C",'Mapa Riesgos'!$P$15),"")</f>
        <v/>
      </c>
      <c r="S46" s="78" t="str">
        <f>IF(AND('Mapa Riesgos'!$Z$16="Muy Baja",'Mapa Riesgos'!$AB$16="Menor"),CONCATENATE("R1C",'Mapa Riesgos'!$P$16),"")</f>
        <v/>
      </c>
      <c r="T46" s="78" t="str">
        <f>IF(AND('Mapa Riesgos'!$Z$17="Muy Baja",'Mapa Riesgos'!$AB$17="Menor"),CONCATENATE("R1C",'Mapa Riesgos'!$P$17),"")</f>
        <v/>
      </c>
      <c r="U46" s="79" t="str">
        <f>IF(AND('Mapa Riesgos'!$Z$18="Muy Baja",'Mapa Riesgos'!$AB$18="Menor"),CONCATENATE("R1C",'Mapa Riesgos'!$P$18),"")</f>
        <v/>
      </c>
      <c r="V46" s="68" t="str">
        <f>IF(AND('Mapa Riesgos'!$Z$13="Muy Baja",'Mapa Riesgos'!$AB$13="Moderado"),CONCATENATE("R1C",'Mapa Riesgos'!$P$13),"")</f>
        <v/>
      </c>
      <c r="W46" s="86" t="str">
        <f>IF(AND('Mapa Riesgos'!$Z$14="Muy Baja",'Mapa Riesgos'!$AB$14="Moderado"),CONCATENATE("R1C",'Mapa Riesgos'!$P$14),"")</f>
        <v/>
      </c>
      <c r="X46" s="69" t="str">
        <f>IF(AND('Mapa Riesgos'!$Z$15="Muy Baja",'Mapa Riesgos'!$AB$15="Moderado"),CONCATENATE("R1C",'Mapa Riesgos'!$P$15),"")</f>
        <v/>
      </c>
      <c r="Y46" s="69" t="str">
        <f>IF(AND('Mapa Riesgos'!$Z$16="Muy Baja",'Mapa Riesgos'!$AB$16="Moderado"),CONCATENATE("R1C",'Mapa Riesgos'!$P$16),"")</f>
        <v/>
      </c>
      <c r="Z46" s="69" t="str">
        <f>IF(AND('Mapa Riesgos'!$Z$17="Muy Baja",'Mapa Riesgos'!$AB$17="Moderado"),CONCATENATE("R1C",'Mapa Riesgos'!$P$17),"")</f>
        <v/>
      </c>
      <c r="AA46" s="70" t="str">
        <f>IF(AND('Mapa Riesgos'!$Z$18="Muy Baja",'Mapa Riesgos'!$AB$18="Moderado"),CONCATENATE("R1C",'Mapa Riesgos'!$P$18),"")</f>
        <v/>
      </c>
      <c r="AB46" s="49" t="str">
        <f>IF(AND('Mapa Riesgos'!$Z$13="Muy Baja",'Mapa Riesgos'!$AB$13="Mayor"),CONCATENATE("R1C",'Mapa Riesgos'!$P$13),"")</f>
        <v/>
      </c>
      <c r="AC46" s="50" t="str">
        <f>IF(AND('Mapa Riesgos'!$Z$14="Muy Baja",'Mapa Riesgos'!$AB$14="Mayor"),CONCATENATE("R1C",'Mapa Riesgos'!$P$14),"")</f>
        <v/>
      </c>
      <c r="AD46" s="50" t="str">
        <f>IF(AND('Mapa Riesgos'!$Z$15="Muy Baja",'Mapa Riesgos'!$AB$15="Mayor"),CONCATENATE("R1C",'Mapa Riesgos'!$P$15),"")</f>
        <v/>
      </c>
      <c r="AE46" s="50" t="str">
        <f>IF(AND('Mapa Riesgos'!$Z$16="Muy Baja",'Mapa Riesgos'!$AB$16="Mayor"),CONCATENATE("R1C",'Mapa Riesgos'!$P$16),"")</f>
        <v/>
      </c>
      <c r="AF46" s="50" t="str">
        <f>IF(AND('Mapa Riesgos'!$Z$17="Muy Baja",'Mapa Riesgos'!$AB$17="Mayor"),CONCATENATE("R1C",'Mapa Riesgos'!$P$17),"")</f>
        <v/>
      </c>
      <c r="AG46" s="51" t="str">
        <f>IF(AND('Mapa Riesgos'!$Z$18="Muy Baja",'Mapa Riesgos'!$AB$18="Mayor"),CONCATENATE("R1C",'Mapa Riesgos'!$P$18),"")</f>
        <v/>
      </c>
      <c r="AH46" s="52" t="str">
        <f>IF(AND('Mapa Riesgos'!$Z$13="Muy Baja",'Mapa Riesgos'!$AB$13="Catastrófico"),CONCATENATE("R1C",'Mapa Riesgos'!$P$13),"")</f>
        <v/>
      </c>
      <c r="AI46" s="53" t="str">
        <f>IF(AND('Mapa Riesgos'!$Z$14="Muy Baja",'Mapa Riesgos'!$AB$14="Catastrófico"),CONCATENATE("R1C",'Mapa Riesgos'!$P$14),"")</f>
        <v/>
      </c>
      <c r="AJ46" s="53" t="str">
        <f>IF(AND('Mapa Riesgos'!$Z$15="Muy Baja",'Mapa Riesgos'!$AB$15="Catastrófico"),CONCATENATE("R1C",'Mapa Riesgos'!$P$15),"")</f>
        <v/>
      </c>
      <c r="AK46" s="53" t="str">
        <f>IF(AND('Mapa Riesgos'!$Z$16="Muy Baja",'Mapa Riesgos'!$AB$16="Catastrófico"),CONCATENATE("R1C",'Mapa Riesgos'!$P$16),"")</f>
        <v/>
      </c>
      <c r="AL46" s="53" t="str">
        <f>IF(AND('Mapa Riesgos'!$Z$17="Muy Baja",'Mapa Riesgos'!$AB$17="Catastrófico"),CONCATENATE("R1C",'Mapa Riesgos'!$P$17),"")</f>
        <v/>
      </c>
      <c r="AM46" s="54" t="str">
        <f>IF(AND('Mapa Riesgos'!$Z$18="Muy Baja",'Mapa Riesgos'!$AB$18="Catastrófico"),CONCATENATE("R1C",'Mapa Riesgos'!$P$18),"")</f>
        <v/>
      </c>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row>
    <row r="47" spans="1:80" ht="46.5" customHeight="1">
      <c r="A47" s="87"/>
      <c r="B47" s="416"/>
      <c r="C47" s="416"/>
      <c r="D47" s="417"/>
      <c r="E47" s="473"/>
      <c r="F47" s="474"/>
      <c r="G47" s="474"/>
      <c r="H47" s="474"/>
      <c r="I47" s="459"/>
      <c r="J47" s="80" t="str">
        <f>IF(AND('Mapa Riesgos'!$Z$19="Muy Baja",'Mapa Riesgos'!$AB$19="Leve"),CONCATENATE("R2C",'Mapa Riesgos'!$P$19),"")</f>
        <v/>
      </c>
      <c r="K47" s="81" t="str">
        <f>IF(AND('Mapa Riesgos'!$Z$20="Muy Baja",'Mapa Riesgos'!$AB$20="Leve"),CONCATENATE("R2C",'Mapa Riesgos'!$P$20),"")</f>
        <v/>
      </c>
      <c r="L47" s="81" t="str">
        <f>IF(AND('Mapa Riesgos'!$Z$21="Muy Baja",'Mapa Riesgos'!$AB$21="Leve"),CONCATENATE("R2C",'Mapa Riesgos'!$P$21),"")</f>
        <v/>
      </c>
      <c r="M47" s="81" t="str">
        <f>IF(AND('Mapa Riesgos'!$Z$22="Muy Baja",'Mapa Riesgos'!$AB$22="Leve"),CONCATENATE("R2C",'Mapa Riesgos'!$P$22),"")</f>
        <v/>
      </c>
      <c r="N47" s="81" t="str">
        <f>IF(AND('Mapa Riesgos'!$Z$23="Muy Baja",'Mapa Riesgos'!$AB$23="Leve"),CONCATENATE("R2C",'Mapa Riesgos'!$P$23),"")</f>
        <v/>
      </c>
      <c r="O47" s="82" t="str">
        <f>IF(AND('Mapa Riesgos'!$Z$24="Muy Baja",'Mapa Riesgos'!$AB$24="Leve"),CONCATENATE("R2C",'Mapa Riesgos'!$P$24),"")</f>
        <v/>
      </c>
      <c r="P47" s="80" t="str">
        <f>IF(AND('Mapa Riesgos'!$Z$19="Muy Baja",'Mapa Riesgos'!$AB$19="Menor"),CONCATENATE("R2C",'Mapa Riesgos'!$P$19),"")</f>
        <v/>
      </c>
      <c r="Q47" s="81" t="str">
        <f>IF(AND('Mapa Riesgos'!$Z$20="Muy Baja",'Mapa Riesgos'!$AB$20="Menor"),CONCATENATE("R2C",'Mapa Riesgos'!$P$20),"")</f>
        <v/>
      </c>
      <c r="R47" s="81" t="str">
        <f>IF(AND('Mapa Riesgos'!$Z$21="Muy Baja",'Mapa Riesgos'!$AB$21="Menor"),CONCATENATE("R2C",'Mapa Riesgos'!$P$21),"")</f>
        <v/>
      </c>
      <c r="S47" s="81" t="str">
        <f>IF(AND('Mapa Riesgos'!$Z$22="Muy Baja",'Mapa Riesgos'!$AB$22="Menor"),CONCATENATE("R2C",'Mapa Riesgos'!$P$22),"")</f>
        <v/>
      </c>
      <c r="T47" s="81" t="str">
        <f>IF(AND('Mapa Riesgos'!$Z$23="Muy Baja",'Mapa Riesgos'!$AB$23="Menor"),CONCATENATE("R2C",'Mapa Riesgos'!$P$23),"")</f>
        <v/>
      </c>
      <c r="U47" s="82" t="str">
        <f>IF(AND('Mapa Riesgos'!$Z$24="Muy Baja",'Mapa Riesgos'!$AB$24="Menor"),CONCATENATE("R2C",'Mapa Riesgos'!$P$24),"")</f>
        <v/>
      </c>
      <c r="V47" s="71" t="str">
        <f>IF(AND('Mapa Riesgos'!$Z$19="Muy Baja",'Mapa Riesgos'!$AB$19="Moderado"),CONCATENATE("R2C",'Mapa Riesgos'!$P$19),"")</f>
        <v/>
      </c>
      <c r="W47" s="72" t="str">
        <f>IF(AND('Mapa Riesgos'!$Z$20="Muy Baja",'Mapa Riesgos'!$AB$20="Moderado"),CONCATENATE("R2C",'Mapa Riesgos'!$P$20),"")</f>
        <v/>
      </c>
      <c r="X47" s="72" t="str">
        <f>IF(AND('Mapa Riesgos'!$Z$21="Muy Baja",'Mapa Riesgos'!$AB$21="Moderado"),CONCATENATE("R2C",'Mapa Riesgos'!$P$21),"")</f>
        <v/>
      </c>
      <c r="Y47" s="72" t="str">
        <f>IF(AND('Mapa Riesgos'!$Z$22="Muy Baja",'Mapa Riesgos'!$AB$22="Moderado"),CONCATENATE("R2C",'Mapa Riesgos'!$P$22),"")</f>
        <v/>
      </c>
      <c r="Z47" s="72" t="str">
        <f>IF(AND('Mapa Riesgos'!$Z$23="Muy Baja",'Mapa Riesgos'!$AB$23="Moderado"),CONCATENATE("R2C",'Mapa Riesgos'!$P$23),"")</f>
        <v/>
      </c>
      <c r="AA47" s="73" t="str">
        <f>IF(AND('Mapa Riesgos'!$Z$24="Muy Baja",'Mapa Riesgos'!$AB$24="Moderado"),CONCATENATE("R2C",'Mapa Riesgos'!$P$24),"")</f>
        <v/>
      </c>
      <c r="AB47" s="55" t="str">
        <f>IF(AND('Mapa Riesgos'!$Z$19="Muy Baja",'Mapa Riesgos'!$AB$19="Mayor"),CONCATENATE("R2C",'Mapa Riesgos'!$P$19),"")</f>
        <v/>
      </c>
      <c r="AC47" s="56" t="str">
        <f>IF(AND('Mapa Riesgos'!$Z$20="Muy Baja",'Mapa Riesgos'!$AB$20="Mayor"),CONCATENATE("R2C",'Mapa Riesgos'!$P$20),"")</f>
        <v/>
      </c>
      <c r="AD47" s="56" t="str">
        <f>IF(AND('Mapa Riesgos'!$Z$21="Muy Baja",'Mapa Riesgos'!$AB$21="Mayor"),CONCATENATE("R2C",'Mapa Riesgos'!$P$21),"")</f>
        <v/>
      </c>
      <c r="AE47" s="56" t="str">
        <f>IF(AND('Mapa Riesgos'!$Z$22="Muy Baja",'Mapa Riesgos'!$AB$22="Mayor"),CONCATENATE("R2C",'Mapa Riesgos'!$P$22),"")</f>
        <v/>
      </c>
      <c r="AF47" s="56" t="str">
        <f>IF(AND('Mapa Riesgos'!$Z$23="Muy Baja",'Mapa Riesgos'!$AB$23="Mayor"),CONCATENATE("R2C",'Mapa Riesgos'!$P$23),"")</f>
        <v/>
      </c>
      <c r="AG47" s="57" t="str">
        <f>IF(AND('Mapa Riesgos'!$Z$24="Muy Baja",'Mapa Riesgos'!$AB$24="Mayor"),CONCATENATE("R2C",'Mapa Riesgos'!$P$24),"")</f>
        <v/>
      </c>
      <c r="AH47" s="58" t="str">
        <f>IF(AND('Mapa Riesgos'!$Z$19="Muy Baja",'Mapa Riesgos'!$AB$19="Catastrófico"),CONCATENATE("R2C",'Mapa Riesgos'!$P$19),"")</f>
        <v/>
      </c>
      <c r="AI47" s="59" t="str">
        <f>IF(AND('Mapa Riesgos'!$Z$20="Muy Baja",'Mapa Riesgos'!$AB$20="Catastrófico"),CONCATENATE("R2C",'Mapa Riesgos'!$P$20),"")</f>
        <v/>
      </c>
      <c r="AJ47" s="59" t="str">
        <f>IF(AND('Mapa Riesgos'!$Z$21="Muy Baja",'Mapa Riesgos'!$AB$21="Catastrófico"),CONCATENATE("R2C",'Mapa Riesgos'!$P$21),"")</f>
        <v/>
      </c>
      <c r="AK47" s="59" t="str">
        <f>IF(AND('Mapa Riesgos'!$Z$22="Muy Baja",'Mapa Riesgos'!$AB$22="Catastrófico"),CONCATENATE("R2C",'Mapa Riesgos'!$P$22),"")</f>
        <v/>
      </c>
      <c r="AL47" s="59" t="str">
        <f>IF(AND('Mapa Riesgos'!$Z$23="Muy Baja",'Mapa Riesgos'!$AB$23="Catastrófico"),CONCATENATE("R2C",'Mapa Riesgos'!$P$23),"")</f>
        <v/>
      </c>
      <c r="AM47" s="60" t="str">
        <f>IF(AND('Mapa Riesgos'!$Z$24="Muy Baja",'Mapa Riesgos'!$AB$24="Catastrófico"),CONCATENATE("R2C",'Mapa Riesgos'!$P$24),"")</f>
        <v/>
      </c>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row>
    <row r="48" spans="1:80" ht="15" customHeight="1">
      <c r="A48" s="87"/>
      <c r="B48" s="416"/>
      <c r="C48" s="416"/>
      <c r="D48" s="417"/>
      <c r="E48" s="473"/>
      <c r="F48" s="474"/>
      <c r="G48" s="474"/>
      <c r="H48" s="474"/>
      <c r="I48" s="459"/>
      <c r="J48" s="80" t="str">
        <f>IF(AND('Mapa Riesgos'!$Z$25="Muy Baja",'Mapa Riesgos'!$AB$25="Leve"),CONCATENATE("R3C",'Mapa Riesgos'!$P$25),"")</f>
        <v/>
      </c>
      <c r="K48" s="81" t="str">
        <f>IF(AND('Mapa Riesgos'!$Z$26="Muy Baja",'Mapa Riesgos'!$AB$26="Leve"),CONCATENATE("R3C",'Mapa Riesgos'!$P$26),"")</f>
        <v/>
      </c>
      <c r="L48" s="81" t="str">
        <f>IF(AND('Mapa Riesgos'!$Z$27="Muy Baja",'Mapa Riesgos'!$AB$27="Leve"),CONCATENATE("R3C",'Mapa Riesgos'!$P$27),"")</f>
        <v/>
      </c>
      <c r="M48" s="81" t="str">
        <f>IF(AND('Mapa Riesgos'!$Z$28="Muy Baja",'Mapa Riesgos'!$AB$28="Leve"),CONCATENATE("R3C",'Mapa Riesgos'!$P$28),"")</f>
        <v/>
      </c>
      <c r="N48" s="81" t="str">
        <f>IF(AND('Mapa Riesgos'!$Z$29="Muy Baja",'Mapa Riesgos'!$AB$29="Leve"),CONCATENATE("R3C",'Mapa Riesgos'!$P$29),"")</f>
        <v/>
      </c>
      <c r="O48" s="82" t="str">
        <f>IF(AND('Mapa Riesgos'!$Z$30="Muy Baja",'Mapa Riesgos'!$AB$30="Leve"),CONCATENATE("R3C",'Mapa Riesgos'!$P$30),"")</f>
        <v/>
      </c>
      <c r="P48" s="80" t="str">
        <f>IF(AND('Mapa Riesgos'!$Z$25="Muy Baja",'Mapa Riesgos'!$AB$25="Menor"),CONCATENATE("R3C",'Mapa Riesgos'!$P$25),"")</f>
        <v/>
      </c>
      <c r="Q48" s="81" t="str">
        <f>IF(AND('Mapa Riesgos'!$Z$26="Muy Baja",'Mapa Riesgos'!$AB$26="Menor"),CONCATENATE("R3C",'Mapa Riesgos'!$P$26),"")</f>
        <v/>
      </c>
      <c r="R48" s="81" t="str">
        <f>IF(AND('Mapa Riesgos'!$Z$27="Muy Baja",'Mapa Riesgos'!$AB$27="Menor"),CONCATENATE("R3C",'Mapa Riesgos'!$P$27),"")</f>
        <v/>
      </c>
      <c r="S48" s="81" t="str">
        <f>IF(AND('Mapa Riesgos'!$Z$28="Muy Baja",'Mapa Riesgos'!$AB$28="Menor"),CONCATENATE("R3C",'Mapa Riesgos'!$P$28),"")</f>
        <v/>
      </c>
      <c r="T48" s="81" t="str">
        <f>IF(AND('Mapa Riesgos'!$Z$29="Muy Baja",'Mapa Riesgos'!$AB$29="Menor"),CONCATENATE("R3C",'Mapa Riesgos'!$P$29),"")</f>
        <v/>
      </c>
      <c r="U48" s="82" t="str">
        <f>IF(AND('Mapa Riesgos'!$Z$30="Muy Baja",'Mapa Riesgos'!$AB$30="Menor"),CONCATENATE("R3C",'Mapa Riesgos'!$P$30),"")</f>
        <v/>
      </c>
      <c r="V48" s="71" t="str">
        <f>IF(AND('Mapa Riesgos'!$Z$25="Muy Baja",'Mapa Riesgos'!$AB$25="Moderado"),CONCATENATE("R3C",'Mapa Riesgos'!$P$25),"")</f>
        <v/>
      </c>
      <c r="W48" s="72" t="str">
        <f>IF(AND('Mapa Riesgos'!$Z$26="Muy Baja",'Mapa Riesgos'!$AB$26="Moderado"),CONCATENATE("R3C",'Mapa Riesgos'!$P$26),"")</f>
        <v/>
      </c>
      <c r="X48" s="72" t="str">
        <f>IF(AND('Mapa Riesgos'!$Z$27="Muy Baja",'Mapa Riesgos'!$AB$27="Moderado"),CONCATENATE("R3C",'Mapa Riesgos'!$P$27),"")</f>
        <v/>
      </c>
      <c r="Y48" s="72" t="str">
        <f>IF(AND('Mapa Riesgos'!$Z$28="Muy Baja",'Mapa Riesgos'!$AB$28="Moderado"),CONCATENATE("R3C",'Mapa Riesgos'!$P$28),"")</f>
        <v/>
      </c>
      <c r="Z48" s="72" t="str">
        <f>IF(AND('Mapa Riesgos'!$Z$29="Muy Baja",'Mapa Riesgos'!$AB$29="Moderado"),CONCATENATE("R3C",'Mapa Riesgos'!$P$29),"")</f>
        <v/>
      </c>
      <c r="AA48" s="73" t="str">
        <f>IF(AND('Mapa Riesgos'!$Z$30="Muy Baja",'Mapa Riesgos'!$AB$30="Moderado"),CONCATENATE("R3C",'Mapa Riesgos'!$P$30),"")</f>
        <v/>
      </c>
      <c r="AB48" s="55" t="str">
        <f>IF(AND('Mapa Riesgos'!$Z$25="Muy Baja",'Mapa Riesgos'!$AB$25="Mayor"),CONCATENATE("R3C",'Mapa Riesgos'!$P$25),"")</f>
        <v/>
      </c>
      <c r="AC48" s="56" t="str">
        <f>IF(AND('Mapa Riesgos'!$Z$26="Muy Baja",'Mapa Riesgos'!$AB$26="Mayor"),CONCATENATE("R3C",'Mapa Riesgos'!$P$26),"")</f>
        <v/>
      </c>
      <c r="AD48" s="56" t="str">
        <f>IF(AND('Mapa Riesgos'!$Z$27="Muy Baja",'Mapa Riesgos'!$AB$27="Mayor"),CONCATENATE("R3C",'Mapa Riesgos'!$P$27),"")</f>
        <v/>
      </c>
      <c r="AE48" s="56" t="str">
        <f>IF(AND('Mapa Riesgos'!$Z$28="Muy Baja",'Mapa Riesgos'!$AB$28="Mayor"),CONCATENATE("R3C",'Mapa Riesgos'!$P$28),"")</f>
        <v/>
      </c>
      <c r="AF48" s="56" t="str">
        <f>IF(AND('Mapa Riesgos'!$Z$29="Muy Baja",'Mapa Riesgos'!$AB$29="Mayor"),CONCATENATE("R3C",'Mapa Riesgos'!$P$29),"")</f>
        <v/>
      </c>
      <c r="AG48" s="57" t="str">
        <f>IF(AND('Mapa Riesgos'!$Z$30="Muy Baja",'Mapa Riesgos'!$AB$30="Mayor"),CONCATENATE("R3C",'Mapa Riesgos'!$P$30),"")</f>
        <v/>
      </c>
      <c r="AH48" s="58" t="str">
        <f>IF(AND('Mapa Riesgos'!$Z$25="Muy Baja",'Mapa Riesgos'!$AB$25="Catastrófico"),CONCATENATE("R3C",'Mapa Riesgos'!$P$25),"")</f>
        <v/>
      </c>
      <c r="AI48" s="59" t="str">
        <f>IF(AND('Mapa Riesgos'!$Z$26="Muy Baja",'Mapa Riesgos'!$AB$26="Catastrófico"),CONCATENATE("R3C",'Mapa Riesgos'!$P$26),"")</f>
        <v/>
      </c>
      <c r="AJ48" s="59" t="str">
        <f>IF(AND('Mapa Riesgos'!$Z$27="Muy Baja",'Mapa Riesgos'!$AB$27="Catastrófico"),CONCATENATE("R3C",'Mapa Riesgos'!$P$27),"")</f>
        <v/>
      </c>
      <c r="AK48" s="59" t="str">
        <f>IF(AND('Mapa Riesgos'!$Z$28="Muy Baja",'Mapa Riesgos'!$AB$28="Catastrófico"),CONCATENATE("R3C",'Mapa Riesgos'!$P$28),"")</f>
        <v/>
      </c>
      <c r="AL48" s="59" t="str">
        <f>IF(AND('Mapa Riesgos'!$Z$29="Muy Baja",'Mapa Riesgos'!$AB$29="Catastrófico"),CONCATENATE("R3C",'Mapa Riesgos'!$P$29),"")</f>
        <v/>
      </c>
      <c r="AM48" s="60" t="str">
        <f>IF(AND('Mapa Riesgos'!$Z$30="Muy Baja",'Mapa Riesgos'!$AB$30="Catastrófico"),CONCATENATE("R3C",'Mapa Riesgos'!$P$30),"")</f>
        <v/>
      </c>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row>
    <row r="49" spans="1:80" ht="15" customHeight="1">
      <c r="A49" s="87"/>
      <c r="B49" s="416"/>
      <c r="C49" s="416"/>
      <c r="D49" s="417"/>
      <c r="E49" s="457"/>
      <c r="F49" s="458"/>
      <c r="G49" s="458"/>
      <c r="H49" s="458"/>
      <c r="I49" s="459"/>
      <c r="J49" s="80" t="str">
        <f>IF(AND('Mapa Riesgos'!$Z$31="Muy Baja",'Mapa Riesgos'!$AB$31="Leve"),CONCATENATE("R4C",'Mapa Riesgos'!$P$31),"")</f>
        <v/>
      </c>
      <c r="K49" s="81" t="str">
        <f>IF(AND('Mapa Riesgos'!$Z$32="Muy Baja",'Mapa Riesgos'!$AB$32="Leve"),CONCATENATE("R4C",'Mapa Riesgos'!$P$32),"")</f>
        <v/>
      </c>
      <c r="L49" s="81" t="str">
        <f>IF(AND('Mapa Riesgos'!$Z$33="Muy Baja",'Mapa Riesgos'!$AB$33="Leve"),CONCATENATE("R4C",'Mapa Riesgos'!$P$33),"")</f>
        <v/>
      </c>
      <c r="M49" s="81" t="str">
        <f>IF(AND('Mapa Riesgos'!$Z$34="Muy Baja",'Mapa Riesgos'!$AB$34="Leve"),CONCATENATE("R4C",'Mapa Riesgos'!$P$34),"")</f>
        <v/>
      </c>
      <c r="N49" s="81" t="str">
        <f>IF(AND('Mapa Riesgos'!$Z$35="Muy Baja",'Mapa Riesgos'!$AB$35="Leve"),CONCATENATE("R4C",'Mapa Riesgos'!$P$35),"")</f>
        <v/>
      </c>
      <c r="O49" s="82" t="str">
        <f>IF(AND('Mapa Riesgos'!$Z$36="Muy Baja",'Mapa Riesgos'!$AB$36="Leve"),CONCATENATE("R4C",'Mapa Riesgos'!$P$36),"")</f>
        <v/>
      </c>
      <c r="P49" s="80" t="str">
        <f>IF(AND('Mapa Riesgos'!$Z$31="Muy Baja",'Mapa Riesgos'!$AB$31="Menor"),CONCATENATE("R4C",'Mapa Riesgos'!$P$31),"")</f>
        <v/>
      </c>
      <c r="Q49" s="81" t="str">
        <f>IF(AND('Mapa Riesgos'!$Z$32="Muy Baja",'Mapa Riesgos'!$AB$32="Menor"),CONCATENATE("R4C",'Mapa Riesgos'!$P$32),"")</f>
        <v/>
      </c>
      <c r="R49" s="81" t="str">
        <f>IF(AND('Mapa Riesgos'!$Z$33="Muy Baja",'Mapa Riesgos'!$AB$33="Menor"),CONCATENATE("R4C",'Mapa Riesgos'!$P$33),"")</f>
        <v/>
      </c>
      <c r="S49" s="81" t="str">
        <f>IF(AND('Mapa Riesgos'!$Z$34="Muy Baja",'Mapa Riesgos'!$AB$34="Menor"),CONCATENATE("R4C",'Mapa Riesgos'!$P$34),"")</f>
        <v/>
      </c>
      <c r="T49" s="81" t="str">
        <f>IF(AND('Mapa Riesgos'!$Z$35="Muy Baja",'Mapa Riesgos'!$AB$35="Menor"),CONCATENATE("R4C",'Mapa Riesgos'!$P$35),"")</f>
        <v/>
      </c>
      <c r="U49" s="82" t="str">
        <f>IF(AND('Mapa Riesgos'!$Z$36="Muy Baja",'Mapa Riesgos'!$AB$36="Menor"),CONCATENATE("R4C",'Mapa Riesgos'!$P$36),"")</f>
        <v/>
      </c>
      <c r="V49" s="71" t="str">
        <f>IF(AND('Mapa Riesgos'!$Z$31="Muy Baja",'Mapa Riesgos'!$AB$31="Moderado"),CONCATENATE("R4C",'Mapa Riesgos'!$P$31),"")</f>
        <v/>
      </c>
      <c r="W49" s="72" t="str">
        <f>IF(AND('Mapa Riesgos'!$Z$32="Muy Baja",'Mapa Riesgos'!$AB$32="Moderado"),CONCATENATE("R4C",'Mapa Riesgos'!$P$32),"")</f>
        <v/>
      </c>
      <c r="X49" s="72" t="str">
        <f>IF(AND('Mapa Riesgos'!$Z$33="Muy Baja",'Mapa Riesgos'!$AB$33="Moderado"),CONCATENATE("R4C",'Mapa Riesgos'!$P$33),"")</f>
        <v/>
      </c>
      <c r="Y49" s="72" t="str">
        <f>IF(AND('Mapa Riesgos'!$Z$34="Muy Baja",'Mapa Riesgos'!$AB$34="Moderado"),CONCATENATE("R4C",'Mapa Riesgos'!$P$34),"")</f>
        <v/>
      </c>
      <c r="Z49" s="72" t="str">
        <f>IF(AND('Mapa Riesgos'!$Z$35="Muy Baja",'Mapa Riesgos'!$AB$35="Moderado"),CONCATENATE("R4C",'Mapa Riesgos'!$P$35),"")</f>
        <v/>
      </c>
      <c r="AA49" s="73" t="str">
        <f>IF(AND('Mapa Riesgos'!$Z$36="Muy Baja",'Mapa Riesgos'!$AB$36="Moderado"),CONCATENATE("R4C",'Mapa Riesgos'!$P$36),"")</f>
        <v/>
      </c>
      <c r="AB49" s="55" t="str">
        <f>IF(AND('Mapa Riesgos'!$Z$31="Muy Baja",'Mapa Riesgos'!$AB$31="Mayor"),CONCATENATE("R4C",'Mapa Riesgos'!$P$31),"")</f>
        <v/>
      </c>
      <c r="AC49" s="56" t="str">
        <f>IF(AND('Mapa Riesgos'!$Z$32="Muy Baja",'Mapa Riesgos'!$AB$32="Mayor"),CONCATENATE("R4C",'Mapa Riesgos'!$P$32),"")</f>
        <v/>
      </c>
      <c r="AD49" s="56" t="str">
        <f>IF(AND('Mapa Riesgos'!$Z$33="Muy Baja",'Mapa Riesgos'!$AB$33="Mayor"),CONCATENATE("R4C",'Mapa Riesgos'!$P$33),"")</f>
        <v/>
      </c>
      <c r="AE49" s="56" t="str">
        <f>IF(AND('Mapa Riesgos'!$Z$34="Muy Baja",'Mapa Riesgos'!$AB$34="Mayor"),CONCATENATE("R4C",'Mapa Riesgos'!$P$34),"")</f>
        <v/>
      </c>
      <c r="AF49" s="56" t="str">
        <f>IF(AND('Mapa Riesgos'!$Z$35="Muy Baja",'Mapa Riesgos'!$AB$35="Mayor"),CONCATENATE("R4C",'Mapa Riesgos'!$P$35),"")</f>
        <v/>
      </c>
      <c r="AG49" s="57" t="str">
        <f>IF(AND('Mapa Riesgos'!$Z$36="Muy Baja",'Mapa Riesgos'!$AB$36="Mayor"),CONCATENATE("R4C",'Mapa Riesgos'!$P$36),"")</f>
        <v/>
      </c>
      <c r="AH49" s="58" t="str">
        <f>IF(AND('Mapa Riesgos'!$Z$31="Muy Baja",'Mapa Riesgos'!$AB$31="Catastrófico"),CONCATENATE("R4C",'Mapa Riesgos'!$P$31),"")</f>
        <v/>
      </c>
      <c r="AI49" s="59" t="str">
        <f>IF(AND('Mapa Riesgos'!$Z$32="Muy Baja",'Mapa Riesgos'!$AB$32="Catastrófico"),CONCATENATE("R4C",'Mapa Riesgos'!$P$32),"")</f>
        <v/>
      </c>
      <c r="AJ49" s="59" t="str">
        <f>IF(AND('Mapa Riesgos'!$Z$33="Muy Baja",'Mapa Riesgos'!$AB$33="Catastrófico"),CONCATENATE("R4C",'Mapa Riesgos'!$P$33),"")</f>
        <v/>
      </c>
      <c r="AK49" s="59" t="str">
        <f>IF(AND('Mapa Riesgos'!$Z$34="Muy Baja",'Mapa Riesgos'!$AB$34="Catastrófico"),CONCATENATE("R4C",'Mapa Riesgos'!$P$34),"")</f>
        <v/>
      </c>
      <c r="AL49" s="59" t="str">
        <f>IF(AND('Mapa Riesgos'!$Z$35="Muy Baja",'Mapa Riesgos'!$AB$35="Catastrófico"),CONCATENATE("R4C",'Mapa Riesgos'!$P$35),"")</f>
        <v/>
      </c>
      <c r="AM49" s="60" t="str">
        <f>IF(AND('Mapa Riesgos'!$Z$36="Muy Baja",'Mapa Riesgos'!$AB$36="Catastrófico"),CONCATENATE("R4C",'Mapa Riesgos'!$P$36),"")</f>
        <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row>
    <row r="50" spans="1:80" ht="15" customHeight="1">
      <c r="A50" s="87"/>
      <c r="B50" s="416"/>
      <c r="C50" s="416"/>
      <c r="D50" s="417"/>
      <c r="E50" s="457"/>
      <c r="F50" s="458"/>
      <c r="G50" s="458"/>
      <c r="H50" s="458"/>
      <c r="I50" s="459"/>
      <c r="J50" s="80" t="str">
        <f>IF(AND('Mapa Riesgos'!$Z$37="Muy Baja",'Mapa Riesgos'!$AB$37="Leve"),CONCATENATE("R5C",'Mapa Riesgos'!$P$37),"")</f>
        <v/>
      </c>
      <c r="K50" s="81" t="str">
        <f>IF(AND('Mapa Riesgos'!$Z$38="Muy Baja",'Mapa Riesgos'!$AB$38="Leve"),CONCATENATE("R5C",'Mapa Riesgos'!$P$38),"")</f>
        <v/>
      </c>
      <c r="L50" s="81" t="str">
        <f>IF(AND('Mapa Riesgos'!$Z$39="Muy Baja",'Mapa Riesgos'!$AB$39="Leve"),CONCATENATE("R5C",'Mapa Riesgos'!$P$39),"")</f>
        <v/>
      </c>
      <c r="M50" s="81" t="str">
        <f>IF(AND('Mapa Riesgos'!$Z$40="Muy Baja",'Mapa Riesgos'!$AB$40="Leve"),CONCATENATE("R5C",'Mapa Riesgos'!$P$40),"")</f>
        <v/>
      </c>
      <c r="N50" s="81" t="str">
        <f>IF(AND('Mapa Riesgos'!$Z$41="Muy Baja",'Mapa Riesgos'!$AB$41="Leve"),CONCATENATE("R5C",'Mapa Riesgos'!$P$41),"")</f>
        <v/>
      </c>
      <c r="O50" s="82" t="str">
        <f>IF(AND('Mapa Riesgos'!$Z$42="Muy Baja",'Mapa Riesgos'!$AB$42="Leve"),CONCATENATE("R5C",'Mapa Riesgos'!$P$42),"")</f>
        <v/>
      </c>
      <c r="P50" s="80" t="str">
        <f>IF(AND('Mapa Riesgos'!$Z$37="Muy Baja",'Mapa Riesgos'!$AB$37="Menor"),CONCATENATE("R5C",'Mapa Riesgos'!$P$37),"")</f>
        <v/>
      </c>
      <c r="Q50" s="81" t="str">
        <f>IF(AND('Mapa Riesgos'!$Z$38="Muy Baja",'Mapa Riesgos'!$AB$38="Menor"),CONCATENATE("R5C",'Mapa Riesgos'!$P$38),"")</f>
        <v/>
      </c>
      <c r="R50" s="81" t="str">
        <f>IF(AND('Mapa Riesgos'!$Z$39="Muy Baja",'Mapa Riesgos'!$AB$39="Menor"),CONCATENATE("R5C",'Mapa Riesgos'!$P$39),"")</f>
        <v/>
      </c>
      <c r="S50" s="81" t="str">
        <f>IF(AND('Mapa Riesgos'!$Z$40="Muy Baja",'Mapa Riesgos'!$AB$40="Menor"),CONCATENATE("R5C",'Mapa Riesgos'!$P$40),"")</f>
        <v/>
      </c>
      <c r="T50" s="81" t="str">
        <f>IF(AND('Mapa Riesgos'!$Z$41="Muy Baja",'Mapa Riesgos'!$AB$41="Menor"),CONCATENATE("R5C",'Mapa Riesgos'!$P$41),"")</f>
        <v/>
      </c>
      <c r="U50" s="82" t="str">
        <f>IF(AND('Mapa Riesgos'!$Z$42="Muy Baja",'Mapa Riesgos'!$AB$42="Menor"),CONCATENATE("R5C",'Mapa Riesgos'!$P$42),"")</f>
        <v/>
      </c>
      <c r="V50" s="71" t="str">
        <f>IF(AND('Mapa Riesgos'!$Z$37="Muy Baja",'Mapa Riesgos'!$AB$37="Moderado"),CONCATENATE("R5C",'Mapa Riesgos'!$P$37),"")</f>
        <v/>
      </c>
      <c r="W50" s="72" t="str">
        <f>IF(AND('Mapa Riesgos'!$Z$38="Muy Baja",'Mapa Riesgos'!$AB$38="Moderado"),CONCATENATE("R5C",'Mapa Riesgos'!$P$38),"")</f>
        <v/>
      </c>
      <c r="X50" s="72" t="str">
        <f>IF(AND('Mapa Riesgos'!$Z$39="Muy Baja",'Mapa Riesgos'!$AB$39="Moderado"),CONCATENATE("R5C",'Mapa Riesgos'!$P$39),"")</f>
        <v/>
      </c>
      <c r="Y50" s="72" t="str">
        <f>IF(AND('Mapa Riesgos'!$Z$40="Muy Baja",'Mapa Riesgos'!$AB$40="Moderado"),CONCATENATE("R5C",'Mapa Riesgos'!$P$40),"")</f>
        <v/>
      </c>
      <c r="Z50" s="72" t="str">
        <f>IF(AND('Mapa Riesgos'!$Z$41="Muy Baja",'Mapa Riesgos'!$AB$41="Moderado"),CONCATENATE("R5C",'Mapa Riesgos'!$P$41),"")</f>
        <v/>
      </c>
      <c r="AA50" s="73" t="str">
        <f>IF(AND('Mapa Riesgos'!$Z$42="Muy Baja",'Mapa Riesgos'!$AB$42="Moderado"),CONCATENATE("R5C",'Mapa Riesgos'!$P$42),"")</f>
        <v/>
      </c>
      <c r="AB50" s="55" t="str">
        <f>IF(AND('Mapa Riesgos'!$Z$37="Muy Baja",'Mapa Riesgos'!$AB$37="Mayor"),CONCATENATE("R5C",'Mapa Riesgos'!$P$37),"")</f>
        <v/>
      </c>
      <c r="AC50" s="56" t="str">
        <f>IF(AND('Mapa Riesgos'!$Z$38="Muy Baja",'Mapa Riesgos'!$AB$38="Mayor"),CONCATENATE("R5C",'Mapa Riesgos'!$P$38),"")</f>
        <v/>
      </c>
      <c r="AD50" s="61" t="str">
        <f>IF(AND('Mapa Riesgos'!$Z$39="Muy Baja",'Mapa Riesgos'!$AB$39="Mayor"),CONCATENATE("R5C",'Mapa Riesgos'!$P$39),"")</f>
        <v/>
      </c>
      <c r="AE50" s="61" t="str">
        <f>IF(AND('Mapa Riesgos'!$Z$40="Muy Baja",'Mapa Riesgos'!$AB$40="Mayor"),CONCATENATE("R5C",'Mapa Riesgos'!$P$40),"")</f>
        <v/>
      </c>
      <c r="AF50" s="61" t="str">
        <f>IF(AND('Mapa Riesgos'!$Z$41="Muy Baja",'Mapa Riesgos'!$AB$41="Mayor"),CONCATENATE("R5C",'Mapa Riesgos'!$P$41),"")</f>
        <v/>
      </c>
      <c r="AG50" s="57" t="str">
        <f>IF(AND('Mapa Riesgos'!$Z$42="Muy Baja",'Mapa Riesgos'!$AB$42="Mayor"),CONCATENATE("R5C",'Mapa Riesgos'!$P$42),"")</f>
        <v/>
      </c>
      <c r="AH50" s="58" t="str">
        <f>IF(AND('Mapa Riesgos'!$Z$37="Muy Baja",'Mapa Riesgos'!$AB$37="Catastrófico"),CONCATENATE("R5C",'Mapa Riesgos'!$P$37),"")</f>
        <v/>
      </c>
      <c r="AI50" s="59" t="str">
        <f>IF(AND('Mapa Riesgos'!$Z$38="Muy Baja",'Mapa Riesgos'!$AB$38="Catastrófico"),CONCATENATE("R5C",'Mapa Riesgos'!$P$38),"")</f>
        <v/>
      </c>
      <c r="AJ50" s="59" t="str">
        <f>IF(AND('Mapa Riesgos'!$Z$39="Muy Baja",'Mapa Riesgos'!$AB$39="Catastrófico"),CONCATENATE("R5C",'Mapa Riesgos'!$P$39),"")</f>
        <v/>
      </c>
      <c r="AK50" s="59" t="str">
        <f>IF(AND('Mapa Riesgos'!$Z$40="Muy Baja",'Mapa Riesgos'!$AB$40="Catastrófico"),CONCATENATE("R5C",'Mapa Riesgos'!$P$40),"")</f>
        <v/>
      </c>
      <c r="AL50" s="59" t="str">
        <f>IF(AND('Mapa Riesgos'!$Z$41="Muy Baja",'Mapa Riesgos'!$AB$41="Catastrófico"),CONCATENATE("R5C",'Mapa Riesgos'!$P$41),"")</f>
        <v/>
      </c>
      <c r="AM50" s="60" t="str">
        <f>IF(AND('Mapa Riesgos'!$Z$42="Muy Baja",'Mapa Riesgos'!$AB$42="Catastrófico"),CONCATENATE("R5C",'Mapa Riesgos'!$P$42),"")</f>
        <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row>
    <row r="51" spans="1:80" ht="15" customHeight="1">
      <c r="A51" s="87"/>
      <c r="B51" s="416"/>
      <c r="C51" s="416"/>
      <c r="D51" s="417"/>
      <c r="E51" s="457"/>
      <c r="F51" s="458"/>
      <c r="G51" s="458"/>
      <c r="H51" s="458"/>
      <c r="I51" s="459"/>
      <c r="J51" s="80" t="str">
        <f>IF(AND('Mapa Riesgos'!$Z$43="Muy Baja",'Mapa Riesgos'!$AB$43="Leve"),CONCATENATE("R6C",'Mapa Riesgos'!$P$43),"")</f>
        <v/>
      </c>
      <c r="K51" s="81" t="str">
        <f>IF(AND('Mapa Riesgos'!$Z$44="Muy Baja",'Mapa Riesgos'!$AB$44="Leve"),CONCATENATE("R6C",'Mapa Riesgos'!$P$44),"")</f>
        <v/>
      </c>
      <c r="L51" s="81" t="str">
        <f>IF(AND('Mapa Riesgos'!$Z$45="Muy Baja",'Mapa Riesgos'!$AB$45="Leve"),CONCATENATE("R6C",'Mapa Riesgos'!$P$45),"")</f>
        <v/>
      </c>
      <c r="M51" s="81" t="str">
        <f>IF(AND('Mapa Riesgos'!$Z$46="Muy Baja",'Mapa Riesgos'!$AB$46="Leve"),CONCATENATE("R6C",'Mapa Riesgos'!$P$46),"")</f>
        <v/>
      </c>
      <c r="N51" s="81" t="str">
        <f>IF(AND('Mapa Riesgos'!$Z$47="Muy Baja",'Mapa Riesgos'!$AB$47="Leve"),CONCATENATE("R6C",'Mapa Riesgos'!$P$47),"")</f>
        <v/>
      </c>
      <c r="O51" s="82" t="str">
        <f>IF(AND('Mapa Riesgos'!$Z$48="Muy Baja",'Mapa Riesgos'!$AB$48="Leve"),CONCATENATE("R6C",'Mapa Riesgos'!$P$48),"")</f>
        <v/>
      </c>
      <c r="P51" s="80" t="str">
        <f>IF(AND('Mapa Riesgos'!$Z$43="Muy Baja",'Mapa Riesgos'!$AB$43="Menor"),CONCATENATE("R6C",'Mapa Riesgos'!$P$43),"")</f>
        <v/>
      </c>
      <c r="Q51" s="81" t="str">
        <f>IF(AND('Mapa Riesgos'!$Z$44="Muy Baja",'Mapa Riesgos'!$AB$44="Menor"),CONCATENATE("R6C",'Mapa Riesgos'!$P$44),"")</f>
        <v/>
      </c>
      <c r="R51" s="81" t="str">
        <f>IF(AND('Mapa Riesgos'!$Z$45="Muy Baja",'Mapa Riesgos'!$AB$45="Menor"),CONCATENATE("R6C",'Mapa Riesgos'!$P$45),"")</f>
        <v/>
      </c>
      <c r="S51" s="81" t="str">
        <f>IF(AND('Mapa Riesgos'!$Z$46="Muy Baja",'Mapa Riesgos'!$AB$46="Menor"),CONCATENATE("R6C",'Mapa Riesgos'!$P$46),"")</f>
        <v/>
      </c>
      <c r="T51" s="81" t="str">
        <f>IF(AND('Mapa Riesgos'!$Z$47="Muy Baja",'Mapa Riesgos'!$AB$47="Menor"),CONCATENATE("R6C",'Mapa Riesgos'!$P$47),"")</f>
        <v/>
      </c>
      <c r="U51" s="82" t="str">
        <f>IF(AND('Mapa Riesgos'!$Z$48="Muy Baja",'Mapa Riesgos'!$AB$48="Menor"),CONCATENATE("R6C",'Mapa Riesgos'!$P$48),"")</f>
        <v/>
      </c>
      <c r="V51" s="71" t="str">
        <f>IF(AND('Mapa Riesgos'!$Z$43="Muy Baja",'Mapa Riesgos'!$AB$43="Moderado"),CONCATENATE("R6C",'Mapa Riesgos'!$P$43),"")</f>
        <v/>
      </c>
      <c r="W51" s="72" t="str">
        <f>IF(AND('Mapa Riesgos'!$Z$44="Muy Baja",'Mapa Riesgos'!$AB$44="Moderado"),CONCATENATE("R6C",'Mapa Riesgos'!$P$44),"")</f>
        <v/>
      </c>
      <c r="X51" s="72" t="str">
        <f>IF(AND('Mapa Riesgos'!$Z$45="Muy Baja",'Mapa Riesgos'!$AB$45="Moderado"),CONCATENATE("R6C",'Mapa Riesgos'!$P$45),"")</f>
        <v/>
      </c>
      <c r="Y51" s="72" t="str">
        <f>IF(AND('Mapa Riesgos'!$Z$46="Muy Baja",'Mapa Riesgos'!$AB$46="Moderado"),CONCATENATE("R6C",'Mapa Riesgos'!$P$46),"")</f>
        <v/>
      </c>
      <c r="Z51" s="72" t="str">
        <f>IF(AND('Mapa Riesgos'!$Z$47="Muy Baja",'Mapa Riesgos'!$AB$47="Moderado"),CONCATENATE("R6C",'Mapa Riesgos'!$P$47),"")</f>
        <v/>
      </c>
      <c r="AA51" s="73" t="str">
        <f>IF(AND('Mapa Riesgos'!$Z$48="Muy Baja",'Mapa Riesgos'!$AB$48="Moderado"),CONCATENATE("R6C",'Mapa Riesgos'!$P$48),"")</f>
        <v/>
      </c>
      <c r="AB51" s="55" t="str">
        <f>IF(AND('Mapa Riesgos'!$Z$43="Muy Baja",'Mapa Riesgos'!$AB$43="Mayor"),CONCATENATE("R6C",'Mapa Riesgos'!$P$43),"")</f>
        <v/>
      </c>
      <c r="AC51" s="56" t="str">
        <f>IF(AND('Mapa Riesgos'!$Z$44="Muy Baja",'Mapa Riesgos'!$AB$44="Mayor"),CONCATENATE("R6C",'Mapa Riesgos'!$P$44),"")</f>
        <v/>
      </c>
      <c r="AD51" s="61" t="str">
        <f>IF(AND('Mapa Riesgos'!$Z$45="Muy Baja",'Mapa Riesgos'!$AB$45="Mayor"),CONCATENATE("R6C",'Mapa Riesgos'!$P$45),"")</f>
        <v/>
      </c>
      <c r="AE51" s="61" t="str">
        <f>IF(AND('Mapa Riesgos'!$Z$46="Muy Baja",'Mapa Riesgos'!$AB$46="Mayor"),CONCATENATE("R6C",'Mapa Riesgos'!$P$46),"")</f>
        <v/>
      </c>
      <c r="AF51" s="61" t="str">
        <f>IF(AND('Mapa Riesgos'!$Z$47="Muy Baja",'Mapa Riesgos'!$AB$47="Mayor"),CONCATENATE("R6C",'Mapa Riesgos'!$P$47),"")</f>
        <v/>
      </c>
      <c r="AG51" s="57" t="str">
        <f>IF(AND('Mapa Riesgos'!$Z$48="Muy Baja",'Mapa Riesgos'!$AB$48="Mayor"),CONCATENATE("R6C",'Mapa Riesgos'!$P$48),"")</f>
        <v/>
      </c>
      <c r="AH51" s="58" t="str">
        <f>IF(AND('Mapa Riesgos'!$Z$43="Muy Baja",'Mapa Riesgos'!$AB$43="Catastrófico"),CONCATENATE("R6C",'Mapa Riesgos'!$P$43),"")</f>
        <v/>
      </c>
      <c r="AI51" s="59" t="str">
        <f>IF(AND('Mapa Riesgos'!$Z$44="Muy Baja",'Mapa Riesgos'!$AB$44="Catastrófico"),CONCATENATE("R6C",'Mapa Riesgos'!$P$44),"")</f>
        <v/>
      </c>
      <c r="AJ51" s="59" t="str">
        <f>IF(AND('Mapa Riesgos'!$Z$45="Muy Baja",'Mapa Riesgos'!$AB$45="Catastrófico"),CONCATENATE("R6C",'Mapa Riesgos'!$P$45),"")</f>
        <v/>
      </c>
      <c r="AK51" s="59" t="str">
        <f>IF(AND('Mapa Riesgos'!$Z$46="Muy Baja",'Mapa Riesgos'!$AB$46="Catastrófico"),CONCATENATE("R6C",'Mapa Riesgos'!$P$46),"")</f>
        <v/>
      </c>
      <c r="AL51" s="59" t="str">
        <f>IF(AND('Mapa Riesgos'!$Z$47="Muy Baja",'Mapa Riesgos'!$AB$47="Catastrófico"),CONCATENATE("R6C",'Mapa Riesgos'!$P$47),"")</f>
        <v/>
      </c>
      <c r="AM51" s="60" t="str">
        <f>IF(AND('Mapa Riesgos'!$Z$48="Muy Baja",'Mapa Riesgos'!$AB$48="Catastrófico"),CONCATENATE("R6C",'Mapa Riesgos'!$P$48),"")</f>
        <v/>
      </c>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row>
    <row r="52" spans="1:80" ht="15" customHeight="1">
      <c r="A52" s="87"/>
      <c r="B52" s="416"/>
      <c r="C52" s="416"/>
      <c r="D52" s="417"/>
      <c r="E52" s="457"/>
      <c r="F52" s="458"/>
      <c r="G52" s="458"/>
      <c r="H52" s="458"/>
      <c r="I52" s="459"/>
      <c r="J52" s="80" t="str">
        <f>IF(AND('Mapa Riesgos'!$Z$49="Muy Baja",'Mapa Riesgos'!$AB$49="Leve"),CONCATENATE("R7C",'Mapa Riesgos'!$P$49),"")</f>
        <v/>
      </c>
      <c r="K52" s="81" t="str">
        <f>IF(AND('Mapa Riesgos'!$Z$50="Muy Baja",'Mapa Riesgos'!$AB$50="Leve"),CONCATENATE("R7C",'Mapa Riesgos'!$P$50),"")</f>
        <v/>
      </c>
      <c r="L52" s="81" t="str">
        <f>IF(AND('Mapa Riesgos'!$Z$51="Muy Baja",'Mapa Riesgos'!$AB$51="Leve"),CONCATENATE("R7C",'Mapa Riesgos'!$P$51),"")</f>
        <v/>
      </c>
      <c r="M52" s="81" t="str">
        <f>IF(AND('Mapa Riesgos'!$Z$52="Muy Baja",'Mapa Riesgos'!$AB$52="Leve"),CONCATENATE("R7C",'Mapa Riesgos'!$P$52),"")</f>
        <v/>
      </c>
      <c r="N52" s="81" t="str">
        <f>IF(AND('Mapa Riesgos'!$Z$53="Muy Baja",'Mapa Riesgos'!$AB$53="Leve"),CONCATENATE("R7C",'Mapa Riesgos'!$P$53),"")</f>
        <v/>
      </c>
      <c r="O52" s="82" t="str">
        <f>IF(AND('Mapa Riesgos'!$Z$54="Muy Baja",'Mapa Riesgos'!$AB$54="Leve"),CONCATENATE("R7C",'Mapa Riesgos'!$P$54),"")</f>
        <v/>
      </c>
      <c r="P52" s="80" t="str">
        <f>IF(AND('Mapa Riesgos'!$Z$49="Muy Baja",'Mapa Riesgos'!$AB$49="Menor"),CONCATENATE("R7C",'Mapa Riesgos'!$P$49),"")</f>
        <v/>
      </c>
      <c r="Q52" s="81" t="str">
        <f>IF(AND('Mapa Riesgos'!$Z$50="Muy Baja",'Mapa Riesgos'!$AB$50="Menor"),CONCATENATE("R7C",'Mapa Riesgos'!$P$50),"")</f>
        <v/>
      </c>
      <c r="R52" s="81" t="str">
        <f>IF(AND('Mapa Riesgos'!$Z$51="Muy Baja",'Mapa Riesgos'!$AB$51="Menor"),CONCATENATE("R7C",'Mapa Riesgos'!$P$51),"")</f>
        <v/>
      </c>
      <c r="S52" s="81" t="str">
        <f>IF(AND('Mapa Riesgos'!$Z$52="Muy Baja",'Mapa Riesgos'!$AB$52="Menor"),CONCATENATE("R7C",'Mapa Riesgos'!$P$52),"")</f>
        <v/>
      </c>
      <c r="T52" s="81" t="str">
        <f>IF(AND('Mapa Riesgos'!$Z$53="Muy Baja",'Mapa Riesgos'!$AB$53="Menor"),CONCATENATE("R7C",'Mapa Riesgos'!$P$53),"")</f>
        <v/>
      </c>
      <c r="U52" s="82" t="str">
        <f>IF(AND('Mapa Riesgos'!$Z$54="Muy Baja",'Mapa Riesgos'!$AB$54="Menor"),CONCATENATE("R7C",'Mapa Riesgos'!$P$54),"")</f>
        <v/>
      </c>
      <c r="V52" s="71" t="str">
        <f>IF(AND('Mapa Riesgos'!$Z$49="Muy Baja",'Mapa Riesgos'!$AB$49="Moderado"),CONCATENATE("R7C",'Mapa Riesgos'!$P$49),"")</f>
        <v/>
      </c>
      <c r="W52" s="72" t="str">
        <f>IF(AND('Mapa Riesgos'!$Z$50="Muy Baja",'Mapa Riesgos'!$AB$50="Moderado"),CONCATENATE("R7C",'Mapa Riesgos'!$P$50),"")</f>
        <v/>
      </c>
      <c r="X52" s="72" t="str">
        <f>IF(AND('Mapa Riesgos'!$Z$51="Muy Baja",'Mapa Riesgos'!$AB$51="Moderado"),CONCATENATE("R7C",'Mapa Riesgos'!$P$51),"")</f>
        <v/>
      </c>
      <c r="Y52" s="72" t="str">
        <f>IF(AND('Mapa Riesgos'!$Z$52="Muy Baja",'Mapa Riesgos'!$AB$52="Moderado"),CONCATENATE("R7C",'Mapa Riesgos'!$P$52),"")</f>
        <v/>
      </c>
      <c r="Z52" s="72" t="str">
        <f>IF(AND('Mapa Riesgos'!$Z$53="Muy Baja",'Mapa Riesgos'!$AB$53="Moderado"),CONCATENATE("R7C",'Mapa Riesgos'!$P$53),"")</f>
        <v/>
      </c>
      <c r="AA52" s="73" t="str">
        <f>IF(AND('Mapa Riesgos'!$Z$54="Muy Baja",'Mapa Riesgos'!$AB$54="Moderado"),CONCATENATE("R7C",'Mapa Riesgos'!$P$54),"")</f>
        <v/>
      </c>
      <c r="AB52" s="55" t="str">
        <f>IF(AND('Mapa Riesgos'!$Z$49="Muy Baja",'Mapa Riesgos'!$AB$49="Mayor"),CONCATENATE("R7C",'Mapa Riesgos'!$P$49),"")</f>
        <v/>
      </c>
      <c r="AC52" s="56" t="str">
        <f>IF(AND('Mapa Riesgos'!$Z$50="Muy Baja",'Mapa Riesgos'!$AB$50="Mayor"),CONCATENATE("R7C",'Mapa Riesgos'!$P$50),"")</f>
        <v/>
      </c>
      <c r="AD52" s="61" t="str">
        <f>IF(AND('Mapa Riesgos'!$Z$51="Muy Baja",'Mapa Riesgos'!$AB$51="Mayor"),CONCATENATE("R7C",'Mapa Riesgos'!$P$51),"")</f>
        <v/>
      </c>
      <c r="AE52" s="61" t="str">
        <f>IF(AND('Mapa Riesgos'!$Z$52="Muy Baja",'Mapa Riesgos'!$AB$52="Mayor"),CONCATENATE("R7C",'Mapa Riesgos'!$P$52),"")</f>
        <v/>
      </c>
      <c r="AF52" s="61" t="str">
        <f>IF(AND('Mapa Riesgos'!$Z$53="Muy Baja",'Mapa Riesgos'!$AB$53="Mayor"),CONCATENATE("R7C",'Mapa Riesgos'!$P$53),"")</f>
        <v/>
      </c>
      <c r="AG52" s="57" t="str">
        <f>IF(AND('Mapa Riesgos'!$Z$54="Muy Baja",'Mapa Riesgos'!$AB$54="Mayor"),CONCATENATE("R7C",'Mapa Riesgos'!$P$54),"")</f>
        <v/>
      </c>
      <c r="AH52" s="58" t="str">
        <f>IF(AND('Mapa Riesgos'!$Z$49="Muy Baja",'Mapa Riesgos'!$AB$49="Catastrófico"),CONCATENATE("R7C",'Mapa Riesgos'!$P$49),"")</f>
        <v/>
      </c>
      <c r="AI52" s="59" t="str">
        <f>IF(AND('Mapa Riesgos'!$Z$50="Muy Baja",'Mapa Riesgos'!$AB$50="Catastrófico"),CONCATENATE("R7C",'Mapa Riesgos'!$P$50),"")</f>
        <v/>
      </c>
      <c r="AJ52" s="59" t="str">
        <f>IF(AND('Mapa Riesgos'!$Z$51="Muy Baja",'Mapa Riesgos'!$AB$51="Catastrófico"),CONCATENATE("R7C",'Mapa Riesgos'!$P$51),"")</f>
        <v/>
      </c>
      <c r="AK52" s="59" t="str">
        <f>IF(AND('Mapa Riesgos'!$Z$52="Muy Baja",'Mapa Riesgos'!$AB$52="Catastrófico"),CONCATENATE("R7C",'Mapa Riesgos'!$P$52),"")</f>
        <v/>
      </c>
      <c r="AL52" s="59" t="str">
        <f>IF(AND('Mapa Riesgos'!$Z$53="Muy Baja",'Mapa Riesgos'!$AB$53="Catastrófico"),CONCATENATE("R7C",'Mapa Riesgos'!$P$53),"")</f>
        <v/>
      </c>
      <c r="AM52" s="60" t="str">
        <f>IF(AND('Mapa Riesgos'!$Z$54="Muy Baja",'Mapa Riesgos'!$AB$54="Catastrófico"),CONCATENATE("R7C",'Mapa Riesgos'!$P$54),"")</f>
        <v/>
      </c>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row>
    <row r="53" spans="1:80" ht="15" customHeight="1">
      <c r="A53" s="87"/>
      <c r="B53" s="416"/>
      <c r="C53" s="416"/>
      <c r="D53" s="417"/>
      <c r="E53" s="457"/>
      <c r="F53" s="458"/>
      <c r="G53" s="458"/>
      <c r="H53" s="458"/>
      <c r="I53" s="459"/>
      <c r="J53" s="80" t="str">
        <f>IF(AND('Mapa Riesgos'!$Z$55="Muy Baja",'Mapa Riesgos'!$AB$55="Leve"),CONCATENATE("R8C",'Mapa Riesgos'!$P$55),"")</f>
        <v/>
      </c>
      <c r="K53" s="81" t="str">
        <f>IF(AND('Mapa Riesgos'!$Z$56="Muy Baja",'Mapa Riesgos'!$AB$56="Leve"),CONCATENATE("R8C",'Mapa Riesgos'!$P$56),"")</f>
        <v/>
      </c>
      <c r="L53" s="81" t="str">
        <f>IF(AND('Mapa Riesgos'!$Z$57="Muy Baja",'Mapa Riesgos'!$AB$57="Leve"),CONCATENATE("R8C",'Mapa Riesgos'!$P$57),"")</f>
        <v/>
      </c>
      <c r="M53" s="81" t="str">
        <f>IF(AND('Mapa Riesgos'!$Z$58="Muy Baja",'Mapa Riesgos'!$AB$58="Leve"),CONCATENATE("R8C",'Mapa Riesgos'!$P$58),"")</f>
        <v/>
      </c>
      <c r="N53" s="81" t="str">
        <f>IF(AND('Mapa Riesgos'!$Z$59="Muy Baja",'Mapa Riesgos'!$AB$59="Leve"),CONCATENATE("R8C",'Mapa Riesgos'!$P$59),"")</f>
        <v/>
      </c>
      <c r="O53" s="82" t="str">
        <f>IF(AND('Mapa Riesgos'!$Z$60="Muy Baja",'Mapa Riesgos'!$AB$60="Leve"),CONCATENATE("R8C",'Mapa Riesgos'!$P$60),"")</f>
        <v/>
      </c>
      <c r="P53" s="80" t="str">
        <f>IF(AND('Mapa Riesgos'!$Z$55="Muy Baja",'Mapa Riesgos'!$AB$55="Menor"),CONCATENATE("R8C",'Mapa Riesgos'!$P$55),"")</f>
        <v/>
      </c>
      <c r="Q53" s="81" t="str">
        <f>IF(AND('Mapa Riesgos'!$Z$56="Muy Baja",'Mapa Riesgos'!$AB$56="Menor"),CONCATENATE("R8C",'Mapa Riesgos'!$P$56),"")</f>
        <v/>
      </c>
      <c r="R53" s="81" t="str">
        <f>IF(AND('Mapa Riesgos'!$Z$57="Muy Baja",'Mapa Riesgos'!$AB$57="Menor"),CONCATENATE("R8C",'Mapa Riesgos'!$P$57),"")</f>
        <v/>
      </c>
      <c r="S53" s="81" t="str">
        <f>IF(AND('Mapa Riesgos'!$Z$58="Muy Baja",'Mapa Riesgos'!$AB$58="Menor"),CONCATENATE("R8C",'Mapa Riesgos'!$P$58),"")</f>
        <v/>
      </c>
      <c r="T53" s="81" t="str">
        <f>IF(AND('Mapa Riesgos'!$Z$59="Muy Baja",'Mapa Riesgos'!$AB$59="Menor"),CONCATENATE("R8C",'Mapa Riesgos'!$P$59),"")</f>
        <v/>
      </c>
      <c r="U53" s="82" t="str">
        <f>IF(AND('Mapa Riesgos'!$Z$60="Muy Baja",'Mapa Riesgos'!$AB$60="Menor"),CONCATENATE("R8C",'Mapa Riesgos'!$P$60),"")</f>
        <v/>
      </c>
      <c r="V53" s="71" t="str">
        <f>IF(AND('Mapa Riesgos'!$Z$55="Muy Baja",'Mapa Riesgos'!$AB$55="Moderado"),CONCATENATE("R8C",'Mapa Riesgos'!$P$55),"")</f>
        <v/>
      </c>
      <c r="W53" s="72" t="str">
        <f>IF(AND('Mapa Riesgos'!$Z$56="Muy Baja",'Mapa Riesgos'!$AB$56="Moderado"),CONCATENATE("R8C",'Mapa Riesgos'!$P$56),"")</f>
        <v/>
      </c>
      <c r="X53" s="72" t="str">
        <f>IF(AND('Mapa Riesgos'!$Z$57="Muy Baja",'Mapa Riesgos'!$AB$57="Moderado"),CONCATENATE("R8C",'Mapa Riesgos'!$P$57),"")</f>
        <v/>
      </c>
      <c r="Y53" s="72" t="str">
        <f>IF(AND('Mapa Riesgos'!$Z$58="Muy Baja",'Mapa Riesgos'!$AB$58="Moderado"),CONCATENATE("R8C",'Mapa Riesgos'!$P$58),"")</f>
        <v/>
      </c>
      <c r="Z53" s="72" t="str">
        <f>IF(AND('Mapa Riesgos'!$Z$59="Muy Baja",'Mapa Riesgos'!$AB$59="Moderado"),CONCATENATE("R8C",'Mapa Riesgos'!$P$59),"")</f>
        <v/>
      </c>
      <c r="AA53" s="73" t="str">
        <f>IF(AND('Mapa Riesgos'!$Z$60="Muy Baja",'Mapa Riesgos'!$AB$60="Moderado"),CONCATENATE("R8C",'Mapa Riesgos'!$P$60),"")</f>
        <v/>
      </c>
      <c r="AB53" s="55" t="str">
        <f>IF(AND('Mapa Riesgos'!$Z$55="Muy Baja",'Mapa Riesgos'!$AB$55="Mayor"),CONCATENATE("R8C",'Mapa Riesgos'!$P$55),"")</f>
        <v/>
      </c>
      <c r="AC53" s="56" t="str">
        <f>IF(AND('Mapa Riesgos'!$Z$56="Muy Baja",'Mapa Riesgos'!$AB$56="Mayor"),CONCATENATE("R8C",'Mapa Riesgos'!$P$56),"")</f>
        <v/>
      </c>
      <c r="AD53" s="61" t="str">
        <f>IF(AND('Mapa Riesgos'!$Z$57="Muy Baja",'Mapa Riesgos'!$AB$57="Mayor"),CONCATENATE("R8C",'Mapa Riesgos'!$P$57),"")</f>
        <v/>
      </c>
      <c r="AE53" s="61" t="str">
        <f>IF(AND('Mapa Riesgos'!$Z$58="Muy Baja",'Mapa Riesgos'!$AB$58="Mayor"),CONCATENATE("R8C",'Mapa Riesgos'!$P$58),"")</f>
        <v/>
      </c>
      <c r="AF53" s="61" t="str">
        <f>IF(AND('Mapa Riesgos'!$Z$59="Muy Baja",'Mapa Riesgos'!$AB$59="Mayor"),CONCATENATE("R8C",'Mapa Riesgos'!$P$59),"")</f>
        <v/>
      </c>
      <c r="AG53" s="57" t="str">
        <f>IF(AND('Mapa Riesgos'!$Z$60="Muy Baja",'Mapa Riesgos'!$AB$60="Mayor"),CONCATENATE("R8C",'Mapa Riesgos'!$P$60),"")</f>
        <v/>
      </c>
      <c r="AH53" s="58" t="str">
        <f>IF(AND('Mapa Riesgos'!$Z$55="Muy Baja",'Mapa Riesgos'!$AB$55="Catastrófico"),CONCATENATE("R8C",'Mapa Riesgos'!$P$55),"")</f>
        <v/>
      </c>
      <c r="AI53" s="59" t="str">
        <f>IF(AND('Mapa Riesgos'!$Z$56="Muy Baja",'Mapa Riesgos'!$AB$56="Catastrófico"),CONCATENATE("R8C",'Mapa Riesgos'!$P$56),"")</f>
        <v/>
      </c>
      <c r="AJ53" s="59" t="str">
        <f>IF(AND('Mapa Riesgos'!$Z$57="Muy Baja",'Mapa Riesgos'!$AB$57="Catastrófico"),CONCATENATE("R8C",'Mapa Riesgos'!$P$57),"")</f>
        <v/>
      </c>
      <c r="AK53" s="59" t="str">
        <f>IF(AND('Mapa Riesgos'!$Z$58="Muy Baja",'Mapa Riesgos'!$AB$58="Catastrófico"),CONCATENATE("R8C",'Mapa Riesgos'!$P$58),"")</f>
        <v/>
      </c>
      <c r="AL53" s="59" t="str">
        <f>IF(AND('Mapa Riesgos'!$Z$59="Muy Baja",'Mapa Riesgos'!$AB$59="Catastrófico"),CONCATENATE("R8C",'Mapa Riesgos'!$P$59),"")</f>
        <v/>
      </c>
      <c r="AM53" s="60" t="str">
        <f>IF(AND('Mapa Riesgos'!$Z$60="Muy Baja",'Mapa Riesgos'!$AB$60="Catastrófico"),CONCATENATE("R8C",'Mapa Riesgos'!$P$60),"")</f>
        <v/>
      </c>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row>
    <row r="54" spans="1:80" ht="15" customHeight="1">
      <c r="A54" s="87"/>
      <c r="B54" s="416"/>
      <c r="C54" s="416"/>
      <c r="D54" s="417"/>
      <c r="E54" s="457"/>
      <c r="F54" s="458"/>
      <c r="G54" s="458"/>
      <c r="H54" s="458"/>
      <c r="I54" s="459"/>
      <c r="J54" s="80" t="str">
        <f>IF(AND('Mapa Riesgos'!$Z$61="Muy Baja",'Mapa Riesgos'!$AB$61="Leve"),CONCATENATE("R9C",'Mapa Riesgos'!$P$61),"")</f>
        <v/>
      </c>
      <c r="K54" s="81" t="str">
        <f>IF(AND('Mapa Riesgos'!$Z$62="Muy Baja",'Mapa Riesgos'!$AB$62="Leve"),CONCATENATE("R9C",'Mapa Riesgos'!$P$62),"")</f>
        <v/>
      </c>
      <c r="L54" s="81" t="str">
        <f>IF(AND('Mapa Riesgos'!$Z$63="Muy Baja",'Mapa Riesgos'!$AB$63="Leve"),CONCATENATE("R9C",'Mapa Riesgos'!$P$63),"")</f>
        <v/>
      </c>
      <c r="M54" s="81" t="str">
        <f>IF(AND('Mapa Riesgos'!$Z$64="Muy Baja",'Mapa Riesgos'!$AB$64="Leve"),CONCATENATE("R9C",'Mapa Riesgos'!$P$64),"")</f>
        <v/>
      </c>
      <c r="N54" s="81" t="str">
        <f>IF(AND('Mapa Riesgos'!$Z$65="Muy Baja",'Mapa Riesgos'!$AB$65="Leve"),CONCATENATE("R9C",'Mapa Riesgos'!$P$65),"")</f>
        <v/>
      </c>
      <c r="O54" s="82" t="str">
        <f>IF(AND('Mapa Riesgos'!$Z$66="Muy Baja",'Mapa Riesgos'!$AB$66="Leve"),CONCATENATE("R9C",'Mapa Riesgos'!$P$66),"")</f>
        <v/>
      </c>
      <c r="P54" s="80" t="str">
        <f>IF(AND('Mapa Riesgos'!$Z$61="Muy Baja",'Mapa Riesgos'!$AB$61="Menor"),CONCATENATE("R9C",'Mapa Riesgos'!$P$61),"")</f>
        <v/>
      </c>
      <c r="Q54" s="81" t="str">
        <f>IF(AND('Mapa Riesgos'!$Z$62="Muy Baja",'Mapa Riesgos'!$AB$62="Menor"),CONCATENATE("R9C",'Mapa Riesgos'!$P$62),"")</f>
        <v/>
      </c>
      <c r="R54" s="81" t="str">
        <f>IF(AND('Mapa Riesgos'!$Z$63="Muy Baja",'Mapa Riesgos'!$AB$63="Menor"),CONCATENATE("R9C",'Mapa Riesgos'!$P$63),"")</f>
        <v/>
      </c>
      <c r="S54" s="81" t="str">
        <f>IF(AND('Mapa Riesgos'!$Z$64="Muy Baja",'Mapa Riesgos'!$AB$64="Menor"),CONCATENATE("R9C",'Mapa Riesgos'!$P$64),"")</f>
        <v/>
      </c>
      <c r="T54" s="81" t="str">
        <f>IF(AND('Mapa Riesgos'!$Z$65="Muy Baja",'Mapa Riesgos'!$AB$65="Menor"),CONCATENATE("R9C",'Mapa Riesgos'!$P$65),"")</f>
        <v/>
      </c>
      <c r="U54" s="82" t="str">
        <f>IF(AND('Mapa Riesgos'!$Z$66="Muy Baja",'Mapa Riesgos'!$AB$66="Menor"),CONCATENATE("R9C",'Mapa Riesgos'!$P$66),"")</f>
        <v/>
      </c>
      <c r="V54" s="71" t="str">
        <f>IF(AND('Mapa Riesgos'!$Z$61="Muy Baja",'Mapa Riesgos'!$AB$61="Moderado"),CONCATENATE("R9C",'Mapa Riesgos'!$P$61),"")</f>
        <v/>
      </c>
      <c r="W54" s="72" t="str">
        <f>IF(AND('Mapa Riesgos'!$Z$62="Muy Baja",'Mapa Riesgos'!$AB$62="Moderado"),CONCATENATE("R9C",'Mapa Riesgos'!$P$62),"")</f>
        <v/>
      </c>
      <c r="X54" s="72" t="str">
        <f>IF(AND('Mapa Riesgos'!$Z$63="Muy Baja",'Mapa Riesgos'!$AB$63="Moderado"),CONCATENATE("R9C",'Mapa Riesgos'!$P$63),"")</f>
        <v/>
      </c>
      <c r="Y54" s="72" t="str">
        <f>IF(AND('Mapa Riesgos'!$Z$64="Muy Baja",'Mapa Riesgos'!$AB$64="Moderado"),CONCATENATE("R9C",'Mapa Riesgos'!$P$64),"")</f>
        <v/>
      </c>
      <c r="Z54" s="72" t="str">
        <f>IF(AND('Mapa Riesgos'!$Z$65="Muy Baja",'Mapa Riesgos'!$AB$65="Moderado"),CONCATENATE("R9C",'Mapa Riesgos'!$P$65),"")</f>
        <v/>
      </c>
      <c r="AA54" s="73" t="str">
        <f>IF(AND('Mapa Riesgos'!$Z$66="Muy Baja",'Mapa Riesgos'!$AB$66="Moderado"),CONCATENATE("R9C",'Mapa Riesgos'!$P$66),"")</f>
        <v/>
      </c>
      <c r="AB54" s="55" t="str">
        <f>IF(AND('Mapa Riesgos'!$Z$61="Muy Baja",'Mapa Riesgos'!$AB$61="Mayor"),CONCATENATE("R9C",'Mapa Riesgos'!$P$61),"")</f>
        <v/>
      </c>
      <c r="AC54" s="56" t="str">
        <f>IF(AND('Mapa Riesgos'!$Z$62="Muy Baja",'Mapa Riesgos'!$AB$62="Mayor"),CONCATENATE("R9C",'Mapa Riesgos'!$P$62),"")</f>
        <v/>
      </c>
      <c r="AD54" s="61" t="str">
        <f>IF(AND('Mapa Riesgos'!$Z$63="Muy Baja",'Mapa Riesgos'!$AB$63="Mayor"),CONCATENATE("R9C",'Mapa Riesgos'!$P$63),"")</f>
        <v/>
      </c>
      <c r="AE54" s="61" t="str">
        <f>IF(AND('Mapa Riesgos'!$Z$64="Muy Baja",'Mapa Riesgos'!$AB$64="Mayor"),CONCATENATE("R9C",'Mapa Riesgos'!$P$64),"")</f>
        <v/>
      </c>
      <c r="AF54" s="61" t="str">
        <f>IF(AND('Mapa Riesgos'!$Z$65="Muy Baja",'Mapa Riesgos'!$AB$65="Mayor"),CONCATENATE("R9C",'Mapa Riesgos'!$P$65),"")</f>
        <v/>
      </c>
      <c r="AG54" s="57" t="str">
        <f>IF(AND('Mapa Riesgos'!$Z$66="Muy Baja",'Mapa Riesgos'!$AB$66="Mayor"),CONCATENATE("R9C",'Mapa Riesgos'!$P$66),"")</f>
        <v/>
      </c>
      <c r="AH54" s="58" t="str">
        <f>IF(AND('Mapa Riesgos'!$Z$61="Muy Baja",'Mapa Riesgos'!$AB$61="Catastrófico"),CONCATENATE("R9C",'Mapa Riesgos'!$P$61),"")</f>
        <v/>
      </c>
      <c r="AI54" s="59" t="str">
        <f>IF(AND('Mapa Riesgos'!$Z$62="Muy Baja",'Mapa Riesgos'!$AB$62="Catastrófico"),CONCATENATE("R9C",'Mapa Riesgos'!$P$62),"")</f>
        <v/>
      </c>
      <c r="AJ54" s="59" t="str">
        <f>IF(AND('Mapa Riesgos'!$Z$63="Muy Baja",'Mapa Riesgos'!$AB$63="Catastrófico"),CONCATENATE("R9C",'Mapa Riesgos'!$P$63),"")</f>
        <v/>
      </c>
      <c r="AK54" s="59" t="str">
        <f>IF(AND('Mapa Riesgos'!$Z$64="Muy Baja",'Mapa Riesgos'!$AB$64="Catastrófico"),CONCATENATE("R9C",'Mapa Riesgos'!$P$64),"")</f>
        <v/>
      </c>
      <c r="AL54" s="59" t="str">
        <f>IF(AND('Mapa Riesgos'!$Z$65="Muy Baja",'Mapa Riesgos'!$AB$65="Catastrófico"),CONCATENATE("R9C",'Mapa Riesgos'!$P$65),"")</f>
        <v/>
      </c>
      <c r="AM54" s="60" t="str">
        <f>IF(AND('Mapa Riesgos'!$Z$66="Muy Baja",'Mapa Riesgos'!$AB$66="Catastrófico"),CONCATENATE("R9C",'Mapa Riesgos'!$P$66),"")</f>
        <v/>
      </c>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row>
    <row r="55" spans="1:80" ht="15.75" customHeight="1" thickBot="1">
      <c r="A55" s="87"/>
      <c r="B55" s="416"/>
      <c r="C55" s="416"/>
      <c r="D55" s="417"/>
      <c r="E55" s="460"/>
      <c r="F55" s="461"/>
      <c r="G55" s="461"/>
      <c r="H55" s="461"/>
      <c r="I55" s="462"/>
      <c r="J55" s="83" t="str">
        <f>IF(AND('Mapa Riesgos'!$Z$67="Muy Baja",'Mapa Riesgos'!$AB$67="Leve"),CONCATENATE("R10C",'Mapa Riesgos'!$P$67),"")</f>
        <v/>
      </c>
      <c r="K55" s="84" t="str">
        <f>IF(AND('Mapa Riesgos'!$Z$68="Muy Baja",'Mapa Riesgos'!$AB$68="Leve"),CONCATENATE("R10C",'Mapa Riesgos'!$P$68),"")</f>
        <v/>
      </c>
      <c r="L55" s="84" t="str">
        <f>IF(AND('Mapa Riesgos'!$Z$69="Muy Baja",'Mapa Riesgos'!$AB$69="Leve"),CONCATENATE("R10C",'Mapa Riesgos'!$P$69),"")</f>
        <v/>
      </c>
      <c r="M55" s="84" t="str">
        <f>IF(AND('Mapa Riesgos'!$Z$70="Muy Baja",'Mapa Riesgos'!$AB$70="Leve"),CONCATENATE("R10C",'Mapa Riesgos'!$P$70),"")</f>
        <v/>
      </c>
      <c r="N55" s="84" t="str">
        <f>IF(AND('Mapa Riesgos'!$Z$71="Muy Baja",'Mapa Riesgos'!$AB$71="Leve"),CONCATENATE("R10C",'Mapa Riesgos'!$P$71),"")</f>
        <v/>
      </c>
      <c r="O55" s="85" t="str">
        <f>IF(AND('Mapa Riesgos'!$Z$72="Muy Baja",'Mapa Riesgos'!$AB$72="Leve"),CONCATENATE("R10C",'Mapa Riesgos'!$P$72),"")</f>
        <v/>
      </c>
      <c r="P55" s="83" t="str">
        <f>IF(AND('Mapa Riesgos'!$Z$67="Muy Baja",'Mapa Riesgos'!$AB$67="Menor"),CONCATENATE("R10C",'Mapa Riesgos'!$P$67),"")</f>
        <v/>
      </c>
      <c r="Q55" s="84" t="str">
        <f>IF(AND('Mapa Riesgos'!$Z$68="Muy Baja",'Mapa Riesgos'!$AB$68="Menor"),CONCATENATE("R10C",'Mapa Riesgos'!$P$68),"")</f>
        <v/>
      </c>
      <c r="R55" s="84" t="str">
        <f>IF(AND('Mapa Riesgos'!$Z$69="Muy Baja",'Mapa Riesgos'!$AB$69="Menor"),CONCATENATE("R10C",'Mapa Riesgos'!$P$69),"")</f>
        <v/>
      </c>
      <c r="S55" s="84" t="str">
        <f>IF(AND('Mapa Riesgos'!$Z$70="Muy Baja",'Mapa Riesgos'!$AB$70="Menor"),CONCATENATE("R10C",'Mapa Riesgos'!$P$70),"")</f>
        <v/>
      </c>
      <c r="T55" s="84" t="str">
        <f>IF(AND('Mapa Riesgos'!$Z$71="Muy Baja",'Mapa Riesgos'!$AB$71="Menor"),CONCATENATE("R10C",'Mapa Riesgos'!$P$71),"")</f>
        <v/>
      </c>
      <c r="U55" s="85" t="str">
        <f>IF(AND('Mapa Riesgos'!$Z$72="Muy Baja",'Mapa Riesgos'!$AB$72="Menor"),CONCATENATE("R10C",'Mapa Riesgos'!$P$72),"")</f>
        <v/>
      </c>
      <c r="V55" s="74" t="str">
        <f>IF(AND('Mapa Riesgos'!$Z$67="Muy Baja",'Mapa Riesgos'!$AB$67="Moderado"),CONCATENATE("R10C",'Mapa Riesgos'!$P$67),"")</f>
        <v/>
      </c>
      <c r="W55" s="75" t="str">
        <f>IF(AND('Mapa Riesgos'!$Z$68="Muy Baja",'Mapa Riesgos'!$AB$68="Moderado"),CONCATENATE("R10C",'Mapa Riesgos'!$P$68),"")</f>
        <v/>
      </c>
      <c r="X55" s="75" t="str">
        <f>IF(AND('Mapa Riesgos'!$Z$69="Muy Baja",'Mapa Riesgos'!$AB$69="Moderado"),CONCATENATE("R10C",'Mapa Riesgos'!$P$69),"")</f>
        <v/>
      </c>
      <c r="Y55" s="75" t="str">
        <f>IF(AND('Mapa Riesgos'!$Z$70="Muy Baja",'Mapa Riesgos'!$AB$70="Moderado"),CONCATENATE("R10C",'Mapa Riesgos'!$P$70),"")</f>
        <v/>
      </c>
      <c r="Z55" s="75" t="str">
        <f>IF(AND('Mapa Riesgos'!$Z$71="Muy Baja",'Mapa Riesgos'!$AB$71="Moderado"),CONCATENATE("R10C",'Mapa Riesgos'!$P$71),"")</f>
        <v/>
      </c>
      <c r="AA55" s="76" t="str">
        <f>IF(AND('Mapa Riesgos'!$Z$72="Muy Baja",'Mapa Riesgos'!$AB$72="Moderado"),CONCATENATE("R10C",'Mapa Riesgos'!$P$72),"")</f>
        <v/>
      </c>
      <c r="AB55" s="62" t="str">
        <f>IF(AND('Mapa Riesgos'!$Z$67="Muy Baja",'Mapa Riesgos'!$AB$67="Mayor"),CONCATENATE("R10C",'Mapa Riesgos'!$P$67),"")</f>
        <v/>
      </c>
      <c r="AC55" s="63" t="str">
        <f>IF(AND('Mapa Riesgos'!$Z$68="Muy Baja",'Mapa Riesgos'!$AB$68="Mayor"),CONCATENATE("R10C",'Mapa Riesgos'!$P$68),"")</f>
        <v/>
      </c>
      <c r="AD55" s="63" t="str">
        <f>IF(AND('Mapa Riesgos'!$Z$69="Muy Baja",'Mapa Riesgos'!$AB$69="Mayor"),CONCATENATE("R10C",'Mapa Riesgos'!$P$69),"")</f>
        <v/>
      </c>
      <c r="AE55" s="63" t="str">
        <f>IF(AND('Mapa Riesgos'!$Z$70="Muy Baja",'Mapa Riesgos'!$AB$70="Mayor"),CONCATENATE("R10C",'Mapa Riesgos'!$P$70),"")</f>
        <v/>
      </c>
      <c r="AF55" s="63" t="str">
        <f>IF(AND('Mapa Riesgos'!$Z$71="Muy Baja",'Mapa Riesgos'!$AB$71="Mayor"),CONCATENATE("R10C",'Mapa Riesgos'!$P$71),"")</f>
        <v/>
      </c>
      <c r="AG55" s="64" t="str">
        <f>IF(AND('Mapa Riesgos'!$Z$72="Muy Baja",'Mapa Riesgos'!$AB$72="Mayor"),CONCATENATE("R10C",'Mapa Riesgos'!$P$72),"")</f>
        <v/>
      </c>
      <c r="AH55" s="65" t="str">
        <f>IF(AND('Mapa Riesgos'!$Z$67="Muy Baja",'Mapa Riesgos'!$AB$67="Catastrófico"),CONCATENATE("R10C",'Mapa Riesgos'!$P$67),"")</f>
        <v/>
      </c>
      <c r="AI55" s="66" t="str">
        <f>IF(AND('Mapa Riesgos'!$Z$68="Muy Baja",'Mapa Riesgos'!$AB$68="Catastrófico"),CONCATENATE("R10C",'Mapa Riesgos'!$P$68),"")</f>
        <v/>
      </c>
      <c r="AJ55" s="66" t="str">
        <f>IF(AND('Mapa Riesgos'!$Z$69="Muy Baja",'Mapa Riesgos'!$AB$69="Catastrófico"),CONCATENATE("R10C",'Mapa Riesgos'!$P$69),"")</f>
        <v/>
      </c>
      <c r="AK55" s="66" t="str">
        <f>IF(AND('Mapa Riesgos'!$Z$70="Muy Baja",'Mapa Riesgos'!$AB$70="Catastrófico"),CONCATENATE("R10C",'Mapa Riesgos'!$P$70),"")</f>
        <v/>
      </c>
      <c r="AL55" s="66" t="str">
        <f>IF(AND('Mapa Riesgos'!$Z$71="Muy Baja",'Mapa Riesgos'!$AB$71="Catastrófico"),CONCATENATE("R10C",'Mapa Riesgos'!$P$71),"")</f>
        <v/>
      </c>
      <c r="AM55" s="67" t="str">
        <f>IF(AND('Mapa Riesgos'!$Z$72="Muy Baja",'Mapa Riesgos'!$AB$72="Catastrófico"),CONCATENATE("R10C",'Mapa Riesgos'!$P$72),"")</f>
        <v/>
      </c>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row>
    <row r="56" spans="1:80">
      <c r="A56" s="87"/>
      <c r="B56" s="87"/>
      <c r="C56" s="87"/>
      <c r="D56" s="87"/>
      <c r="E56" s="87"/>
      <c r="F56" s="87"/>
      <c r="G56" s="87"/>
      <c r="H56" s="87"/>
      <c r="I56" s="87"/>
      <c r="J56" s="454" t="s">
        <v>105</v>
      </c>
      <c r="K56" s="455"/>
      <c r="L56" s="455"/>
      <c r="M56" s="455"/>
      <c r="N56" s="455"/>
      <c r="O56" s="456"/>
      <c r="P56" s="454" t="s">
        <v>104</v>
      </c>
      <c r="Q56" s="455"/>
      <c r="R56" s="455"/>
      <c r="S56" s="455"/>
      <c r="T56" s="455"/>
      <c r="U56" s="456"/>
      <c r="V56" s="454" t="s">
        <v>103</v>
      </c>
      <c r="W56" s="455"/>
      <c r="X56" s="455"/>
      <c r="Y56" s="455"/>
      <c r="Z56" s="455"/>
      <c r="AA56" s="456"/>
      <c r="AB56" s="454" t="s">
        <v>102</v>
      </c>
      <c r="AC56" s="463"/>
      <c r="AD56" s="455"/>
      <c r="AE56" s="455"/>
      <c r="AF56" s="455"/>
      <c r="AG56" s="456"/>
      <c r="AH56" s="454" t="s">
        <v>101</v>
      </c>
      <c r="AI56" s="455"/>
      <c r="AJ56" s="455"/>
      <c r="AK56" s="455"/>
      <c r="AL56" s="455"/>
      <c r="AM56" s="456"/>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row>
    <row r="57" spans="1:80">
      <c r="A57" s="87"/>
      <c r="B57" s="87"/>
      <c r="C57" s="87"/>
      <c r="D57" s="87"/>
      <c r="E57" s="87"/>
      <c r="F57" s="87"/>
      <c r="G57" s="87"/>
      <c r="H57" s="87"/>
      <c r="I57" s="87"/>
      <c r="J57" s="457"/>
      <c r="K57" s="458"/>
      <c r="L57" s="458"/>
      <c r="M57" s="458"/>
      <c r="N57" s="458"/>
      <c r="O57" s="459"/>
      <c r="P57" s="457"/>
      <c r="Q57" s="458"/>
      <c r="R57" s="458"/>
      <c r="S57" s="458"/>
      <c r="T57" s="458"/>
      <c r="U57" s="459"/>
      <c r="V57" s="457"/>
      <c r="W57" s="458"/>
      <c r="X57" s="458"/>
      <c r="Y57" s="458"/>
      <c r="Z57" s="458"/>
      <c r="AA57" s="459"/>
      <c r="AB57" s="457"/>
      <c r="AC57" s="458"/>
      <c r="AD57" s="458"/>
      <c r="AE57" s="458"/>
      <c r="AF57" s="458"/>
      <c r="AG57" s="459"/>
      <c r="AH57" s="457"/>
      <c r="AI57" s="458"/>
      <c r="AJ57" s="458"/>
      <c r="AK57" s="458"/>
      <c r="AL57" s="458"/>
      <c r="AM57" s="459"/>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row>
    <row r="58" spans="1:80">
      <c r="A58" s="87"/>
      <c r="B58" s="87"/>
      <c r="C58" s="87"/>
      <c r="D58" s="87"/>
      <c r="E58" s="87"/>
      <c r="F58" s="87"/>
      <c r="G58" s="87"/>
      <c r="H58" s="87"/>
      <c r="I58" s="87"/>
      <c r="J58" s="457"/>
      <c r="K58" s="458"/>
      <c r="L58" s="458"/>
      <c r="M58" s="458"/>
      <c r="N58" s="458"/>
      <c r="O58" s="459"/>
      <c r="P58" s="457"/>
      <c r="Q58" s="458"/>
      <c r="R58" s="458"/>
      <c r="S58" s="458"/>
      <c r="T58" s="458"/>
      <c r="U58" s="459"/>
      <c r="V58" s="457"/>
      <c r="W58" s="458"/>
      <c r="X58" s="458"/>
      <c r="Y58" s="458"/>
      <c r="Z58" s="458"/>
      <c r="AA58" s="459"/>
      <c r="AB58" s="457"/>
      <c r="AC58" s="458"/>
      <c r="AD58" s="458"/>
      <c r="AE58" s="458"/>
      <c r="AF58" s="458"/>
      <c r="AG58" s="459"/>
      <c r="AH58" s="457"/>
      <c r="AI58" s="458"/>
      <c r="AJ58" s="458"/>
      <c r="AK58" s="458"/>
      <c r="AL58" s="458"/>
      <c r="AM58" s="459"/>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row>
    <row r="59" spans="1:80">
      <c r="A59" s="87"/>
      <c r="B59" s="87"/>
      <c r="C59" s="87"/>
      <c r="D59" s="87"/>
      <c r="E59" s="87"/>
      <c r="F59" s="87"/>
      <c r="G59" s="87"/>
      <c r="H59" s="87"/>
      <c r="I59" s="87"/>
      <c r="J59" s="457"/>
      <c r="K59" s="458"/>
      <c r="L59" s="458"/>
      <c r="M59" s="458"/>
      <c r="N59" s="458"/>
      <c r="O59" s="459"/>
      <c r="P59" s="457"/>
      <c r="Q59" s="458"/>
      <c r="R59" s="458"/>
      <c r="S59" s="458"/>
      <c r="T59" s="458"/>
      <c r="U59" s="459"/>
      <c r="V59" s="457"/>
      <c r="W59" s="458"/>
      <c r="X59" s="458"/>
      <c r="Y59" s="458"/>
      <c r="Z59" s="458"/>
      <c r="AA59" s="459"/>
      <c r="AB59" s="457"/>
      <c r="AC59" s="458"/>
      <c r="AD59" s="458"/>
      <c r="AE59" s="458"/>
      <c r="AF59" s="458"/>
      <c r="AG59" s="459"/>
      <c r="AH59" s="457"/>
      <c r="AI59" s="458"/>
      <c r="AJ59" s="458"/>
      <c r="AK59" s="458"/>
      <c r="AL59" s="458"/>
      <c r="AM59" s="459"/>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row>
    <row r="60" spans="1:80">
      <c r="A60" s="87"/>
      <c r="B60" s="87"/>
      <c r="C60" s="87"/>
      <c r="D60" s="87"/>
      <c r="E60" s="87"/>
      <c r="F60" s="87"/>
      <c r="G60" s="87"/>
      <c r="H60" s="87"/>
      <c r="I60" s="87"/>
      <c r="J60" s="457"/>
      <c r="K60" s="458"/>
      <c r="L60" s="458"/>
      <c r="M60" s="458"/>
      <c r="N60" s="458"/>
      <c r="O60" s="459"/>
      <c r="P60" s="457"/>
      <c r="Q60" s="458"/>
      <c r="R60" s="458"/>
      <c r="S60" s="458"/>
      <c r="T60" s="458"/>
      <c r="U60" s="459"/>
      <c r="V60" s="457"/>
      <c r="W60" s="458"/>
      <c r="X60" s="458"/>
      <c r="Y60" s="458"/>
      <c r="Z60" s="458"/>
      <c r="AA60" s="459"/>
      <c r="AB60" s="457"/>
      <c r="AC60" s="458"/>
      <c r="AD60" s="458"/>
      <c r="AE60" s="458"/>
      <c r="AF60" s="458"/>
      <c r="AG60" s="459"/>
      <c r="AH60" s="457"/>
      <c r="AI60" s="458"/>
      <c r="AJ60" s="458"/>
      <c r="AK60" s="458"/>
      <c r="AL60" s="458"/>
      <c r="AM60" s="459"/>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row>
    <row r="61" spans="1:80" ht="15.75" thickBot="1">
      <c r="A61" s="87"/>
      <c r="B61" s="87"/>
      <c r="C61" s="87"/>
      <c r="D61" s="87"/>
      <c r="E61" s="87"/>
      <c r="F61" s="87"/>
      <c r="G61" s="87"/>
      <c r="H61" s="87"/>
      <c r="I61" s="87"/>
      <c r="J61" s="460"/>
      <c r="K61" s="461"/>
      <c r="L61" s="461"/>
      <c r="M61" s="461"/>
      <c r="N61" s="461"/>
      <c r="O61" s="462"/>
      <c r="P61" s="460"/>
      <c r="Q61" s="461"/>
      <c r="R61" s="461"/>
      <c r="S61" s="461"/>
      <c r="T61" s="461"/>
      <c r="U61" s="462"/>
      <c r="V61" s="460"/>
      <c r="W61" s="461"/>
      <c r="X61" s="461"/>
      <c r="Y61" s="461"/>
      <c r="Z61" s="461"/>
      <c r="AA61" s="462"/>
      <c r="AB61" s="460"/>
      <c r="AC61" s="461"/>
      <c r="AD61" s="461"/>
      <c r="AE61" s="461"/>
      <c r="AF61" s="461"/>
      <c r="AG61" s="462"/>
      <c r="AH61" s="460"/>
      <c r="AI61" s="461"/>
      <c r="AJ61" s="461"/>
      <c r="AK61" s="461"/>
      <c r="AL61" s="461"/>
      <c r="AM61" s="462"/>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row>
    <row r="62" spans="1:80">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row>
    <row r="63" spans="1:80" ht="15" customHeight="1">
      <c r="A63" s="87"/>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87"/>
      <c r="AV63" s="87"/>
      <c r="AW63" s="87"/>
      <c r="AX63" s="87"/>
      <c r="AY63" s="87"/>
      <c r="AZ63" s="87"/>
      <c r="BA63" s="87"/>
      <c r="BB63" s="87"/>
      <c r="BC63" s="87"/>
      <c r="BD63" s="87"/>
      <c r="BE63" s="87"/>
      <c r="BF63" s="87"/>
      <c r="BG63" s="87"/>
      <c r="BH63" s="87"/>
    </row>
    <row r="64" spans="1:80" ht="15" customHeight="1">
      <c r="A64" s="87"/>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87"/>
      <c r="AV64" s="87"/>
      <c r="AW64" s="87"/>
      <c r="AX64" s="87"/>
      <c r="AY64" s="87"/>
      <c r="AZ64" s="87"/>
      <c r="BA64" s="87"/>
      <c r="BB64" s="87"/>
      <c r="BC64" s="87"/>
      <c r="BD64" s="87"/>
      <c r="BE64" s="87"/>
      <c r="BF64" s="87"/>
      <c r="BG64" s="87"/>
      <c r="BH64" s="87"/>
    </row>
    <row r="65" spans="1:60">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row>
    <row r="66" spans="1:60">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row>
    <row r="67" spans="1:60">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row>
    <row r="68" spans="1:60">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row>
    <row r="69" spans="1:60">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row>
    <row r="70" spans="1:60">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row>
    <row r="71" spans="1:60">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row>
    <row r="72" spans="1:60">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row>
    <row r="73" spans="1:60">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row>
    <row r="74" spans="1:60">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row>
    <row r="75" spans="1:60">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row>
    <row r="76" spans="1:60">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row>
    <row r="77" spans="1:60">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row>
    <row r="78" spans="1:60">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row>
    <row r="79" spans="1:60">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row>
    <row r="80" spans="1:60">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row>
    <row r="81" spans="1:60">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row>
    <row r="82" spans="1:60">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row>
    <row r="83" spans="1:60">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row>
    <row r="84" spans="1:60">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row>
    <row r="85" spans="1:60">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row>
    <row r="86" spans="1:60">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row>
    <row r="87" spans="1:60">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row>
    <row r="88" spans="1:60">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row>
    <row r="89" spans="1:60">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row>
    <row r="90" spans="1:60">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row>
    <row r="91" spans="1:60">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row>
    <row r="92" spans="1:60">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row>
    <row r="93" spans="1:60">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row>
    <row r="94" spans="1:60">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row>
    <row r="95" spans="1:60">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row>
    <row r="96" spans="1:60">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row>
    <row r="97" spans="1:60">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row>
    <row r="98" spans="1:60">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row>
    <row r="99" spans="1:60">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row>
    <row r="100" spans="1:60">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row>
    <row r="101" spans="1:60">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row>
    <row r="102" spans="1:60">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row>
    <row r="103" spans="1:60">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row>
    <row r="104" spans="1:60">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row>
    <row r="105" spans="1:60">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row>
    <row r="106" spans="1:60">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row>
    <row r="107" spans="1:60">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row>
    <row r="108" spans="1:60">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row>
    <row r="109" spans="1:60">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row>
    <row r="110" spans="1:60">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row>
    <row r="111" spans="1:60">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row>
    <row r="112" spans="1:60">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row>
    <row r="113" spans="1:60">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row>
    <row r="114" spans="1:60">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row>
    <row r="115" spans="1:60">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row>
    <row r="116" spans="1:60">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row>
    <row r="117" spans="1:60">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row>
    <row r="118" spans="1:60">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row>
    <row r="119" spans="1:60">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row>
    <row r="120" spans="1:60">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row>
    <row r="121" spans="1:60">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row>
    <row r="122" spans="1:60">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row>
    <row r="123" spans="1:60">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row>
    <row r="124" spans="1:60">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row>
    <row r="125" spans="1:60">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row>
    <row r="126" spans="1:60">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row>
    <row r="127" spans="1:60">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row>
    <row r="128" spans="1:60">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row>
    <row r="129" spans="1:60">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row>
    <row r="130" spans="1:60">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row>
    <row r="131" spans="1:60">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row>
    <row r="132" spans="1:60">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row>
    <row r="133" spans="1:60">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row>
    <row r="134" spans="1:60">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row>
    <row r="135" spans="1:60">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row>
    <row r="136" spans="1:60">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row>
    <row r="137" spans="1:60">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row>
    <row r="138" spans="1:60">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row>
    <row r="139" spans="1:60">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row>
    <row r="140" spans="1:60">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row>
    <row r="141" spans="1:60">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row>
    <row r="142" spans="1:60">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row>
    <row r="143" spans="1:60">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row>
    <row r="144" spans="1:60">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row>
    <row r="145" spans="1:60">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row>
    <row r="146" spans="1:60">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row>
    <row r="147" spans="1:60">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row>
    <row r="148" spans="1:60">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row>
    <row r="149" spans="1:60">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row>
    <row r="150" spans="1:60">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row>
    <row r="151" spans="1:60">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row>
    <row r="152" spans="1:60">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row>
    <row r="153" spans="1:60">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row>
    <row r="154" spans="1:60">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row>
    <row r="155" spans="1:60">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row>
    <row r="156" spans="1:60">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row>
    <row r="157" spans="1:60">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row>
    <row r="158" spans="1:60">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row>
    <row r="159" spans="1:60">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row>
    <row r="160" spans="1:60">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row>
    <row r="161" spans="1:60">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row>
    <row r="162" spans="1:60">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row>
    <row r="163" spans="1:60">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row>
    <row r="164" spans="1:60">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row>
    <row r="165" spans="1:60">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row>
    <row r="166" spans="1:60">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row>
    <row r="167" spans="1:60">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row>
    <row r="168" spans="1:60">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row>
    <row r="169" spans="1:60">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row>
    <row r="170" spans="1:60">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row>
    <row r="171" spans="1:60">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row>
    <row r="172" spans="1:60">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row>
    <row r="173" spans="1:60">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row>
    <row r="174" spans="1:60">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row>
    <row r="175" spans="1:60">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row>
    <row r="176" spans="1:60">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row>
    <row r="177" spans="1:60">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row>
    <row r="178" spans="1:60">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row>
    <row r="179" spans="1:60">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row>
    <row r="180" spans="1:60">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row>
    <row r="181" spans="1:60">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row>
    <row r="182" spans="1:60">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row>
    <row r="183" spans="1:60">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row>
    <row r="184" spans="1:60">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row>
    <row r="185" spans="1:60">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row>
    <row r="186" spans="1:60">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row>
    <row r="187" spans="1:60">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row>
    <row r="188" spans="1:60">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row>
    <row r="189" spans="1:60">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row>
    <row r="190" spans="1:60">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row>
    <row r="191" spans="1:60">
      <c r="A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row>
    <row r="192" spans="1:60">
      <c r="A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row>
    <row r="193" spans="1:60">
      <c r="A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row>
    <row r="194" spans="1:60">
      <c r="A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row>
    <row r="195" spans="1:60">
      <c r="A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row>
    <row r="196" spans="1:60">
      <c r="A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row>
    <row r="197" spans="1:60">
      <c r="A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row>
    <row r="198" spans="1:60">
      <c r="A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row>
    <row r="199" spans="1:60">
      <c r="A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row>
    <row r="200" spans="1:60">
      <c r="A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row>
    <row r="201" spans="1:60">
      <c r="A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row>
    <row r="202" spans="1:60">
      <c r="A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row>
    <row r="203" spans="1:60">
      <c r="A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row>
    <row r="204" spans="1:60">
      <c r="A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row>
    <row r="205" spans="1:60">
      <c r="A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row>
    <row r="206" spans="1:60">
      <c r="A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row>
    <row r="207" spans="1:60">
      <c r="A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row>
    <row r="208" spans="1:60">
      <c r="A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row>
    <row r="209" spans="1:60">
      <c r="A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row>
    <row r="210" spans="1:60">
      <c r="A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row>
    <row r="211" spans="1:60">
      <c r="A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row>
    <row r="212" spans="1:60">
      <c r="A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row>
    <row r="213" spans="1:60">
      <c r="A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row>
    <row r="214" spans="1:60">
      <c r="A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row>
    <row r="215" spans="1:60">
      <c r="A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row>
    <row r="216" spans="1:60">
      <c r="A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row>
    <row r="217" spans="1:60">
      <c r="A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row>
    <row r="218" spans="1:60">
      <c r="A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row>
    <row r="219" spans="1:60">
      <c r="A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row>
    <row r="220" spans="1:60">
      <c r="A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row>
    <row r="221" spans="1:60">
      <c r="A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row>
    <row r="222" spans="1:60">
      <c r="A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row>
    <row r="223" spans="1:60">
      <c r="A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row>
    <row r="224" spans="1:60">
      <c r="A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row>
    <row r="225" spans="1:60">
      <c r="A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row>
    <row r="226" spans="1:60">
      <c r="A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row>
    <row r="227" spans="1:60">
      <c r="A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row>
    <row r="228" spans="1:60">
      <c r="A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row>
    <row r="229" spans="1:60">
      <c r="A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row>
    <row r="230" spans="1:60">
      <c r="A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row>
    <row r="231" spans="1:60">
      <c r="A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row>
    <row r="232" spans="1:60">
      <c r="A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row>
    <row r="233" spans="1:60">
      <c r="A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row>
    <row r="234" spans="1:60">
      <c r="A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row>
    <row r="235" spans="1:60">
      <c r="A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row>
    <row r="236" spans="1:60">
      <c r="A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row>
    <row r="237" spans="1:60">
      <c r="A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row>
    <row r="238" spans="1:60">
      <c r="A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row>
    <row r="239" spans="1:60">
      <c r="A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row>
    <row r="240" spans="1:60">
      <c r="A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row>
    <row r="241" spans="1:60">
      <c r="A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row>
    <row r="242" spans="1:60">
      <c r="A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row>
    <row r="243" spans="1:60">
      <c r="A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row>
    <row r="244" spans="1:60">
      <c r="A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row>
    <row r="245" spans="1:60">
      <c r="A245" s="87"/>
    </row>
    <row r="246" spans="1:60">
      <c r="A246" s="87"/>
    </row>
    <row r="247" spans="1:60">
      <c r="A247" s="87"/>
    </row>
    <row r="248" spans="1:60">
      <c r="A248" s="87"/>
    </row>
  </sheetData>
  <sheetProtection algorithmName="SHA-512" hashValue="ZMJaBFZIFAUXBxlJQWITYvrXP8z5tp5l984qzOXvpHLXJ0NqCY2a9tQ/mlpPZtX4coLwz6tx3YZfWtXVylg79w==" saltValue="sPb50MyDw/vHYtgpVJ500Q=="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85" zoomScaleNormal="85" workbookViewId="0">
      <selection activeCell="B12" sqref="B12"/>
    </sheetView>
  </sheetViews>
  <sheetFormatPr baseColWidth="10" defaultRowHeight="15"/>
  <cols>
    <col min="2" max="2" width="24.140625" customWidth="1"/>
    <col min="3" max="3" width="70.140625" customWidth="1"/>
    <col min="4" max="4" width="29.85546875" customWidth="1"/>
  </cols>
  <sheetData>
    <row r="1" spans="1:37" ht="23.25">
      <c r="A1" s="87"/>
      <c r="B1" s="504" t="s">
        <v>52</v>
      </c>
      <c r="C1" s="504"/>
      <c r="D1" s="504"/>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7" ht="25.5">
      <c r="A3" s="87"/>
      <c r="B3" s="9"/>
      <c r="C3" s="10" t="s">
        <v>49</v>
      </c>
      <c r="D3" s="10" t="s">
        <v>4</v>
      </c>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spans="1:37" ht="51">
      <c r="A4" s="87"/>
      <c r="B4" s="11" t="s">
        <v>48</v>
      </c>
      <c r="C4" s="12" t="s">
        <v>99</v>
      </c>
      <c r="D4" s="13">
        <v>0.2</v>
      </c>
      <c r="E4" s="87"/>
      <c r="F4" s="87"/>
      <c r="G4" s="87"/>
      <c r="H4" s="87"/>
      <c r="I4" s="87"/>
      <c r="J4" s="87"/>
      <c r="K4" s="87"/>
      <c r="L4" s="87"/>
      <c r="M4" s="87"/>
      <c r="N4" s="87"/>
      <c r="O4" s="87"/>
      <c r="P4" s="87"/>
      <c r="Q4" s="87"/>
      <c r="R4" s="87"/>
      <c r="S4" s="87"/>
      <c r="T4" s="87"/>
      <c r="U4" s="87"/>
      <c r="V4" s="87"/>
      <c r="W4" s="87"/>
      <c r="X4" s="87"/>
      <c r="Y4" s="87"/>
      <c r="Z4" s="87"/>
      <c r="AA4" s="87"/>
      <c r="AB4" s="87"/>
      <c r="AC4" s="87"/>
      <c r="AD4" s="87"/>
      <c r="AE4" s="87"/>
    </row>
    <row r="5" spans="1:37" ht="51">
      <c r="A5" s="87"/>
      <c r="B5" s="14" t="s">
        <v>50</v>
      </c>
      <c r="C5" s="15" t="s">
        <v>226</v>
      </c>
      <c r="D5" s="16">
        <v>0.4</v>
      </c>
      <c r="E5" s="87"/>
      <c r="F5" s="87"/>
      <c r="G5" s="87"/>
      <c r="H5" s="87"/>
      <c r="I5" s="87"/>
      <c r="J5" s="87"/>
      <c r="K5" s="87"/>
      <c r="L5" s="87"/>
      <c r="M5" s="87"/>
      <c r="N5" s="87"/>
      <c r="O5" s="87"/>
      <c r="P5" s="87"/>
      <c r="Q5" s="87"/>
      <c r="R5" s="87"/>
      <c r="S5" s="87"/>
      <c r="T5" s="87"/>
      <c r="U5" s="87"/>
      <c r="V5" s="87"/>
      <c r="W5" s="87"/>
      <c r="X5" s="87"/>
      <c r="Y5" s="87"/>
      <c r="Z5" s="87"/>
      <c r="AA5" s="87"/>
      <c r="AB5" s="87"/>
      <c r="AC5" s="87"/>
      <c r="AD5" s="87"/>
      <c r="AE5" s="87"/>
    </row>
    <row r="6" spans="1:37" ht="51">
      <c r="A6" s="87"/>
      <c r="B6" s="17" t="s">
        <v>100</v>
      </c>
      <c r="C6" s="15" t="s">
        <v>227</v>
      </c>
      <c r="D6" s="16">
        <v>0.6</v>
      </c>
      <c r="E6" s="87"/>
      <c r="F6" s="87"/>
      <c r="G6" s="87"/>
      <c r="H6" s="87"/>
      <c r="I6" s="87"/>
      <c r="J6" s="87"/>
      <c r="K6" s="87"/>
      <c r="L6" s="87"/>
      <c r="M6" s="87"/>
      <c r="N6" s="87"/>
      <c r="O6" s="87"/>
      <c r="P6" s="87"/>
      <c r="Q6" s="87"/>
      <c r="R6" s="87"/>
      <c r="S6" s="87"/>
      <c r="T6" s="87"/>
      <c r="U6" s="87"/>
      <c r="V6" s="87"/>
      <c r="W6" s="87"/>
      <c r="X6" s="87"/>
      <c r="Y6" s="87"/>
      <c r="Z6" s="87"/>
      <c r="AA6" s="87"/>
      <c r="AB6" s="87"/>
      <c r="AC6" s="87"/>
      <c r="AD6" s="87"/>
      <c r="AE6" s="87"/>
    </row>
    <row r="7" spans="1:37" ht="76.5">
      <c r="A7" s="87"/>
      <c r="B7" s="18" t="s">
        <v>6</v>
      </c>
      <c r="C7" s="15" t="s">
        <v>228</v>
      </c>
      <c r="D7" s="16">
        <v>0.8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row>
    <row r="8" spans="1:37" ht="51">
      <c r="A8" s="87"/>
      <c r="B8" s="19" t="s">
        <v>51</v>
      </c>
      <c r="C8" s="15" t="s">
        <v>229</v>
      </c>
      <c r="D8" s="16">
        <v>1</v>
      </c>
      <c r="E8" s="87"/>
      <c r="F8" s="87"/>
      <c r="G8" s="87"/>
      <c r="H8" s="87"/>
      <c r="I8" s="87"/>
      <c r="J8" s="87"/>
      <c r="K8" s="87"/>
      <c r="L8" s="87"/>
      <c r="M8" s="87"/>
      <c r="N8" s="87"/>
      <c r="O8" s="87"/>
      <c r="P8" s="87"/>
      <c r="Q8" s="87"/>
      <c r="R8" s="87"/>
      <c r="S8" s="87"/>
      <c r="T8" s="87"/>
      <c r="U8" s="87"/>
      <c r="V8" s="87"/>
      <c r="W8" s="87"/>
      <c r="X8" s="87"/>
      <c r="Y8" s="87"/>
      <c r="Z8" s="87"/>
      <c r="AA8" s="87"/>
      <c r="AB8" s="87"/>
      <c r="AC8" s="87"/>
      <c r="AD8" s="87"/>
      <c r="AE8" s="87"/>
    </row>
    <row r="9" spans="1:37">
      <c r="A9" s="87"/>
      <c r="B9" s="110"/>
      <c r="C9" s="110"/>
      <c r="D9" s="110"/>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16.5">
      <c r="A10" s="87"/>
      <c r="B10" s="111"/>
      <c r="C10" s="110"/>
      <c r="D10" s="110"/>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c r="A11" s="87"/>
      <c r="B11" s="110"/>
      <c r="C11" s="110"/>
      <c r="D11" s="110"/>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c r="A12" s="87"/>
      <c r="B12" s="110"/>
      <c r="C12" s="110"/>
      <c r="D12" s="110"/>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37">
      <c r="A13" s="87"/>
      <c r="B13" s="110"/>
      <c r="C13" s="110"/>
      <c r="D13" s="110"/>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37">
      <c r="A14" s="87"/>
      <c r="B14" s="110"/>
      <c r="C14" s="110"/>
      <c r="D14" s="110"/>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c r="A15" s="87"/>
      <c r="B15" s="110"/>
      <c r="C15" s="110"/>
      <c r="D15" s="110"/>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1:37">
      <c r="A16" s="87"/>
      <c r="B16" s="110"/>
      <c r="C16" s="110"/>
      <c r="D16" s="110"/>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row>
    <row r="17" spans="1:37">
      <c r="A17" s="87"/>
      <c r="B17" s="110"/>
      <c r="C17" s="110"/>
      <c r="D17" s="110"/>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1:37">
      <c r="A18" s="87"/>
      <c r="B18" s="110"/>
      <c r="C18" s="110"/>
      <c r="D18" s="110"/>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row>
    <row r="19" spans="1:37">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row>
    <row r="20" spans="1:37">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row>
    <row r="21" spans="1:37">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row>
    <row r="22" spans="1:37">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row>
    <row r="23" spans="1:37">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row>
    <row r="24" spans="1:37">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row>
    <row r="25" spans="1:37">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1:37">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row>
    <row r="27" spans="1:37">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row>
    <row r="28" spans="1:37">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row>
    <row r="29" spans="1:37">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row>
    <row r="30" spans="1:37">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row>
    <row r="31" spans="1:37">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row>
    <row r="32" spans="1:37">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row>
    <row r="33" spans="1:31">
      <c r="A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row>
    <row r="34" spans="1:31">
      <c r="A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row>
    <row r="35" spans="1:31">
      <c r="A35" s="87"/>
    </row>
    <row r="36" spans="1:31">
      <c r="A36" s="87"/>
    </row>
    <row r="37" spans="1:31">
      <c r="A37" s="87"/>
    </row>
    <row r="38" spans="1:31">
      <c r="A38" s="87"/>
    </row>
    <row r="39" spans="1:31">
      <c r="A39" s="87"/>
    </row>
    <row r="40" spans="1:31">
      <c r="A40" s="87"/>
    </row>
    <row r="41" spans="1:31">
      <c r="A41" s="87"/>
    </row>
    <row r="42" spans="1:31">
      <c r="A42" s="87"/>
    </row>
    <row r="43" spans="1:31">
      <c r="A43" s="87"/>
    </row>
    <row r="44" spans="1:31">
      <c r="A44" s="87"/>
    </row>
    <row r="45" spans="1:31">
      <c r="A45" s="87"/>
    </row>
    <row r="46" spans="1:31">
      <c r="A46" s="87"/>
    </row>
    <row r="47" spans="1:31">
      <c r="A47" s="87"/>
    </row>
    <row r="48" spans="1:31">
      <c r="A48" s="87"/>
    </row>
    <row r="49" spans="1:1">
      <c r="A49" s="87"/>
    </row>
    <row r="50" spans="1:1">
      <c r="A50" s="87"/>
    </row>
    <row r="51" spans="1:1">
      <c r="A51" s="87"/>
    </row>
    <row r="52" spans="1:1">
      <c r="A52" s="87"/>
    </row>
    <row r="53" spans="1:1">
      <c r="A53" s="87"/>
    </row>
    <row r="54" spans="1:1">
      <c r="A54" s="87"/>
    </row>
    <row r="55" spans="1:1">
      <c r="A55" s="87"/>
    </row>
  </sheetData>
  <sheetProtection algorithmName="SHA-512" hashValue="XDPFH9mWVHJPOlxbefBI0RvO84+yfaSyuc8ISGLxX1yjyOaSH9vgQYyr6WHM7ujVmxkCCzt1yWFczMxG9xXd0w==" saltValue="+TaHcTkuXC4ppGsKygNi6A==" spinCount="100000" sheet="1" objects="1" scenarios="1"/>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40" zoomScaleNormal="40" workbookViewId="0">
      <selection activeCell="B12" sqref="B12"/>
    </sheetView>
  </sheetViews>
  <sheetFormatPr baseColWidth="10" defaultRowHeight="15"/>
  <cols>
    <col min="2" max="2" width="40.42578125" customWidth="1"/>
    <col min="3" max="3" width="140.85546875" customWidth="1"/>
    <col min="4" max="4" width="168.42578125" customWidth="1"/>
    <col min="5" max="5" width="144.7109375" bestFit="1" customWidth="1"/>
  </cols>
  <sheetData>
    <row r="1" spans="1:21" ht="33.75">
      <c r="A1" s="87"/>
      <c r="B1" s="505" t="s">
        <v>60</v>
      </c>
      <c r="C1" s="505"/>
      <c r="D1" s="505"/>
      <c r="E1" s="87"/>
      <c r="F1" s="87"/>
      <c r="G1" s="87"/>
      <c r="H1" s="87"/>
      <c r="I1" s="87"/>
      <c r="J1" s="87"/>
      <c r="K1" s="87"/>
      <c r="L1" s="87"/>
      <c r="M1" s="87"/>
      <c r="N1" s="87"/>
      <c r="O1" s="87"/>
      <c r="P1" s="87"/>
      <c r="Q1" s="87"/>
      <c r="R1" s="87"/>
      <c r="S1" s="87"/>
      <c r="T1" s="87"/>
      <c r="U1" s="87"/>
    </row>
    <row r="2" spans="1:21">
      <c r="A2" s="87"/>
      <c r="B2" s="87"/>
      <c r="C2" s="87"/>
      <c r="D2" s="87"/>
      <c r="E2" s="87"/>
      <c r="F2" s="87"/>
      <c r="G2" s="87"/>
      <c r="H2" s="87"/>
      <c r="I2" s="87"/>
      <c r="J2" s="87"/>
      <c r="K2" s="87"/>
      <c r="L2" s="87"/>
      <c r="M2" s="87"/>
      <c r="N2" s="87"/>
      <c r="O2" s="87"/>
      <c r="P2" s="87"/>
      <c r="Q2" s="87"/>
      <c r="R2" s="87"/>
      <c r="S2" s="87"/>
      <c r="T2" s="87"/>
      <c r="U2" s="87"/>
    </row>
    <row r="3" spans="1:21" ht="53.25" customHeight="1">
      <c r="A3" s="87"/>
      <c r="B3" s="108"/>
      <c r="C3" s="30" t="s">
        <v>53</v>
      </c>
      <c r="D3" s="30" t="s">
        <v>54</v>
      </c>
      <c r="E3" s="87"/>
      <c r="F3" s="87"/>
      <c r="G3" s="87"/>
      <c r="H3" s="87"/>
      <c r="I3" s="87"/>
      <c r="J3" s="87"/>
      <c r="K3" s="87"/>
      <c r="L3" s="87"/>
      <c r="M3" s="87"/>
      <c r="N3" s="87"/>
      <c r="O3" s="87"/>
      <c r="P3" s="87"/>
      <c r="Q3" s="87"/>
      <c r="R3" s="87"/>
      <c r="S3" s="87"/>
      <c r="T3" s="87"/>
      <c r="U3" s="87"/>
    </row>
    <row r="4" spans="1:21" ht="409.6" customHeight="1">
      <c r="A4" s="107" t="s">
        <v>80</v>
      </c>
      <c r="B4" s="33" t="s">
        <v>98</v>
      </c>
      <c r="C4" s="38" t="s">
        <v>221</v>
      </c>
      <c r="D4" s="31" t="s">
        <v>194</v>
      </c>
      <c r="E4" s="87"/>
      <c r="F4" s="87"/>
      <c r="G4" s="87"/>
      <c r="H4" s="87"/>
      <c r="I4" s="87"/>
      <c r="J4" s="87"/>
      <c r="K4" s="87"/>
      <c r="L4" s="87"/>
      <c r="M4" s="87"/>
      <c r="N4" s="87"/>
      <c r="O4" s="87"/>
      <c r="P4" s="87"/>
      <c r="Q4" s="87"/>
      <c r="R4" s="87"/>
      <c r="S4" s="87"/>
      <c r="T4" s="87"/>
      <c r="U4" s="87"/>
    </row>
    <row r="5" spans="1:21" ht="202.5">
      <c r="A5" s="107" t="s">
        <v>81</v>
      </c>
      <c r="B5" s="34" t="s">
        <v>56</v>
      </c>
      <c r="C5" s="39" t="s">
        <v>222</v>
      </c>
      <c r="D5" s="32" t="s">
        <v>195</v>
      </c>
      <c r="E5" s="87"/>
      <c r="F5" s="87"/>
      <c r="G5" s="87"/>
      <c r="H5" s="87"/>
      <c r="I5" s="87"/>
      <c r="J5" s="87"/>
      <c r="K5" s="87"/>
      <c r="L5" s="87"/>
      <c r="M5" s="87"/>
      <c r="N5" s="87"/>
      <c r="O5" s="87"/>
      <c r="P5" s="87"/>
      <c r="Q5" s="87"/>
      <c r="R5" s="87"/>
      <c r="S5" s="87"/>
      <c r="T5" s="87"/>
      <c r="U5" s="87"/>
    </row>
    <row r="6" spans="1:21" ht="202.5">
      <c r="A6" s="107" t="s">
        <v>78</v>
      </c>
      <c r="B6" s="35" t="s">
        <v>57</v>
      </c>
      <c r="C6" s="39" t="s">
        <v>223</v>
      </c>
      <c r="D6" s="32" t="s">
        <v>196</v>
      </c>
      <c r="E6" s="87"/>
      <c r="F6" s="87"/>
      <c r="G6" s="87"/>
      <c r="H6" s="87"/>
      <c r="I6" s="87"/>
      <c r="J6" s="87"/>
      <c r="K6" s="87"/>
      <c r="L6" s="87"/>
      <c r="M6" s="87"/>
      <c r="N6" s="87"/>
      <c r="O6" s="87"/>
      <c r="P6" s="87"/>
      <c r="Q6" s="87"/>
      <c r="R6" s="87"/>
      <c r="S6" s="87"/>
      <c r="T6" s="87"/>
      <c r="U6" s="87"/>
    </row>
    <row r="7" spans="1:21" ht="202.5">
      <c r="A7" s="107" t="s">
        <v>7</v>
      </c>
      <c r="B7" s="36" t="s">
        <v>58</v>
      </c>
      <c r="C7" s="39" t="s">
        <v>224</v>
      </c>
      <c r="D7" s="32" t="s">
        <v>197</v>
      </c>
      <c r="E7" s="87"/>
      <c r="F7" s="87"/>
      <c r="G7" s="87"/>
      <c r="H7" s="87"/>
      <c r="I7" s="87"/>
      <c r="J7" s="87"/>
      <c r="K7" s="87"/>
      <c r="L7" s="87"/>
      <c r="M7" s="87"/>
      <c r="N7" s="87"/>
      <c r="O7" s="87"/>
      <c r="P7" s="87"/>
      <c r="Q7" s="87"/>
      <c r="R7" s="87"/>
      <c r="S7" s="87"/>
      <c r="T7" s="87"/>
      <c r="U7" s="87"/>
    </row>
    <row r="8" spans="1:21" ht="202.5">
      <c r="A8" s="107" t="s">
        <v>82</v>
      </c>
      <c r="B8" s="37" t="s">
        <v>59</v>
      </c>
      <c r="C8" s="39" t="s">
        <v>225</v>
      </c>
      <c r="D8" s="32" t="s">
        <v>198</v>
      </c>
      <c r="E8" s="87"/>
      <c r="F8" s="87"/>
      <c r="G8" s="87"/>
      <c r="H8" s="87"/>
      <c r="I8" s="87"/>
      <c r="J8" s="87"/>
      <c r="K8" s="87"/>
      <c r="L8" s="87"/>
      <c r="M8" s="87"/>
      <c r="N8" s="87"/>
      <c r="O8" s="87"/>
      <c r="P8" s="87"/>
      <c r="Q8" s="87"/>
      <c r="R8" s="87"/>
      <c r="S8" s="87"/>
      <c r="T8" s="87"/>
      <c r="U8" s="87"/>
    </row>
    <row r="9" spans="1:21" ht="20.25">
      <c r="A9" s="107"/>
      <c r="B9" s="107"/>
      <c r="C9" s="126"/>
      <c r="D9" s="109"/>
      <c r="E9" s="87"/>
      <c r="F9" s="87"/>
      <c r="G9" s="87"/>
      <c r="H9" s="87"/>
      <c r="I9" s="87"/>
      <c r="J9" s="87"/>
      <c r="K9" s="87"/>
      <c r="L9" s="87"/>
      <c r="M9" s="87"/>
      <c r="N9" s="87"/>
      <c r="O9" s="87"/>
      <c r="P9" s="87"/>
      <c r="Q9" s="87"/>
      <c r="R9" s="87"/>
      <c r="S9" s="87"/>
      <c r="T9" s="87"/>
      <c r="U9" s="87"/>
    </row>
    <row r="10" spans="1:21" ht="16.5">
      <c r="A10" s="107"/>
      <c r="B10" s="127"/>
      <c r="C10" s="127"/>
      <c r="D10" s="127"/>
      <c r="E10" s="110"/>
      <c r="F10" s="87"/>
      <c r="G10" s="87"/>
      <c r="H10" s="87"/>
      <c r="I10" s="87"/>
      <c r="J10" s="87"/>
      <c r="K10" s="87"/>
      <c r="L10" s="87"/>
      <c r="M10" s="87"/>
      <c r="N10" s="87"/>
      <c r="O10" s="87"/>
      <c r="P10" s="87"/>
      <c r="Q10" s="87"/>
      <c r="R10" s="87"/>
      <c r="S10" s="87"/>
      <c r="T10" s="87"/>
      <c r="U10" s="87"/>
    </row>
    <row r="11" spans="1:21">
      <c r="A11" s="107"/>
      <c r="B11" s="107" t="s">
        <v>88</v>
      </c>
      <c r="C11" s="107" t="s">
        <v>138</v>
      </c>
      <c r="D11" s="107" t="s">
        <v>145</v>
      </c>
      <c r="E11" s="110"/>
      <c r="F11" s="87"/>
      <c r="G11" s="87"/>
      <c r="H11" s="87"/>
      <c r="I11" s="87"/>
      <c r="J11" s="87"/>
      <c r="K11" s="87"/>
      <c r="L11" s="87"/>
      <c r="M11" s="87"/>
      <c r="N11" s="87"/>
      <c r="O11" s="87"/>
      <c r="P11" s="87"/>
      <c r="Q11" s="87"/>
      <c r="R11" s="87"/>
      <c r="S11" s="87"/>
      <c r="T11" s="87"/>
      <c r="U11" s="87"/>
    </row>
    <row r="12" spans="1:21">
      <c r="A12" s="107"/>
      <c r="B12" s="107" t="s">
        <v>86</v>
      </c>
      <c r="C12" s="107" t="s">
        <v>142</v>
      </c>
      <c r="D12" s="107" t="s">
        <v>146</v>
      </c>
      <c r="E12" s="110"/>
      <c r="F12" s="87"/>
      <c r="G12" s="87"/>
      <c r="H12" s="87"/>
      <c r="I12" s="87"/>
      <c r="J12" s="87"/>
      <c r="K12" s="87"/>
      <c r="L12" s="87"/>
      <c r="M12" s="87"/>
      <c r="N12" s="87"/>
      <c r="O12" s="87"/>
      <c r="P12" s="87"/>
      <c r="Q12" s="87"/>
      <c r="R12" s="87"/>
      <c r="S12" s="87"/>
      <c r="T12" s="87"/>
      <c r="U12" s="87"/>
    </row>
    <row r="13" spans="1:21">
      <c r="A13" s="107"/>
      <c r="B13" s="107"/>
      <c r="C13" s="107" t="s">
        <v>141</v>
      </c>
      <c r="D13" s="107" t="s">
        <v>147</v>
      </c>
      <c r="E13" s="110"/>
      <c r="F13" s="87"/>
      <c r="G13" s="87"/>
      <c r="H13" s="87"/>
      <c r="I13" s="87"/>
      <c r="J13" s="87"/>
      <c r="K13" s="87"/>
      <c r="L13" s="87"/>
      <c r="M13" s="87"/>
      <c r="N13" s="87"/>
      <c r="O13" s="87"/>
      <c r="P13" s="87"/>
      <c r="Q13" s="87"/>
      <c r="R13" s="87"/>
      <c r="S13" s="87"/>
      <c r="T13" s="87"/>
      <c r="U13" s="87"/>
    </row>
    <row r="14" spans="1:21">
      <c r="A14" s="107"/>
      <c r="B14" s="107"/>
      <c r="C14" s="107" t="s">
        <v>143</v>
      </c>
      <c r="D14" s="107" t="s">
        <v>148</v>
      </c>
      <c r="E14" s="110"/>
      <c r="F14" s="87"/>
      <c r="G14" s="87"/>
      <c r="H14" s="87"/>
      <c r="I14" s="87"/>
      <c r="J14" s="87"/>
      <c r="K14" s="87"/>
      <c r="L14" s="87"/>
      <c r="M14" s="87"/>
      <c r="N14" s="87"/>
      <c r="O14" s="87"/>
      <c r="P14" s="87"/>
      <c r="Q14" s="87"/>
      <c r="R14" s="87"/>
      <c r="S14" s="87"/>
      <c r="T14" s="87"/>
      <c r="U14" s="87"/>
    </row>
    <row r="15" spans="1:21">
      <c r="A15" s="107"/>
      <c r="B15" s="107"/>
      <c r="C15" s="107" t="s">
        <v>144</v>
      </c>
      <c r="D15" s="107" t="s">
        <v>149</v>
      </c>
      <c r="E15" s="110"/>
      <c r="F15" s="87"/>
      <c r="G15" s="87"/>
      <c r="H15" s="87"/>
      <c r="I15" s="87"/>
      <c r="J15" s="87"/>
      <c r="K15" s="87"/>
      <c r="L15" s="87"/>
      <c r="M15" s="87"/>
      <c r="N15" s="87"/>
      <c r="O15" s="87"/>
      <c r="P15" s="87"/>
      <c r="Q15" s="87"/>
      <c r="R15" s="87"/>
      <c r="S15" s="87"/>
      <c r="T15" s="87"/>
      <c r="U15" s="87"/>
    </row>
    <row r="16" spans="1:21">
      <c r="A16" s="107"/>
      <c r="B16" s="107"/>
      <c r="C16" s="107"/>
      <c r="D16" s="107"/>
      <c r="E16" s="110"/>
      <c r="F16" s="87"/>
      <c r="G16" s="87"/>
      <c r="H16" s="87"/>
      <c r="I16" s="87"/>
      <c r="J16" s="87"/>
      <c r="K16" s="87"/>
      <c r="L16" s="87"/>
      <c r="M16" s="87"/>
      <c r="N16" s="87"/>
      <c r="O16" s="87"/>
    </row>
    <row r="17" spans="1:15">
      <c r="A17" s="107"/>
      <c r="B17" s="107"/>
      <c r="C17" s="107"/>
      <c r="D17" s="107"/>
      <c r="E17" s="110"/>
      <c r="F17" s="87"/>
      <c r="G17" s="87"/>
      <c r="H17" s="87"/>
      <c r="I17" s="87"/>
      <c r="J17" s="87"/>
      <c r="K17" s="87"/>
      <c r="L17" s="87"/>
      <c r="M17" s="87"/>
      <c r="N17" s="87"/>
      <c r="O17" s="87"/>
    </row>
    <row r="18" spans="1:15">
      <c r="A18" s="107"/>
      <c r="B18" s="110"/>
      <c r="C18" s="110"/>
      <c r="D18" s="110"/>
      <c r="E18" s="87"/>
      <c r="F18" s="87"/>
      <c r="G18" s="87"/>
      <c r="H18" s="87"/>
      <c r="I18" s="87"/>
      <c r="J18" s="87"/>
      <c r="K18" s="87"/>
      <c r="L18" s="87"/>
      <c r="M18" s="87"/>
      <c r="N18" s="87"/>
      <c r="O18" s="87"/>
    </row>
    <row r="19" spans="1:15">
      <c r="A19" s="107"/>
      <c r="B19" s="110"/>
      <c r="C19" s="110"/>
      <c r="D19" s="110"/>
      <c r="E19" s="87"/>
      <c r="F19" s="87"/>
      <c r="G19" s="87"/>
      <c r="H19" s="87"/>
      <c r="I19" s="87"/>
      <c r="J19" s="87"/>
      <c r="K19" s="87"/>
      <c r="L19" s="87"/>
      <c r="M19" s="87"/>
      <c r="N19" s="87"/>
      <c r="O19" s="87"/>
    </row>
    <row r="20" spans="1:15">
      <c r="A20" s="107"/>
      <c r="B20" s="110"/>
      <c r="C20" s="110"/>
      <c r="D20" s="110"/>
      <c r="E20" s="87"/>
      <c r="F20" s="87"/>
      <c r="G20" s="87"/>
      <c r="H20" s="87"/>
      <c r="I20" s="87"/>
      <c r="J20" s="87"/>
      <c r="K20" s="87"/>
      <c r="L20" s="87"/>
      <c r="M20" s="87"/>
      <c r="N20" s="87"/>
      <c r="O20" s="87"/>
    </row>
    <row r="21" spans="1:15">
      <c r="A21" s="107"/>
      <c r="B21" s="110"/>
      <c r="C21" s="110"/>
      <c r="D21" s="110"/>
      <c r="E21" s="87"/>
      <c r="F21" s="87"/>
      <c r="G21" s="87"/>
      <c r="H21" s="87"/>
      <c r="I21" s="87"/>
      <c r="J21" s="87"/>
      <c r="K21" s="87"/>
      <c r="L21" s="87"/>
      <c r="M21" s="87"/>
      <c r="N21" s="87"/>
      <c r="O21" s="87"/>
    </row>
    <row r="22" spans="1:15" ht="20.25">
      <c r="A22" s="107"/>
      <c r="B22" s="107"/>
      <c r="C22" s="126"/>
      <c r="D22" s="109"/>
      <c r="E22" s="87"/>
      <c r="F22" s="87"/>
      <c r="G22" s="87"/>
      <c r="H22" s="87"/>
      <c r="I22" s="87"/>
      <c r="J22" s="87"/>
      <c r="K22" s="87"/>
      <c r="L22" s="87"/>
      <c r="M22" s="87"/>
      <c r="N22" s="87"/>
      <c r="O22" s="87"/>
    </row>
    <row r="23" spans="1:15" ht="20.25">
      <c r="A23" s="107"/>
      <c r="B23" s="107"/>
      <c r="C23" s="126"/>
      <c r="D23" s="109"/>
      <c r="E23" s="87"/>
      <c r="F23" s="87"/>
      <c r="G23" s="87"/>
      <c r="H23" s="87"/>
      <c r="I23" s="87"/>
      <c r="J23" s="87"/>
      <c r="K23" s="87"/>
      <c r="L23" s="87"/>
      <c r="M23" s="87"/>
      <c r="N23" s="87"/>
      <c r="O23" s="87"/>
    </row>
    <row r="24" spans="1:15" ht="20.25">
      <c r="A24" s="107"/>
      <c r="B24" s="107"/>
      <c r="C24" s="126"/>
      <c r="D24" s="109"/>
      <c r="E24" s="87"/>
      <c r="F24" s="87"/>
      <c r="G24" s="87"/>
      <c r="H24" s="87"/>
      <c r="I24" s="87"/>
      <c r="J24" s="87"/>
      <c r="K24" s="87"/>
      <c r="L24" s="87"/>
      <c r="M24" s="87"/>
      <c r="N24" s="87"/>
      <c r="O24" s="87"/>
    </row>
    <row r="25" spans="1:15" ht="20.25">
      <c r="A25" s="107"/>
      <c r="B25" s="107"/>
      <c r="C25" s="126"/>
      <c r="D25" s="109"/>
      <c r="E25" s="87"/>
      <c r="F25" s="87"/>
      <c r="G25" s="87"/>
      <c r="H25" s="87"/>
      <c r="I25" s="87"/>
      <c r="J25" s="87"/>
      <c r="K25" s="87"/>
      <c r="L25" s="87"/>
      <c r="M25" s="87"/>
      <c r="N25" s="87"/>
      <c r="O25" s="87"/>
    </row>
    <row r="26" spans="1:15" ht="20.25">
      <c r="A26" s="107"/>
      <c r="B26" s="107"/>
      <c r="C26" s="126"/>
      <c r="D26" s="109"/>
      <c r="E26" s="87"/>
      <c r="F26" s="87"/>
      <c r="G26" s="87"/>
      <c r="H26" s="87"/>
      <c r="I26" s="87"/>
      <c r="J26" s="87"/>
      <c r="K26" s="87"/>
      <c r="L26" s="87"/>
      <c r="M26" s="87"/>
      <c r="N26" s="87"/>
      <c r="O26" s="87"/>
    </row>
    <row r="27" spans="1:15" ht="20.25">
      <c r="A27" s="107"/>
      <c r="B27" s="107"/>
      <c r="C27" s="126"/>
      <c r="D27" s="109"/>
      <c r="E27" s="87"/>
      <c r="F27" s="87"/>
      <c r="G27" s="87"/>
      <c r="H27" s="87"/>
      <c r="I27" s="87"/>
      <c r="J27" s="87"/>
      <c r="K27" s="87"/>
      <c r="L27" s="87"/>
      <c r="M27" s="87"/>
      <c r="N27" s="87"/>
      <c r="O27" s="87"/>
    </row>
    <row r="28" spans="1:15" ht="20.25">
      <c r="A28" s="107"/>
      <c r="B28" s="107"/>
      <c r="C28" s="126"/>
      <c r="D28" s="109"/>
      <c r="E28" s="87"/>
      <c r="F28" s="87"/>
      <c r="G28" s="87"/>
      <c r="H28" s="87"/>
      <c r="I28" s="87"/>
      <c r="J28" s="87"/>
      <c r="K28" s="87"/>
      <c r="L28" s="87"/>
      <c r="M28" s="87"/>
      <c r="N28" s="87"/>
      <c r="O28" s="87"/>
    </row>
    <row r="29" spans="1:15" ht="20.25">
      <c r="A29" s="107"/>
      <c r="B29" s="107"/>
      <c r="C29" s="126"/>
      <c r="D29" s="109"/>
      <c r="E29" s="87"/>
      <c r="F29" s="87"/>
      <c r="G29" s="87"/>
      <c r="H29" s="87"/>
      <c r="I29" s="87"/>
      <c r="J29" s="87"/>
      <c r="K29" s="87"/>
      <c r="L29" s="87"/>
      <c r="M29" s="87"/>
      <c r="N29" s="87"/>
      <c r="O29" s="87"/>
    </row>
    <row r="30" spans="1:15" ht="20.25">
      <c r="A30" s="107"/>
      <c r="B30" s="107"/>
      <c r="C30" s="126"/>
      <c r="D30" s="109"/>
      <c r="E30" s="87"/>
      <c r="F30" s="87"/>
      <c r="G30" s="87"/>
      <c r="H30" s="87"/>
      <c r="I30" s="87"/>
      <c r="J30" s="87"/>
      <c r="K30" s="87"/>
      <c r="L30" s="87"/>
      <c r="M30" s="87"/>
      <c r="N30" s="87"/>
      <c r="O30" s="87"/>
    </row>
    <row r="31" spans="1:15" ht="20.25">
      <c r="A31" s="107"/>
      <c r="B31" s="107"/>
      <c r="C31" s="126"/>
      <c r="D31" s="109"/>
      <c r="E31" s="87"/>
      <c r="F31" s="87"/>
      <c r="G31" s="87"/>
      <c r="H31" s="87"/>
      <c r="I31" s="87"/>
      <c r="J31" s="87"/>
      <c r="K31" s="87"/>
      <c r="L31" s="87"/>
      <c r="M31" s="87"/>
      <c r="N31" s="87"/>
      <c r="O31" s="87"/>
    </row>
    <row r="32" spans="1:15" ht="20.25">
      <c r="A32" s="107"/>
      <c r="B32" s="107"/>
      <c r="C32" s="126"/>
      <c r="D32" s="109"/>
      <c r="E32" s="87"/>
      <c r="F32" s="87"/>
      <c r="G32" s="87"/>
      <c r="H32" s="87"/>
      <c r="I32" s="87"/>
      <c r="J32" s="87"/>
      <c r="K32" s="87"/>
      <c r="L32" s="87"/>
      <c r="M32" s="87"/>
      <c r="N32" s="87"/>
      <c r="O32" s="87"/>
    </row>
    <row r="33" spans="1:15" ht="20.25">
      <c r="A33" s="107"/>
      <c r="B33" s="107"/>
      <c r="C33" s="126"/>
      <c r="D33" s="109"/>
      <c r="E33" s="87"/>
      <c r="F33" s="87"/>
      <c r="G33" s="87"/>
      <c r="H33" s="87"/>
      <c r="I33" s="87"/>
      <c r="J33" s="87"/>
      <c r="K33" s="87"/>
      <c r="L33" s="87"/>
      <c r="M33" s="87"/>
      <c r="N33" s="87"/>
      <c r="O33" s="87"/>
    </row>
    <row r="34" spans="1:15" ht="20.25">
      <c r="A34" s="107"/>
      <c r="B34" s="107"/>
      <c r="C34" s="126"/>
      <c r="D34" s="109"/>
      <c r="E34" s="87"/>
      <c r="F34" s="87"/>
      <c r="G34" s="87"/>
      <c r="H34" s="87"/>
      <c r="I34" s="87"/>
      <c r="J34" s="87"/>
      <c r="K34" s="87"/>
      <c r="L34" s="87"/>
      <c r="M34" s="87"/>
      <c r="N34" s="87"/>
      <c r="O34" s="87"/>
    </row>
    <row r="35" spans="1:15" ht="20.25">
      <c r="A35" s="107"/>
      <c r="B35" s="107"/>
      <c r="C35" s="126"/>
      <c r="D35" s="109"/>
      <c r="E35" s="87"/>
      <c r="F35" s="87"/>
      <c r="G35" s="87"/>
      <c r="H35" s="87"/>
      <c r="I35" s="87"/>
      <c r="J35" s="87"/>
      <c r="K35" s="87"/>
      <c r="L35" s="87"/>
      <c r="M35" s="87"/>
      <c r="N35" s="87"/>
      <c r="O35" s="87"/>
    </row>
    <row r="36" spans="1:15" ht="20.25">
      <c r="A36" s="107"/>
      <c r="B36" s="107"/>
      <c r="C36" s="126"/>
      <c r="D36" s="109"/>
      <c r="E36" s="87"/>
      <c r="F36" s="87"/>
      <c r="G36" s="87"/>
      <c r="H36" s="87"/>
      <c r="I36" s="87"/>
      <c r="J36" s="87"/>
      <c r="K36" s="87"/>
      <c r="L36" s="87"/>
      <c r="M36" s="87"/>
      <c r="N36" s="87"/>
      <c r="O36" s="87"/>
    </row>
    <row r="37" spans="1:15" ht="20.25">
      <c r="A37" s="107"/>
      <c r="B37" s="107"/>
      <c r="C37" s="126"/>
      <c r="D37" s="109"/>
      <c r="E37" s="87"/>
      <c r="F37" s="87"/>
      <c r="G37" s="87"/>
      <c r="H37" s="87"/>
      <c r="I37" s="87"/>
      <c r="J37" s="87"/>
      <c r="K37" s="87"/>
      <c r="L37" s="87"/>
      <c r="M37" s="87"/>
      <c r="N37" s="87"/>
      <c r="O37" s="87"/>
    </row>
    <row r="38" spans="1:15" ht="20.25">
      <c r="A38" s="107"/>
      <c r="B38" s="107"/>
      <c r="C38" s="126"/>
      <c r="D38" s="109"/>
      <c r="E38" s="87"/>
      <c r="F38" s="87"/>
      <c r="G38" s="87"/>
      <c r="H38" s="87"/>
      <c r="I38" s="87"/>
      <c r="J38" s="87"/>
      <c r="K38" s="87"/>
      <c r="L38" s="87"/>
      <c r="M38" s="87"/>
      <c r="N38" s="87"/>
      <c r="O38" s="87"/>
    </row>
    <row r="39" spans="1:15" ht="20.25">
      <c r="A39" s="107"/>
      <c r="B39" s="107"/>
      <c r="C39" s="126"/>
      <c r="D39" s="109"/>
      <c r="E39" s="87"/>
      <c r="F39" s="87"/>
      <c r="G39" s="87"/>
      <c r="H39" s="87"/>
      <c r="I39" s="87"/>
      <c r="J39" s="87"/>
      <c r="K39" s="87"/>
      <c r="L39" s="87"/>
      <c r="M39" s="87"/>
      <c r="N39" s="87"/>
      <c r="O39" s="87"/>
    </row>
    <row r="40" spans="1:15" ht="20.25">
      <c r="A40" s="107"/>
      <c r="B40" s="107"/>
      <c r="C40" s="126"/>
      <c r="D40" s="109"/>
      <c r="E40" s="87"/>
      <c r="F40" s="87"/>
      <c r="G40" s="87"/>
      <c r="H40" s="87"/>
      <c r="I40" s="87"/>
      <c r="J40" s="87"/>
      <c r="K40" s="87"/>
      <c r="L40" s="87"/>
      <c r="M40" s="87"/>
      <c r="N40" s="87"/>
      <c r="O40" s="87"/>
    </row>
    <row r="41" spans="1:15" ht="20.25">
      <c r="A41" s="107"/>
      <c r="B41" s="107"/>
      <c r="C41" s="126"/>
      <c r="D41" s="109"/>
      <c r="E41" s="87"/>
      <c r="F41" s="87"/>
      <c r="G41" s="87"/>
      <c r="H41" s="87"/>
      <c r="I41" s="87"/>
      <c r="J41" s="87"/>
      <c r="K41" s="87"/>
      <c r="L41" s="87"/>
      <c r="M41" s="87"/>
      <c r="N41" s="87"/>
      <c r="O41" s="87"/>
    </row>
    <row r="42" spans="1:15" ht="20.25">
      <c r="A42" s="107"/>
      <c r="B42" s="107"/>
      <c r="C42" s="126"/>
      <c r="D42" s="109"/>
      <c r="E42" s="87"/>
      <c r="F42" s="87"/>
      <c r="G42" s="87"/>
      <c r="H42" s="87"/>
      <c r="I42" s="87"/>
      <c r="J42" s="87"/>
      <c r="K42" s="87"/>
      <c r="L42" s="87"/>
      <c r="M42" s="87"/>
      <c r="N42" s="87"/>
      <c r="O42" s="87"/>
    </row>
    <row r="43" spans="1:15" ht="20.25">
      <c r="A43" s="107"/>
      <c r="B43" s="107"/>
      <c r="C43" s="126"/>
      <c r="D43" s="109"/>
      <c r="E43" s="87"/>
      <c r="F43" s="87"/>
      <c r="G43" s="87"/>
      <c r="H43" s="87"/>
      <c r="I43" s="87"/>
      <c r="J43" s="87"/>
      <c r="K43" s="87"/>
      <c r="L43" s="87"/>
      <c r="M43" s="87"/>
      <c r="N43" s="87"/>
      <c r="O43" s="87"/>
    </row>
    <row r="44" spans="1:15" ht="20.25">
      <c r="A44" s="107"/>
      <c r="B44" s="107"/>
      <c r="C44" s="126"/>
      <c r="D44" s="109"/>
      <c r="E44" s="87"/>
      <c r="F44" s="87"/>
      <c r="G44" s="87"/>
      <c r="H44" s="87"/>
      <c r="I44" s="87"/>
      <c r="J44" s="87"/>
      <c r="K44" s="87"/>
      <c r="L44" s="87"/>
      <c r="M44" s="87"/>
      <c r="N44" s="87"/>
      <c r="O44" s="87"/>
    </row>
    <row r="45" spans="1:15" ht="20.25">
      <c r="A45" s="107"/>
      <c r="B45" s="107"/>
      <c r="C45" s="126"/>
      <c r="D45" s="109"/>
      <c r="E45" s="87"/>
      <c r="F45" s="87"/>
      <c r="G45" s="87"/>
      <c r="H45" s="87"/>
      <c r="I45" s="87"/>
      <c r="J45" s="87"/>
      <c r="K45" s="87"/>
      <c r="L45" s="87"/>
      <c r="M45" s="87"/>
      <c r="N45" s="87"/>
      <c r="O45" s="87"/>
    </row>
    <row r="46" spans="1:15" ht="20.25">
      <c r="A46" s="107"/>
      <c r="B46" s="107"/>
      <c r="C46" s="126"/>
      <c r="D46" s="109"/>
      <c r="E46" s="87"/>
      <c r="F46" s="87"/>
      <c r="G46" s="87"/>
      <c r="H46" s="87"/>
      <c r="I46" s="87"/>
      <c r="J46" s="87"/>
      <c r="K46" s="87"/>
      <c r="L46" s="87"/>
      <c r="M46" s="87"/>
      <c r="N46" s="87"/>
      <c r="O46" s="87"/>
    </row>
    <row r="47" spans="1:15" ht="20.25">
      <c r="A47" s="107"/>
      <c r="B47" s="107"/>
      <c r="C47" s="109"/>
      <c r="D47" s="109"/>
      <c r="E47" s="87"/>
      <c r="F47" s="87"/>
      <c r="G47" s="87"/>
      <c r="H47" s="87"/>
      <c r="I47" s="87"/>
      <c r="J47" s="87"/>
      <c r="K47" s="87"/>
      <c r="L47" s="87"/>
      <c r="M47" s="87"/>
      <c r="N47" s="87"/>
      <c r="O47" s="87"/>
    </row>
    <row r="48" spans="1:15" ht="20.25">
      <c r="A48" s="107"/>
      <c r="B48" s="107"/>
      <c r="C48" s="109"/>
      <c r="D48" s="109"/>
      <c r="E48" s="87"/>
      <c r="F48" s="87"/>
      <c r="G48" s="87"/>
      <c r="H48" s="87"/>
      <c r="I48" s="87"/>
      <c r="J48" s="87"/>
      <c r="K48" s="87"/>
      <c r="L48" s="87"/>
      <c r="M48" s="87"/>
      <c r="N48" s="87"/>
      <c r="O48" s="87"/>
    </row>
    <row r="49" spans="1:15" ht="20.25">
      <c r="A49" s="107"/>
      <c r="B49" s="107"/>
      <c r="C49" s="109"/>
      <c r="D49" s="109"/>
      <c r="E49" s="87"/>
      <c r="F49" s="87"/>
      <c r="G49" s="87"/>
      <c r="H49" s="87"/>
      <c r="I49" s="87"/>
      <c r="J49" s="87"/>
      <c r="K49" s="87"/>
      <c r="L49" s="87"/>
      <c r="M49" s="87"/>
      <c r="N49" s="87"/>
      <c r="O49" s="87"/>
    </row>
    <row r="50" spans="1:15" ht="20.25">
      <c r="A50" s="107"/>
      <c r="B50" s="107"/>
      <c r="C50" s="109"/>
      <c r="D50" s="109"/>
      <c r="E50" s="87"/>
      <c r="F50" s="87"/>
      <c r="G50" s="87"/>
      <c r="H50" s="87"/>
      <c r="I50" s="87"/>
      <c r="J50" s="87"/>
      <c r="K50" s="87"/>
      <c r="L50" s="87"/>
      <c r="M50" s="87"/>
      <c r="N50" s="87"/>
      <c r="O50" s="87"/>
    </row>
    <row r="51" spans="1:15" ht="20.25">
      <c r="A51" s="107"/>
      <c r="B51" s="107"/>
      <c r="C51" s="109"/>
      <c r="D51" s="109"/>
      <c r="E51" s="87"/>
      <c r="F51" s="87"/>
      <c r="G51" s="87"/>
      <c r="H51" s="87"/>
      <c r="I51" s="87"/>
      <c r="J51" s="87"/>
      <c r="K51" s="87"/>
      <c r="L51" s="87"/>
      <c r="M51" s="87"/>
      <c r="N51" s="87"/>
      <c r="O51" s="87"/>
    </row>
    <row r="52" spans="1:15" ht="20.25">
      <c r="A52" s="107"/>
      <c r="B52" s="21"/>
      <c r="C52" s="28"/>
      <c r="D52" s="28"/>
    </row>
    <row r="53" spans="1:15" ht="20.25">
      <c r="A53" s="107"/>
      <c r="B53" s="21"/>
      <c r="C53" s="28"/>
      <c r="D53" s="28"/>
    </row>
    <row r="54" spans="1:15" ht="20.25">
      <c r="A54" s="107"/>
      <c r="B54" s="21"/>
      <c r="C54" s="28"/>
      <c r="D54" s="28"/>
    </row>
    <row r="55" spans="1:15" ht="20.25">
      <c r="A55" s="107"/>
      <c r="B55" s="21"/>
      <c r="C55" s="28"/>
      <c r="D55" s="28"/>
    </row>
    <row r="56" spans="1:15" ht="20.25">
      <c r="A56" s="107"/>
      <c r="B56" s="21"/>
      <c r="C56" s="28"/>
      <c r="D56" s="28"/>
    </row>
    <row r="57" spans="1:15" ht="20.25">
      <c r="A57" s="107"/>
      <c r="B57" s="21"/>
      <c r="C57" s="28"/>
      <c r="D57" s="28"/>
    </row>
    <row r="58" spans="1:15" ht="20.25">
      <c r="A58" s="107"/>
      <c r="B58" s="21"/>
      <c r="C58" s="28"/>
      <c r="D58" s="28"/>
    </row>
    <row r="59" spans="1:15" ht="20.25">
      <c r="A59" s="107"/>
      <c r="B59" s="21"/>
      <c r="C59" s="28"/>
      <c r="D59" s="28"/>
    </row>
    <row r="60" spans="1:15" ht="20.25">
      <c r="A60" s="107"/>
      <c r="B60" s="21"/>
      <c r="C60" s="28"/>
      <c r="D60" s="28"/>
    </row>
    <row r="61" spans="1:15" ht="20.25">
      <c r="A61" s="107"/>
      <c r="B61" s="21"/>
      <c r="C61" s="28"/>
      <c r="D61" s="28"/>
    </row>
    <row r="62" spans="1:15" ht="20.25">
      <c r="A62" s="107"/>
      <c r="B62" s="21"/>
      <c r="C62" s="28"/>
      <c r="D62" s="28"/>
    </row>
    <row r="63" spans="1:15" ht="20.25">
      <c r="A63" s="107"/>
      <c r="B63" s="21"/>
      <c r="C63" s="28"/>
      <c r="D63" s="28"/>
    </row>
    <row r="64" spans="1:15" ht="20.25">
      <c r="A64" s="107"/>
      <c r="B64" s="21"/>
      <c r="C64" s="28"/>
      <c r="D64" s="28"/>
    </row>
    <row r="65" spans="1:4" ht="20.25">
      <c r="A65" s="107"/>
      <c r="B65" s="21"/>
      <c r="C65" s="28"/>
      <c r="D65" s="28"/>
    </row>
    <row r="66" spans="1:4" ht="20.25">
      <c r="A66" s="107"/>
      <c r="B66" s="21"/>
      <c r="C66" s="28"/>
      <c r="D66" s="28"/>
    </row>
    <row r="67" spans="1:4" ht="20.25">
      <c r="A67" s="107"/>
      <c r="B67" s="21"/>
      <c r="C67" s="28"/>
      <c r="D67" s="28"/>
    </row>
    <row r="68" spans="1:4" ht="20.25">
      <c r="A68" s="107"/>
      <c r="B68" s="21"/>
      <c r="C68" s="28"/>
      <c r="D68" s="28"/>
    </row>
    <row r="69" spans="1:4" ht="20.25">
      <c r="A69" s="107"/>
      <c r="B69" s="21"/>
      <c r="C69" s="28"/>
      <c r="D69" s="28"/>
    </row>
    <row r="70" spans="1:4" ht="20.25">
      <c r="A70" s="107"/>
      <c r="B70" s="21"/>
      <c r="C70" s="28"/>
      <c r="D70" s="28"/>
    </row>
    <row r="71" spans="1:4" ht="20.25">
      <c r="A71" s="107"/>
      <c r="B71" s="21"/>
      <c r="C71" s="28"/>
      <c r="D71" s="28"/>
    </row>
    <row r="72" spans="1:4" ht="20.25">
      <c r="A72" s="107"/>
      <c r="B72" s="21"/>
      <c r="C72" s="28"/>
      <c r="D72" s="28"/>
    </row>
    <row r="73" spans="1:4" ht="20.25">
      <c r="A73" s="107"/>
      <c r="B73" s="21"/>
      <c r="C73" s="28"/>
      <c r="D73" s="28"/>
    </row>
    <row r="74" spans="1:4" ht="20.25">
      <c r="A74" s="107"/>
      <c r="B74" s="21"/>
      <c r="C74" s="28"/>
      <c r="D74" s="28"/>
    </row>
    <row r="75" spans="1:4" ht="20.25">
      <c r="A75" s="107"/>
      <c r="B75" s="21"/>
      <c r="C75" s="28"/>
      <c r="D75" s="28"/>
    </row>
    <row r="76" spans="1:4" ht="20.25">
      <c r="A76" s="107"/>
      <c r="B76" s="21"/>
      <c r="C76" s="28"/>
      <c r="D76" s="28"/>
    </row>
    <row r="77" spans="1:4" ht="20.25">
      <c r="A77" s="107"/>
      <c r="B77" s="21"/>
      <c r="C77" s="28"/>
      <c r="D77" s="28"/>
    </row>
    <row r="78" spans="1:4" ht="20.25">
      <c r="A78" s="107"/>
      <c r="B78" s="21"/>
      <c r="C78" s="28"/>
      <c r="D78" s="28"/>
    </row>
    <row r="79" spans="1:4" ht="20.25">
      <c r="A79" s="107"/>
      <c r="B79" s="21"/>
      <c r="C79" s="28"/>
      <c r="D79" s="28"/>
    </row>
    <row r="80" spans="1:4" ht="20.25">
      <c r="A80" s="107"/>
      <c r="B80" s="21"/>
      <c r="C80" s="28"/>
      <c r="D80" s="28"/>
    </row>
    <row r="81" spans="1:4" ht="20.25">
      <c r="A81" s="107"/>
      <c r="B81" s="21"/>
      <c r="C81" s="28"/>
      <c r="D81" s="28"/>
    </row>
    <row r="82" spans="1:4" ht="20.25">
      <c r="A82" s="107"/>
      <c r="B82" s="21"/>
      <c r="C82" s="28"/>
      <c r="D82" s="28"/>
    </row>
    <row r="83" spans="1:4" ht="20.25">
      <c r="A83" s="107"/>
      <c r="B83" s="21"/>
      <c r="C83" s="28"/>
      <c r="D83" s="28"/>
    </row>
    <row r="84" spans="1:4" ht="20.25">
      <c r="A84" s="107"/>
      <c r="B84" s="21"/>
      <c r="C84" s="28"/>
      <c r="D84" s="28"/>
    </row>
    <row r="85" spans="1:4" ht="20.25">
      <c r="A85" s="107"/>
      <c r="B85" s="21"/>
      <c r="C85" s="28"/>
      <c r="D85" s="28"/>
    </row>
    <row r="86" spans="1:4" ht="20.25">
      <c r="A86" s="107"/>
      <c r="B86" s="21"/>
      <c r="C86" s="28"/>
      <c r="D86" s="28"/>
    </row>
    <row r="87" spans="1:4" ht="20.25">
      <c r="A87" s="107"/>
      <c r="B87" s="21"/>
      <c r="C87" s="28"/>
      <c r="D87" s="28"/>
    </row>
    <row r="88" spans="1:4" ht="20.25">
      <c r="A88" s="107"/>
      <c r="B88" s="21"/>
      <c r="C88" s="28"/>
      <c r="D88" s="28"/>
    </row>
    <row r="89" spans="1:4" ht="20.25">
      <c r="A89" s="107"/>
      <c r="B89" s="21"/>
      <c r="C89" s="28"/>
      <c r="D89" s="28"/>
    </row>
    <row r="90" spans="1:4" ht="20.25">
      <c r="A90" s="107"/>
      <c r="B90" s="21"/>
      <c r="C90" s="28"/>
      <c r="D90" s="28"/>
    </row>
    <row r="91" spans="1:4" ht="20.25">
      <c r="A91" s="107"/>
      <c r="B91" s="21"/>
      <c r="C91" s="28"/>
      <c r="D91" s="28"/>
    </row>
    <row r="92" spans="1:4" ht="20.25">
      <c r="A92" s="107"/>
      <c r="B92" s="21"/>
      <c r="C92" s="28"/>
      <c r="D92" s="28"/>
    </row>
    <row r="93" spans="1:4" ht="20.25">
      <c r="A93" s="107"/>
      <c r="B93" s="21"/>
      <c r="C93" s="28"/>
      <c r="D93" s="28"/>
    </row>
    <row r="94" spans="1:4" ht="20.25">
      <c r="A94" s="107"/>
      <c r="B94" s="21"/>
      <c r="C94" s="28"/>
      <c r="D94" s="28"/>
    </row>
    <row r="95" spans="1:4" ht="20.25">
      <c r="A95" s="107"/>
      <c r="B95" s="21"/>
      <c r="C95" s="28"/>
      <c r="D95" s="28"/>
    </row>
    <row r="96" spans="1:4" ht="20.25">
      <c r="A96" s="107"/>
      <c r="B96" s="21"/>
      <c r="C96" s="28"/>
      <c r="D96" s="28"/>
    </row>
    <row r="97" spans="1:4" ht="20.25">
      <c r="A97" s="107"/>
      <c r="B97" s="21"/>
      <c r="C97" s="28"/>
      <c r="D97" s="28"/>
    </row>
    <row r="98" spans="1:4" ht="20.25">
      <c r="A98" s="107"/>
      <c r="B98" s="21"/>
      <c r="C98" s="28"/>
      <c r="D98" s="28"/>
    </row>
    <row r="99" spans="1:4" ht="20.25">
      <c r="A99" s="107"/>
      <c r="B99" s="21"/>
      <c r="C99" s="28"/>
      <c r="D99" s="28"/>
    </row>
    <row r="100" spans="1:4" ht="20.25">
      <c r="A100" s="107"/>
      <c r="B100" s="21"/>
      <c r="C100" s="28"/>
      <c r="D100" s="28"/>
    </row>
    <row r="101" spans="1:4" ht="20.25">
      <c r="A101" s="107"/>
      <c r="B101" s="21"/>
      <c r="C101" s="28"/>
      <c r="D101" s="28"/>
    </row>
    <row r="102" spans="1:4" ht="20.25">
      <c r="A102" s="107"/>
      <c r="B102" s="21"/>
      <c r="C102" s="28"/>
      <c r="D102" s="28"/>
    </row>
    <row r="103" spans="1:4" ht="20.25">
      <c r="A103" s="107"/>
      <c r="B103" s="21"/>
      <c r="C103" s="28"/>
      <c r="D103" s="28"/>
    </row>
    <row r="104" spans="1:4" ht="20.25">
      <c r="A104" s="107"/>
      <c r="B104" s="21"/>
      <c r="C104" s="28"/>
      <c r="D104" s="28"/>
    </row>
    <row r="105" spans="1:4" ht="20.25">
      <c r="A105" s="107"/>
      <c r="B105" s="21"/>
      <c r="C105" s="28"/>
      <c r="D105" s="28"/>
    </row>
    <row r="106" spans="1:4" ht="20.25">
      <c r="A106" s="107"/>
      <c r="B106" s="21"/>
      <c r="C106" s="28"/>
      <c r="D106" s="28"/>
    </row>
    <row r="107" spans="1:4" ht="20.25">
      <c r="A107" s="107"/>
      <c r="B107" s="21"/>
      <c r="C107" s="28"/>
      <c r="D107" s="28"/>
    </row>
    <row r="108" spans="1:4" ht="20.25">
      <c r="A108" s="107"/>
      <c r="B108" s="21"/>
      <c r="C108" s="28"/>
      <c r="D108" s="28"/>
    </row>
    <row r="109" spans="1:4" ht="20.25">
      <c r="A109" s="107"/>
      <c r="B109" s="21"/>
      <c r="C109" s="28"/>
      <c r="D109" s="28"/>
    </row>
    <row r="110" spans="1:4" ht="20.25">
      <c r="A110" s="107"/>
      <c r="B110" s="21"/>
      <c r="C110" s="28"/>
      <c r="D110" s="28"/>
    </row>
    <row r="111" spans="1:4" ht="20.25">
      <c r="A111" s="107"/>
      <c r="B111" s="21"/>
      <c r="C111" s="28"/>
      <c r="D111" s="28"/>
    </row>
    <row r="112" spans="1:4" ht="20.25">
      <c r="A112" s="107"/>
      <c r="B112" s="21"/>
      <c r="C112" s="28"/>
      <c r="D112" s="28"/>
    </row>
    <row r="113" spans="1:4" ht="20.25">
      <c r="A113" s="107"/>
      <c r="B113" s="21"/>
      <c r="C113" s="28"/>
      <c r="D113" s="28"/>
    </row>
    <row r="114" spans="1:4" ht="20.25">
      <c r="A114" s="107"/>
      <c r="B114" s="21"/>
      <c r="C114" s="28"/>
      <c r="D114" s="28"/>
    </row>
    <row r="115" spans="1:4" ht="20.25">
      <c r="A115" s="107"/>
      <c r="B115" s="21"/>
      <c r="C115" s="28"/>
      <c r="D115" s="28"/>
    </row>
    <row r="116" spans="1:4" ht="20.25">
      <c r="A116" s="107"/>
      <c r="B116" s="21"/>
      <c r="C116" s="28"/>
      <c r="D116" s="28"/>
    </row>
    <row r="117" spans="1:4" ht="20.25">
      <c r="A117" s="107"/>
      <c r="B117" s="21"/>
      <c r="C117" s="28"/>
      <c r="D117" s="28"/>
    </row>
    <row r="118" spans="1:4" ht="20.25">
      <c r="A118" s="107"/>
      <c r="B118" s="21"/>
      <c r="C118" s="28"/>
      <c r="D118" s="28"/>
    </row>
    <row r="119" spans="1:4" ht="20.25">
      <c r="A119" s="107"/>
      <c r="B119" s="21"/>
      <c r="C119" s="28"/>
      <c r="D119" s="28"/>
    </row>
    <row r="120" spans="1:4" ht="20.25">
      <c r="A120" s="107"/>
      <c r="B120" s="21"/>
      <c r="C120" s="28"/>
      <c r="D120" s="28"/>
    </row>
    <row r="121" spans="1:4" ht="20.25">
      <c r="A121" s="107"/>
      <c r="B121" s="21"/>
      <c r="C121" s="28"/>
      <c r="D121" s="28"/>
    </row>
    <row r="122" spans="1:4" ht="20.25">
      <c r="A122" s="107"/>
      <c r="B122" s="21"/>
      <c r="C122" s="28"/>
      <c r="D122" s="28"/>
    </row>
    <row r="123" spans="1:4" ht="20.25">
      <c r="A123" s="107"/>
      <c r="B123" s="21"/>
      <c r="C123" s="28"/>
      <c r="D123" s="28"/>
    </row>
    <row r="124" spans="1:4" ht="20.25">
      <c r="A124" s="107"/>
      <c r="B124" s="21"/>
      <c r="C124" s="28"/>
      <c r="D124" s="28"/>
    </row>
    <row r="125" spans="1:4" ht="20.25">
      <c r="A125" s="107"/>
      <c r="B125" s="21"/>
      <c r="C125" s="28"/>
      <c r="D125" s="28"/>
    </row>
    <row r="126" spans="1:4" ht="20.25">
      <c r="A126" s="107"/>
      <c r="B126" s="21"/>
      <c r="C126" s="28"/>
      <c r="D126" s="28"/>
    </row>
    <row r="127" spans="1:4" ht="20.25">
      <c r="A127" s="107"/>
      <c r="B127" s="21"/>
      <c r="C127" s="28"/>
      <c r="D127" s="28"/>
    </row>
    <row r="128" spans="1:4" ht="20.25">
      <c r="A128" s="107"/>
      <c r="B128" s="21"/>
      <c r="C128" s="28"/>
      <c r="D128" s="28"/>
    </row>
    <row r="129" spans="1:4" ht="20.25">
      <c r="A129" s="107"/>
      <c r="B129" s="21"/>
      <c r="C129" s="28"/>
      <c r="D129" s="28"/>
    </row>
    <row r="130" spans="1:4" ht="20.25">
      <c r="A130" s="107"/>
      <c r="B130" s="21"/>
      <c r="C130" s="28"/>
      <c r="D130" s="28"/>
    </row>
    <row r="131" spans="1:4" ht="20.25">
      <c r="A131" s="107"/>
      <c r="B131" s="21"/>
      <c r="C131" s="28"/>
      <c r="D131" s="28"/>
    </row>
    <row r="132" spans="1:4" ht="20.25">
      <c r="A132" s="107"/>
      <c r="B132" s="21"/>
      <c r="C132" s="28"/>
      <c r="D132" s="28"/>
    </row>
    <row r="133" spans="1:4" ht="20.25">
      <c r="A133" s="107"/>
      <c r="B133" s="21"/>
      <c r="C133" s="28"/>
      <c r="D133" s="28"/>
    </row>
    <row r="134" spans="1:4" ht="20.25">
      <c r="A134" s="107"/>
      <c r="B134" s="21"/>
      <c r="C134" s="28"/>
      <c r="D134" s="28"/>
    </row>
    <row r="135" spans="1:4" ht="20.25">
      <c r="A135" s="107"/>
      <c r="B135" s="21"/>
      <c r="C135" s="28"/>
      <c r="D135" s="28"/>
    </row>
    <row r="136" spans="1:4" ht="20.25">
      <c r="A136" s="107"/>
      <c r="B136" s="21"/>
      <c r="C136" s="28"/>
      <c r="D136" s="28"/>
    </row>
    <row r="137" spans="1:4" ht="20.25">
      <c r="A137" s="107"/>
      <c r="B137" s="21"/>
      <c r="C137" s="28"/>
      <c r="D137" s="28"/>
    </row>
    <row r="138" spans="1:4" ht="20.25">
      <c r="A138" s="107"/>
      <c r="B138" s="21"/>
      <c r="C138" s="28"/>
      <c r="D138" s="28"/>
    </row>
    <row r="139" spans="1:4" ht="20.25">
      <c r="A139" s="107"/>
      <c r="B139" s="21"/>
      <c r="C139" s="28"/>
      <c r="D139" s="28"/>
    </row>
    <row r="140" spans="1:4" ht="20.25">
      <c r="A140" s="107"/>
      <c r="B140" s="21"/>
      <c r="C140" s="28"/>
      <c r="D140" s="28"/>
    </row>
    <row r="141" spans="1:4" ht="20.25">
      <c r="A141" s="107"/>
      <c r="B141" s="21"/>
      <c r="C141" s="28"/>
      <c r="D141" s="28"/>
    </row>
    <row r="142" spans="1:4" ht="20.25">
      <c r="A142" s="107"/>
      <c r="B142" s="21"/>
      <c r="C142" s="28"/>
      <c r="D142" s="28"/>
    </row>
    <row r="143" spans="1:4" ht="20.25">
      <c r="A143" s="107"/>
      <c r="B143" s="21"/>
      <c r="C143" s="28"/>
      <c r="D143" s="28"/>
    </row>
    <row r="144" spans="1:4" ht="20.25">
      <c r="A144" s="107"/>
      <c r="B144" s="21"/>
      <c r="C144" s="28"/>
      <c r="D144" s="28"/>
    </row>
    <row r="145" spans="1:4" ht="20.25">
      <c r="A145" s="107"/>
      <c r="B145" s="21"/>
      <c r="C145" s="28"/>
      <c r="D145" s="28"/>
    </row>
    <row r="146" spans="1:4" ht="20.25">
      <c r="A146" s="107"/>
      <c r="B146" s="21"/>
      <c r="C146" s="28"/>
      <c r="D146" s="28"/>
    </row>
    <row r="147" spans="1:4" ht="20.25">
      <c r="A147" s="107"/>
      <c r="B147" s="21"/>
      <c r="C147" s="28"/>
      <c r="D147" s="28"/>
    </row>
    <row r="148" spans="1:4" ht="20.25">
      <c r="A148" s="107"/>
      <c r="B148" s="21"/>
      <c r="C148" s="28"/>
      <c r="D148" s="28"/>
    </row>
    <row r="149" spans="1:4" ht="20.25">
      <c r="A149" s="107"/>
      <c r="B149" s="21"/>
      <c r="C149" s="28"/>
      <c r="D149" s="28"/>
    </row>
    <row r="150" spans="1:4" ht="20.25">
      <c r="A150" s="107"/>
      <c r="B150" s="21"/>
      <c r="C150" s="28"/>
      <c r="D150" s="28"/>
    </row>
    <row r="151" spans="1:4" ht="20.25">
      <c r="A151" s="107"/>
      <c r="B151" s="21"/>
      <c r="C151" s="28"/>
      <c r="D151" s="28"/>
    </row>
    <row r="152" spans="1:4" ht="20.25">
      <c r="A152" s="107"/>
      <c r="B152" s="21"/>
      <c r="C152" s="28"/>
      <c r="D152" s="28"/>
    </row>
    <row r="153" spans="1:4" ht="20.25">
      <c r="A153" s="107"/>
      <c r="B153" s="21"/>
      <c r="C153" s="28"/>
      <c r="D153" s="28"/>
    </row>
    <row r="154" spans="1:4" ht="20.25">
      <c r="A154" s="107"/>
      <c r="B154" s="21"/>
      <c r="C154" s="28"/>
      <c r="D154" s="28"/>
    </row>
    <row r="155" spans="1:4" ht="20.25">
      <c r="A155" s="107"/>
      <c r="B155" s="21"/>
      <c r="C155" s="28"/>
      <c r="D155" s="28"/>
    </row>
    <row r="156" spans="1:4" ht="20.25">
      <c r="A156" s="107"/>
      <c r="B156" s="21"/>
      <c r="C156" s="28"/>
      <c r="D156" s="28"/>
    </row>
    <row r="157" spans="1:4" ht="20.25">
      <c r="A157" s="107"/>
      <c r="B157" s="21"/>
      <c r="C157" s="28"/>
      <c r="D157" s="28"/>
    </row>
    <row r="158" spans="1:4" ht="20.25">
      <c r="A158" s="107"/>
      <c r="B158" s="21"/>
      <c r="C158" s="28"/>
      <c r="D158" s="28"/>
    </row>
    <row r="159" spans="1:4" ht="20.25">
      <c r="A159" s="107"/>
      <c r="B159" s="21"/>
      <c r="C159" s="28"/>
      <c r="D159" s="28"/>
    </row>
    <row r="160" spans="1:4" ht="20.25">
      <c r="A160" s="107"/>
      <c r="B160" s="21"/>
      <c r="C160" s="28"/>
      <c r="D160" s="28"/>
    </row>
    <row r="161" spans="1:4" ht="20.25">
      <c r="A161" s="107"/>
      <c r="B161" s="21"/>
      <c r="C161" s="28"/>
      <c r="D161" s="28"/>
    </row>
    <row r="162" spans="1:4" ht="20.25">
      <c r="A162" s="107"/>
      <c r="B162" s="21"/>
      <c r="C162" s="28"/>
      <c r="D162" s="28"/>
    </row>
    <row r="163" spans="1:4" ht="20.25">
      <c r="A163" s="107"/>
      <c r="B163" s="21"/>
      <c r="C163" s="28"/>
      <c r="D163" s="28"/>
    </row>
    <row r="164" spans="1:4" ht="20.25">
      <c r="A164" s="107"/>
      <c r="B164" s="21"/>
      <c r="C164" s="28"/>
      <c r="D164" s="28"/>
    </row>
    <row r="165" spans="1:4" ht="20.25">
      <c r="A165" s="107"/>
      <c r="B165" s="21"/>
      <c r="C165" s="28"/>
      <c r="D165" s="28"/>
    </row>
    <row r="166" spans="1:4" ht="20.25">
      <c r="A166" s="107"/>
      <c r="B166" s="21"/>
      <c r="C166" s="28"/>
      <c r="D166" s="28"/>
    </row>
    <row r="167" spans="1:4" ht="20.25">
      <c r="A167" s="107"/>
      <c r="B167" s="21"/>
      <c r="C167" s="28"/>
      <c r="D167" s="28"/>
    </row>
    <row r="168" spans="1:4" ht="20.25">
      <c r="A168" s="107"/>
      <c r="B168" s="21"/>
      <c r="C168" s="28"/>
      <c r="D168" s="28"/>
    </row>
    <row r="169" spans="1:4" ht="20.25">
      <c r="A169" s="107"/>
      <c r="B169" s="21"/>
      <c r="C169" s="28"/>
      <c r="D169" s="28"/>
    </row>
    <row r="170" spans="1:4" ht="20.25">
      <c r="A170" s="107"/>
      <c r="B170" s="21"/>
      <c r="C170" s="28"/>
      <c r="D170" s="28"/>
    </row>
    <row r="171" spans="1:4" ht="20.25">
      <c r="A171" s="107"/>
      <c r="B171" s="21"/>
      <c r="C171" s="28"/>
      <c r="D171" s="28"/>
    </row>
    <row r="172" spans="1:4" ht="20.25">
      <c r="A172" s="107"/>
      <c r="B172" s="21"/>
      <c r="C172" s="28"/>
      <c r="D172" s="28"/>
    </row>
    <row r="173" spans="1:4" ht="20.25">
      <c r="A173" s="107"/>
      <c r="B173" s="21"/>
      <c r="C173" s="28"/>
      <c r="D173" s="28"/>
    </row>
    <row r="174" spans="1:4" ht="20.25">
      <c r="A174" s="107"/>
      <c r="B174" s="21"/>
      <c r="C174" s="28"/>
      <c r="D174" s="28"/>
    </row>
    <row r="175" spans="1:4" ht="20.25">
      <c r="A175" s="107"/>
      <c r="B175" s="21"/>
      <c r="C175" s="28"/>
      <c r="D175" s="28"/>
    </row>
    <row r="176" spans="1:4" ht="20.25">
      <c r="A176" s="107"/>
      <c r="B176" s="21"/>
      <c r="C176" s="28"/>
      <c r="D176" s="28"/>
    </row>
    <row r="177" spans="1:4" ht="20.25">
      <c r="A177" s="107"/>
      <c r="B177" s="21"/>
      <c r="C177" s="28"/>
      <c r="D177" s="28"/>
    </row>
    <row r="178" spans="1:4" ht="20.25">
      <c r="A178" s="107"/>
      <c r="B178" s="21"/>
      <c r="C178" s="28"/>
      <c r="D178" s="28"/>
    </row>
    <row r="179" spans="1:4" ht="20.25">
      <c r="A179" s="107"/>
      <c r="B179" s="21"/>
      <c r="C179" s="28"/>
      <c r="D179" s="28"/>
    </row>
    <row r="180" spans="1:4" ht="20.25">
      <c r="A180" s="107"/>
      <c r="B180" s="21"/>
      <c r="C180" s="28"/>
      <c r="D180" s="28"/>
    </row>
    <row r="181" spans="1:4" ht="20.25">
      <c r="A181" s="107"/>
      <c r="B181" s="21"/>
      <c r="C181" s="28"/>
      <c r="D181" s="28"/>
    </row>
    <row r="182" spans="1:4" ht="20.25">
      <c r="A182" s="107"/>
      <c r="B182" s="21"/>
      <c r="C182" s="28"/>
      <c r="D182" s="28"/>
    </row>
    <row r="183" spans="1:4" ht="20.25">
      <c r="A183" s="107"/>
      <c r="B183" s="21"/>
      <c r="C183" s="28"/>
      <c r="D183" s="28"/>
    </row>
    <row r="184" spans="1:4" ht="20.25">
      <c r="A184" s="107"/>
      <c r="B184" s="21"/>
      <c r="C184" s="28"/>
      <c r="D184" s="28"/>
    </row>
    <row r="185" spans="1:4" ht="20.25">
      <c r="A185" s="107"/>
      <c r="B185" s="21"/>
      <c r="C185" s="28"/>
      <c r="D185" s="28"/>
    </row>
    <row r="186" spans="1:4" ht="20.25">
      <c r="A186" s="107"/>
      <c r="B186" s="21"/>
      <c r="C186" s="28"/>
      <c r="D186" s="28"/>
    </row>
    <row r="187" spans="1:4" ht="20.25">
      <c r="A187" s="107"/>
      <c r="B187" s="21"/>
      <c r="C187" s="28"/>
      <c r="D187" s="28"/>
    </row>
    <row r="188" spans="1:4" ht="20.25">
      <c r="A188" s="107"/>
      <c r="B188" s="21"/>
      <c r="C188" s="28"/>
      <c r="D188" s="28"/>
    </row>
    <row r="189" spans="1:4" ht="20.25">
      <c r="A189" s="107"/>
      <c r="B189" s="21"/>
      <c r="C189" s="28"/>
      <c r="D189" s="28"/>
    </row>
    <row r="190" spans="1:4" ht="20.25">
      <c r="A190" s="107"/>
      <c r="B190" s="21"/>
      <c r="C190" s="28"/>
      <c r="D190" s="28"/>
    </row>
    <row r="191" spans="1:4" ht="20.25">
      <c r="A191" s="107"/>
      <c r="B191" s="21"/>
      <c r="C191" s="28"/>
      <c r="D191" s="28"/>
    </row>
    <row r="192" spans="1:4" ht="20.25">
      <c r="A192" s="107"/>
      <c r="B192" s="21"/>
      <c r="C192" s="28"/>
      <c r="D192" s="28"/>
    </row>
    <row r="193" spans="1:4" ht="20.25">
      <c r="A193" s="107"/>
      <c r="B193" s="21"/>
      <c r="C193" s="28"/>
      <c r="D193" s="28"/>
    </row>
    <row r="194" spans="1:4" ht="20.25">
      <c r="A194" s="107"/>
      <c r="B194" s="21"/>
      <c r="C194" s="28"/>
      <c r="D194" s="28"/>
    </row>
    <row r="195" spans="1:4" ht="20.25">
      <c r="A195" s="107"/>
      <c r="B195" s="21"/>
      <c r="C195" s="28"/>
      <c r="D195" s="28"/>
    </row>
    <row r="196" spans="1:4" ht="20.25">
      <c r="A196" s="107"/>
      <c r="B196" s="21"/>
      <c r="C196" s="28"/>
      <c r="D196" s="28"/>
    </row>
    <row r="197" spans="1:4" ht="20.25">
      <c r="A197" s="107"/>
      <c r="B197" s="21"/>
      <c r="C197" s="28"/>
      <c r="D197" s="28"/>
    </row>
    <row r="198" spans="1:4" ht="20.25">
      <c r="A198" s="107"/>
      <c r="B198" s="21"/>
      <c r="C198" s="28"/>
      <c r="D198" s="28"/>
    </row>
    <row r="199" spans="1:4" ht="20.25">
      <c r="A199" s="107"/>
      <c r="B199" s="21"/>
      <c r="C199" s="28"/>
      <c r="D199" s="28"/>
    </row>
    <row r="200" spans="1:4" ht="20.25">
      <c r="A200" s="107"/>
      <c r="B200" s="21"/>
      <c r="C200" s="28"/>
      <c r="D200" s="28"/>
    </row>
    <row r="201" spans="1:4" ht="20.25">
      <c r="A201" s="107"/>
      <c r="B201" s="21"/>
      <c r="C201" s="28"/>
      <c r="D201" s="28"/>
    </row>
    <row r="202" spans="1:4" ht="20.25">
      <c r="A202" s="107"/>
      <c r="B202" s="21"/>
      <c r="C202" s="28"/>
      <c r="D202" s="28"/>
    </row>
    <row r="203" spans="1:4" ht="20.25">
      <c r="A203" s="107"/>
      <c r="B203" s="21"/>
      <c r="C203" s="28"/>
      <c r="D203" s="28"/>
    </row>
    <row r="204" spans="1:4" ht="20.25">
      <c r="A204" s="107"/>
      <c r="B204" s="21"/>
      <c r="C204" s="28"/>
      <c r="D204" s="28"/>
    </row>
    <row r="205" spans="1:4" ht="20.25">
      <c r="A205" s="107"/>
      <c r="B205" s="21"/>
      <c r="C205" s="28"/>
      <c r="D205" s="28"/>
    </row>
    <row r="206" spans="1:4" ht="20.25">
      <c r="A206" s="107"/>
      <c r="B206" s="21"/>
      <c r="C206" s="28"/>
      <c r="D206" s="28"/>
    </row>
    <row r="207" spans="1:4" ht="20.25">
      <c r="A207" s="107"/>
      <c r="B207" s="21"/>
      <c r="C207" s="28"/>
      <c r="D207" s="28"/>
    </row>
    <row r="208" spans="1:4">
      <c r="A208" s="87"/>
      <c r="B208" s="21"/>
      <c r="C208" s="21"/>
      <c r="D208" s="21"/>
    </row>
    <row r="209" spans="1:8" ht="20.25">
      <c r="A209" s="87"/>
      <c r="B209" s="24" t="s">
        <v>85</v>
      </c>
      <c r="C209" s="24" t="s">
        <v>137</v>
      </c>
      <c r="D209" s="27" t="s">
        <v>85</v>
      </c>
      <c r="E209" s="27" t="s">
        <v>137</v>
      </c>
    </row>
    <row r="210" spans="1:8" ht="21">
      <c r="A210" s="87"/>
      <c r="B210" s="25" t="s">
        <v>87</v>
      </c>
      <c r="C210" s="25" t="s">
        <v>55</v>
      </c>
      <c r="D210" t="s">
        <v>87</v>
      </c>
      <c r="F210" t="str">
        <f>IF(NOT(ISBLANK(D210)),D210,IF(NOT(ISBLANK(E210)),"     "&amp;E210,FALSE))</f>
        <v>Afectación Económica o presupuestal</v>
      </c>
      <c r="G210" t="s">
        <v>87</v>
      </c>
      <c r="H210" t="str">
        <f ca="1">IF(NOT(ISERROR(MATCH(G210,_xlfn.ANCHORARRAY(B221),0))),F223&amp;"Por favor no seleccionar los criterios de impacto",G210)</f>
        <v>Afectación Económica o presupuestal</v>
      </c>
    </row>
    <row r="211" spans="1:8" ht="21">
      <c r="A211" s="87"/>
      <c r="B211" s="25" t="s">
        <v>87</v>
      </c>
      <c r="C211" s="25" t="s">
        <v>90</v>
      </c>
      <c r="E211" t="s">
        <v>55</v>
      </c>
      <c r="F211" t="str">
        <f t="shared" ref="F211:F221" si="0">IF(NOT(ISBLANK(D211)),D211,IF(NOT(ISBLANK(E211)),"     "&amp;E211,FALSE))</f>
        <v xml:space="preserve">     Afectación menor a 10 SMLMV .</v>
      </c>
    </row>
    <row r="212" spans="1:8" ht="21">
      <c r="A212" s="87"/>
      <c r="B212" s="25" t="s">
        <v>87</v>
      </c>
      <c r="C212" s="25" t="s">
        <v>91</v>
      </c>
      <c r="E212" t="s">
        <v>90</v>
      </c>
      <c r="F212" t="str">
        <f t="shared" si="0"/>
        <v xml:space="preserve">     Entre 10 y 50 SMLMV </v>
      </c>
    </row>
    <row r="213" spans="1:8" ht="21">
      <c r="A213" s="87"/>
      <c r="B213" s="25" t="s">
        <v>87</v>
      </c>
      <c r="C213" s="25" t="s">
        <v>92</v>
      </c>
      <c r="E213" t="s">
        <v>91</v>
      </c>
      <c r="F213" t="str">
        <f t="shared" si="0"/>
        <v xml:space="preserve">     Entre 50 y 100 SMLMV </v>
      </c>
    </row>
    <row r="214" spans="1:8" ht="21">
      <c r="A214" s="87"/>
      <c r="B214" s="25" t="s">
        <v>87</v>
      </c>
      <c r="C214" s="25" t="s">
        <v>93</v>
      </c>
      <c r="E214" t="s">
        <v>92</v>
      </c>
      <c r="F214" t="str">
        <f t="shared" si="0"/>
        <v xml:space="preserve">     Entre 100 y 500 SMLMV </v>
      </c>
    </row>
    <row r="215" spans="1:8" ht="21">
      <c r="A215" s="87"/>
      <c r="B215" s="25" t="s">
        <v>54</v>
      </c>
      <c r="C215" s="25" t="s">
        <v>94</v>
      </c>
      <c r="E215" t="s">
        <v>93</v>
      </c>
      <c r="F215" t="str">
        <f t="shared" si="0"/>
        <v xml:space="preserve">     Mayor a 500 SMLMV </v>
      </c>
    </row>
    <row r="216" spans="1:8" ht="21">
      <c r="A216" s="87"/>
      <c r="B216" s="25" t="s">
        <v>54</v>
      </c>
      <c r="C216" s="25" t="s">
        <v>95</v>
      </c>
      <c r="D216" t="s">
        <v>54</v>
      </c>
      <c r="F216" t="str">
        <f t="shared" si="0"/>
        <v>Pérdida Reputacional</v>
      </c>
    </row>
    <row r="217" spans="1:8" ht="21">
      <c r="A217" s="87"/>
      <c r="B217" s="25" t="s">
        <v>54</v>
      </c>
      <c r="C217" s="25" t="s">
        <v>97</v>
      </c>
      <c r="E217" t="s">
        <v>94</v>
      </c>
      <c r="F217" t="str">
        <f t="shared" si="0"/>
        <v xml:space="preserve">     El riesgo afecta la imagen de alguna área de la organización</v>
      </c>
    </row>
    <row r="218" spans="1:8" ht="21">
      <c r="A218" s="87"/>
      <c r="B218" s="25" t="s">
        <v>54</v>
      </c>
      <c r="C218" s="25" t="s">
        <v>96</v>
      </c>
      <c r="E218" t="s">
        <v>95</v>
      </c>
      <c r="F218" t="str">
        <f t="shared" si="0"/>
        <v xml:space="preserve">     El riesgo afecta la imagen de la entidad internamente, de conocimiento general, nivel interno, de junta dircetiva y accionistas y/o de provedores</v>
      </c>
    </row>
    <row r="219" spans="1:8" ht="21">
      <c r="A219" s="87"/>
      <c r="B219" s="25" t="s">
        <v>54</v>
      </c>
      <c r="C219" s="25" t="s">
        <v>111</v>
      </c>
      <c r="E219" t="s">
        <v>97</v>
      </c>
      <c r="F219" t="str">
        <f t="shared" si="0"/>
        <v xml:space="preserve">     El riesgo afecta la imagen de la entidad con algunos usuarios de relevancia frente al logro de los objetivos</v>
      </c>
    </row>
    <row r="220" spans="1:8">
      <c r="A220" s="87"/>
      <c r="B220" s="26"/>
      <c r="C220" s="26"/>
      <c r="E220" t="s">
        <v>96</v>
      </c>
      <c r="F220" t="str">
        <f t="shared" si="0"/>
        <v xml:space="preserve">     El riesgo afecta la imagen de de la entidad con efecto publicitario sostenido a nivel de sector administrativo, nivel departamental o municipal</v>
      </c>
    </row>
    <row r="221" spans="1:8">
      <c r="A221" s="87"/>
      <c r="B221" s="26" t="e" cm="1">
        <f t="array" aca="1" ref="B221:B223" ca="1">_xlfn.UNIQUE(Tabla1[[#All],[Criterios]])</f>
        <v>#NAME?</v>
      </c>
      <c r="C221" s="26"/>
      <c r="E221" t="s">
        <v>111</v>
      </c>
      <c r="F221" t="str">
        <f t="shared" si="0"/>
        <v xml:space="preserve">     El riesgo afecta la imagen de la entidad a nivel nacional, con efecto publicitarios sostenible a nivel país</v>
      </c>
    </row>
    <row r="222" spans="1:8">
      <c r="A222" s="87"/>
      <c r="B222" s="26" t="e">
        <f ca="1"/>
        <v>#NAME?</v>
      </c>
      <c r="C222" s="26"/>
    </row>
    <row r="223" spans="1:8">
      <c r="B223" s="26" t="e">
        <f ca="1"/>
        <v>#NAME?</v>
      </c>
      <c r="C223" s="26"/>
      <c r="F223" s="29" t="s">
        <v>139</v>
      </c>
    </row>
    <row r="224" spans="1:8">
      <c r="B224" s="20"/>
      <c r="C224" s="20"/>
      <c r="F224" s="29" t="s">
        <v>140</v>
      </c>
    </row>
    <row r="225" spans="2:4">
      <c r="B225" s="20"/>
      <c r="C225" s="20"/>
    </row>
    <row r="226" spans="2:4">
      <c r="B226" s="20"/>
      <c r="C226" s="20"/>
    </row>
    <row r="227" spans="2:4">
      <c r="B227" s="20"/>
      <c r="C227" s="20"/>
      <c r="D227" s="20"/>
    </row>
    <row r="228" spans="2:4">
      <c r="B228" s="20"/>
      <c r="C228" s="20"/>
      <c r="D228" s="20"/>
    </row>
    <row r="229" spans="2:4">
      <c r="B229" s="20"/>
      <c r="C229" s="20"/>
      <c r="D229" s="20"/>
    </row>
    <row r="230" spans="2:4">
      <c r="B230" s="20"/>
      <c r="C230" s="20"/>
      <c r="D230" s="20"/>
    </row>
    <row r="231" spans="2:4">
      <c r="B231" s="20"/>
      <c r="C231" s="20"/>
      <c r="D231" s="20"/>
    </row>
    <row r="232" spans="2:4">
      <c r="B232" s="20"/>
      <c r="C232" s="20"/>
      <c r="D232" s="20"/>
    </row>
  </sheetData>
  <sheetProtection algorithmName="SHA-512" hashValue="bdaei72/h1RY8Uv/jhJ49Pa7Kh+wF9xbzeR23kbeXKAtdUZySdqJwNzMmkSxu9AE8sKoz1XJDAtjCsgHCPjJXw==" saltValue="x+iyTHpjI+n+1NxYUHzlmw==" spinCount="100000" sheet="1" objects="1" scenarios="1"/>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249977111117893"/>
  </sheetPr>
  <dimension ref="B1:F16"/>
  <sheetViews>
    <sheetView workbookViewId="0">
      <selection activeCell="B9" sqref="B9:B14"/>
    </sheetView>
  </sheetViews>
  <sheetFormatPr baseColWidth="10" defaultColWidth="14.28515625" defaultRowHeight="12.75"/>
  <cols>
    <col min="1" max="2" width="14.28515625" style="92"/>
    <col min="3" max="3" width="17" style="92" customWidth="1"/>
    <col min="4" max="4" width="14.28515625" style="92"/>
    <col min="5" max="5" width="46" style="92" customWidth="1"/>
    <col min="6" max="16384" width="14.28515625" style="92"/>
  </cols>
  <sheetData>
    <row r="1" spans="2:6" ht="24" customHeight="1" thickBot="1">
      <c r="B1" s="506" t="s">
        <v>75</v>
      </c>
      <c r="C1" s="507"/>
      <c r="D1" s="507"/>
      <c r="E1" s="507"/>
      <c r="F1" s="508"/>
    </row>
    <row r="2" spans="2:6" ht="16.5" thickBot="1">
      <c r="B2" s="93"/>
      <c r="C2" s="93"/>
      <c r="D2" s="93"/>
      <c r="E2" s="93"/>
      <c r="F2" s="93"/>
    </row>
    <row r="3" spans="2:6" ht="16.5" thickBot="1">
      <c r="B3" s="510" t="s">
        <v>61</v>
      </c>
      <c r="C3" s="511"/>
      <c r="D3" s="511"/>
      <c r="E3" s="105" t="s">
        <v>62</v>
      </c>
      <c r="F3" s="106" t="s">
        <v>63</v>
      </c>
    </row>
    <row r="4" spans="2:6" ht="31.5">
      <c r="B4" s="512" t="s">
        <v>64</v>
      </c>
      <c r="C4" s="514" t="s">
        <v>13</v>
      </c>
      <c r="D4" s="94" t="s">
        <v>14</v>
      </c>
      <c r="E4" s="95" t="s">
        <v>65</v>
      </c>
      <c r="F4" s="96">
        <v>0.25</v>
      </c>
    </row>
    <row r="5" spans="2:6" ht="47.25">
      <c r="B5" s="513"/>
      <c r="C5" s="515"/>
      <c r="D5" s="97" t="s">
        <v>15</v>
      </c>
      <c r="E5" s="98" t="s">
        <v>66</v>
      </c>
      <c r="F5" s="99">
        <v>0.15</v>
      </c>
    </row>
    <row r="6" spans="2:6" ht="47.25">
      <c r="B6" s="513"/>
      <c r="C6" s="515"/>
      <c r="D6" s="97" t="s">
        <v>16</v>
      </c>
      <c r="E6" s="98" t="s">
        <v>67</v>
      </c>
      <c r="F6" s="99">
        <v>0.1</v>
      </c>
    </row>
    <row r="7" spans="2:6" ht="63">
      <c r="B7" s="513"/>
      <c r="C7" s="515" t="s">
        <v>17</v>
      </c>
      <c r="D7" s="97" t="s">
        <v>10</v>
      </c>
      <c r="E7" s="98" t="s">
        <v>68</v>
      </c>
      <c r="F7" s="99">
        <v>0.25</v>
      </c>
    </row>
    <row r="8" spans="2:6" ht="31.5">
      <c r="B8" s="513"/>
      <c r="C8" s="515"/>
      <c r="D8" s="97" t="s">
        <v>9</v>
      </c>
      <c r="E8" s="98" t="s">
        <v>69</v>
      </c>
      <c r="F8" s="99">
        <v>0.15</v>
      </c>
    </row>
    <row r="9" spans="2:6" ht="47.25">
      <c r="B9" s="513" t="s">
        <v>153</v>
      </c>
      <c r="C9" s="515" t="s">
        <v>18</v>
      </c>
      <c r="D9" s="97" t="s">
        <v>19</v>
      </c>
      <c r="E9" s="98" t="s">
        <v>70</v>
      </c>
      <c r="F9" s="100" t="s">
        <v>71</v>
      </c>
    </row>
    <row r="10" spans="2:6" ht="63">
      <c r="B10" s="513"/>
      <c r="C10" s="515"/>
      <c r="D10" s="97" t="s">
        <v>20</v>
      </c>
      <c r="E10" s="98" t="s">
        <v>72</v>
      </c>
      <c r="F10" s="100" t="s">
        <v>71</v>
      </c>
    </row>
    <row r="11" spans="2:6" ht="47.25">
      <c r="B11" s="513"/>
      <c r="C11" s="515" t="s">
        <v>21</v>
      </c>
      <c r="D11" s="97" t="s">
        <v>22</v>
      </c>
      <c r="E11" s="98" t="s">
        <v>73</v>
      </c>
      <c r="F11" s="100" t="s">
        <v>71</v>
      </c>
    </row>
    <row r="12" spans="2:6" ht="47.25">
      <c r="B12" s="513"/>
      <c r="C12" s="515"/>
      <c r="D12" s="97" t="s">
        <v>23</v>
      </c>
      <c r="E12" s="98" t="s">
        <v>74</v>
      </c>
      <c r="F12" s="100" t="s">
        <v>71</v>
      </c>
    </row>
    <row r="13" spans="2:6" ht="31.5">
      <c r="B13" s="513"/>
      <c r="C13" s="515" t="s">
        <v>24</v>
      </c>
      <c r="D13" s="97" t="s">
        <v>112</v>
      </c>
      <c r="E13" s="98" t="s">
        <v>115</v>
      </c>
      <c r="F13" s="100" t="s">
        <v>71</v>
      </c>
    </row>
    <row r="14" spans="2:6" ht="32.25" thickBot="1">
      <c r="B14" s="516"/>
      <c r="C14" s="517"/>
      <c r="D14" s="101" t="s">
        <v>113</v>
      </c>
      <c r="E14" s="102" t="s">
        <v>114</v>
      </c>
      <c r="F14" s="103" t="s">
        <v>71</v>
      </c>
    </row>
    <row r="15" spans="2:6" ht="49.5" customHeight="1">
      <c r="B15" s="509" t="s">
        <v>150</v>
      </c>
      <c r="C15" s="509"/>
      <c r="D15" s="509"/>
      <c r="E15" s="509"/>
      <c r="F15" s="509"/>
    </row>
    <row r="16" spans="2:6" ht="27" customHeight="1">
      <c r="B16" s="104"/>
    </row>
  </sheetData>
  <sheetProtection algorithmName="SHA-512" hashValue="7cGzv1fbYb1lq+eF/wm42gAgPKvPTsVtwM2pyuqP7V0YBGrtJkp2Zj2CMJsJTrA2KORsAsOB7Aobj+cRJkrXEQ==" saltValue="8gfaOvzOTzsU93vIkZV2fw==" spinCount="100000" sheet="1" objects="1" scenarios="1"/>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E59"/>
  <sheetViews>
    <sheetView topLeftCell="A52" workbookViewId="0">
      <selection activeCell="B61" sqref="B61"/>
    </sheetView>
  </sheetViews>
  <sheetFormatPr baseColWidth="10" defaultRowHeight="15"/>
  <sheetData>
    <row r="2" spans="2:5">
      <c r="B2" t="s">
        <v>31</v>
      </c>
      <c r="E2" t="s">
        <v>126</v>
      </c>
    </row>
    <row r="3" spans="2:5">
      <c r="B3" t="s">
        <v>32</v>
      </c>
      <c r="E3" t="s">
        <v>125</v>
      </c>
    </row>
    <row r="4" spans="2:5">
      <c r="B4" t="s">
        <v>130</v>
      </c>
      <c r="E4" t="s">
        <v>127</v>
      </c>
    </row>
    <row r="5" spans="2:5">
      <c r="B5" t="s">
        <v>129</v>
      </c>
    </row>
    <row r="8" spans="2:5">
      <c r="B8" t="s">
        <v>83</v>
      </c>
    </row>
    <row r="9" spans="2:5">
      <c r="B9" t="s">
        <v>37</v>
      </c>
    </row>
    <row r="10" spans="2:5">
      <c r="B10" t="s">
        <v>38</v>
      </c>
    </row>
    <row r="13" spans="2:5">
      <c r="B13" t="s">
        <v>122</v>
      </c>
    </row>
    <row r="14" spans="2:5">
      <c r="B14" t="s">
        <v>116</v>
      </c>
    </row>
    <row r="15" spans="2:5">
      <c r="B15" t="s">
        <v>119</v>
      </c>
    </row>
    <row r="16" spans="2:5">
      <c r="B16" t="s">
        <v>117</v>
      </c>
    </row>
    <row r="17" spans="2:2">
      <c r="B17" t="s">
        <v>118</v>
      </c>
    </row>
    <row r="18" spans="2:2">
      <c r="B18" t="s">
        <v>120</v>
      </c>
    </row>
    <row r="19" spans="2:2">
      <c r="B19" t="s">
        <v>121</v>
      </c>
    </row>
    <row r="22" spans="2:2">
      <c r="B22" t="s">
        <v>234</v>
      </c>
    </row>
    <row r="23" spans="2:2">
      <c r="B23" t="s">
        <v>235</v>
      </c>
    </row>
    <row r="24" spans="2:2">
      <c r="B24" t="s">
        <v>236</v>
      </c>
    </row>
    <row r="25" spans="2:2">
      <c r="B25" t="s">
        <v>237</v>
      </c>
    </row>
    <row r="26" spans="2:2">
      <c r="B26" t="s">
        <v>238</v>
      </c>
    </row>
    <row r="27" spans="2:2">
      <c r="B27" t="s">
        <v>239</v>
      </c>
    </row>
    <row r="28" spans="2:2">
      <c r="B28" t="s">
        <v>240</v>
      </c>
    </row>
    <row r="29" spans="2:2">
      <c r="B29" t="s">
        <v>241</v>
      </c>
    </row>
    <row r="30" spans="2:2">
      <c r="B30" t="s">
        <v>242</v>
      </c>
    </row>
    <row r="31" spans="2:2">
      <c r="B31" t="s">
        <v>243</v>
      </c>
    </row>
    <row r="34" spans="2:2" ht="24">
      <c r="B34" s="155" t="s">
        <v>236</v>
      </c>
    </row>
    <row r="35" spans="2:2" ht="48">
      <c r="B35" s="150" t="s">
        <v>237</v>
      </c>
    </row>
    <row r="36" spans="2:2" ht="24">
      <c r="B36" s="150" t="s">
        <v>256</v>
      </c>
    </row>
    <row r="37" spans="2:2" ht="36">
      <c r="B37" s="150" t="s">
        <v>244</v>
      </c>
    </row>
    <row r="38" spans="2:2" ht="24">
      <c r="B38" s="150" t="s">
        <v>245</v>
      </c>
    </row>
    <row r="39" spans="2:2" ht="48">
      <c r="B39" s="150" t="s">
        <v>238</v>
      </c>
    </row>
    <row r="40" spans="2:2" ht="60">
      <c r="B40" s="150" t="s">
        <v>246</v>
      </c>
    </row>
    <row r="41" spans="2:2" ht="48">
      <c r="B41" s="150" t="s">
        <v>257</v>
      </c>
    </row>
    <row r="42" spans="2:2" ht="24">
      <c r="B42" s="150" t="s">
        <v>247</v>
      </c>
    </row>
    <row r="43" spans="2:2" ht="24">
      <c r="B43" s="150" t="s">
        <v>235</v>
      </c>
    </row>
    <row r="44" spans="2:2" ht="36">
      <c r="B44" s="150" t="s">
        <v>248</v>
      </c>
    </row>
    <row r="45" spans="2:2" ht="24">
      <c r="B45" s="150" t="s">
        <v>249</v>
      </c>
    </row>
    <row r="46" spans="2:2" ht="24">
      <c r="B46" s="150" t="s">
        <v>250</v>
      </c>
    </row>
    <row r="47" spans="2:2" ht="60">
      <c r="B47" s="150" t="s">
        <v>232</v>
      </c>
    </row>
    <row r="48" spans="2:2" ht="48">
      <c r="B48" s="150" t="s">
        <v>239</v>
      </c>
    </row>
    <row r="49" spans="2:2" ht="48">
      <c r="B49" s="150" t="s">
        <v>233</v>
      </c>
    </row>
    <row r="50" spans="2:2" ht="24">
      <c r="B50" s="150" t="s">
        <v>251</v>
      </c>
    </row>
    <row r="51" spans="2:2" ht="48">
      <c r="B51" s="150" t="s">
        <v>252</v>
      </c>
    </row>
    <row r="52" spans="2:2" ht="48">
      <c r="B52" s="150" t="s">
        <v>243</v>
      </c>
    </row>
    <row r="53" spans="2:2" ht="24">
      <c r="B53" s="150" t="s">
        <v>253</v>
      </c>
    </row>
    <row r="54" spans="2:2" ht="84">
      <c r="B54" s="150" t="s">
        <v>242</v>
      </c>
    </row>
    <row r="55" spans="2:2" ht="48">
      <c r="B55" s="150" t="s">
        <v>241</v>
      </c>
    </row>
    <row r="56" spans="2:2" ht="24">
      <c r="B56" s="156" t="s">
        <v>254</v>
      </c>
    </row>
    <row r="57" spans="2:2" ht="24.75" thickBot="1">
      <c r="B57" s="157" t="s">
        <v>255</v>
      </c>
    </row>
    <row r="58" spans="2:2" ht="24.75" thickBot="1">
      <c r="B58" s="157" t="s">
        <v>281</v>
      </c>
    </row>
    <row r="59" spans="2:2" ht="48">
      <c r="B59" s="183" t="s">
        <v>282</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Mapa Riesgos</vt:lpstr>
      <vt:lpstr>Mapa Riesgos de corrupción</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Paola Gutierrez Rodriguez</cp:lastModifiedBy>
  <cp:lastPrinted>2020-05-13T01:12:22Z</cp:lastPrinted>
  <dcterms:created xsi:type="dcterms:W3CDTF">2020-03-24T23:12:47Z</dcterms:created>
  <dcterms:modified xsi:type="dcterms:W3CDTF">2021-08-19T16:18:42Z</dcterms:modified>
</cp:coreProperties>
</file>