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/>
  <mc:AlternateContent xmlns:mc="http://schemas.openxmlformats.org/markup-compatibility/2006">
    <mc:Choice Requires="x15">
      <x15ac:absPath xmlns:x15ac="http://schemas.microsoft.com/office/spreadsheetml/2010/11/ac" url="C:\Users\racorrea\Documents\GOBERNACION\GOBERNACIÓN 2023\MICROSITIO\ESTADÍSTICAS AGROPECUARIAS\"/>
    </mc:Choice>
  </mc:AlternateContent>
  <xr:revisionPtr revIDLastSave="0" documentId="8_{74C8D6C2-3246-4310-91E9-F1082C6DD0E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RESENTACIÓN" sheetId="8" r:id="rId1"/>
    <sheet name="1. INVENTARIO BOVINO 2020" sheetId="4" r:id="rId2"/>
    <sheet name="2. RAZA-CRUCE SIST EXPLOTACION" sheetId="9" r:id="rId3"/>
    <sheet name="3. PRODUCCION DE LECHE" sheetId="14" r:id="rId4"/>
    <sheet name="4. PORCINOS" sheetId="1" r:id="rId5"/>
    <sheet name="5. EQUINOS" sheetId="2" r:id="rId6"/>
    <sheet name="6. OVINOS" sheetId="13" r:id="rId7"/>
    <sheet name="7. CAPRINOS" sheetId="12" r:id="rId8"/>
    <sheet name="8. BUFALOS" sheetId="10" r:id="rId9"/>
    <sheet name="9. AVES" sheetId="11" r:id="rId10"/>
    <sheet name="10. RENDIMIENTO HUEVOS" sheetId="16" r:id="rId11"/>
  </sheets>
  <externalReferences>
    <externalReference r:id="rId12"/>
    <externalReference r:id="rId13"/>
    <externalReference r:id="rId14"/>
  </externalReferences>
  <definedNames>
    <definedName name="_xlnm._FilterDatabase" localSheetId="1" hidden="1">'1. INVENTARIO BOVINO 2020'!$A$2:$N$134</definedName>
    <definedName name="_xlnm._FilterDatabase" localSheetId="10" hidden="1">'10. RENDIMIENTO HUEVOS'!$A$3:$L$135</definedName>
    <definedName name="_xlnm._FilterDatabase" localSheetId="3" hidden="1">'3. PRODUCCION DE LECHE'!$A$3:$N$133</definedName>
    <definedName name="_xlnm._FilterDatabase" localSheetId="4" hidden="1">'4. PORCINOS'!$A$2:$U$132</definedName>
    <definedName name="_xlnm._FilterDatabase" localSheetId="5" hidden="1">'5. EQUINOS'!$A$2:$I$132</definedName>
    <definedName name="_xlnm._FilterDatabase" localSheetId="6" hidden="1">'6. OVINOS'!$A$2:$G$133</definedName>
    <definedName name="_xlnm._FilterDatabase" localSheetId="7" hidden="1">'7. CAPRINOS'!$A$2:$G$133</definedName>
    <definedName name="_xlnm._FilterDatabase" localSheetId="8" hidden="1">'8. BUFALOS'!$A$2:$G$133</definedName>
    <definedName name="_xlnm._FilterDatabase" localSheetId="9" hidden="1">'9. AVES'!$A$2:$W$135</definedName>
    <definedName name="CADUCIFOLIOS" localSheetId="10">#REF!</definedName>
    <definedName name="CADUCIFOLIOS" localSheetId="2">#REF!</definedName>
    <definedName name="CADUCIFOLIOS" localSheetId="3">#REF!</definedName>
    <definedName name="CADUCIFOLIOS" localSheetId="0">#REF!</definedName>
    <definedName name="CADUCIFOLIOS">#REF!</definedName>
    <definedName name="CULTIVOS">[1]PERMANENTES!$EJ$84:$EJ$228</definedName>
    <definedName name="PASTOS">'[2]FORMULARIO 1'!$DZ$77:$DZ$193</definedName>
    <definedName name="RAZAS">'[3]FORMULARIO 1'!$DY$77:$DY$111</definedName>
    <definedName name="_xlnm.Print_Titles" localSheetId="10">'10. RENDIMIENTO HUEVOS'!$2:$3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3" i="10" l="1"/>
  <c r="G133" i="10"/>
  <c r="H122" i="10"/>
  <c r="G122" i="10"/>
  <c r="H111" i="10"/>
  <c r="G111" i="10"/>
  <c r="H100" i="10"/>
  <c r="G100" i="10"/>
  <c r="H97" i="10"/>
  <c r="G97" i="10"/>
  <c r="H88" i="10"/>
  <c r="G88" i="10"/>
  <c r="H76" i="10"/>
  <c r="G76" i="10"/>
  <c r="H67" i="10"/>
  <c r="G67" i="10"/>
  <c r="H56" i="10"/>
  <c r="G56" i="10"/>
  <c r="H53" i="10"/>
  <c r="G53" i="10"/>
  <c r="H45" i="10"/>
  <c r="G45" i="10"/>
  <c r="H36" i="10"/>
  <c r="G36" i="10"/>
  <c r="H23" i="10"/>
  <c r="G23" i="10"/>
  <c r="H19" i="10"/>
  <c r="G19" i="10"/>
  <c r="H10" i="10"/>
  <c r="G10" i="10"/>
  <c r="G133" i="13"/>
  <c r="G122" i="13"/>
  <c r="G111" i="13"/>
  <c r="G100" i="13"/>
  <c r="G97" i="13"/>
  <c r="G88" i="13"/>
  <c r="G76" i="13"/>
  <c r="G67" i="13"/>
  <c r="G56" i="13"/>
  <c r="G53" i="13"/>
  <c r="G45" i="13"/>
  <c r="G36" i="13"/>
  <c r="G23" i="13"/>
  <c r="G19" i="13"/>
  <c r="G10" i="13"/>
  <c r="G133" i="12"/>
  <c r="G122" i="12"/>
  <c r="G111" i="12"/>
  <c r="G100" i="12"/>
  <c r="G97" i="12"/>
  <c r="G88" i="12"/>
  <c r="G76" i="12"/>
  <c r="G67" i="12"/>
  <c r="G56" i="12"/>
  <c r="G53" i="12"/>
  <c r="G45" i="12"/>
  <c r="G36" i="12"/>
  <c r="G23" i="12"/>
  <c r="G19" i="12"/>
  <c r="G10" i="12"/>
  <c r="G134" i="10" l="1"/>
  <c r="H134" i="10"/>
  <c r="G134" i="13"/>
  <c r="G134" i="12"/>
  <c r="C134" i="16" l="1"/>
  <c r="C123" i="16"/>
  <c r="C112" i="16"/>
  <c r="C101" i="16"/>
  <c r="C98" i="16"/>
  <c r="C89" i="16"/>
  <c r="C77" i="16"/>
  <c r="C68" i="16"/>
  <c r="C57" i="16"/>
  <c r="C54" i="16"/>
  <c r="C46" i="16"/>
  <c r="C37" i="16"/>
  <c r="C24" i="16"/>
  <c r="C20" i="16"/>
  <c r="C11" i="16"/>
  <c r="E134" i="16"/>
  <c r="E123" i="16"/>
  <c r="E112" i="16"/>
  <c r="E101" i="16"/>
  <c r="E98" i="16"/>
  <c r="E89" i="16"/>
  <c r="E77" i="16"/>
  <c r="E68" i="16"/>
  <c r="E57" i="16"/>
  <c r="E54" i="16"/>
  <c r="E46" i="16"/>
  <c r="E37" i="16"/>
  <c r="E24" i="16"/>
  <c r="E20" i="16"/>
  <c r="E11" i="16"/>
  <c r="O133" i="11" l="1"/>
  <c r="N133" i="11"/>
  <c r="M133" i="11"/>
  <c r="L133" i="11"/>
  <c r="K133" i="11"/>
  <c r="J133" i="11"/>
  <c r="G133" i="11"/>
  <c r="O122" i="11"/>
  <c r="N122" i="11"/>
  <c r="M122" i="11"/>
  <c r="L122" i="11"/>
  <c r="K122" i="11"/>
  <c r="J122" i="11"/>
  <c r="G122" i="11"/>
  <c r="O111" i="11"/>
  <c r="N111" i="11"/>
  <c r="M111" i="11"/>
  <c r="L111" i="11"/>
  <c r="K111" i="11"/>
  <c r="J111" i="11"/>
  <c r="G111" i="11"/>
  <c r="O100" i="11"/>
  <c r="N100" i="11"/>
  <c r="M100" i="11"/>
  <c r="L100" i="11"/>
  <c r="K100" i="11"/>
  <c r="J100" i="11"/>
  <c r="G100" i="11"/>
  <c r="O97" i="11"/>
  <c r="N97" i="11"/>
  <c r="M97" i="11"/>
  <c r="L97" i="11"/>
  <c r="K97" i="11"/>
  <c r="J97" i="11"/>
  <c r="G97" i="11"/>
  <c r="O88" i="11"/>
  <c r="N88" i="11"/>
  <c r="M88" i="11"/>
  <c r="L88" i="11"/>
  <c r="K88" i="11"/>
  <c r="J88" i="11"/>
  <c r="G88" i="11"/>
  <c r="O76" i="11"/>
  <c r="N76" i="11"/>
  <c r="M76" i="11"/>
  <c r="L76" i="11"/>
  <c r="K76" i="11"/>
  <c r="J76" i="11"/>
  <c r="G76" i="11"/>
  <c r="O67" i="11"/>
  <c r="N67" i="11"/>
  <c r="M67" i="11"/>
  <c r="L67" i="11"/>
  <c r="K67" i="11"/>
  <c r="J67" i="11"/>
  <c r="G67" i="11"/>
  <c r="O56" i="11"/>
  <c r="N56" i="11"/>
  <c r="M56" i="11"/>
  <c r="L56" i="11"/>
  <c r="K56" i="11"/>
  <c r="J56" i="11"/>
  <c r="G56" i="11"/>
  <c r="O53" i="11"/>
  <c r="N53" i="11"/>
  <c r="M53" i="11"/>
  <c r="L53" i="11"/>
  <c r="K53" i="11"/>
  <c r="J53" i="11"/>
  <c r="G53" i="11"/>
  <c r="O45" i="11"/>
  <c r="N45" i="11"/>
  <c r="M45" i="11"/>
  <c r="L45" i="11"/>
  <c r="K45" i="11"/>
  <c r="J45" i="11"/>
  <c r="G45" i="11"/>
  <c r="O36" i="11"/>
  <c r="N36" i="11"/>
  <c r="M36" i="11"/>
  <c r="L36" i="11"/>
  <c r="K36" i="11"/>
  <c r="J36" i="11"/>
  <c r="G36" i="11"/>
  <c r="O23" i="11"/>
  <c r="N23" i="11"/>
  <c r="M23" i="11"/>
  <c r="L23" i="11"/>
  <c r="K23" i="11"/>
  <c r="J23" i="11"/>
  <c r="G23" i="11"/>
  <c r="O19" i="11"/>
  <c r="N19" i="11"/>
  <c r="M19" i="11"/>
  <c r="L19" i="11"/>
  <c r="K19" i="11"/>
  <c r="J19" i="11"/>
  <c r="G19" i="11"/>
  <c r="O10" i="11"/>
  <c r="N10" i="11"/>
  <c r="M10" i="11"/>
  <c r="L10" i="11"/>
  <c r="K10" i="11"/>
  <c r="J10" i="11"/>
  <c r="G10" i="11"/>
  <c r="F4" i="16"/>
  <c r="G4" i="16" s="1"/>
  <c r="F5" i="16"/>
  <c r="G5" i="16" s="1"/>
  <c r="F6" i="16"/>
  <c r="G6" i="16" s="1"/>
  <c r="F7" i="16"/>
  <c r="G7" i="16" s="1"/>
  <c r="F8" i="16"/>
  <c r="G8" i="16" s="1"/>
  <c r="F9" i="16"/>
  <c r="G9" i="16" s="1"/>
  <c r="H9" i="16" s="1"/>
  <c r="I9" i="16" s="1"/>
  <c r="J9" i="16" s="1"/>
  <c r="K9" i="16" s="1"/>
  <c r="F10" i="16"/>
  <c r="G10" i="16" s="1"/>
  <c r="H10" i="16" s="1"/>
  <c r="I10" i="16" s="1"/>
  <c r="J10" i="16" s="1"/>
  <c r="K10" i="16" s="1"/>
  <c r="F12" i="16"/>
  <c r="G12" i="16" s="1"/>
  <c r="F13" i="16"/>
  <c r="G13" i="16" s="1"/>
  <c r="F14" i="16"/>
  <c r="F15" i="16"/>
  <c r="G15" i="16" s="1"/>
  <c r="F16" i="16"/>
  <c r="G16" i="16" s="1"/>
  <c r="F17" i="16"/>
  <c r="G17" i="16" s="1"/>
  <c r="H17" i="16" s="1"/>
  <c r="I17" i="16" s="1"/>
  <c r="J17" i="16" s="1"/>
  <c r="K17" i="16" s="1"/>
  <c r="F18" i="16"/>
  <c r="G18" i="16" s="1"/>
  <c r="H18" i="16" s="1"/>
  <c r="I18" i="16" s="1"/>
  <c r="J18" i="16" s="1"/>
  <c r="K18" i="16" s="1"/>
  <c r="F19" i="16"/>
  <c r="G19" i="16" s="1"/>
  <c r="H19" i="16" s="1"/>
  <c r="I19" i="16" s="1"/>
  <c r="J19" i="16" s="1"/>
  <c r="K19" i="16" s="1"/>
  <c r="F21" i="16"/>
  <c r="G21" i="16" s="1"/>
  <c r="F22" i="16"/>
  <c r="F23" i="16"/>
  <c r="G23" i="16" s="1"/>
  <c r="H23" i="16" s="1"/>
  <c r="I23" i="16" s="1"/>
  <c r="J23" i="16" s="1"/>
  <c r="K23" i="16" s="1"/>
  <c r="F25" i="16"/>
  <c r="G25" i="16" s="1"/>
  <c r="H25" i="16" s="1"/>
  <c r="F26" i="16"/>
  <c r="G26" i="16" s="1"/>
  <c r="H26" i="16" s="1"/>
  <c r="I26" i="16" s="1"/>
  <c r="J26" i="16" s="1"/>
  <c r="K26" i="16" s="1"/>
  <c r="F27" i="16"/>
  <c r="G27" i="16"/>
  <c r="F28" i="16"/>
  <c r="G28" i="16" s="1"/>
  <c r="F29" i="16"/>
  <c r="G29" i="16" s="1"/>
  <c r="H29" i="16" s="1"/>
  <c r="I29" i="16" s="1"/>
  <c r="J29" i="16" s="1"/>
  <c r="K29" i="16" s="1"/>
  <c r="F30" i="16"/>
  <c r="F31" i="16"/>
  <c r="G31" i="16" s="1"/>
  <c r="H31" i="16" s="1"/>
  <c r="I31" i="16" s="1"/>
  <c r="J31" i="16" s="1"/>
  <c r="K31" i="16" s="1"/>
  <c r="F32" i="16"/>
  <c r="G32" i="16" s="1"/>
  <c r="F33" i="16"/>
  <c r="G33" i="16"/>
  <c r="H33" i="16" s="1"/>
  <c r="I33" i="16" s="1"/>
  <c r="J33" i="16" s="1"/>
  <c r="K33" i="16" s="1"/>
  <c r="F34" i="16"/>
  <c r="G34" i="16" s="1"/>
  <c r="H34" i="16" s="1"/>
  <c r="I34" i="16" s="1"/>
  <c r="J34" i="16" s="1"/>
  <c r="K34" i="16" s="1"/>
  <c r="F35" i="16"/>
  <c r="G35" i="16" s="1"/>
  <c r="H35" i="16" s="1"/>
  <c r="I35" i="16" s="1"/>
  <c r="J35" i="16" s="1"/>
  <c r="K35" i="16" s="1"/>
  <c r="F36" i="16"/>
  <c r="G36" i="16" s="1"/>
  <c r="F38" i="16"/>
  <c r="F39" i="16"/>
  <c r="G39" i="16" s="1"/>
  <c r="F40" i="16"/>
  <c r="G40" i="16" s="1"/>
  <c r="F41" i="16"/>
  <c r="G41" i="16" s="1"/>
  <c r="H41" i="16" s="1"/>
  <c r="I41" i="16" s="1"/>
  <c r="J41" i="16" s="1"/>
  <c r="K41" i="16" s="1"/>
  <c r="F42" i="16"/>
  <c r="G42" i="16" s="1"/>
  <c r="H42" i="16" s="1"/>
  <c r="I42" i="16" s="1"/>
  <c r="J42" i="16" s="1"/>
  <c r="K42" i="16" s="1"/>
  <c r="F43" i="16"/>
  <c r="G43" i="16" s="1"/>
  <c r="F44" i="16"/>
  <c r="G44" i="16" s="1"/>
  <c r="F45" i="16"/>
  <c r="G45" i="16" s="1"/>
  <c r="H45" i="16" s="1"/>
  <c r="I45" i="16" s="1"/>
  <c r="J45" i="16" s="1"/>
  <c r="K45" i="16" s="1"/>
  <c r="F47" i="16"/>
  <c r="G47" i="16" s="1"/>
  <c r="F48" i="16"/>
  <c r="G48" i="16" s="1"/>
  <c r="F49" i="16"/>
  <c r="G49" i="16" s="1"/>
  <c r="H49" i="16" s="1"/>
  <c r="I49" i="16" s="1"/>
  <c r="J49" i="16" s="1"/>
  <c r="K49" i="16" s="1"/>
  <c r="F50" i="16"/>
  <c r="G50" i="16" s="1"/>
  <c r="H50" i="16" s="1"/>
  <c r="I50" i="16" s="1"/>
  <c r="J50" i="16" s="1"/>
  <c r="K50" i="16" s="1"/>
  <c r="F51" i="16"/>
  <c r="G51" i="16" s="1"/>
  <c r="F52" i="16"/>
  <c r="G52" i="16" s="1"/>
  <c r="F53" i="16"/>
  <c r="G53" i="16" s="1"/>
  <c r="H53" i="16" s="1"/>
  <c r="I53" i="16" s="1"/>
  <c r="J53" i="16" s="1"/>
  <c r="K53" i="16" s="1"/>
  <c r="F55" i="16"/>
  <c r="G55" i="16" s="1"/>
  <c r="F56" i="16"/>
  <c r="G56" i="16" s="1"/>
  <c r="F58" i="16"/>
  <c r="G58" i="16" s="1"/>
  <c r="F59" i="16"/>
  <c r="H59" i="16" s="1"/>
  <c r="I59" i="16" s="1"/>
  <c r="J59" i="16" s="1"/>
  <c r="K59" i="16" s="1"/>
  <c r="G59" i="16"/>
  <c r="F60" i="16"/>
  <c r="G60" i="16" s="1"/>
  <c r="F61" i="16"/>
  <c r="G61" i="16" s="1"/>
  <c r="H61" i="16" s="1"/>
  <c r="I61" i="16" s="1"/>
  <c r="J61" i="16" s="1"/>
  <c r="K61" i="16" s="1"/>
  <c r="F62" i="16"/>
  <c r="F63" i="16"/>
  <c r="G63" i="16" s="1"/>
  <c r="F64" i="16"/>
  <c r="G64" i="16" s="1"/>
  <c r="F65" i="16"/>
  <c r="G65" i="16"/>
  <c r="H65" i="16" s="1"/>
  <c r="I65" i="16" s="1"/>
  <c r="J65" i="16" s="1"/>
  <c r="K65" i="16" s="1"/>
  <c r="F66" i="16"/>
  <c r="G66" i="16" s="1"/>
  <c r="H66" i="16" s="1"/>
  <c r="I66" i="16" s="1"/>
  <c r="J66" i="16" s="1"/>
  <c r="K66" i="16" s="1"/>
  <c r="F67" i="16"/>
  <c r="G67" i="16" s="1"/>
  <c r="F69" i="16"/>
  <c r="G69" i="16" s="1"/>
  <c r="F70" i="16"/>
  <c r="F71" i="16"/>
  <c r="G71" i="16" s="1"/>
  <c r="F72" i="16"/>
  <c r="G72" i="16" s="1"/>
  <c r="F73" i="16"/>
  <c r="G73" i="16" s="1"/>
  <c r="H73" i="16" s="1"/>
  <c r="I73" i="16" s="1"/>
  <c r="J73" i="16" s="1"/>
  <c r="K73" i="16" s="1"/>
  <c r="F74" i="16"/>
  <c r="G74" i="16" s="1"/>
  <c r="H74" i="16" s="1"/>
  <c r="I74" i="16" s="1"/>
  <c r="J74" i="16" s="1"/>
  <c r="K74" i="16" s="1"/>
  <c r="F75" i="16"/>
  <c r="G75" i="16" s="1"/>
  <c r="F76" i="16"/>
  <c r="G76" i="16" s="1"/>
  <c r="F78" i="16"/>
  <c r="G78" i="16" s="1"/>
  <c r="F79" i="16"/>
  <c r="G79" i="16" s="1"/>
  <c r="F80" i="16"/>
  <c r="G80" i="16" s="1"/>
  <c r="F81" i="16"/>
  <c r="G81" i="16" s="1"/>
  <c r="H81" i="16" s="1"/>
  <c r="I81" i="16" s="1"/>
  <c r="J81" i="16" s="1"/>
  <c r="K81" i="16" s="1"/>
  <c r="F82" i="16"/>
  <c r="G82" i="16" s="1"/>
  <c r="F83" i="16"/>
  <c r="G83" i="16" s="1"/>
  <c r="F84" i="16"/>
  <c r="G84" i="16" s="1"/>
  <c r="F85" i="16"/>
  <c r="G85" i="16" s="1"/>
  <c r="F86" i="16"/>
  <c r="G86" i="16"/>
  <c r="F87" i="16"/>
  <c r="G87" i="16" s="1"/>
  <c r="F88" i="16"/>
  <c r="F90" i="16"/>
  <c r="G90" i="16" s="1"/>
  <c r="F91" i="16"/>
  <c r="G91" i="16"/>
  <c r="H91" i="16"/>
  <c r="I91" i="16" s="1"/>
  <c r="J91" i="16" s="1"/>
  <c r="K91" i="16" s="1"/>
  <c r="F92" i="16"/>
  <c r="G92" i="16" s="1"/>
  <c r="F93" i="16"/>
  <c r="G93" i="16" s="1"/>
  <c r="F94" i="16"/>
  <c r="G94" i="16" s="1"/>
  <c r="F95" i="16"/>
  <c r="G95" i="16" s="1"/>
  <c r="F96" i="16"/>
  <c r="G96" i="16" s="1"/>
  <c r="F97" i="16"/>
  <c r="G97" i="16" s="1"/>
  <c r="H97" i="16" s="1"/>
  <c r="I97" i="16" s="1"/>
  <c r="J97" i="16" s="1"/>
  <c r="K97" i="16" s="1"/>
  <c r="F99" i="16"/>
  <c r="G99" i="16" s="1"/>
  <c r="F100" i="16"/>
  <c r="G100" i="16" s="1"/>
  <c r="F102" i="16"/>
  <c r="G102" i="16" s="1"/>
  <c r="F103" i="16"/>
  <c r="G103" i="16" s="1"/>
  <c r="F104" i="16"/>
  <c r="G104" i="16" s="1"/>
  <c r="F105" i="16"/>
  <c r="G105" i="16" s="1"/>
  <c r="H105" i="16" s="1"/>
  <c r="I105" i="16" s="1"/>
  <c r="J105" i="16" s="1"/>
  <c r="K105" i="16" s="1"/>
  <c r="F106" i="16"/>
  <c r="G106" i="16" s="1"/>
  <c r="H106" i="16" s="1"/>
  <c r="I106" i="16" s="1"/>
  <c r="J106" i="16" s="1"/>
  <c r="K106" i="16" s="1"/>
  <c r="F107" i="16"/>
  <c r="G107" i="16"/>
  <c r="H107" i="16"/>
  <c r="I107" i="16"/>
  <c r="J107" i="16" s="1"/>
  <c r="K107" i="16" s="1"/>
  <c r="F108" i="16"/>
  <c r="G108" i="16" s="1"/>
  <c r="F109" i="16"/>
  <c r="G109" i="16" s="1"/>
  <c r="F110" i="16"/>
  <c r="G110" i="16" s="1"/>
  <c r="F111" i="16"/>
  <c r="G111" i="16" s="1"/>
  <c r="F113" i="16"/>
  <c r="F114" i="16"/>
  <c r="G114" i="16" s="1"/>
  <c r="H114" i="16" s="1"/>
  <c r="I114" i="16" s="1"/>
  <c r="J114" i="16" s="1"/>
  <c r="K114" i="16" s="1"/>
  <c r="F115" i="16"/>
  <c r="G115" i="16" s="1"/>
  <c r="H115" i="16" s="1"/>
  <c r="I115" i="16" s="1"/>
  <c r="J115" i="16" s="1"/>
  <c r="K115" i="16" s="1"/>
  <c r="F116" i="16"/>
  <c r="G116" i="16" s="1"/>
  <c r="F117" i="16"/>
  <c r="G117" i="16"/>
  <c r="F118" i="16"/>
  <c r="F119" i="16"/>
  <c r="G119" i="16" s="1"/>
  <c r="F120" i="16"/>
  <c r="G120" i="16" s="1"/>
  <c r="F121" i="16"/>
  <c r="G121" i="16" s="1"/>
  <c r="H121" i="16" s="1"/>
  <c r="I121" i="16" s="1"/>
  <c r="J121" i="16" s="1"/>
  <c r="K121" i="16" s="1"/>
  <c r="F122" i="16"/>
  <c r="G122" i="16" s="1"/>
  <c r="H122" i="16" s="1"/>
  <c r="I122" i="16" s="1"/>
  <c r="J122" i="16" s="1"/>
  <c r="K122" i="16" s="1"/>
  <c r="F124" i="16"/>
  <c r="G124" i="16" s="1"/>
  <c r="F125" i="16"/>
  <c r="G125" i="16" s="1"/>
  <c r="F126" i="16"/>
  <c r="G126" i="16" s="1"/>
  <c r="F127" i="16"/>
  <c r="G127" i="16" s="1"/>
  <c r="F128" i="16"/>
  <c r="G128" i="16" s="1"/>
  <c r="F129" i="16"/>
  <c r="G129" i="16" s="1"/>
  <c r="H129" i="16" s="1"/>
  <c r="I129" i="16" s="1"/>
  <c r="J129" i="16" s="1"/>
  <c r="K129" i="16" s="1"/>
  <c r="F130" i="16"/>
  <c r="G130" i="16" s="1"/>
  <c r="H130" i="16" s="1"/>
  <c r="I130" i="16" s="1"/>
  <c r="J130" i="16" s="1"/>
  <c r="K130" i="16" s="1"/>
  <c r="F131" i="16"/>
  <c r="G131" i="16" s="1"/>
  <c r="F132" i="16"/>
  <c r="G132" i="16" s="1"/>
  <c r="F133" i="16"/>
  <c r="G133" i="16" s="1"/>
  <c r="C135" i="16"/>
  <c r="E135" i="16"/>
  <c r="H51" i="16" l="1"/>
  <c r="I51" i="16" s="1"/>
  <c r="J51" i="16" s="1"/>
  <c r="K51" i="16" s="1"/>
  <c r="H83" i="16"/>
  <c r="I83" i="16" s="1"/>
  <c r="J83" i="16" s="1"/>
  <c r="K83" i="16" s="1"/>
  <c r="H75" i="16"/>
  <c r="I75" i="16" s="1"/>
  <c r="J75" i="16" s="1"/>
  <c r="K75" i="16" s="1"/>
  <c r="H27" i="16"/>
  <c r="I27" i="16" s="1"/>
  <c r="J27" i="16" s="1"/>
  <c r="K27" i="16" s="1"/>
  <c r="H43" i="16"/>
  <c r="I43" i="16" s="1"/>
  <c r="J43" i="16" s="1"/>
  <c r="K43" i="16" s="1"/>
  <c r="F24" i="16"/>
  <c r="F20" i="16"/>
  <c r="H117" i="16"/>
  <c r="I117" i="16" s="1"/>
  <c r="J117" i="16" s="1"/>
  <c r="K117" i="16" s="1"/>
  <c r="F46" i="16"/>
  <c r="H85" i="16"/>
  <c r="I85" i="16" s="1"/>
  <c r="J85" i="16" s="1"/>
  <c r="K85" i="16" s="1"/>
  <c r="F68" i="16"/>
  <c r="H128" i="16"/>
  <c r="I128" i="16" s="1"/>
  <c r="J128" i="16" s="1"/>
  <c r="K128" i="16" s="1"/>
  <c r="H126" i="16"/>
  <c r="I126" i="16" s="1"/>
  <c r="J126" i="16" s="1"/>
  <c r="K126" i="16" s="1"/>
  <c r="H86" i="16"/>
  <c r="I86" i="16" s="1"/>
  <c r="J86" i="16" s="1"/>
  <c r="K86" i="16" s="1"/>
  <c r="H94" i="16"/>
  <c r="I94" i="16" s="1"/>
  <c r="J94" i="16" s="1"/>
  <c r="K94" i="16" s="1"/>
  <c r="H104" i="16"/>
  <c r="I104" i="16" s="1"/>
  <c r="J104" i="16" s="1"/>
  <c r="K104" i="16" s="1"/>
  <c r="H93" i="16"/>
  <c r="I93" i="16" s="1"/>
  <c r="J93" i="16" s="1"/>
  <c r="K93" i="16" s="1"/>
  <c r="F123" i="16"/>
  <c r="G118" i="16"/>
  <c r="H118" i="16" s="1"/>
  <c r="I118" i="16" s="1"/>
  <c r="J118" i="16" s="1"/>
  <c r="K118" i="16" s="1"/>
  <c r="H125" i="16"/>
  <c r="I125" i="16" s="1"/>
  <c r="J125" i="16" s="1"/>
  <c r="K125" i="16" s="1"/>
  <c r="H102" i="16"/>
  <c r="I102" i="16" s="1"/>
  <c r="F77" i="16"/>
  <c r="G101" i="16"/>
  <c r="H110" i="16"/>
  <c r="I110" i="16" s="1"/>
  <c r="J110" i="16" s="1"/>
  <c r="K110" i="16" s="1"/>
  <c r="H67" i="16"/>
  <c r="I67" i="16" s="1"/>
  <c r="J67" i="16" s="1"/>
  <c r="K67" i="16" s="1"/>
  <c r="F37" i="16"/>
  <c r="H131" i="16"/>
  <c r="I131" i="16" s="1"/>
  <c r="J131" i="16" s="1"/>
  <c r="K131" i="16" s="1"/>
  <c r="H120" i="16"/>
  <c r="I120" i="16" s="1"/>
  <c r="J120" i="16" s="1"/>
  <c r="K120" i="16" s="1"/>
  <c r="H99" i="16"/>
  <c r="I99" i="16" s="1"/>
  <c r="J99" i="16" s="1"/>
  <c r="H80" i="16"/>
  <c r="I80" i="16" s="1"/>
  <c r="J80" i="16" s="1"/>
  <c r="K80" i="16" s="1"/>
  <c r="F54" i="16"/>
  <c r="H96" i="16"/>
  <c r="I96" i="16" s="1"/>
  <c r="J96" i="16" s="1"/>
  <c r="K96" i="16" s="1"/>
  <c r="H109" i="16"/>
  <c r="I109" i="16" s="1"/>
  <c r="J109" i="16" s="1"/>
  <c r="K109" i="16" s="1"/>
  <c r="G88" i="16"/>
  <c r="H88" i="16" s="1"/>
  <c r="I88" i="16" s="1"/>
  <c r="J88" i="16" s="1"/>
  <c r="K88" i="16" s="1"/>
  <c r="H78" i="16"/>
  <c r="L134" i="11"/>
  <c r="M134" i="11"/>
  <c r="O134" i="11"/>
  <c r="G134" i="11"/>
  <c r="J134" i="11"/>
  <c r="N134" i="11"/>
  <c r="K134" i="11"/>
  <c r="G54" i="16"/>
  <c r="G112" i="16"/>
  <c r="G57" i="16"/>
  <c r="G98" i="16"/>
  <c r="H90" i="16"/>
  <c r="H58" i="16"/>
  <c r="H69" i="16"/>
  <c r="I69" i="16" s="1"/>
  <c r="I25" i="16"/>
  <c r="I78" i="16"/>
  <c r="H21" i="16"/>
  <c r="G24" i="16"/>
  <c r="G134" i="16"/>
  <c r="G11" i="16"/>
  <c r="G113" i="16"/>
  <c r="F57" i="16"/>
  <c r="H22" i="16"/>
  <c r="I22" i="16" s="1"/>
  <c r="J22" i="16" s="1"/>
  <c r="K22" i="16" s="1"/>
  <c r="H6" i="16"/>
  <c r="I6" i="16" s="1"/>
  <c r="J6" i="16" s="1"/>
  <c r="K6" i="16" s="1"/>
  <c r="F89" i="16"/>
  <c r="G70" i="16"/>
  <c r="H70" i="16" s="1"/>
  <c r="I70" i="16" s="1"/>
  <c r="J70" i="16" s="1"/>
  <c r="K70" i="16" s="1"/>
  <c r="G62" i="16"/>
  <c r="G68" i="16" s="1"/>
  <c r="G38" i="16"/>
  <c r="G46" i="16" s="1"/>
  <c r="G30" i="16"/>
  <c r="G37" i="16" s="1"/>
  <c r="G22" i="16"/>
  <c r="G14" i="16"/>
  <c r="G20" i="16" s="1"/>
  <c r="H72" i="16"/>
  <c r="I72" i="16" s="1"/>
  <c r="J72" i="16" s="1"/>
  <c r="K72" i="16" s="1"/>
  <c r="H64" i="16"/>
  <c r="I64" i="16" s="1"/>
  <c r="J64" i="16" s="1"/>
  <c r="K64" i="16" s="1"/>
  <c r="H56" i="16"/>
  <c r="I56" i="16" s="1"/>
  <c r="J56" i="16" s="1"/>
  <c r="K56" i="16" s="1"/>
  <c r="H48" i="16"/>
  <c r="I48" i="16" s="1"/>
  <c r="J48" i="16" s="1"/>
  <c r="K48" i="16" s="1"/>
  <c r="H40" i="16"/>
  <c r="I40" i="16" s="1"/>
  <c r="J40" i="16" s="1"/>
  <c r="K40" i="16" s="1"/>
  <c r="H32" i="16"/>
  <c r="I32" i="16" s="1"/>
  <c r="J32" i="16" s="1"/>
  <c r="K32" i="16" s="1"/>
  <c r="H16" i="16"/>
  <c r="I16" i="16" s="1"/>
  <c r="J16" i="16" s="1"/>
  <c r="K16" i="16" s="1"/>
  <c r="F11" i="16"/>
  <c r="H8" i="16"/>
  <c r="I8" i="16" s="1"/>
  <c r="J8" i="16" s="1"/>
  <c r="K8" i="16" s="1"/>
  <c r="F134" i="16"/>
  <c r="H13" i="16"/>
  <c r="I13" i="16" s="1"/>
  <c r="J13" i="16" s="1"/>
  <c r="K13" i="16" s="1"/>
  <c r="H5" i="16"/>
  <c r="I5" i="16" s="1"/>
  <c r="J5" i="16" s="1"/>
  <c r="K5" i="16" s="1"/>
  <c r="H133" i="16"/>
  <c r="I133" i="16" s="1"/>
  <c r="J133" i="16" s="1"/>
  <c r="K133" i="16" s="1"/>
  <c r="F112" i="16"/>
  <c r="F101" i="16"/>
  <c r="H82" i="16"/>
  <c r="I82" i="16" s="1"/>
  <c r="J82" i="16" s="1"/>
  <c r="K82" i="16" s="1"/>
  <c r="H71" i="16"/>
  <c r="I71" i="16" s="1"/>
  <c r="J71" i="16" s="1"/>
  <c r="K71" i="16" s="1"/>
  <c r="H63" i="16"/>
  <c r="I63" i="16" s="1"/>
  <c r="J63" i="16" s="1"/>
  <c r="K63" i="16" s="1"/>
  <c r="H55" i="16"/>
  <c r="H47" i="16"/>
  <c r="H39" i="16"/>
  <c r="I39" i="16" s="1"/>
  <c r="J39" i="16" s="1"/>
  <c r="K39" i="16" s="1"/>
  <c r="H15" i="16"/>
  <c r="I15" i="16" s="1"/>
  <c r="J15" i="16" s="1"/>
  <c r="K15" i="16" s="1"/>
  <c r="H7" i="16"/>
  <c r="I7" i="16" s="1"/>
  <c r="J7" i="16" s="1"/>
  <c r="K7" i="16" s="1"/>
  <c r="H127" i="16"/>
  <c r="I127" i="16" s="1"/>
  <c r="J127" i="16" s="1"/>
  <c r="K127" i="16" s="1"/>
  <c r="H119" i="16"/>
  <c r="I119" i="16" s="1"/>
  <c r="J119" i="16" s="1"/>
  <c r="K119" i="16" s="1"/>
  <c r="H111" i="16"/>
  <c r="I111" i="16" s="1"/>
  <c r="J111" i="16" s="1"/>
  <c r="K111" i="16" s="1"/>
  <c r="H103" i="16"/>
  <c r="I103" i="16" s="1"/>
  <c r="J103" i="16" s="1"/>
  <c r="K103" i="16" s="1"/>
  <c r="F98" i="16"/>
  <c r="H95" i="16"/>
  <c r="I95" i="16" s="1"/>
  <c r="J95" i="16" s="1"/>
  <c r="K95" i="16" s="1"/>
  <c r="H87" i="16"/>
  <c r="I87" i="16" s="1"/>
  <c r="J87" i="16" s="1"/>
  <c r="K87" i="16" s="1"/>
  <c r="H79" i="16"/>
  <c r="I79" i="16" s="1"/>
  <c r="J79" i="16" s="1"/>
  <c r="K79" i="16" s="1"/>
  <c r="H76" i="16"/>
  <c r="I76" i="16" s="1"/>
  <c r="J76" i="16" s="1"/>
  <c r="K76" i="16" s="1"/>
  <c r="H60" i="16"/>
  <c r="I60" i="16" s="1"/>
  <c r="J60" i="16" s="1"/>
  <c r="K60" i="16" s="1"/>
  <c r="H52" i="16"/>
  <c r="I52" i="16" s="1"/>
  <c r="J52" i="16" s="1"/>
  <c r="K52" i="16" s="1"/>
  <c r="H44" i="16"/>
  <c r="I44" i="16" s="1"/>
  <c r="J44" i="16" s="1"/>
  <c r="K44" i="16" s="1"/>
  <c r="H36" i="16"/>
  <c r="I36" i="16" s="1"/>
  <c r="J36" i="16" s="1"/>
  <c r="K36" i="16" s="1"/>
  <c r="H28" i="16"/>
  <c r="I28" i="16" s="1"/>
  <c r="J28" i="16" s="1"/>
  <c r="K28" i="16" s="1"/>
  <c r="H12" i="16"/>
  <c r="H4" i="16"/>
  <c r="H132" i="16"/>
  <c r="I132" i="16" s="1"/>
  <c r="J132" i="16" s="1"/>
  <c r="K132" i="16" s="1"/>
  <c r="H124" i="16"/>
  <c r="H116" i="16"/>
  <c r="I116" i="16" s="1"/>
  <c r="J116" i="16" s="1"/>
  <c r="K116" i="16" s="1"/>
  <c r="H108" i="16"/>
  <c r="I108" i="16" s="1"/>
  <c r="J108" i="16" s="1"/>
  <c r="K108" i="16" s="1"/>
  <c r="H100" i="16"/>
  <c r="I100" i="16" s="1"/>
  <c r="J100" i="16" s="1"/>
  <c r="K100" i="16" s="1"/>
  <c r="H92" i="16"/>
  <c r="I92" i="16" s="1"/>
  <c r="J92" i="16" s="1"/>
  <c r="K92" i="16" s="1"/>
  <c r="H84" i="16"/>
  <c r="I84" i="16" s="1"/>
  <c r="J84" i="16" s="1"/>
  <c r="K84" i="16" s="1"/>
  <c r="H14" i="16" l="1"/>
  <c r="I14" i="16" s="1"/>
  <c r="J14" i="16" s="1"/>
  <c r="K14" i="16" s="1"/>
  <c r="G89" i="16"/>
  <c r="H89" i="16"/>
  <c r="I124" i="16"/>
  <c r="H134" i="16"/>
  <c r="J101" i="16"/>
  <c r="K99" i="16"/>
  <c r="K101" i="16" s="1"/>
  <c r="I4" i="16"/>
  <c r="H11" i="16"/>
  <c r="I89" i="16"/>
  <c r="J78" i="16"/>
  <c r="I112" i="16"/>
  <c r="J102" i="16"/>
  <c r="H101" i="16"/>
  <c r="I12" i="16"/>
  <c r="I47" i="16"/>
  <c r="H54" i="16"/>
  <c r="H38" i="16"/>
  <c r="J25" i="16"/>
  <c r="I77" i="16"/>
  <c r="J69" i="16"/>
  <c r="I21" i="16"/>
  <c r="H24" i="16"/>
  <c r="F135" i="16"/>
  <c r="H30" i="16"/>
  <c r="H62" i="16"/>
  <c r="I62" i="16" s="1"/>
  <c r="J62" i="16" s="1"/>
  <c r="K62" i="16" s="1"/>
  <c r="G77" i="16"/>
  <c r="G135" i="16" s="1"/>
  <c r="I58" i="16"/>
  <c r="H112" i="16"/>
  <c r="I101" i="16"/>
  <c r="H57" i="16"/>
  <c r="I55" i="16"/>
  <c r="G123" i="16"/>
  <c r="H113" i="16"/>
  <c r="H98" i="16"/>
  <c r="I90" i="16"/>
  <c r="H20" i="16" l="1"/>
  <c r="H68" i="16"/>
  <c r="I98" i="16"/>
  <c r="J90" i="16"/>
  <c r="J4" i="16"/>
  <c r="I11" i="16"/>
  <c r="J77" i="16"/>
  <c r="K69" i="16"/>
  <c r="K77" i="16" s="1"/>
  <c r="H46" i="16"/>
  <c r="I38" i="16"/>
  <c r="J47" i="16"/>
  <c r="I54" i="16"/>
  <c r="I20" i="16"/>
  <c r="J12" i="16"/>
  <c r="K102" i="16"/>
  <c r="K112" i="16" s="1"/>
  <c r="J112" i="16"/>
  <c r="I30" i="16"/>
  <c r="H37" i="16"/>
  <c r="J21" i="16"/>
  <c r="I24" i="16"/>
  <c r="I68" i="16"/>
  <c r="J58" i="16"/>
  <c r="K78" i="16"/>
  <c r="K89" i="16" s="1"/>
  <c r="J89" i="16"/>
  <c r="I113" i="16"/>
  <c r="H123" i="16"/>
  <c r="I57" i="16"/>
  <c r="J55" i="16"/>
  <c r="K25" i="16"/>
  <c r="J124" i="16"/>
  <c r="I134" i="16"/>
  <c r="H135" i="16" l="1"/>
  <c r="J68" i="16"/>
  <c r="K58" i="16"/>
  <c r="K68" i="16" s="1"/>
  <c r="K4" i="16"/>
  <c r="K11" i="16" s="1"/>
  <c r="J11" i="16"/>
  <c r="K21" i="16"/>
  <c r="K24" i="16" s="1"/>
  <c r="J24" i="16"/>
  <c r="K90" i="16"/>
  <c r="K98" i="16" s="1"/>
  <c r="J98" i="16"/>
  <c r="J30" i="16"/>
  <c r="I37" i="16"/>
  <c r="K124" i="16"/>
  <c r="K134" i="16" s="1"/>
  <c r="J134" i="16"/>
  <c r="J57" i="16"/>
  <c r="K55" i="16"/>
  <c r="K57" i="16" s="1"/>
  <c r="J20" i="16"/>
  <c r="K12" i="16"/>
  <c r="K20" i="16" s="1"/>
  <c r="J54" i="16"/>
  <c r="K47" i="16"/>
  <c r="K54" i="16" s="1"/>
  <c r="J113" i="16"/>
  <c r="I123" i="16"/>
  <c r="J38" i="16"/>
  <c r="I46" i="16"/>
  <c r="I135" i="16" l="1"/>
  <c r="K30" i="16"/>
  <c r="K37" i="16" s="1"/>
  <c r="J37" i="16"/>
  <c r="J46" i="16"/>
  <c r="K38" i="16"/>
  <c r="K46" i="16" s="1"/>
  <c r="K113" i="16"/>
  <c r="K123" i="16" s="1"/>
  <c r="J123" i="16"/>
  <c r="J135" i="16" l="1"/>
  <c r="K135" i="16"/>
  <c r="O134" i="4" l="1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P135" i="14" l="1"/>
  <c r="O135" i="14"/>
  <c r="P134" i="14"/>
  <c r="O134" i="14"/>
  <c r="P133" i="14"/>
  <c r="O133" i="14"/>
  <c r="P132" i="14"/>
  <c r="O132" i="14"/>
  <c r="P131" i="14"/>
  <c r="O131" i="14"/>
  <c r="P130" i="14"/>
  <c r="O130" i="14"/>
  <c r="P129" i="14"/>
  <c r="O129" i="14"/>
  <c r="P128" i="14"/>
  <c r="O128" i="14"/>
  <c r="P127" i="14"/>
  <c r="O127" i="14"/>
  <c r="P126" i="14"/>
  <c r="O126" i="14"/>
  <c r="P125" i="14"/>
  <c r="O125" i="14"/>
  <c r="P124" i="14"/>
  <c r="O124" i="14"/>
  <c r="P123" i="14"/>
  <c r="O123" i="14"/>
  <c r="P122" i="14"/>
  <c r="O122" i="14"/>
  <c r="P121" i="14"/>
  <c r="O121" i="14"/>
  <c r="P120" i="14"/>
  <c r="O120" i="14"/>
  <c r="P119" i="14"/>
  <c r="O119" i="14"/>
  <c r="P118" i="14"/>
  <c r="O118" i="14"/>
  <c r="P117" i="14"/>
  <c r="O117" i="14"/>
  <c r="P116" i="14"/>
  <c r="O116" i="14"/>
  <c r="P115" i="14"/>
  <c r="O115" i="14"/>
  <c r="P114" i="14"/>
  <c r="O114" i="14"/>
  <c r="P113" i="14"/>
  <c r="O113" i="14"/>
  <c r="P112" i="14"/>
  <c r="O112" i="14"/>
  <c r="P111" i="14"/>
  <c r="O111" i="14"/>
  <c r="P110" i="14"/>
  <c r="O110" i="14"/>
  <c r="P109" i="14"/>
  <c r="O109" i="14"/>
  <c r="P108" i="14"/>
  <c r="O108" i="14"/>
  <c r="P107" i="14"/>
  <c r="O107" i="14"/>
  <c r="P106" i="14"/>
  <c r="O106" i="14"/>
  <c r="P105" i="14"/>
  <c r="O105" i="14"/>
  <c r="P104" i="14"/>
  <c r="O104" i="14"/>
  <c r="P103" i="14"/>
  <c r="O103" i="14"/>
  <c r="P102" i="14"/>
  <c r="O102" i="14"/>
  <c r="P101" i="14"/>
  <c r="O101" i="14"/>
  <c r="P100" i="14"/>
  <c r="O100" i="14"/>
  <c r="P99" i="14"/>
  <c r="O99" i="14"/>
  <c r="P98" i="14"/>
  <c r="O98" i="14"/>
  <c r="P97" i="14"/>
  <c r="O97" i="14"/>
  <c r="P96" i="14"/>
  <c r="O96" i="14"/>
  <c r="P95" i="14"/>
  <c r="O95" i="14"/>
  <c r="P94" i="14"/>
  <c r="O94" i="14"/>
  <c r="P93" i="14"/>
  <c r="O93" i="14"/>
  <c r="P92" i="14"/>
  <c r="O92" i="14"/>
  <c r="P91" i="14"/>
  <c r="O91" i="14"/>
  <c r="P90" i="14"/>
  <c r="O90" i="14"/>
  <c r="P89" i="14"/>
  <c r="O89" i="14"/>
  <c r="P88" i="14"/>
  <c r="O88" i="14"/>
  <c r="P87" i="14"/>
  <c r="O87" i="14"/>
  <c r="P86" i="14"/>
  <c r="O86" i="14"/>
  <c r="P85" i="14"/>
  <c r="O85" i="14"/>
  <c r="P84" i="14"/>
  <c r="O84" i="14"/>
  <c r="P83" i="14"/>
  <c r="O83" i="14"/>
  <c r="P82" i="14"/>
  <c r="O82" i="14"/>
  <c r="P81" i="14"/>
  <c r="O81" i="14"/>
  <c r="P80" i="14"/>
  <c r="O80" i="14"/>
  <c r="P79" i="14"/>
  <c r="O79" i="14"/>
  <c r="P78" i="14"/>
  <c r="O78" i="14"/>
  <c r="P77" i="14"/>
  <c r="O77" i="14"/>
  <c r="P76" i="14"/>
  <c r="O76" i="14"/>
  <c r="P75" i="14"/>
  <c r="O75" i="14"/>
  <c r="P74" i="14"/>
  <c r="O74" i="14"/>
  <c r="P73" i="14"/>
  <c r="O73" i="14"/>
  <c r="P72" i="14"/>
  <c r="O72" i="14"/>
  <c r="P71" i="14"/>
  <c r="O71" i="14"/>
  <c r="P70" i="14"/>
  <c r="O70" i="14"/>
  <c r="P69" i="14"/>
  <c r="O69" i="14"/>
  <c r="P68" i="14"/>
  <c r="O68" i="14"/>
  <c r="P67" i="14"/>
  <c r="O67" i="14"/>
  <c r="P66" i="14"/>
  <c r="O66" i="14"/>
  <c r="P65" i="14"/>
  <c r="O65" i="14"/>
  <c r="P64" i="14"/>
  <c r="O64" i="14"/>
  <c r="P63" i="14"/>
  <c r="O63" i="14"/>
  <c r="P62" i="14"/>
  <c r="O62" i="14"/>
  <c r="P61" i="14"/>
  <c r="O61" i="14"/>
  <c r="P60" i="14"/>
  <c r="O60" i="14"/>
  <c r="P59" i="14"/>
  <c r="O59" i="14"/>
  <c r="P58" i="14"/>
  <c r="O58" i="14"/>
  <c r="P57" i="14"/>
  <c r="O57" i="14"/>
  <c r="P56" i="14"/>
  <c r="O56" i="14"/>
  <c r="P55" i="14"/>
  <c r="O55" i="14"/>
  <c r="P54" i="14"/>
  <c r="O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P47" i="14"/>
  <c r="O47" i="14"/>
  <c r="P46" i="14"/>
  <c r="O46" i="14"/>
  <c r="P45" i="14"/>
  <c r="O45" i="14"/>
  <c r="P44" i="14"/>
  <c r="O44" i="14"/>
  <c r="P43" i="14"/>
  <c r="O43" i="14"/>
  <c r="P42" i="14"/>
  <c r="O42" i="14"/>
  <c r="P41" i="14"/>
  <c r="O41" i="14"/>
  <c r="P40" i="14"/>
  <c r="O40" i="14"/>
  <c r="P39" i="14"/>
  <c r="O39" i="14"/>
  <c r="P38" i="14"/>
  <c r="O38" i="14"/>
  <c r="P37" i="14"/>
  <c r="O37" i="14"/>
  <c r="P36" i="14"/>
  <c r="O36" i="14"/>
  <c r="P35" i="14"/>
  <c r="O35" i="14"/>
  <c r="P34" i="14"/>
  <c r="O34" i="14"/>
  <c r="P33" i="14"/>
  <c r="O33" i="14"/>
  <c r="P32" i="14"/>
  <c r="O32" i="14"/>
  <c r="P31" i="14"/>
  <c r="O31" i="14"/>
  <c r="P30" i="14"/>
  <c r="O30" i="14"/>
  <c r="P29" i="14"/>
  <c r="O29" i="14"/>
  <c r="P28" i="14"/>
  <c r="O28" i="14"/>
  <c r="P27" i="14"/>
  <c r="O27" i="14"/>
  <c r="P26" i="14"/>
  <c r="O26" i="14"/>
  <c r="P25" i="14"/>
  <c r="O25" i="14"/>
  <c r="P24" i="14"/>
  <c r="O24" i="14"/>
  <c r="P23" i="14"/>
  <c r="O23" i="14"/>
  <c r="P22" i="14"/>
  <c r="O22" i="14"/>
  <c r="P21" i="14"/>
  <c r="O21" i="14"/>
  <c r="P20" i="14"/>
  <c r="O20" i="14"/>
  <c r="P19" i="14"/>
  <c r="O19" i="14"/>
  <c r="P18" i="14"/>
  <c r="O18" i="14"/>
  <c r="P17" i="14"/>
  <c r="O17" i="14"/>
  <c r="P16" i="14"/>
  <c r="O16" i="14"/>
  <c r="P15" i="14"/>
  <c r="O15" i="14"/>
  <c r="P14" i="14"/>
  <c r="O14" i="14"/>
  <c r="P13" i="14"/>
  <c r="O13" i="14"/>
  <c r="P12" i="14"/>
  <c r="O12" i="14"/>
  <c r="P11" i="14"/>
  <c r="O11" i="14"/>
  <c r="P10" i="14"/>
  <c r="O10" i="14"/>
  <c r="P9" i="14"/>
  <c r="O9" i="14"/>
  <c r="P8" i="14"/>
  <c r="O8" i="14"/>
  <c r="P7" i="14"/>
  <c r="O7" i="14"/>
  <c r="P6" i="14"/>
  <c r="O6" i="14"/>
  <c r="P5" i="14"/>
  <c r="O5" i="14"/>
  <c r="P4" i="14"/>
  <c r="O4" i="14"/>
  <c r="P3" i="14"/>
  <c r="O3" i="14"/>
  <c r="Q133" i="14" l="1"/>
  <c r="V133" i="14" s="1"/>
  <c r="Q121" i="14"/>
  <c r="Q117" i="14"/>
  <c r="V117" i="14" s="1"/>
  <c r="Q105" i="14"/>
  <c r="V105" i="14" s="1"/>
  <c r="Q101" i="14"/>
  <c r="V101" i="14" s="1"/>
  <c r="Q89" i="14"/>
  <c r="Q85" i="14"/>
  <c r="V85" i="14" s="1"/>
  <c r="Q73" i="14"/>
  <c r="V73" i="14" s="1"/>
  <c r="Q69" i="14"/>
  <c r="V69" i="14" s="1"/>
  <c r="Q57" i="14"/>
  <c r="Q53" i="14"/>
  <c r="V53" i="14" s="1"/>
  <c r="Q41" i="14"/>
  <c r="V41" i="14" s="1"/>
  <c r="Q37" i="14"/>
  <c r="V37" i="14" s="1"/>
  <c r="Q25" i="14"/>
  <c r="Q21" i="14"/>
  <c r="V21" i="14" s="1"/>
  <c r="Q9" i="14"/>
  <c r="V9" i="14" s="1"/>
  <c r="Q5" i="14"/>
  <c r="V5" i="14" s="1"/>
  <c r="Q135" i="14"/>
  <c r="V135" i="14" s="1"/>
  <c r="W135" i="14" s="1"/>
  <c r="Q134" i="14"/>
  <c r="V134" i="14" s="1"/>
  <c r="Q132" i="14"/>
  <c r="V132" i="14" s="1"/>
  <c r="W132" i="14" s="1"/>
  <c r="J132" i="14" s="1"/>
  <c r="Q131" i="14"/>
  <c r="V131" i="14" s="1"/>
  <c r="Q130" i="14"/>
  <c r="V130" i="14" s="1"/>
  <c r="W130" i="14" s="1"/>
  <c r="D130" i="14" s="1"/>
  <c r="Q129" i="14"/>
  <c r="V129" i="14" s="1"/>
  <c r="Q128" i="14"/>
  <c r="V128" i="14" s="1"/>
  <c r="W128" i="14" s="1"/>
  <c r="D128" i="14" s="1"/>
  <c r="Q127" i="14"/>
  <c r="V127" i="14" s="1"/>
  <c r="Q126" i="14"/>
  <c r="V126" i="14" s="1"/>
  <c r="W126" i="14" s="1"/>
  <c r="J126" i="14" s="1"/>
  <c r="Q125" i="14"/>
  <c r="V125" i="14" s="1"/>
  <c r="Q124" i="14"/>
  <c r="V124" i="14" s="1"/>
  <c r="W124" i="14" s="1"/>
  <c r="D124" i="14" s="1"/>
  <c r="Q123" i="14"/>
  <c r="V123" i="14" s="1"/>
  <c r="Q122" i="14"/>
  <c r="V122" i="14" s="1"/>
  <c r="W122" i="14" s="1"/>
  <c r="J122" i="14" s="1"/>
  <c r="Q120" i="14"/>
  <c r="V120" i="14" s="1"/>
  <c r="W120" i="14" s="1"/>
  <c r="G120" i="14" s="1"/>
  <c r="Q119" i="14"/>
  <c r="V119" i="14" s="1"/>
  <c r="Q118" i="14"/>
  <c r="V118" i="14" s="1"/>
  <c r="W118" i="14" s="1"/>
  <c r="J118" i="14" s="1"/>
  <c r="Q116" i="14"/>
  <c r="V116" i="14" s="1"/>
  <c r="W116" i="14" s="1"/>
  <c r="J116" i="14" s="1"/>
  <c r="Q115" i="14"/>
  <c r="V115" i="14" s="1"/>
  <c r="Q114" i="14"/>
  <c r="V114" i="14" s="1"/>
  <c r="W114" i="14" s="1"/>
  <c r="J114" i="14" s="1"/>
  <c r="Q113" i="14"/>
  <c r="V113" i="14" s="1"/>
  <c r="Q112" i="14"/>
  <c r="V112" i="14" s="1"/>
  <c r="W112" i="14" s="1"/>
  <c r="D112" i="14" s="1"/>
  <c r="Q111" i="14"/>
  <c r="V111" i="14" s="1"/>
  <c r="Q110" i="14"/>
  <c r="V110" i="14" s="1"/>
  <c r="W110" i="14" s="1"/>
  <c r="J110" i="14" s="1"/>
  <c r="Q109" i="14"/>
  <c r="V109" i="14" s="1"/>
  <c r="Q108" i="14"/>
  <c r="V108" i="14" s="1"/>
  <c r="W108" i="14" s="1"/>
  <c r="D108" i="14" s="1"/>
  <c r="Q107" i="14"/>
  <c r="V107" i="14" s="1"/>
  <c r="Q106" i="14"/>
  <c r="V106" i="14" s="1"/>
  <c r="W106" i="14" s="1"/>
  <c r="J106" i="14" s="1"/>
  <c r="Q104" i="14"/>
  <c r="V104" i="14" s="1"/>
  <c r="W104" i="14" s="1"/>
  <c r="G104" i="14" s="1"/>
  <c r="Q103" i="14"/>
  <c r="V103" i="14" s="1"/>
  <c r="Q102" i="14"/>
  <c r="V102" i="14" s="1"/>
  <c r="W102" i="14" s="1"/>
  <c r="J102" i="14" s="1"/>
  <c r="Q100" i="14"/>
  <c r="V100" i="14" s="1"/>
  <c r="W100" i="14" s="1"/>
  <c r="J100" i="14" s="1"/>
  <c r="Q99" i="14"/>
  <c r="V99" i="14" s="1"/>
  <c r="Q98" i="14"/>
  <c r="V98" i="14" s="1"/>
  <c r="W98" i="14" s="1"/>
  <c r="J98" i="14" s="1"/>
  <c r="Q97" i="14"/>
  <c r="V97" i="14" s="1"/>
  <c r="Q96" i="14"/>
  <c r="V96" i="14" s="1"/>
  <c r="W96" i="14" s="1"/>
  <c r="G96" i="14" s="1"/>
  <c r="Q95" i="14"/>
  <c r="V95" i="14" s="1"/>
  <c r="Q94" i="14"/>
  <c r="V94" i="14" s="1"/>
  <c r="W94" i="14" s="1"/>
  <c r="Q93" i="14"/>
  <c r="V93" i="14" s="1"/>
  <c r="Q92" i="14"/>
  <c r="V92" i="14" s="1"/>
  <c r="W92" i="14" s="1"/>
  <c r="Q91" i="14"/>
  <c r="V91" i="14" s="1"/>
  <c r="Q90" i="14"/>
  <c r="V90" i="14" s="1"/>
  <c r="W90" i="14" s="1"/>
  <c r="J90" i="14" s="1"/>
  <c r="Q88" i="14"/>
  <c r="V88" i="14" s="1"/>
  <c r="W88" i="14" s="1"/>
  <c r="Q87" i="14"/>
  <c r="V87" i="14" s="1"/>
  <c r="Q86" i="14"/>
  <c r="V86" i="14" s="1"/>
  <c r="W86" i="14" s="1"/>
  <c r="D86" i="14" s="1"/>
  <c r="Q84" i="14"/>
  <c r="V84" i="14" s="1"/>
  <c r="W84" i="14" s="1"/>
  <c r="Q83" i="14"/>
  <c r="V83" i="14" s="1"/>
  <c r="Q82" i="14"/>
  <c r="V82" i="14" s="1"/>
  <c r="W82" i="14" s="1"/>
  <c r="D82" i="14" s="1"/>
  <c r="Q81" i="14"/>
  <c r="V81" i="14" s="1"/>
  <c r="Q80" i="14"/>
  <c r="V80" i="14" s="1"/>
  <c r="W80" i="14" s="1"/>
  <c r="G80" i="14" s="1"/>
  <c r="Q79" i="14"/>
  <c r="V79" i="14" s="1"/>
  <c r="Q78" i="14"/>
  <c r="V78" i="14" s="1"/>
  <c r="W78" i="14" s="1"/>
  <c r="Q77" i="14"/>
  <c r="V77" i="14" s="1"/>
  <c r="Q76" i="14"/>
  <c r="V76" i="14" s="1"/>
  <c r="W76" i="14" s="1"/>
  <c r="J76" i="14" s="1"/>
  <c r="Q75" i="14"/>
  <c r="V75" i="14" s="1"/>
  <c r="Q74" i="14"/>
  <c r="V74" i="14" s="1"/>
  <c r="W74" i="14" s="1"/>
  <c r="J74" i="14" s="1"/>
  <c r="Q72" i="14"/>
  <c r="V72" i="14" s="1"/>
  <c r="W72" i="14" s="1"/>
  <c r="Q71" i="14"/>
  <c r="V71" i="14" s="1"/>
  <c r="Q70" i="14"/>
  <c r="V70" i="14" s="1"/>
  <c r="W70" i="14" s="1"/>
  <c r="D70" i="14" s="1"/>
  <c r="Q68" i="14"/>
  <c r="V68" i="14" s="1"/>
  <c r="W68" i="14" s="1"/>
  <c r="Q67" i="14"/>
  <c r="V67" i="14" s="1"/>
  <c r="Q66" i="14"/>
  <c r="V66" i="14" s="1"/>
  <c r="W66" i="14" s="1"/>
  <c r="D66" i="14" s="1"/>
  <c r="Q65" i="14"/>
  <c r="V65" i="14" s="1"/>
  <c r="Q64" i="14"/>
  <c r="V64" i="14" s="1"/>
  <c r="W64" i="14" s="1"/>
  <c r="G64" i="14" s="1"/>
  <c r="Q63" i="14"/>
  <c r="V63" i="14" s="1"/>
  <c r="Q62" i="14"/>
  <c r="V62" i="14" s="1"/>
  <c r="W62" i="14" s="1"/>
  <c r="Q61" i="14"/>
  <c r="V61" i="14" s="1"/>
  <c r="Q60" i="14"/>
  <c r="V60" i="14" s="1"/>
  <c r="W60" i="14" s="1"/>
  <c r="J60" i="14" s="1"/>
  <c r="Q59" i="14"/>
  <c r="V59" i="14" s="1"/>
  <c r="Q58" i="14"/>
  <c r="V58" i="14" s="1"/>
  <c r="W58" i="14" s="1"/>
  <c r="J58" i="14" s="1"/>
  <c r="Q56" i="14"/>
  <c r="V56" i="14" s="1"/>
  <c r="W56" i="14" s="1"/>
  <c r="Q55" i="14"/>
  <c r="V55" i="14" s="1"/>
  <c r="Q54" i="14"/>
  <c r="V54" i="14" s="1"/>
  <c r="W54" i="14" s="1"/>
  <c r="D54" i="14" s="1"/>
  <c r="Q52" i="14"/>
  <c r="V52" i="14" s="1"/>
  <c r="W52" i="14" s="1"/>
  <c r="Q51" i="14"/>
  <c r="V51" i="14" s="1"/>
  <c r="Q50" i="14"/>
  <c r="V50" i="14" s="1"/>
  <c r="W50" i="14" s="1"/>
  <c r="Q49" i="14"/>
  <c r="V49" i="14" s="1"/>
  <c r="Q48" i="14"/>
  <c r="V48" i="14" s="1"/>
  <c r="W48" i="14" s="1"/>
  <c r="Q47" i="14"/>
  <c r="V47" i="14" s="1"/>
  <c r="Q46" i="14"/>
  <c r="Q45" i="14"/>
  <c r="V45" i="14" s="1"/>
  <c r="Q44" i="14"/>
  <c r="V44" i="14" s="1"/>
  <c r="W44" i="14" s="1"/>
  <c r="J44" i="14" s="1"/>
  <c r="Q43" i="14"/>
  <c r="V43" i="14" s="1"/>
  <c r="Q42" i="14"/>
  <c r="V42" i="14" s="1"/>
  <c r="W42" i="14" s="1"/>
  <c r="Q40" i="14"/>
  <c r="V40" i="14" s="1"/>
  <c r="W40" i="14" s="1"/>
  <c r="Q39" i="14"/>
  <c r="V39" i="14" s="1"/>
  <c r="Q38" i="14"/>
  <c r="Q36" i="14"/>
  <c r="V36" i="14" s="1"/>
  <c r="W36" i="14" s="1"/>
  <c r="Q35" i="14"/>
  <c r="V35" i="14" s="1"/>
  <c r="Q34" i="14"/>
  <c r="V34" i="14" s="1"/>
  <c r="W34" i="14" s="1"/>
  <c r="Q33" i="14"/>
  <c r="V33" i="14" s="1"/>
  <c r="Q32" i="14"/>
  <c r="V32" i="14" s="1"/>
  <c r="W32" i="14" s="1"/>
  <c r="Q31" i="14"/>
  <c r="V31" i="14" s="1"/>
  <c r="Q30" i="14"/>
  <c r="V30" i="14" s="1"/>
  <c r="Q29" i="14"/>
  <c r="V29" i="14" s="1"/>
  <c r="Q28" i="14"/>
  <c r="V28" i="14" s="1"/>
  <c r="W28" i="14" s="1"/>
  <c r="J28" i="14" s="1"/>
  <c r="Q27" i="14"/>
  <c r="V27" i="14" s="1"/>
  <c r="Q26" i="14"/>
  <c r="V26" i="14" s="1"/>
  <c r="W26" i="14" s="1"/>
  <c r="Q24" i="14"/>
  <c r="V24" i="14" s="1"/>
  <c r="W24" i="14" s="1"/>
  <c r="Q23" i="14"/>
  <c r="V23" i="14" s="1"/>
  <c r="Q22" i="14"/>
  <c r="Q20" i="14"/>
  <c r="V20" i="14" s="1"/>
  <c r="W20" i="14" s="1"/>
  <c r="Q19" i="14"/>
  <c r="V19" i="14" s="1"/>
  <c r="Q18" i="14"/>
  <c r="V18" i="14" s="1"/>
  <c r="W18" i="14" s="1"/>
  <c r="Q17" i="14"/>
  <c r="V17" i="14" s="1"/>
  <c r="Q16" i="14"/>
  <c r="V16" i="14" s="1"/>
  <c r="W16" i="14" s="1"/>
  <c r="Q15" i="14"/>
  <c r="V15" i="14" s="1"/>
  <c r="Q14" i="14"/>
  <c r="Q13" i="14"/>
  <c r="V13" i="14" s="1"/>
  <c r="Q12" i="14"/>
  <c r="V12" i="14" s="1"/>
  <c r="W12" i="14" s="1"/>
  <c r="Q11" i="14"/>
  <c r="V11" i="14" s="1"/>
  <c r="Q10" i="14"/>
  <c r="V10" i="14" s="1"/>
  <c r="W10" i="14" s="1"/>
  <c r="D10" i="14" s="1"/>
  <c r="Q8" i="14"/>
  <c r="V8" i="14" s="1"/>
  <c r="W8" i="14" s="1"/>
  <c r="Q7" i="14"/>
  <c r="V7" i="14" s="1"/>
  <c r="Q6" i="14"/>
  <c r="Q4" i="14"/>
  <c r="L134" i="14"/>
  <c r="I134" i="14"/>
  <c r="F134" i="14"/>
  <c r="N133" i="14"/>
  <c r="N132" i="14"/>
  <c r="N131" i="14"/>
  <c r="N130" i="14"/>
  <c r="N129" i="14"/>
  <c r="N128" i="14"/>
  <c r="N127" i="14"/>
  <c r="N126" i="14"/>
  <c r="N125" i="14"/>
  <c r="N124" i="14"/>
  <c r="L123" i="14"/>
  <c r="I123" i="14"/>
  <c r="N122" i="14"/>
  <c r="N121" i="14"/>
  <c r="N120" i="14"/>
  <c r="N119" i="14"/>
  <c r="N118" i="14"/>
  <c r="N117" i="14"/>
  <c r="N116" i="14"/>
  <c r="N114" i="14"/>
  <c r="N113" i="14"/>
  <c r="L112" i="14"/>
  <c r="I112" i="14"/>
  <c r="F112" i="14"/>
  <c r="N111" i="14"/>
  <c r="N110" i="14"/>
  <c r="N109" i="14"/>
  <c r="N108" i="14"/>
  <c r="N107" i="14"/>
  <c r="N106" i="14"/>
  <c r="N105" i="14"/>
  <c r="N104" i="14"/>
  <c r="N103" i="14"/>
  <c r="N102" i="14"/>
  <c r="L101" i="14"/>
  <c r="I101" i="14"/>
  <c r="F101" i="14"/>
  <c r="N100" i="14"/>
  <c r="N99" i="14"/>
  <c r="L98" i="14"/>
  <c r="I98" i="14"/>
  <c r="F98" i="14"/>
  <c r="N97" i="14"/>
  <c r="N96" i="14"/>
  <c r="N95" i="14"/>
  <c r="N94" i="14"/>
  <c r="N93" i="14"/>
  <c r="N92" i="14"/>
  <c r="N91" i="14"/>
  <c r="N90" i="14"/>
  <c r="L89" i="14"/>
  <c r="I89" i="14"/>
  <c r="F89" i="14"/>
  <c r="N88" i="14"/>
  <c r="N87" i="14"/>
  <c r="N86" i="14"/>
  <c r="N85" i="14"/>
  <c r="N84" i="14"/>
  <c r="N83" i="14"/>
  <c r="N82" i="14"/>
  <c r="N81" i="14"/>
  <c r="N80" i="14"/>
  <c r="N79" i="14"/>
  <c r="N78" i="14"/>
  <c r="L77" i="14"/>
  <c r="I77" i="14"/>
  <c r="F77" i="14"/>
  <c r="N76" i="14"/>
  <c r="N75" i="14"/>
  <c r="N74" i="14"/>
  <c r="N73" i="14"/>
  <c r="N72" i="14"/>
  <c r="N71" i="14"/>
  <c r="N70" i="14"/>
  <c r="N69" i="14"/>
  <c r="L68" i="14"/>
  <c r="I68" i="14"/>
  <c r="F68" i="14"/>
  <c r="N67" i="14"/>
  <c r="N66" i="14"/>
  <c r="N65" i="14"/>
  <c r="N64" i="14"/>
  <c r="N63" i="14"/>
  <c r="N62" i="14"/>
  <c r="N61" i="14"/>
  <c r="N60" i="14"/>
  <c r="N59" i="14"/>
  <c r="N58" i="14"/>
  <c r="L57" i="14"/>
  <c r="I57" i="14"/>
  <c r="N55" i="14"/>
  <c r="L54" i="14"/>
  <c r="I54" i="14"/>
  <c r="F54" i="14"/>
  <c r="N53" i="14"/>
  <c r="N52" i="14"/>
  <c r="N51" i="14"/>
  <c r="N50" i="14"/>
  <c r="N49" i="14"/>
  <c r="N48" i="14"/>
  <c r="N47" i="14"/>
  <c r="L46" i="14"/>
  <c r="I46" i="14"/>
  <c r="F46" i="14"/>
  <c r="N45" i="14"/>
  <c r="N44" i="14"/>
  <c r="N43" i="14"/>
  <c r="N42" i="14"/>
  <c r="N41" i="14"/>
  <c r="N40" i="14"/>
  <c r="N39" i="14"/>
  <c r="N38" i="14"/>
  <c r="L37" i="14"/>
  <c r="I37" i="14"/>
  <c r="F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L24" i="14"/>
  <c r="I24" i="14"/>
  <c r="F24" i="14"/>
  <c r="N23" i="14"/>
  <c r="N22" i="14"/>
  <c r="N21" i="14"/>
  <c r="L20" i="14"/>
  <c r="I20" i="14"/>
  <c r="F20" i="14"/>
  <c r="N19" i="14"/>
  <c r="N18" i="14"/>
  <c r="N17" i="14"/>
  <c r="N16" i="14"/>
  <c r="N15" i="14"/>
  <c r="N14" i="14"/>
  <c r="N13" i="14"/>
  <c r="N12" i="14"/>
  <c r="L11" i="14"/>
  <c r="I11" i="14"/>
  <c r="F11" i="14"/>
  <c r="N10" i="14"/>
  <c r="N9" i="14"/>
  <c r="N8" i="14"/>
  <c r="N7" i="14"/>
  <c r="N6" i="14"/>
  <c r="N5" i="14"/>
  <c r="N4" i="14"/>
  <c r="V4" i="14" l="1"/>
  <c r="W4" i="14" s="1"/>
  <c r="D110" i="14"/>
  <c r="D126" i="14"/>
  <c r="W134" i="14"/>
  <c r="D98" i="14"/>
  <c r="G122" i="14"/>
  <c r="G128" i="14"/>
  <c r="D102" i="14"/>
  <c r="D118" i="14"/>
  <c r="G106" i="14"/>
  <c r="J108" i="14"/>
  <c r="D114" i="14"/>
  <c r="D106" i="14"/>
  <c r="D122" i="14"/>
  <c r="M122" i="14" s="1"/>
  <c r="G112" i="14"/>
  <c r="J124" i="14"/>
  <c r="V6" i="14"/>
  <c r="W6" i="14" s="1"/>
  <c r="D12" i="14"/>
  <c r="J12" i="14"/>
  <c r="G12" i="14"/>
  <c r="J18" i="14"/>
  <c r="G18" i="14"/>
  <c r="D24" i="14"/>
  <c r="J24" i="14"/>
  <c r="G24" i="14"/>
  <c r="J34" i="14"/>
  <c r="G34" i="14"/>
  <c r="V38" i="14"/>
  <c r="W38" i="14" s="1"/>
  <c r="J42" i="14"/>
  <c r="G42" i="14"/>
  <c r="V46" i="14"/>
  <c r="W46" i="14" s="1"/>
  <c r="J50" i="14"/>
  <c r="G50" i="14"/>
  <c r="J62" i="14"/>
  <c r="G62" i="14"/>
  <c r="J68" i="14"/>
  <c r="D68" i="14"/>
  <c r="G68" i="14"/>
  <c r="G72" i="14"/>
  <c r="D72" i="14"/>
  <c r="J72" i="14"/>
  <c r="J78" i="14"/>
  <c r="G78" i="14"/>
  <c r="J84" i="14"/>
  <c r="D84" i="14"/>
  <c r="G84" i="14"/>
  <c r="G88" i="14"/>
  <c r="D88" i="14"/>
  <c r="J88" i="14"/>
  <c r="D92" i="14"/>
  <c r="G92" i="14"/>
  <c r="D42" i="14"/>
  <c r="D58" i="14"/>
  <c r="D74" i="14"/>
  <c r="D90" i="14"/>
  <c r="G58" i="14"/>
  <c r="W30" i="14"/>
  <c r="D18" i="14"/>
  <c r="D34" i="14"/>
  <c r="D50" i="14"/>
  <c r="G90" i="14"/>
  <c r="G74" i="14"/>
  <c r="M74" i="14" s="1"/>
  <c r="D8" i="14"/>
  <c r="J8" i="14"/>
  <c r="G8" i="14"/>
  <c r="V14" i="14"/>
  <c r="W14" i="14" s="1"/>
  <c r="J20" i="14"/>
  <c r="D20" i="14"/>
  <c r="G20" i="14"/>
  <c r="J26" i="14"/>
  <c r="G26" i="14"/>
  <c r="D32" i="14"/>
  <c r="J32" i="14"/>
  <c r="G32" i="14"/>
  <c r="D40" i="14"/>
  <c r="J40" i="14"/>
  <c r="G40" i="14"/>
  <c r="D48" i="14"/>
  <c r="J48" i="14"/>
  <c r="G48" i="14"/>
  <c r="J54" i="14"/>
  <c r="G54" i="14"/>
  <c r="D60" i="14"/>
  <c r="G60" i="14"/>
  <c r="J66" i="14"/>
  <c r="G66" i="14"/>
  <c r="J70" i="14"/>
  <c r="G70" i="14"/>
  <c r="D76" i="14"/>
  <c r="G76" i="14"/>
  <c r="J82" i="14"/>
  <c r="G82" i="14"/>
  <c r="J94" i="14"/>
  <c r="G94" i="14"/>
  <c r="D26" i="14"/>
  <c r="J92" i="14"/>
  <c r="D62" i="14"/>
  <c r="D78" i="14"/>
  <c r="D94" i="14"/>
  <c r="J10" i="14"/>
  <c r="G10" i="14"/>
  <c r="D16" i="14"/>
  <c r="J16" i="14"/>
  <c r="G16" i="14"/>
  <c r="V22" i="14"/>
  <c r="W22" i="14" s="1"/>
  <c r="D28" i="14"/>
  <c r="G28" i="14"/>
  <c r="J36" i="14"/>
  <c r="D36" i="14"/>
  <c r="G36" i="14"/>
  <c r="D44" i="14"/>
  <c r="G44" i="14"/>
  <c r="J52" i="14"/>
  <c r="D52" i="14"/>
  <c r="G52" i="14"/>
  <c r="G56" i="14"/>
  <c r="D56" i="14"/>
  <c r="F56" i="14" s="1"/>
  <c r="F57" i="14" s="1"/>
  <c r="J56" i="14"/>
  <c r="D64" i="14"/>
  <c r="J64" i="14"/>
  <c r="D80" i="14"/>
  <c r="J80" i="14"/>
  <c r="J86" i="14"/>
  <c r="G86" i="14"/>
  <c r="D96" i="14"/>
  <c r="J96" i="14"/>
  <c r="J130" i="14"/>
  <c r="G130" i="14"/>
  <c r="G100" i="14"/>
  <c r="G110" i="14"/>
  <c r="G116" i="14"/>
  <c r="G126" i="14"/>
  <c r="J104" i="14"/>
  <c r="J120" i="14"/>
  <c r="G102" i="14"/>
  <c r="G108" i="14"/>
  <c r="G118" i="14"/>
  <c r="G124" i="14"/>
  <c r="J112" i="14"/>
  <c r="J128" i="14"/>
  <c r="D100" i="14"/>
  <c r="D104" i="14"/>
  <c r="D116" i="14"/>
  <c r="D120" i="14"/>
  <c r="D132" i="14"/>
  <c r="G98" i="14"/>
  <c r="G114" i="14"/>
  <c r="G132" i="14"/>
  <c r="V57" i="14"/>
  <c r="W57" i="14" s="1"/>
  <c r="V89" i="14"/>
  <c r="W89" i="14" s="1"/>
  <c r="V25" i="14"/>
  <c r="W25" i="14" s="1"/>
  <c r="V121" i="14"/>
  <c r="W121" i="14" s="1"/>
  <c r="W5" i="14"/>
  <c r="W7" i="14"/>
  <c r="W9" i="14"/>
  <c r="W11" i="14"/>
  <c r="W13" i="14"/>
  <c r="W15" i="14"/>
  <c r="W17" i="14"/>
  <c r="W19" i="14"/>
  <c r="W21" i="14"/>
  <c r="W23" i="14"/>
  <c r="W27" i="14"/>
  <c r="W29" i="14"/>
  <c r="W31" i="14"/>
  <c r="W33" i="14"/>
  <c r="W35" i="14"/>
  <c r="W37" i="14"/>
  <c r="W39" i="14"/>
  <c r="W41" i="14"/>
  <c r="W43" i="14"/>
  <c r="W45" i="14"/>
  <c r="W47" i="14"/>
  <c r="W49" i="14"/>
  <c r="W51" i="14"/>
  <c r="W53" i="14"/>
  <c r="W55" i="14"/>
  <c r="W59" i="14"/>
  <c r="W61" i="14"/>
  <c r="W63" i="14"/>
  <c r="W65" i="14"/>
  <c r="W67" i="14"/>
  <c r="W69" i="14"/>
  <c r="W71" i="14"/>
  <c r="W73" i="14"/>
  <c r="W75" i="14"/>
  <c r="W77" i="14"/>
  <c r="W79" i="14"/>
  <c r="W81" i="14"/>
  <c r="W83" i="14"/>
  <c r="W85" i="14"/>
  <c r="W87" i="14"/>
  <c r="W91" i="14"/>
  <c r="W93" i="14"/>
  <c r="W95" i="14"/>
  <c r="W97" i="14"/>
  <c r="W99" i="14"/>
  <c r="W101" i="14"/>
  <c r="W103" i="14"/>
  <c r="W105" i="14"/>
  <c r="W107" i="14"/>
  <c r="W109" i="14"/>
  <c r="W111" i="14"/>
  <c r="W113" i="14"/>
  <c r="W115" i="14"/>
  <c r="W117" i="14"/>
  <c r="W119" i="14"/>
  <c r="W123" i="14"/>
  <c r="W125" i="14"/>
  <c r="W127" i="14"/>
  <c r="W129" i="14"/>
  <c r="W131" i="14"/>
  <c r="W133" i="14"/>
  <c r="N37" i="14"/>
  <c r="I135" i="14"/>
  <c r="N101" i="14"/>
  <c r="N46" i="14"/>
  <c r="N11" i="14"/>
  <c r="N54" i="14"/>
  <c r="N77" i="14"/>
  <c r="N89" i="14"/>
  <c r="N20" i="14"/>
  <c r="N24" i="14"/>
  <c r="N134" i="14"/>
  <c r="L135" i="14"/>
  <c r="N68" i="14"/>
  <c r="N98" i="14"/>
  <c r="N112" i="14"/>
  <c r="I132" i="11"/>
  <c r="P132" i="11" s="1"/>
  <c r="I131" i="11"/>
  <c r="P131" i="11" s="1"/>
  <c r="I130" i="11"/>
  <c r="P130" i="11" s="1"/>
  <c r="I129" i="11"/>
  <c r="P129" i="11" s="1"/>
  <c r="I128" i="11"/>
  <c r="P128" i="11" s="1"/>
  <c r="I127" i="11"/>
  <c r="P127" i="11" s="1"/>
  <c r="I126" i="11"/>
  <c r="P126" i="11" s="1"/>
  <c r="I125" i="11"/>
  <c r="P125" i="11" s="1"/>
  <c r="I124" i="11"/>
  <c r="P124" i="11" s="1"/>
  <c r="I123" i="11"/>
  <c r="I121" i="11"/>
  <c r="P121" i="11" s="1"/>
  <c r="I120" i="11"/>
  <c r="P120" i="11" s="1"/>
  <c r="I119" i="11"/>
  <c r="P119" i="11" s="1"/>
  <c r="I118" i="11"/>
  <c r="P118" i="11" s="1"/>
  <c r="I117" i="11"/>
  <c r="P117" i="11" s="1"/>
  <c r="I116" i="11"/>
  <c r="P116" i="11" s="1"/>
  <c r="I115" i="11"/>
  <c r="P115" i="11" s="1"/>
  <c r="I114" i="11"/>
  <c r="P114" i="11" s="1"/>
  <c r="I113" i="11"/>
  <c r="P113" i="11" s="1"/>
  <c r="I112" i="11"/>
  <c r="I110" i="11"/>
  <c r="P110" i="11" s="1"/>
  <c r="I109" i="11"/>
  <c r="P109" i="11" s="1"/>
  <c r="I108" i="11"/>
  <c r="P108" i="11" s="1"/>
  <c r="I107" i="11"/>
  <c r="P107" i="11" s="1"/>
  <c r="I106" i="11"/>
  <c r="P106" i="11" s="1"/>
  <c r="I105" i="11"/>
  <c r="P105" i="11" s="1"/>
  <c r="I104" i="11"/>
  <c r="P104" i="11" s="1"/>
  <c r="I103" i="11"/>
  <c r="P103" i="11" s="1"/>
  <c r="I102" i="11"/>
  <c r="P102" i="11" s="1"/>
  <c r="I101" i="11"/>
  <c r="I99" i="11"/>
  <c r="P99" i="11" s="1"/>
  <c r="I98" i="11"/>
  <c r="I96" i="11"/>
  <c r="P96" i="11" s="1"/>
  <c r="I95" i="11"/>
  <c r="P95" i="11" s="1"/>
  <c r="I94" i="11"/>
  <c r="P94" i="11" s="1"/>
  <c r="I93" i="11"/>
  <c r="P93" i="11" s="1"/>
  <c r="I92" i="11"/>
  <c r="P92" i="11" s="1"/>
  <c r="I91" i="11"/>
  <c r="P91" i="11" s="1"/>
  <c r="I90" i="11"/>
  <c r="P90" i="11" s="1"/>
  <c r="I89" i="11"/>
  <c r="I87" i="11"/>
  <c r="P87" i="11" s="1"/>
  <c r="I86" i="11"/>
  <c r="P86" i="11" s="1"/>
  <c r="I85" i="11"/>
  <c r="P85" i="11" s="1"/>
  <c r="I84" i="11"/>
  <c r="P84" i="11" s="1"/>
  <c r="I83" i="11"/>
  <c r="P83" i="11" s="1"/>
  <c r="I82" i="11"/>
  <c r="P82" i="11" s="1"/>
  <c r="I81" i="11"/>
  <c r="P81" i="11" s="1"/>
  <c r="I80" i="11"/>
  <c r="P80" i="11" s="1"/>
  <c r="I79" i="11"/>
  <c r="P79" i="11" s="1"/>
  <c r="I78" i="11"/>
  <c r="P78" i="11" s="1"/>
  <c r="I77" i="11"/>
  <c r="I75" i="11"/>
  <c r="P75" i="11" s="1"/>
  <c r="I74" i="11"/>
  <c r="P74" i="11" s="1"/>
  <c r="I73" i="11"/>
  <c r="P73" i="11" s="1"/>
  <c r="I72" i="11"/>
  <c r="P72" i="11" s="1"/>
  <c r="I71" i="11"/>
  <c r="P71" i="11" s="1"/>
  <c r="I70" i="11"/>
  <c r="P70" i="11" s="1"/>
  <c r="I69" i="11"/>
  <c r="P69" i="11" s="1"/>
  <c r="I68" i="11"/>
  <c r="I66" i="11"/>
  <c r="P66" i="11" s="1"/>
  <c r="I65" i="11"/>
  <c r="P65" i="11" s="1"/>
  <c r="I64" i="11"/>
  <c r="P64" i="11" s="1"/>
  <c r="I63" i="11"/>
  <c r="P63" i="11" s="1"/>
  <c r="I62" i="11"/>
  <c r="P62" i="11" s="1"/>
  <c r="I61" i="11"/>
  <c r="P61" i="11" s="1"/>
  <c r="I60" i="11"/>
  <c r="P60" i="11" s="1"/>
  <c r="I59" i="11"/>
  <c r="P59" i="11" s="1"/>
  <c r="I58" i="11"/>
  <c r="P58" i="11" s="1"/>
  <c r="I57" i="11"/>
  <c r="I55" i="11"/>
  <c r="P55" i="11" s="1"/>
  <c r="I54" i="11"/>
  <c r="I52" i="11"/>
  <c r="P52" i="11" s="1"/>
  <c r="I51" i="11"/>
  <c r="P51" i="11" s="1"/>
  <c r="I50" i="11"/>
  <c r="P50" i="11" s="1"/>
  <c r="I49" i="11"/>
  <c r="P49" i="11" s="1"/>
  <c r="I48" i="11"/>
  <c r="P48" i="11" s="1"/>
  <c r="I47" i="11"/>
  <c r="P47" i="11" s="1"/>
  <c r="I46" i="11"/>
  <c r="I44" i="11"/>
  <c r="P44" i="11" s="1"/>
  <c r="I43" i="11"/>
  <c r="P43" i="11" s="1"/>
  <c r="I42" i="11"/>
  <c r="P42" i="11" s="1"/>
  <c r="I41" i="11"/>
  <c r="P41" i="11" s="1"/>
  <c r="I40" i="11"/>
  <c r="P40" i="11" s="1"/>
  <c r="I39" i="11"/>
  <c r="P39" i="11" s="1"/>
  <c r="I38" i="11"/>
  <c r="P38" i="11" s="1"/>
  <c r="I37" i="11"/>
  <c r="I35" i="11"/>
  <c r="P35" i="11" s="1"/>
  <c r="I34" i="11"/>
  <c r="P34" i="11" s="1"/>
  <c r="I33" i="11"/>
  <c r="P33" i="11" s="1"/>
  <c r="I32" i="11"/>
  <c r="P32" i="11" s="1"/>
  <c r="I31" i="11"/>
  <c r="P31" i="11" s="1"/>
  <c r="I30" i="11"/>
  <c r="P30" i="11" s="1"/>
  <c r="I29" i="11"/>
  <c r="P29" i="11" s="1"/>
  <c r="I28" i="11"/>
  <c r="P28" i="11" s="1"/>
  <c r="I27" i="11"/>
  <c r="P27" i="11" s="1"/>
  <c r="I26" i="11"/>
  <c r="P26" i="11" s="1"/>
  <c r="I25" i="11"/>
  <c r="P25" i="11" s="1"/>
  <c r="I24" i="11"/>
  <c r="I22" i="11"/>
  <c r="P22" i="11" s="1"/>
  <c r="I21" i="11"/>
  <c r="P21" i="11" s="1"/>
  <c r="I20" i="11"/>
  <c r="I18" i="11"/>
  <c r="P18" i="11" s="1"/>
  <c r="I17" i="11"/>
  <c r="P17" i="11" s="1"/>
  <c r="I16" i="11"/>
  <c r="P16" i="11" s="1"/>
  <c r="I15" i="11"/>
  <c r="P15" i="11" s="1"/>
  <c r="I14" i="11"/>
  <c r="P14" i="11" s="1"/>
  <c r="I13" i="11"/>
  <c r="P13" i="11" s="1"/>
  <c r="I12" i="11"/>
  <c r="P12" i="11" s="1"/>
  <c r="I11" i="11"/>
  <c r="I9" i="11"/>
  <c r="P9" i="11" s="1"/>
  <c r="I8" i="11"/>
  <c r="P8" i="11" s="1"/>
  <c r="I7" i="11"/>
  <c r="P7" i="11" s="1"/>
  <c r="I6" i="11"/>
  <c r="P6" i="11" s="1"/>
  <c r="I5" i="11"/>
  <c r="P5" i="11" s="1"/>
  <c r="I4" i="11"/>
  <c r="P4" i="11" s="1"/>
  <c r="I3" i="11"/>
  <c r="P123" i="11" l="1"/>
  <c r="P133" i="11" s="1"/>
  <c r="I133" i="11"/>
  <c r="P89" i="11"/>
  <c r="P97" i="11" s="1"/>
  <c r="I97" i="11"/>
  <c r="P68" i="11"/>
  <c r="P76" i="11" s="1"/>
  <c r="I76" i="11"/>
  <c r="P112" i="11"/>
  <c r="P122" i="11" s="1"/>
  <c r="I122" i="11"/>
  <c r="P54" i="11"/>
  <c r="P56" i="11" s="1"/>
  <c r="I56" i="11"/>
  <c r="P20" i="11"/>
  <c r="P23" i="11" s="1"/>
  <c r="I23" i="11"/>
  <c r="P77" i="11"/>
  <c r="P88" i="11" s="1"/>
  <c r="I88" i="11"/>
  <c r="P3" i="11"/>
  <c r="I10" i="11"/>
  <c r="P24" i="11"/>
  <c r="P36" i="11" s="1"/>
  <c r="I36" i="11"/>
  <c r="P37" i="11"/>
  <c r="P45" i="11" s="1"/>
  <c r="I45" i="11"/>
  <c r="P57" i="11"/>
  <c r="P67" i="11" s="1"/>
  <c r="I67" i="11"/>
  <c r="P98" i="11"/>
  <c r="P100" i="11" s="1"/>
  <c r="I100" i="11"/>
  <c r="P46" i="11"/>
  <c r="P53" i="11" s="1"/>
  <c r="I53" i="11"/>
  <c r="P101" i="11"/>
  <c r="P111" i="11" s="1"/>
  <c r="I111" i="11"/>
  <c r="P11" i="11"/>
  <c r="P19" i="11" s="1"/>
  <c r="I19" i="11"/>
  <c r="M102" i="14"/>
  <c r="M114" i="14"/>
  <c r="M76" i="14"/>
  <c r="M66" i="14"/>
  <c r="D4" i="14"/>
  <c r="J4" i="14"/>
  <c r="G4" i="14"/>
  <c r="M110" i="14"/>
  <c r="M118" i="14"/>
  <c r="M124" i="14"/>
  <c r="M54" i="14"/>
  <c r="M32" i="14"/>
  <c r="M112" i="14"/>
  <c r="M90" i="14"/>
  <c r="M126" i="14"/>
  <c r="M98" i="14"/>
  <c r="M132" i="14"/>
  <c r="M128" i="14"/>
  <c r="M108" i="14"/>
  <c r="M60" i="14"/>
  <c r="M106" i="14"/>
  <c r="M100" i="14"/>
  <c r="M116" i="14"/>
  <c r="M130" i="14"/>
  <c r="M52" i="14"/>
  <c r="M120" i="14"/>
  <c r="M64" i="14"/>
  <c r="M44" i="14"/>
  <c r="M84" i="14"/>
  <c r="M68" i="14"/>
  <c r="M58" i="14"/>
  <c r="M28" i="14"/>
  <c r="M12" i="14"/>
  <c r="J6" i="14"/>
  <c r="G6" i="14"/>
  <c r="D6" i="14"/>
  <c r="J38" i="14"/>
  <c r="G38" i="14"/>
  <c r="D38" i="14"/>
  <c r="J14" i="14"/>
  <c r="G14" i="14"/>
  <c r="D14" i="14"/>
  <c r="J46" i="14"/>
  <c r="G46" i="14"/>
  <c r="D46" i="14"/>
  <c r="G131" i="14"/>
  <c r="J131" i="14"/>
  <c r="D131" i="14"/>
  <c r="J113" i="14"/>
  <c r="G113" i="14"/>
  <c r="D113" i="14"/>
  <c r="J105" i="14"/>
  <c r="G105" i="14"/>
  <c r="D105" i="14"/>
  <c r="G87" i="14"/>
  <c r="J87" i="14"/>
  <c r="D87" i="14"/>
  <c r="G71" i="14"/>
  <c r="J71" i="14"/>
  <c r="D71" i="14"/>
  <c r="J53" i="14"/>
  <c r="D53" i="14"/>
  <c r="G53" i="14"/>
  <c r="J45" i="14"/>
  <c r="D45" i="14"/>
  <c r="G45" i="14"/>
  <c r="J29" i="14"/>
  <c r="D29" i="14"/>
  <c r="G29" i="14"/>
  <c r="J11" i="14"/>
  <c r="G11" i="14"/>
  <c r="D11" i="14"/>
  <c r="J121" i="14"/>
  <c r="G121" i="14"/>
  <c r="D121" i="14"/>
  <c r="J129" i="14"/>
  <c r="G129" i="14"/>
  <c r="D129" i="14"/>
  <c r="G111" i="14"/>
  <c r="J111" i="14"/>
  <c r="D111" i="14"/>
  <c r="G95" i="14"/>
  <c r="J95" i="14"/>
  <c r="D95" i="14"/>
  <c r="J85" i="14"/>
  <c r="D85" i="14"/>
  <c r="G85" i="14"/>
  <c r="J69" i="14"/>
  <c r="D69" i="14"/>
  <c r="G69" i="14"/>
  <c r="J43" i="14"/>
  <c r="G43" i="14"/>
  <c r="D43" i="14"/>
  <c r="M86" i="14"/>
  <c r="M36" i="14"/>
  <c r="M40" i="14"/>
  <c r="M50" i="14"/>
  <c r="M42" i="14"/>
  <c r="M34" i="14"/>
  <c r="G127" i="14"/>
  <c r="J127" i="14"/>
  <c r="D127" i="14"/>
  <c r="J117" i="14"/>
  <c r="D117" i="14"/>
  <c r="G117" i="14"/>
  <c r="J109" i="14"/>
  <c r="G109" i="14"/>
  <c r="D109" i="14"/>
  <c r="J101" i="14"/>
  <c r="D101" i="14"/>
  <c r="G101" i="14"/>
  <c r="J93" i="14"/>
  <c r="G93" i="14"/>
  <c r="D93" i="14"/>
  <c r="G83" i="14"/>
  <c r="J83" i="14"/>
  <c r="D83" i="14"/>
  <c r="G75" i="14"/>
  <c r="J75" i="14"/>
  <c r="D75" i="14"/>
  <c r="G67" i="14"/>
  <c r="J67" i="14"/>
  <c r="D67" i="14"/>
  <c r="G59" i="14"/>
  <c r="J59" i="14"/>
  <c r="D59" i="14"/>
  <c r="J49" i="14"/>
  <c r="D49" i="14"/>
  <c r="G49" i="14"/>
  <c r="J41" i="14"/>
  <c r="D41" i="14"/>
  <c r="G41" i="14"/>
  <c r="J33" i="14"/>
  <c r="D33" i="14"/>
  <c r="G33" i="14"/>
  <c r="J23" i="14"/>
  <c r="G23" i="14"/>
  <c r="D23" i="14"/>
  <c r="G15" i="14"/>
  <c r="D15" i="14"/>
  <c r="J15" i="14"/>
  <c r="G7" i="14"/>
  <c r="D7" i="14"/>
  <c r="J7" i="14"/>
  <c r="J89" i="14"/>
  <c r="G89" i="14"/>
  <c r="D89" i="14"/>
  <c r="M104" i="14"/>
  <c r="M96" i="14"/>
  <c r="M80" i="14"/>
  <c r="M10" i="14"/>
  <c r="M82" i="14"/>
  <c r="M70" i="14"/>
  <c r="M48" i="14"/>
  <c r="M20" i="14"/>
  <c r="M8" i="14"/>
  <c r="J30" i="14"/>
  <c r="G30" i="14"/>
  <c r="D30" i="14"/>
  <c r="M78" i="14"/>
  <c r="M62" i="14"/>
  <c r="M18" i="14"/>
  <c r="G123" i="14"/>
  <c r="J123" i="14"/>
  <c r="D123" i="14"/>
  <c r="J97" i="14"/>
  <c r="G97" i="14"/>
  <c r="D97" i="14"/>
  <c r="G79" i="14"/>
  <c r="J79" i="14"/>
  <c r="D79" i="14"/>
  <c r="G63" i="14"/>
  <c r="J63" i="14"/>
  <c r="D63" i="14"/>
  <c r="J37" i="14"/>
  <c r="D37" i="14"/>
  <c r="G37" i="14"/>
  <c r="J19" i="14"/>
  <c r="G19" i="14"/>
  <c r="D19" i="14"/>
  <c r="J22" i="14"/>
  <c r="G22" i="14"/>
  <c r="D22" i="14"/>
  <c r="G119" i="14"/>
  <c r="J119" i="14"/>
  <c r="D119" i="14"/>
  <c r="G103" i="14"/>
  <c r="J103" i="14"/>
  <c r="D103" i="14"/>
  <c r="J77" i="14"/>
  <c r="G77" i="14"/>
  <c r="D77" i="14"/>
  <c r="J61" i="14"/>
  <c r="G61" i="14"/>
  <c r="D61" i="14"/>
  <c r="J51" i="14"/>
  <c r="G51" i="14"/>
  <c r="D51" i="14"/>
  <c r="J35" i="14"/>
  <c r="G35" i="14"/>
  <c r="D35" i="14"/>
  <c r="J27" i="14"/>
  <c r="G27" i="14"/>
  <c r="D27" i="14"/>
  <c r="J17" i="14"/>
  <c r="D17" i="14"/>
  <c r="G17" i="14"/>
  <c r="J9" i="14"/>
  <c r="D9" i="14"/>
  <c r="G9" i="14"/>
  <c r="J25" i="14"/>
  <c r="D25" i="14"/>
  <c r="G25" i="14"/>
  <c r="N56" i="14"/>
  <c r="N57" i="14" s="1"/>
  <c r="J133" i="14"/>
  <c r="G133" i="14"/>
  <c r="D133" i="14"/>
  <c r="J125" i="14"/>
  <c r="G125" i="14"/>
  <c r="D125" i="14"/>
  <c r="G115" i="14"/>
  <c r="J115" i="14"/>
  <c r="D115" i="14"/>
  <c r="F115" i="14" s="1"/>
  <c r="G107" i="14"/>
  <c r="J107" i="14"/>
  <c r="D107" i="14"/>
  <c r="G99" i="14"/>
  <c r="J99" i="14"/>
  <c r="D99" i="14"/>
  <c r="G91" i="14"/>
  <c r="J91" i="14"/>
  <c r="D91" i="14"/>
  <c r="J81" i="14"/>
  <c r="G81" i="14"/>
  <c r="D81" i="14"/>
  <c r="J73" i="14"/>
  <c r="G73" i="14"/>
  <c r="D73" i="14"/>
  <c r="J65" i="14"/>
  <c r="G65" i="14"/>
  <c r="D65" i="14"/>
  <c r="G55" i="14"/>
  <c r="J55" i="14"/>
  <c r="D55" i="14"/>
  <c r="J47" i="14"/>
  <c r="G47" i="14"/>
  <c r="D47" i="14"/>
  <c r="J39" i="14"/>
  <c r="G39" i="14"/>
  <c r="D39" i="14"/>
  <c r="J31" i="14"/>
  <c r="G31" i="14"/>
  <c r="D31" i="14"/>
  <c r="J21" i="14"/>
  <c r="D21" i="14"/>
  <c r="G21" i="14"/>
  <c r="J13" i="14"/>
  <c r="D13" i="14"/>
  <c r="G13" i="14"/>
  <c r="J5" i="14"/>
  <c r="D5" i="14"/>
  <c r="G5" i="14"/>
  <c r="J57" i="14"/>
  <c r="G57" i="14"/>
  <c r="D57" i="14"/>
  <c r="M56" i="14"/>
  <c r="M16" i="14"/>
  <c r="M92" i="14"/>
  <c r="M94" i="14"/>
  <c r="M26" i="14"/>
  <c r="M88" i="14"/>
  <c r="M72" i="14"/>
  <c r="M24" i="14"/>
  <c r="I134" i="11" l="1"/>
  <c r="P10" i="11"/>
  <c r="P134" i="11" s="1"/>
  <c r="M4" i="14"/>
  <c r="G135" i="14"/>
  <c r="D135" i="14"/>
  <c r="M85" i="14"/>
  <c r="M53" i="14"/>
  <c r="M113" i="14"/>
  <c r="M38" i="14"/>
  <c r="M5" i="14"/>
  <c r="M39" i="14"/>
  <c r="M73" i="14"/>
  <c r="M99" i="14"/>
  <c r="M9" i="14"/>
  <c r="M51" i="14"/>
  <c r="M103" i="14"/>
  <c r="M123" i="14"/>
  <c r="M7" i="14"/>
  <c r="M23" i="14"/>
  <c r="M83" i="14"/>
  <c r="M93" i="14"/>
  <c r="M121" i="14"/>
  <c r="G134" i="14"/>
  <c r="M57" i="14"/>
  <c r="M31" i="14"/>
  <c r="M55" i="14"/>
  <c r="M65" i="14"/>
  <c r="M91" i="14"/>
  <c r="N115" i="14"/>
  <c r="F123" i="14"/>
  <c r="F135" i="14" s="1"/>
  <c r="M133" i="14"/>
  <c r="M25" i="14"/>
  <c r="M35" i="14"/>
  <c r="M37" i="14"/>
  <c r="M49" i="14"/>
  <c r="M75" i="14"/>
  <c r="M117" i="14"/>
  <c r="M69" i="14"/>
  <c r="M111" i="14"/>
  <c r="M129" i="14"/>
  <c r="M45" i="14"/>
  <c r="M87" i="14"/>
  <c r="M105" i="14"/>
  <c r="M14" i="14"/>
  <c r="J135" i="14"/>
  <c r="M21" i="14"/>
  <c r="M115" i="14"/>
  <c r="M125" i="14"/>
  <c r="J134" i="14"/>
  <c r="M27" i="14"/>
  <c r="M77" i="14"/>
  <c r="M19" i="14"/>
  <c r="M79" i="14"/>
  <c r="M97" i="14"/>
  <c r="M41" i="14"/>
  <c r="M67" i="14"/>
  <c r="M109" i="14"/>
  <c r="D134" i="14"/>
  <c r="M43" i="14"/>
  <c r="M95" i="14"/>
  <c r="M29" i="14"/>
  <c r="M71" i="14"/>
  <c r="M131" i="14"/>
  <c r="M46" i="14"/>
  <c r="M13" i="14"/>
  <c r="M47" i="14"/>
  <c r="M81" i="14"/>
  <c r="M107" i="14"/>
  <c r="M17" i="14"/>
  <c r="M61" i="14"/>
  <c r="M119" i="14"/>
  <c r="M22" i="14"/>
  <c r="M63" i="14"/>
  <c r="M30" i="14"/>
  <c r="M89" i="14"/>
  <c r="M15" i="14"/>
  <c r="M33" i="14"/>
  <c r="M59" i="14"/>
  <c r="M101" i="14"/>
  <c r="M127" i="14"/>
  <c r="M11" i="14"/>
  <c r="M6" i="14"/>
  <c r="H4" i="9"/>
  <c r="O120" i="9"/>
  <c r="K120" i="9"/>
  <c r="G120" i="9"/>
  <c r="D120" i="9"/>
  <c r="S119" i="9"/>
  <c r="R119" i="9"/>
  <c r="P119" i="9"/>
  <c r="L119" i="9"/>
  <c r="H119" i="9"/>
  <c r="S118" i="9"/>
  <c r="R118" i="9"/>
  <c r="P118" i="9"/>
  <c r="L118" i="9"/>
  <c r="H118" i="9"/>
  <c r="S117" i="9"/>
  <c r="R117" i="9"/>
  <c r="P117" i="9"/>
  <c r="L117" i="9"/>
  <c r="H117" i="9"/>
  <c r="S116" i="9"/>
  <c r="R116" i="9"/>
  <c r="P116" i="9"/>
  <c r="L116" i="9"/>
  <c r="H116" i="9"/>
  <c r="S115" i="9"/>
  <c r="R115" i="9"/>
  <c r="P115" i="9"/>
  <c r="L115" i="9"/>
  <c r="H115" i="9"/>
  <c r="S114" i="9"/>
  <c r="R114" i="9"/>
  <c r="P114" i="9"/>
  <c r="L114" i="9"/>
  <c r="H114" i="9"/>
  <c r="S113" i="9"/>
  <c r="R113" i="9"/>
  <c r="P113" i="9"/>
  <c r="L113" i="9"/>
  <c r="H113" i="9"/>
  <c r="S112" i="9"/>
  <c r="R112" i="9"/>
  <c r="P112" i="9"/>
  <c r="L112" i="9"/>
  <c r="H112" i="9"/>
  <c r="S111" i="9"/>
  <c r="R111" i="9"/>
  <c r="P111" i="9"/>
  <c r="L111" i="9"/>
  <c r="H111" i="9"/>
  <c r="S110" i="9"/>
  <c r="R110" i="9"/>
  <c r="P110" i="9"/>
  <c r="L110" i="9"/>
  <c r="H110" i="9"/>
  <c r="S109" i="9"/>
  <c r="R109" i="9"/>
  <c r="P109" i="9"/>
  <c r="L109" i="9"/>
  <c r="H109" i="9"/>
  <c r="S108" i="9"/>
  <c r="R108" i="9"/>
  <c r="P108" i="9"/>
  <c r="L108" i="9"/>
  <c r="H108" i="9"/>
  <c r="S107" i="9"/>
  <c r="R107" i="9"/>
  <c r="P107" i="9"/>
  <c r="L107" i="9"/>
  <c r="H107" i="9"/>
  <c r="S106" i="9"/>
  <c r="R106" i="9"/>
  <c r="P106" i="9"/>
  <c r="L106" i="9"/>
  <c r="H106" i="9"/>
  <c r="S105" i="9"/>
  <c r="R105" i="9"/>
  <c r="P105" i="9"/>
  <c r="L105" i="9"/>
  <c r="H105" i="9"/>
  <c r="S104" i="9"/>
  <c r="R104" i="9"/>
  <c r="P104" i="9"/>
  <c r="L104" i="9"/>
  <c r="H104" i="9"/>
  <c r="S103" i="9"/>
  <c r="R103" i="9"/>
  <c r="P103" i="9"/>
  <c r="L103" i="9"/>
  <c r="H103" i="9"/>
  <c r="S102" i="9"/>
  <c r="R102" i="9"/>
  <c r="P102" i="9"/>
  <c r="L102" i="9"/>
  <c r="H102" i="9"/>
  <c r="S101" i="9"/>
  <c r="R101" i="9"/>
  <c r="P101" i="9"/>
  <c r="L101" i="9"/>
  <c r="H101" i="9"/>
  <c r="S100" i="9"/>
  <c r="R100" i="9"/>
  <c r="P100" i="9"/>
  <c r="L100" i="9"/>
  <c r="H100" i="9"/>
  <c r="S99" i="9"/>
  <c r="R99" i="9"/>
  <c r="P99" i="9"/>
  <c r="L99" i="9"/>
  <c r="H99" i="9"/>
  <c r="S98" i="9"/>
  <c r="R98" i="9"/>
  <c r="P98" i="9"/>
  <c r="L98" i="9"/>
  <c r="H98" i="9"/>
  <c r="S97" i="9"/>
  <c r="R97" i="9"/>
  <c r="P97" i="9"/>
  <c r="L97" i="9"/>
  <c r="H97" i="9"/>
  <c r="S96" i="9"/>
  <c r="R96" i="9"/>
  <c r="P96" i="9"/>
  <c r="L96" i="9"/>
  <c r="H96" i="9"/>
  <c r="S95" i="9"/>
  <c r="R95" i="9"/>
  <c r="P95" i="9"/>
  <c r="L95" i="9"/>
  <c r="H95" i="9"/>
  <c r="S94" i="9"/>
  <c r="R94" i="9"/>
  <c r="P94" i="9"/>
  <c r="L94" i="9"/>
  <c r="H94" i="9"/>
  <c r="S93" i="9"/>
  <c r="R93" i="9"/>
  <c r="P93" i="9"/>
  <c r="L93" i="9"/>
  <c r="H93" i="9"/>
  <c r="S92" i="9"/>
  <c r="R92" i="9"/>
  <c r="P92" i="9"/>
  <c r="L92" i="9"/>
  <c r="H92" i="9"/>
  <c r="S91" i="9"/>
  <c r="R91" i="9"/>
  <c r="P91" i="9"/>
  <c r="L91" i="9"/>
  <c r="H91" i="9"/>
  <c r="S90" i="9"/>
  <c r="R90" i="9"/>
  <c r="P90" i="9"/>
  <c r="L90" i="9"/>
  <c r="H90" i="9"/>
  <c r="S89" i="9"/>
  <c r="R89" i="9"/>
  <c r="P89" i="9"/>
  <c r="Q89" i="9" s="1"/>
  <c r="L89" i="9"/>
  <c r="H89" i="9"/>
  <c r="S88" i="9"/>
  <c r="R88" i="9"/>
  <c r="P88" i="9"/>
  <c r="L88" i="9"/>
  <c r="H88" i="9"/>
  <c r="S87" i="9"/>
  <c r="R87" i="9"/>
  <c r="P87" i="9"/>
  <c r="L87" i="9"/>
  <c r="H87" i="9"/>
  <c r="S86" i="9"/>
  <c r="R86" i="9"/>
  <c r="P86" i="9"/>
  <c r="L86" i="9"/>
  <c r="H86" i="9"/>
  <c r="S85" i="9"/>
  <c r="R85" i="9"/>
  <c r="P85" i="9"/>
  <c r="L85" i="9"/>
  <c r="H85" i="9"/>
  <c r="S84" i="9"/>
  <c r="R84" i="9"/>
  <c r="P84" i="9"/>
  <c r="L84" i="9"/>
  <c r="H84" i="9"/>
  <c r="S83" i="9"/>
  <c r="R83" i="9"/>
  <c r="P83" i="9"/>
  <c r="L83" i="9"/>
  <c r="H83" i="9"/>
  <c r="S82" i="9"/>
  <c r="R82" i="9"/>
  <c r="P82" i="9"/>
  <c r="L82" i="9"/>
  <c r="H82" i="9"/>
  <c r="S81" i="9"/>
  <c r="R81" i="9"/>
  <c r="P81" i="9"/>
  <c r="L81" i="9"/>
  <c r="H81" i="9"/>
  <c r="S80" i="9"/>
  <c r="R80" i="9"/>
  <c r="P80" i="9"/>
  <c r="L80" i="9"/>
  <c r="H80" i="9"/>
  <c r="S79" i="9"/>
  <c r="R79" i="9"/>
  <c r="P79" i="9"/>
  <c r="L79" i="9"/>
  <c r="H79" i="9"/>
  <c r="S78" i="9"/>
  <c r="R78" i="9"/>
  <c r="P78" i="9"/>
  <c r="L78" i="9"/>
  <c r="H78" i="9"/>
  <c r="S77" i="9"/>
  <c r="R77" i="9"/>
  <c r="P77" i="9"/>
  <c r="L77" i="9"/>
  <c r="H77" i="9"/>
  <c r="S76" i="9"/>
  <c r="R76" i="9"/>
  <c r="P76" i="9"/>
  <c r="L76" i="9"/>
  <c r="H76" i="9"/>
  <c r="S75" i="9"/>
  <c r="R75" i="9"/>
  <c r="P75" i="9"/>
  <c r="L75" i="9"/>
  <c r="H75" i="9"/>
  <c r="S74" i="9"/>
  <c r="R74" i="9"/>
  <c r="P74" i="9"/>
  <c r="L74" i="9"/>
  <c r="H74" i="9"/>
  <c r="S73" i="9"/>
  <c r="R73" i="9"/>
  <c r="P73" i="9"/>
  <c r="L73" i="9"/>
  <c r="H73" i="9"/>
  <c r="S72" i="9"/>
  <c r="R72" i="9"/>
  <c r="P72" i="9"/>
  <c r="L72" i="9"/>
  <c r="H72" i="9"/>
  <c r="S71" i="9"/>
  <c r="R71" i="9"/>
  <c r="P71" i="9"/>
  <c r="L71" i="9"/>
  <c r="H71" i="9"/>
  <c r="S70" i="9"/>
  <c r="R70" i="9"/>
  <c r="P70" i="9"/>
  <c r="L70" i="9"/>
  <c r="H70" i="9"/>
  <c r="S69" i="9"/>
  <c r="R69" i="9"/>
  <c r="P69" i="9"/>
  <c r="L69" i="9"/>
  <c r="H69" i="9"/>
  <c r="S68" i="9"/>
  <c r="R68" i="9"/>
  <c r="P68" i="9"/>
  <c r="L68" i="9"/>
  <c r="H68" i="9"/>
  <c r="S67" i="9"/>
  <c r="R67" i="9"/>
  <c r="P67" i="9"/>
  <c r="L67" i="9"/>
  <c r="H67" i="9"/>
  <c r="S66" i="9"/>
  <c r="R66" i="9"/>
  <c r="P66" i="9"/>
  <c r="L66" i="9"/>
  <c r="H66" i="9"/>
  <c r="S65" i="9"/>
  <c r="R65" i="9"/>
  <c r="P65" i="9"/>
  <c r="L65" i="9"/>
  <c r="H65" i="9"/>
  <c r="S64" i="9"/>
  <c r="R64" i="9"/>
  <c r="P64" i="9"/>
  <c r="L64" i="9"/>
  <c r="H64" i="9"/>
  <c r="S63" i="9"/>
  <c r="R63" i="9"/>
  <c r="P63" i="9"/>
  <c r="L63" i="9"/>
  <c r="H63" i="9"/>
  <c r="S62" i="9"/>
  <c r="R62" i="9"/>
  <c r="P62" i="9"/>
  <c r="L62" i="9"/>
  <c r="H62" i="9"/>
  <c r="S61" i="9"/>
  <c r="R61" i="9"/>
  <c r="P61" i="9"/>
  <c r="L61" i="9"/>
  <c r="H61" i="9"/>
  <c r="S60" i="9"/>
  <c r="R60" i="9"/>
  <c r="P60" i="9"/>
  <c r="L60" i="9"/>
  <c r="H60" i="9"/>
  <c r="S59" i="9"/>
  <c r="R59" i="9"/>
  <c r="P59" i="9"/>
  <c r="L59" i="9"/>
  <c r="H59" i="9"/>
  <c r="S58" i="9"/>
  <c r="R58" i="9"/>
  <c r="P58" i="9"/>
  <c r="L58" i="9"/>
  <c r="H58" i="9"/>
  <c r="S57" i="9"/>
  <c r="R57" i="9"/>
  <c r="P57" i="9"/>
  <c r="Q57" i="9" s="1"/>
  <c r="L57" i="9"/>
  <c r="H57" i="9"/>
  <c r="S56" i="9"/>
  <c r="R56" i="9"/>
  <c r="P56" i="9"/>
  <c r="L56" i="9"/>
  <c r="H56" i="9"/>
  <c r="S55" i="9"/>
  <c r="R55" i="9"/>
  <c r="P55" i="9"/>
  <c r="L55" i="9"/>
  <c r="H55" i="9"/>
  <c r="S54" i="9"/>
  <c r="R54" i="9"/>
  <c r="P54" i="9"/>
  <c r="L54" i="9"/>
  <c r="H54" i="9"/>
  <c r="S53" i="9"/>
  <c r="R53" i="9"/>
  <c r="P53" i="9"/>
  <c r="L53" i="9"/>
  <c r="H53" i="9"/>
  <c r="S52" i="9"/>
  <c r="R52" i="9"/>
  <c r="P52" i="9"/>
  <c r="L52" i="9"/>
  <c r="H52" i="9"/>
  <c r="S51" i="9"/>
  <c r="R51" i="9"/>
  <c r="P51" i="9"/>
  <c r="L51" i="9"/>
  <c r="H51" i="9"/>
  <c r="S50" i="9"/>
  <c r="R50" i="9"/>
  <c r="P50" i="9"/>
  <c r="L50" i="9"/>
  <c r="H50" i="9"/>
  <c r="S49" i="9"/>
  <c r="R49" i="9"/>
  <c r="P49" i="9"/>
  <c r="L49" i="9"/>
  <c r="H49" i="9"/>
  <c r="S48" i="9"/>
  <c r="R48" i="9"/>
  <c r="P48" i="9"/>
  <c r="L48" i="9"/>
  <c r="H48" i="9"/>
  <c r="S47" i="9"/>
  <c r="R47" i="9"/>
  <c r="P47" i="9"/>
  <c r="L47" i="9"/>
  <c r="H47" i="9"/>
  <c r="S46" i="9"/>
  <c r="R46" i="9"/>
  <c r="P46" i="9"/>
  <c r="L46" i="9"/>
  <c r="H46" i="9"/>
  <c r="S45" i="9"/>
  <c r="R45" i="9"/>
  <c r="P45" i="9"/>
  <c r="L45" i="9"/>
  <c r="H45" i="9"/>
  <c r="S44" i="9"/>
  <c r="R44" i="9"/>
  <c r="P44" i="9"/>
  <c r="L44" i="9"/>
  <c r="H44" i="9"/>
  <c r="S43" i="9"/>
  <c r="R43" i="9"/>
  <c r="P43" i="9"/>
  <c r="L43" i="9"/>
  <c r="H43" i="9"/>
  <c r="S42" i="9"/>
  <c r="R42" i="9"/>
  <c r="P42" i="9"/>
  <c r="L42" i="9"/>
  <c r="H42" i="9"/>
  <c r="S41" i="9"/>
  <c r="R41" i="9"/>
  <c r="P41" i="9"/>
  <c r="L41" i="9"/>
  <c r="H41" i="9"/>
  <c r="S40" i="9"/>
  <c r="R40" i="9"/>
  <c r="P40" i="9"/>
  <c r="L40" i="9"/>
  <c r="H40" i="9"/>
  <c r="S39" i="9"/>
  <c r="R39" i="9"/>
  <c r="P39" i="9"/>
  <c r="L39" i="9"/>
  <c r="H39" i="9"/>
  <c r="S38" i="9"/>
  <c r="R38" i="9"/>
  <c r="P38" i="9"/>
  <c r="L38" i="9"/>
  <c r="H38" i="9"/>
  <c r="S37" i="9"/>
  <c r="R37" i="9"/>
  <c r="P37" i="9"/>
  <c r="L37" i="9"/>
  <c r="H37" i="9"/>
  <c r="S36" i="9"/>
  <c r="R36" i="9"/>
  <c r="P36" i="9"/>
  <c r="L36" i="9"/>
  <c r="H36" i="9"/>
  <c r="S35" i="9"/>
  <c r="R35" i="9"/>
  <c r="P35" i="9"/>
  <c r="L35" i="9"/>
  <c r="H35" i="9"/>
  <c r="S34" i="9"/>
  <c r="R34" i="9"/>
  <c r="P34" i="9"/>
  <c r="L34" i="9"/>
  <c r="H34" i="9"/>
  <c r="S33" i="9"/>
  <c r="R33" i="9"/>
  <c r="P33" i="9"/>
  <c r="L33" i="9"/>
  <c r="H33" i="9"/>
  <c r="S32" i="9"/>
  <c r="R32" i="9"/>
  <c r="P32" i="9"/>
  <c r="L32" i="9"/>
  <c r="H32" i="9"/>
  <c r="S31" i="9"/>
  <c r="R31" i="9"/>
  <c r="P31" i="9"/>
  <c r="L31" i="9"/>
  <c r="H31" i="9"/>
  <c r="S30" i="9"/>
  <c r="R30" i="9"/>
  <c r="P30" i="9"/>
  <c r="L30" i="9"/>
  <c r="H30" i="9"/>
  <c r="S29" i="9"/>
  <c r="R29" i="9"/>
  <c r="P29" i="9"/>
  <c r="L29" i="9"/>
  <c r="H29" i="9"/>
  <c r="S28" i="9"/>
  <c r="R28" i="9"/>
  <c r="P28" i="9"/>
  <c r="L28" i="9"/>
  <c r="H28" i="9"/>
  <c r="S27" i="9"/>
  <c r="R27" i="9"/>
  <c r="P27" i="9"/>
  <c r="L27" i="9"/>
  <c r="H27" i="9"/>
  <c r="S26" i="9"/>
  <c r="R26" i="9"/>
  <c r="P26" i="9"/>
  <c r="L26" i="9"/>
  <c r="H26" i="9"/>
  <c r="S25" i="9"/>
  <c r="R25" i="9"/>
  <c r="P25" i="9"/>
  <c r="L25" i="9"/>
  <c r="H25" i="9"/>
  <c r="S24" i="9"/>
  <c r="R24" i="9"/>
  <c r="P24" i="9"/>
  <c r="L24" i="9"/>
  <c r="H24" i="9"/>
  <c r="S23" i="9"/>
  <c r="R23" i="9"/>
  <c r="P23" i="9"/>
  <c r="L23" i="9"/>
  <c r="H23" i="9"/>
  <c r="S22" i="9"/>
  <c r="R22" i="9"/>
  <c r="P22" i="9"/>
  <c r="L22" i="9"/>
  <c r="H22" i="9"/>
  <c r="S21" i="9"/>
  <c r="R21" i="9"/>
  <c r="P21" i="9"/>
  <c r="L21" i="9"/>
  <c r="H21" i="9"/>
  <c r="S20" i="9"/>
  <c r="R20" i="9"/>
  <c r="P20" i="9"/>
  <c r="L20" i="9"/>
  <c r="H20" i="9"/>
  <c r="S19" i="9"/>
  <c r="R19" i="9"/>
  <c r="P19" i="9"/>
  <c r="L19" i="9"/>
  <c r="H19" i="9"/>
  <c r="S18" i="9"/>
  <c r="R18" i="9"/>
  <c r="P18" i="9"/>
  <c r="L18" i="9"/>
  <c r="H18" i="9"/>
  <c r="S17" i="9"/>
  <c r="R17" i="9"/>
  <c r="P17" i="9"/>
  <c r="L17" i="9"/>
  <c r="H17" i="9"/>
  <c r="S16" i="9"/>
  <c r="R16" i="9"/>
  <c r="P16" i="9"/>
  <c r="L16" i="9"/>
  <c r="H16" i="9"/>
  <c r="S15" i="9"/>
  <c r="R15" i="9"/>
  <c r="P15" i="9"/>
  <c r="L15" i="9"/>
  <c r="H15" i="9"/>
  <c r="S14" i="9"/>
  <c r="R14" i="9"/>
  <c r="P14" i="9"/>
  <c r="L14" i="9"/>
  <c r="H14" i="9"/>
  <c r="S13" i="9"/>
  <c r="R13" i="9"/>
  <c r="P13" i="9"/>
  <c r="L13" i="9"/>
  <c r="H13" i="9"/>
  <c r="S12" i="9"/>
  <c r="R12" i="9"/>
  <c r="P12" i="9"/>
  <c r="L12" i="9"/>
  <c r="H12" i="9"/>
  <c r="S11" i="9"/>
  <c r="R11" i="9"/>
  <c r="P11" i="9"/>
  <c r="L11" i="9"/>
  <c r="H11" i="9"/>
  <c r="S10" i="9"/>
  <c r="R10" i="9"/>
  <c r="P10" i="9"/>
  <c r="L10" i="9"/>
  <c r="H10" i="9"/>
  <c r="S9" i="9"/>
  <c r="R9" i="9"/>
  <c r="P9" i="9"/>
  <c r="Q9" i="9" s="1"/>
  <c r="L9" i="9"/>
  <c r="H9" i="9"/>
  <c r="S8" i="9"/>
  <c r="R8" i="9"/>
  <c r="P8" i="9"/>
  <c r="L8" i="9"/>
  <c r="H8" i="9"/>
  <c r="S7" i="9"/>
  <c r="R7" i="9"/>
  <c r="P7" i="9"/>
  <c r="L7" i="9"/>
  <c r="H7" i="9"/>
  <c r="S6" i="9"/>
  <c r="R6" i="9"/>
  <c r="P6" i="9"/>
  <c r="L6" i="9"/>
  <c r="H6" i="9"/>
  <c r="S5" i="9"/>
  <c r="R5" i="9"/>
  <c r="P5" i="9"/>
  <c r="L5" i="9"/>
  <c r="H5" i="9"/>
  <c r="S4" i="9"/>
  <c r="R4" i="9"/>
  <c r="P4" i="9"/>
  <c r="L4" i="9"/>
  <c r="Q23" i="9" l="1"/>
  <c r="Q39" i="9"/>
  <c r="Q119" i="9"/>
  <c r="Q21" i="9"/>
  <c r="Q85" i="9"/>
  <c r="Q67" i="9"/>
  <c r="Q93" i="9"/>
  <c r="Q42" i="9"/>
  <c r="Q71" i="9"/>
  <c r="Q103" i="9"/>
  <c r="Q50" i="9"/>
  <c r="Q95" i="9"/>
  <c r="Q31" i="9"/>
  <c r="Q47" i="9"/>
  <c r="Q63" i="9"/>
  <c r="Q111" i="9"/>
  <c r="Q35" i="9"/>
  <c r="Q108" i="9"/>
  <c r="Q13" i="9"/>
  <c r="Q115" i="9"/>
  <c r="Q26" i="9"/>
  <c r="Q61" i="9"/>
  <c r="Q83" i="9"/>
  <c r="N135" i="14"/>
  <c r="Q55" i="9"/>
  <c r="Q74" i="9"/>
  <c r="S120" i="9"/>
  <c r="Q17" i="9"/>
  <c r="Q33" i="9"/>
  <c r="Q87" i="9"/>
  <c r="Q11" i="9"/>
  <c r="Q27" i="9"/>
  <c r="Q49" i="9"/>
  <c r="Q81" i="9"/>
  <c r="Q18" i="9"/>
  <c r="Q34" i="9"/>
  <c r="Q53" i="9"/>
  <c r="Q104" i="9"/>
  <c r="Q12" i="9"/>
  <c r="Q82" i="9"/>
  <c r="Q79" i="9"/>
  <c r="N123" i="14"/>
  <c r="P120" i="9"/>
  <c r="P122" i="9" s="1"/>
  <c r="Q15" i="9"/>
  <c r="Q37" i="9"/>
  <c r="Q58" i="9"/>
  <c r="Q59" i="9"/>
  <c r="Q65" i="9"/>
  <c r="Q69" i="9"/>
  <c r="Q90" i="9"/>
  <c r="Q91" i="9"/>
  <c r="Q97" i="9"/>
  <c r="Q101" i="9"/>
  <c r="Q112" i="9"/>
  <c r="Q116" i="9"/>
  <c r="Q5" i="9"/>
  <c r="Q41" i="9"/>
  <c r="Q45" i="9"/>
  <c r="Q66" i="9"/>
  <c r="Q73" i="9"/>
  <c r="Q77" i="9"/>
  <c r="Q99" i="9"/>
  <c r="Q105" i="9"/>
  <c r="Q109" i="9"/>
  <c r="Q43" i="9"/>
  <c r="Q75" i="9"/>
  <c r="Q96" i="9"/>
  <c r="Q100" i="9"/>
  <c r="Q107" i="9"/>
  <c r="Q113" i="9"/>
  <c r="Q117" i="9"/>
  <c r="Q7" i="9"/>
  <c r="Q19" i="9"/>
  <c r="Q25" i="9"/>
  <c r="Q29" i="9"/>
  <c r="Q51" i="9"/>
  <c r="Q20" i="9"/>
  <c r="Q28" i="9"/>
  <c r="Q36" i="9"/>
  <c r="Q44" i="9"/>
  <c r="Q52" i="9"/>
  <c r="Q60" i="9"/>
  <c r="Q68" i="9"/>
  <c r="Q76" i="9"/>
  <c r="Q84" i="9"/>
  <c r="Q92" i="9"/>
  <c r="Q98" i="9"/>
  <c r="Q106" i="9"/>
  <c r="Q114" i="9"/>
  <c r="H120" i="9"/>
  <c r="H122" i="9" s="1"/>
  <c r="Q8" i="9"/>
  <c r="Q16" i="9"/>
  <c r="Q24" i="9"/>
  <c r="Q32" i="9"/>
  <c r="Q40" i="9"/>
  <c r="Q48" i="9"/>
  <c r="Q56" i="9"/>
  <c r="Q64" i="9"/>
  <c r="Q72" i="9"/>
  <c r="Q80" i="9"/>
  <c r="Q88" i="9"/>
  <c r="Q94" i="9"/>
  <c r="Q102" i="9"/>
  <c r="Q110" i="9"/>
  <c r="Q118" i="9"/>
  <c r="Q10" i="9"/>
  <c r="L120" i="9"/>
  <c r="L122" i="9" s="1"/>
  <c r="Q6" i="9"/>
  <c r="Q14" i="9"/>
  <c r="Q22" i="9"/>
  <c r="Q30" i="9"/>
  <c r="Q38" i="9"/>
  <c r="Q46" i="9"/>
  <c r="Q54" i="9"/>
  <c r="Q62" i="9"/>
  <c r="Q70" i="9"/>
  <c r="Q78" i="9"/>
  <c r="Q86" i="9"/>
  <c r="Q4" i="9"/>
  <c r="Q120" i="9" l="1"/>
  <c r="N137" i="14"/>
  <c r="N138" i="14" s="1"/>
  <c r="T133" i="1"/>
  <c r="S133" i="1"/>
  <c r="R133" i="1"/>
  <c r="Q133" i="1"/>
  <c r="P133" i="1"/>
  <c r="N133" i="1"/>
  <c r="L133" i="1"/>
  <c r="K133" i="1"/>
  <c r="I133" i="1"/>
  <c r="H133" i="1"/>
  <c r="G133" i="1"/>
  <c r="T122" i="1"/>
  <c r="S122" i="1"/>
  <c r="R122" i="1"/>
  <c r="Q122" i="1"/>
  <c r="P122" i="1"/>
  <c r="N122" i="1"/>
  <c r="L122" i="1"/>
  <c r="K122" i="1"/>
  <c r="I122" i="1"/>
  <c r="H122" i="1"/>
  <c r="G122" i="1"/>
  <c r="T111" i="1"/>
  <c r="S111" i="1"/>
  <c r="R111" i="1"/>
  <c r="Q111" i="1"/>
  <c r="P111" i="1"/>
  <c r="N111" i="1"/>
  <c r="L111" i="1"/>
  <c r="K111" i="1"/>
  <c r="I111" i="1"/>
  <c r="H111" i="1"/>
  <c r="G111" i="1"/>
  <c r="T100" i="1"/>
  <c r="S100" i="1"/>
  <c r="R100" i="1"/>
  <c r="Q100" i="1"/>
  <c r="P100" i="1"/>
  <c r="N100" i="1"/>
  <c r="L100" i="1"/>
  <c r="K100" i="1"/>
  <c r="I100" i="1"/>
  <c r="H100" i="1"/>
  <c r="G100" i="1"/>
  <c r="T97" i="1"/>
  <c r="S97" i="1"/>
  <c r="R97" i="1"/>
  <c r="Q97" i="1"/>
  <c r="P97" i="1"/>
  <c r="N97" i="1"/>
  <c r="L97" i="1"/>
  <c r="K97" i="1"/>
  <c r="I97" i="1"/>
  <c r="H97" i="1"/>
  <c r="G97" i="1"/>
  <c r="T88" i="1"/>
  <c r="S88" i="1"/>
  <c r="R88" i="1"/>
  <c r="Q88" i="1"/>
  <c r="P88" i="1"/>
  <c r="N88" i="1"/>
  <c r="L88" i="1"/>
  <c r="K88" i="1"/>
  <c r="I88" i="1"/>
  <c r="H88" i="1"/>
  <c r="G88" i="1"/>
  <c r="T76" i="1"/>
  <c r="S76" i="1"/>
  <c r="R76" i="1"/>
  <c r="Q76" i="1"/>
  <c r="P76" i="1"/>
  <c r="N76" i="1"/>
  <c r="L76" i="1"/>
  <c r="K76" i="1"/>
  <c r="I76" i="1"/>
  <c r="H76" i="1"/>
  <c r="G76" i="1"/>
  <c r="T67" i="1"/>
  <c r="S67" i="1"/>
  <c r="R67" i="1"/>
  <c r="Q67" i="1"/>
  <c r="P67" i="1"/>
  <c r="N67" i="1"/>
  <c r="L67" i="1"/>
  <c r="K67" i="1"/>
  <c r="I67" i="1"/>
  <c r="H67" i="1"/>
  <c r="G67" i="1"/>
  <c r="T56" i="1"/>
  <c r="S56" i="1"/>
  <c r="R56" i="1"/>
  <c r="Q56" i="1"/>
  <c r="P56" i="1"/>
  <c r="N56" i="1"/>
  <c r="L56" i="1"/>
  <c r="K56" i="1"/>
  <c r="I56" i="1"/>
  <c r="H56" i="1"/>
  <c r="G56" i="1"/>
  <c r="T53" i="1"/>
  <c r="S53" i="1"/>
  <c r="R53" i="1"/>
  <c r="Q53" i="1"/>
  <c r="P53" i="1"/>
  <c r="N53" i="1"/>
  <c r="L53" i="1"/>
  <c r="K53" i="1"/>
  <c r="I53" i="1"/>
  <c r="H53" i="1"/>
  <c r="G53" i="1"/>
  <c r="T45" i="1"/>
  <c r="S45" i="1"/>
  <c r="R45" i="1"/>
  <c r="Q45" i="1"/>
  <c r="P45" i="1"/>
  <c r="N45" i="1"/>
  <c r="L45" i="1"/>
  <c r="K45" i="1"/>
  <c r="I45" i="1"/>
  <c r="H45" i="1"/>
  <c r="G45" i="1"/>
  <c r="T36" i="1"/>
  <c r="S36" i="1"/>
  <c r="R36" i="1"/>
  <c r="Q36" i="1"/>
  <c r="P36" i="1"/>
  <c r="N36" i="1"/>
  <c r="L36" i="1"/>
  <c r="K36" i="1"/>
  <c r="I36" i="1"/>
  <c r="H36" i="1"/>
  <c r="G36" i="1"/>
  <c r="T23" i="1"/>
  <c r="S23" i="1"/>
  <c r="R23" i="1"/>
  <c r="Q23" i="1"/>
  <c r="P23" i="1"/>
  <c r="N23" i="1"/>
  <c r="L23" i="1"/>
  <c r="K23" i="1"/>
  <c r="I23" i="1"/>
  <c r="H23" i="1"/>
  <c r="G23" i="1"/>
  <c r="T19" i="1"/>
  <c r="S19" i="1"/>
  <c r="R19" i="1"/>
  <c r="Q19" i="1"/>
  <c r="P19" i="1"/>
  <c r="N19" i="1"/>
  <c r="L19" i="1"/>
  <c r="K19" i="1"/>
  <c r="I19" i="1"/>
  <c r="H19" i="1"/>
  <c r="G19" i="1"/>
  <c r="T10" i="1"/>
  <c r="S10" i="1"/>
  <c r="R10" i="1"/>
  <c r="Q10" i="1"/>
  <c r="P10" i="1"/>
  <c r="N10" i="1"/>
  <c r="L10" i="1"/>
  <c r="K10" i="1"/>
  <c r="I10" i="1"/>
  <c r="H10" i="1"/>
  <c r="G10" i="1"/>
  <c r="I134" i="1" l="1"/>
  <c r="T134" i="1"/>
  <c r="P134" i="1"/>
  <c r="H134" i="1"/>
  <c r="N134" i="1"/>
  <c r="K134" i="1"/>
  <c r="Q134" i="1"/>
  <c r="G134" i="1"/>
  <c r="L134" i="1"/>
  <c r="R134" i="1"/>
  <c r="S134" i="1"/>
  <c r="H133" i="2" l="1"/>
  <c r="H122" i="2"/>
  <c r="H111" i="2"/>
  <c r="H100" i="2"/>
  <c r="H97" i="2"/>
  <c r="H88" i="2"/>
  <c r="H76" i="2"/>
  <c r="H67" i="2"/>
  <c r="H56" i="2"/>
  <c r="H53" i="2"/>
  <c r="H45" i="2"/>
  <c r="H36" i="2"/>
  <c r="H23" i="2"/>
  <c r="H19" i="2"/>
  <c r="H10" i="2"/>
  <c r="H134" i="2" l="1"/>
  <c r="J11" i="1"/>
  <c r="O11" i="1" l="1"/>
  <c r="O87" i="1"/>
  <c r="O96" i="1"/>
  <c r="O75" i="1"/>
  <c r="O121" i="1"/>
  <c r="O35" i="1"/>
  <c r="O9" i="1"/>
  <c r="O74" i="1"/>
  <c r="O52" i="1"/>
  <c r="O34" i="1"/>
  <c r="O33" i="1"/>
  <c r="O66" i="1"/>
  <c r="O132" i="1"/>
  <c r="O65" i="1"/>
  <c r="O44" i="1"/>
  <c r="O73" i="1"/>
  <c r="O86" i="1"/>
  <c r="O18" i="1"/>
  <c r="O8" i="1"/>
  <c r="O109" i="1"/>
  <c r="O85" i="1"/>
  <c r="O120" i="1"/>
  <c r="O131" i="1"/>
  <c r="O84" i="1"/>
  <c r="O130" i="1"/>
  <c r="O129" i="1"/>
  <c r="O32" i="1"/>
  <c r="O7" i="1"/>
  <c r="O95" i="1"/>
  <c r="O83" i="1"/>
  <c r="O99" i="1"/>
  <c r="O128" i="1"/>
  <c r="O108" i="1"/>
  <c r="O98" i="1"/>
  <c r="O6" i="1"/>
  <c r="O31" i="1"/>
  <c r="O51" i="1"/>
  <c r="O30" i="1"/>
  <c r="O72" i="1"/>
  <c r="O107" i="1"/>
  <c r="O119" i="1"/>
  <c r="O17" i="1"/>
  <c r="O114" i="1"/>
  <c r="O118" i="1"/>
  <c r="O64" i="1"/>
  <c r="O29" i="1"/>
  <c r="O50" i="1"/>
  <c r="O22" i="1"/>
  <c r="O106" i="1"/>
  <c r="O55" i="1"/>
  <c r="O105" i="1"/>
  <c r="O71" i="1"/>
  <c r="O70" i="1"/>
  <c r="O110" i="1"/>
  <c r="O28" i="1"/>
  <c r="O27" i="1"/>
  <c r="O16" i="1"/>
  <c r="O82" i="1"/>
  <c r="O15" i="1"/>
  <c r="O94" i="1"/>
  <c r="O54" i="1"/>
  <c r="O5" i="1"/>
  <c r="O93" i="1"/>
  <c r="O4" i="1"/>
  <c r="O127" i="1"/>
  <c r="O26" i="1"/>
  <c r="O25" i="1"/>
  <c r="O69" i="1"/>
  <c r="O117" i="1"/>
  <c r="O43" i="1"/>
  <c r="O42" i="1"/>
  <c r="O14" i="1"/>
  <c r="O63" i="1"/>
  <c r="O62" i="1"/>
  <c r="O49" i="1"/>
  <c r="O41" i="1"/>
  <c r="O13" i="1"/>
  <c r="O40" i="1"/>
  <c r="O21" i="1"/>
  <c r="O126" i="1"/>
  <c r="O104" i="1"/>
  <c r="O12" i="1"/>
  <c r="O39" i="1"/>
  <c r="O38" i="1"/>
  <c r="O81" i="1"/>
  <c r="O37" i="1"/>
  <c r="O103" i="1"/>
  <c r="O125" i="1"/>
  <c r="O92" i="1"/>
  <c r="O61" i="1"/>
  <c r="O60" i="1"/>
  <c r="O91" i="1"/>
  <c r="O90" i="1"/>
  <c r="O68" i="1"/>
  <c r="O116" i="1"/>
  <c r="O124" i="1"/>
  <c r="O80" i="1"/>
  <c r="O79" i="1"/>
  <c r="O3" i="1"/>
  <c r="O59" i="1"/>
  <c r="O58" i="1"/>
  <c r="O78" i="1"/>
  <c r="O48" i="1"/>
  <c r="O123" i="1"/>
  <c r="O57" i="1"/>
  <c r="O20" i="1"/>
  <c r="O77" i="1"/>
  <c r="O115" i="1"/>
  <c r="O102" i="1"/>
  <c r="O89" i="1"/>
  <c r="O47" i="1"/>
  <c r="O46" i="1"/>
  <c r="O101" i="1"/>
  <c r="O113" i="1"/>
  <c r="O112" i="1"/>
  <c r="O24" i="1"/>
  <c r="J87" i="1"/>
  <c r="J96" i="1"/>
  <c r="J75" i="1"/>
  <c r="J121" i="1"/>
  <c r="J35" i="1"/>
  <c r="J9" i="1"/>
  <c r="J74" i="1"/>
  <c r="J52" i="1"/>
  <c r="J34" i="1"/>
  <c r="J33" i="1"/>
  <c r="J66" i="1"/>
  <c r="J132" i="1"/>
  <c r="J65" i="1"/>
  <c r="J44" i="1"/>
  <c r="J73" i="1"/>
  <c r="J86" i="1"/>
  <c r="J18" i="1"/>
  <c r="J8" i="1"/>
  <c r="J109" i="1"/>
  <c r="J85" i="1"/>
  <c r="J120" i="1"/>
  <c r="J131" i="1"/>
  <c r="J84" i="1"/>
  <c r="J130" i="1"/>
  <c r="J129" i="1"/>
  <c r="J32" i="1"/>
  <c r="J7" i="1"/>
  <c r="J95" i="1"/>
  <c r="J83" i="1"/>
  <c r="J99" i="1"/>
  <c r="J128" i="1"/>
  <c r="J108" i="1"/>
  <c r="J98" i="1"/>
  <c r="J6" i="1"/>
  <c r="J31" i="1"/>
  <c r="J51" i="1"/>
  <c r="J30" i="1"/>
  <c r="J72" i="1"/>
  <c r="J107" i="1"/>
  <c r="J119" i="1"/>
  <c r="J17" i="1"/>
  <c r="J114" i="1"/>
  <c r="J118" i="1"/>
  <c r="J64" i="1"/>
  <c r="J29" i="1"/>
  <c r="J50" i="1"/>
  <c r="J22" i="1"/>
  <c r="J106" i="1"/>
  <c r="J55" i="1"/>
  <c r="J105" i="1"/>
  <c r="J71" i="1"/>
  <c r="J70" i="1"/>
  <c r="J110" i="1"/>
  <c r="J28" i="1"/>
  <c r="J27" i="1"/>
  <c r="J16" i="1"/>
  <c r="J82" i="1"/>
  <c r="J15" i="1"/>
  <c r="J94" i="1"/>
  <c r="J54" i="1"/>
  <c r="J5" i="1"/>
  <c r="J93" i="1"/>
  <c r="J4" i="1"/>
  <c r="J127" i="1"/>
  <c r="J26" i="1"/>
  <c r="J25" i="1"/>
  <c r="J69" i="1"/>
  <c r="J117" i="1"/>
  <c r="J43" i="1"/>
  <c r="J42" i="1"/>
  <c r="J14" i="1"/>
  <c r="J63" i="1"/>
  <c r="J62" i="1"/>
  <c r="J49" i="1"/>
  <c r="J41" i="1"/>
  <c r="J13" i="1"/>
  <c r="J40" i="1"/>
  <c r="J21" i="1"/>
  <c r="J126" i="1"/>
  <c r="J104" i="1"/>
  <c r="J12" i="1"/>
  <c r="J39" i="1"/>
  <c r="J38" i="1"/>
  <c r="J81" i="1"/>
  <c r="J37" i="1"/>
  <c r="J103" i="1"/>
  <c r="J125" i="1"/>
  <c r="J92" i="1"/>
  <c r="J61" i="1"/>
  <c r="J60" i="1"/>
  <c r="J91" i="1"/>
  <c r="J90" i="1"/>
  <c r="J68" i="1"/>
  <c r="J116" i="1"/>
  <c r="J124" i="1"/>
  <c r="J80" i="1"/>
  <c r="J79" i="1"/>
  <c r="J3" i="1"/>
  <c r="J59" i="1"/>
  <c r="J58" i="1"/>
  <c r="J78" i="1"/>
  <c r="J48" i="1"/>
  <c r="J123" i="1"/>
  <c r="J57" i="1"/>
  <c r="J20" i="1"/>
  <c r="J77" i="1"/>
  <c r="J115" i="1"/>
  <c r="J102" i="1"/>
  <c r="J89" i="1"/>
  <c r="J47" i="1"/>
  <c r="J46" i="1"/>
  <c r="J101" i="1"/>
  <c r="J113" i="1"/>
  <c r="J112" i="1"/>
  <c r="J24" i="1"/>
  <c r="J10" i="1" l="1"/>
  <c r="O100" i="1"/>
  <c r="J122" i="1"/>
  <c r="J88" i="1"/>
  <c r="O97" i="1"/>
  <c r="O23" i="1"/>
  <c r="O76" i="1"/>
  <c r="O45" i="1"/>
  <c r="J19" i="1"/>
  <c r="J23" i="1"/>
  <c r="J45" i="1"/>
  <c r="J100" i="1"/>
  <c r="J111" i="1"/>
  <c r="J67" i="1"/>
  <c r="J56" i="1"/>
  <c r="O36" i="1"/>
  <c r="O53" i="1"/>
  <c r="O133" i="1"/>
  <c r="J97" i="1"/>
  <c r="J76" i="1"/>
  <c r="J36" i="1"/>
  <c r="J53" i="1"/>
  <c r="J133" i="1"/>
  <c r="O122" i="1"/>
  <c r="O88" i="1"/>
  <c r="O10" i="1"/>
  <c r="O111" i="1"/>
  <c r="O67" i="1"/>
  <c r="O56" i="1"/>
  <c r="O19" i="1"/>
  <c r="U3" i="1"/>
  <c r="U11" i="1"/>
  <c r="U115" i="1"/>
  <c r="U59" i="1"/>
  <c r="U91" i="1"/>
  <c r="U41" i="1"/>
  <c r="U69" i="1"/>
  <c r="U94" i="1"/>
  <c r="U113" i="1"/>
  <c r="U20" i="1"/>
  <c r="U79" i="1"/>
  <c r="U61" i="1"/>
  <c r="U12" i="1"/>
  <c r="U62" i="1"/>
  <c r="U26" i="1"/>
  <c r="U82" i="1"/>
  <c r="U55" i="1"/>
  <c r="U17" i="1"/>
  <c r="U98" i="1"/>
  <c r="U129" i="1"/>
  <c r="U34" i="1"/>
  <c r="U18" i="1"/>
  <c r="U112" i="1"/>
  <c r="U77" i="1"/>
  <c r="U60" i="1"/>
  <c r="U87" i="1"/>
  <c r="U102" i="1"/>
  <c r="U58" i="1"/>
  <c r="U38" i="1"/>
  <c r="U71" i="1"/>
  <c r="U118" i="1"/>
  <c r="U31" i="1"/>
  <c r="U7" i="1"/>
  <c r="U109" i="1"/>
  <c r="U66" i="1"/>
  <c r="U75" i="1"/>
  <c r="U24" i="1"/>
  <c r="U101" i="1"/>
  <c r="U125" i="1"/>
  <c r="U46" i="1"/>
  <c r="U124" i="1"/>
  <c r="U126" i="1"/>
  <c r="U4" i="1"/>
  <c r="U27" i="1"/>
  <c r="U22" i="1"/>
  <c r="U107" i="1"/>
  <c r="U128" i="1"/>
  <c r="U84" i="1"/>
  <c r="U73" i="1"/>
  <c r="U74" i="1"/>
  <c r="U14" i="1"/>
  <c r="U47" i="1"/>
  <c r="U48" i="1"/>
  <c r="U116" i="1"/>
  <c r="U103" i="1"/>
  <c r="U21" i="1"/>
  <c r="U42" i="1"/>
  <c r="U93" i="1"/>
  <c r="U28" i="1"/>
  <c r="U50" i="1"/>
  <c r="U72" i="1"/>
  <c r="U99" i="1"/>
  <c r="U131" i="1"/>
  <c r="U44" i="1"/>
  <c r="U9" i="1"/>
  <c r="U123" i="1"/>
  <c r="U89" i="1"/>
  <c r="U78" i="1"/>
  <c r="U68" i="1"/>
  <c r="U37" i="1"/>
  <c r="U40" i="1"/>
  <c r="U43" i="1"/>
  <c r="U5" i="1"/>
  <c r="U110" i="1"/>
  <c r="U29" i="1"/>
  <c r="U30" i="1"/>
  <c r="U83" i="1"/>
  <c r="U120" i="1"/>
  <c r="U65" i="1"/>
  <c r="U35" i="1"/>
  <c r="U39" i="1"/>
  <c r="U49" i="1"/>
  <c r="U25" i="1"/>
  <c r="U15" i="1"/>
  <c r="U105" i="1"/>
  <c r="U114" i="1"/>
  <c r="U6" i="1"/>
  <c r="U32" i="1"/>
  <c r="U8" i="1"/>
  <c r="U33" i="1"/>
  <c r="U96" i="1"/>
  <c r="U57" i="1"/>
  <c r="U80" i="1"/>
  <c r="U92" i="1"/>
  <c r="U104" i="1"/>
  <c r="U63" i="1"/>
  <c r="U127" i="1"/>
  <c r="U16" i="1"/>
  <c r="U106" i="1"/>
  <c r="U119" i="1"/>
  <c r="U108" i="1"/>
  <c r="U130" i="1"/>
  <c r="U86" i="1"/>
  <c r="U52" i="1"/>
  <c r="U90" i="1"/>
  <c r="U81" i="1"/>
  <c r="U13" i="1"/>
  <c r="U117" i="1"/>
  <c r="U54" i="1"/>
  <c r="U70" i="1"/>
  <c r="U64" i="1"/>
  <c r="U51" i="1"/>
  <c r="U95" i="1"/>
  <c r="U85" i="1"/>
  <c r="U132" i="1"/>
  <c r="U121" i="1"/>
  <c r="U56" i="1" l="1"/>
  <c r="U100" i="1"/>
  <c r="U67" i="1"/>
  <c r="O134" i="1"/>
  <c r="J134" i="1"/>
  <c r="U45" i="1"/>
  <c r="U133" i="1"/>
  <c r="U111" i="1"/>
  <c r="U23" i="1"/>
  <c r="U19" i="1"/>
  <c r="U53" i="1"/>
  <c r="U88" i="1"/>
  <c r="U97" i="1"/>
  <c r="U76" i="1"/>
  <c r="U36" i="1"/>
  <c r="U10" i="1"/>
  <c r="U122" i="1"/>
  <c r="U134" i="1" l="1"/>
</calcChain>
</file>

<file path=xl/sharedStrings.xml><?xml version="1.0" encoding="utf-8"?>
<sst xmlns="http://schemas.openxmlformats.org/spreadsheetml/2006/main" count="4338" uniqueCount="509">
  <si>
    <t>Departamento</t>
  </si>
  <si>
    <t>Código Departamento</t>
  </si>
  <si>
    <t>Municipio</t>
  </si>
  <si>
    <t>Código Municipio</t>
  </si>
  <si>
    <t>AÑO</t>
  </si>
  <si>
    <t>Lechones1a60Dias</t>
  </si>
  <si>
    <t>Levante61a120Dias</t>
  </si>
  <si>
    <t>Ceba121a180Dias</t>
  </si>
  <si>
    <t>HembrasRemplazo120a240Dias</t>
  </si>
  <si>
    <t>HembrasCriaMenor240Dias</t>
  </si>
  <si>
    <t>MachosReproductoresRemplazoMenor180Dias</t>
  </si>
  <si>
    <t>CerdosTraspatio</t>
  </si>
  <si>
    <t>TotalPorcinos</t>
  </si>
  <si>
    <t>GranjasTecnificadas</t>
  </si>
  <si>
    <t>PrediosTraspatio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</si>
  <si>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</si>
  <si>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</si>
  <si>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</si>
  <si>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</si>
  <si>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</si>
  <si>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</si>
  <si>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</si>
  <si>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</si>
  <si>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</si>
  <si>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</si>
  <si>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</si>
  <si>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</si>
  <si>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</si>
  <si>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</si>
  <si>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</si>
  <si>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</si>
  <si>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</si>
  <si>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</si>
  <si>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</si>
  <si>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</si>
  <si>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</si>
  <si>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</si>
  <si>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</si>
  <si>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</si>
  <si>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Peñón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</si>
  <si>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</si>
  <si>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</si>
  <si>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</si>
  <si>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</si>
  <si>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</si>
  <si>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</si>
  <si>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</si>
  <si>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</si>
  <si>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</si>
  <si>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</si>
  <si>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</si>
  <si>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</si>
  <si>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Granada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</si>
  <si>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</si>
  <si>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</si>
  <si>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</si>
  <si>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</si>
  <si>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</si>
  <si>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</si>
  <si>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</si>
  <si>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</si>
  <si>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</si>
  <si>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</si>
  <si>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</si>
  <si>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</si>
  <si>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</si>
  <si>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</si>
  <si>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La Vega</t>
  </si>
  <si>
    <t>Lenguazaque</t>
  </si>
  <si>
    <t>Machetá</t>
  </si>
  <si>
    <t>Madrid</t>
  </si>
  <si>
    <t>Manta</t>
  </si>
  <si>
    <t>Medina</t>
  </si>
  <si>
    <t>Mosquera</t>
  </si>
  <si>
    <t>Nariño</t>
  </si>
  <si>
    <t>Nemocón</t>
  </si>
  <si>
    <t>Nilo</t>
  </si>
  <si>
    <t>Nimaima</t>
  </si>
  <si>
    <t>Nocaima</t>
  </si>
  <si>
    <t>Venecia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</si>
  <si>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</si>
  <si>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</si>
  <si>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</si>
  <si>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</si>
  <si>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</si>
  <si>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</si>
  <si>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</si>
  <si>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</si>
  <si>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</si>
  <si>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</si>
  <si>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</si>
  <si>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</si>
  <si>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  Tequendama</t>
  </si>
  <si>
    <t>San Bernardo</t>
  </si>
  <si>
    <t>San Cayetano</t>
  </si>
  <si>
    <t>San Francisco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</si>
  <si>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</si>
  <si>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</si>
  <si>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</si>
  <si>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</si>
  <si>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</si>
  <si>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</si>
  <si>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</si>
  <si>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</si>
  <si>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</si>
  <si>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</si>
  <si>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</si>
  <si>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</si>
  <si>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</si>
  <si>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</si>
  <si>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</si>
  <si>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</si>
  <si>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</si>
  <si>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</si>
  <si>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</si>
  <si>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</si>
  <si>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</si>
  <si>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</si>
  <si>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</si>
  <si>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</si>
  <si>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</si>
  <si>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</si>
  <si>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</si>
  <si>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</si>
  <si>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</si>
  <si>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</si>
  <si>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</si>
  <si>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</si>
  <si>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</si>
  <si>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</si>
  <si>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</si>
  <si>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</si>
  <si>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codigoDepartamento</t>
  </si>
  <si>
    <t>municipio</t>
  </si>
  <si>
    <t>codigoMunicipio</t>
  </si>
  <si>
    <t>Año</t>
  </si>
  <si>
    <t>Especie</t>
  </si>
  <si>
    <t>Total</t>
  </si>
  <si>
    <t>Predios</t>
  </si>
  <si>
    <t>Equinos</t>
  </si>
  <si>
    <t>No disponible</t>
  </si>
  <si>
    <t>Caprinos</t>
  </si>
  <si>
    <t>Ovinos</t>
  </si>
  <si>
    <t>Bufalos</t>
  </si>
  <si>
    <t>AvesCarne</t>
  </si>
  <si>
    <t>PrediosCarne</t>
  </si>
  <si>
    <t>AvesPostura</t>
  </si>
  <si>
    <t>PrediosPostura</t>
  </si>
  <si>
    <t>AvesReproductoras</t>
  </si>
  <si>
    <t>PrediosReproductoras</t>
  </si>
  <si>
    <t>AvesTraspatio</t>
  </si>
  <si>
    <t>PRODUCCION LECHONES</t>
  </si>
  <si>
    <t>CICLOS</t>
  </si>
  <si>
    <t>LECHONES</t>
  </si>
  <si>
    <t>PRODUCION</t>
  </si>
  <si>
    <t>TOTAL</t>
  </si>
  <si>
    <t>REGRESAR</t>
  </si>
  <si>
    <r>
      <t xml:space="preserve">ACTIVIDAD PECUARIA. ANEXO 1
POBLACION BOVINA, DISTRIBUCION POR PROVINCIAS EDAD Y SEXO
</t>
    </r>
    <r>
      <rPr>
        <b/>
        <sz val="16"/>
        <color theme="1"/>
        <rFont val="Arial"/>
        <family val="2"/>
      </rPr>
      <t>AÑO 2020</t>
    </r>
  </si>
  <si>
    <t>PROVINCIA</t>
  </si>
  <si>
    <t>COD_MUN</t>
  </si>
  <si>
    <t>MUNICIPIO</t>
  </si>
  <si>
    <t>HEMBRAS MENORES DE 12 MESES</t>
  </si>
  <si>
    <t>HEMBRAS DE 12 A 24 MESES</t>
  </si>
  <si>
    <t>HEMBRAS DE 24 A 36 MESES</t>
  </si>
  <si>
    <t>HEMBRAS MAYORES DE 36 MESES</t>
  </si>
  <si>
    <t>TOTAL HEMBRAS</t>
  </si>
  <si>
    <t>MACHOS MENORES DE 12 MESES</t>
  </si>
  <si>
    <t>MACHOS DE 12 A 24 MESES</t>
  </si>
  <si>
    <t>MACHOS DE 24 A 36 MESES</t>
  </si>
  <si>
    <t>MACHOS MAYORES DE 36 MESES</t>
  </si>
  <si>
    <t>TOTAL MACHOS</t>
  </si>
  <si>
    <t>ALMEIDAS</t>
  </si>
  <si>
    <t>CHOCONTA</t>
  </si>
  <si>
    <t>MACHETA</t>
  </si>
  <si>
    <t>MANTA</t>
  </si>
  <si>
    <t>SESQUILE</t>
  </si>
  <si>
    <t>SUESCA</t>
  </si>
  <si>
    <t>TIBIRITA</t>
  </si>
  <si>
    <t>VILLAPINZON</t>
  </si>
  <si>
    <t>Total ALMEIDAS</t>
  </si>
  <si>
    <t>ALTO MAGDALENA</t>
  </si>
  <si>
    <t>AGUA DE DIOS</t>
  </si>
  <si>
    <t>GIRARDOT</t>
  </si>
  <si>
    <t>GUATAQUI</t>
  </si>
  <si>
    <t>JERUSALEN</t>
  </si>
  <si>
    <t>NARIÑO</t>
  </si>
  <si>
    <t>NILO</t>
  </si>
  <si>
    <t>RICAURTE</t>
  </si>
  <si>
    <t>TOCAIMA</t>
  </si>
  <si>
    <t>Total ALTO MAGDALENA</t>
  </si>
  <si>
    <t>BAJO MAGDALENA</t>
  </si>
  <si>
    <t>CAPARRAPI</t>
  </si>
  <si>
    <t>GUADUAS</t>
  </si>
  <si>
    <t>PUERTO SALGAR</t>
  </si>
  <si>
    <t>Total BAJO MAGDALENA</t>
  </si>
  <si>
    <t>GUALIVA</t>
  </si>
  <si>
    <t>ALBAN</t>
  </si>
  <si>
    <t>LA PEÑA</t>
  </si>
  <si>
    <t>LA VEGA</t>
  </si>
  <si>
    <t>NIMAIMA</t>
  </si>
  <si>
    <t>NOCAIMA</t>
  </si>
  <si>
    <t>QUEBRADANEGRA</t>
  </si>
  <si>
    <t>SAN FRANCISCO</t>
  </si>
  <si>
    <t>SASAIMA</t>
  </si>
  <si>
    <t>SUPATA</t>
  </si>
  <si>
    <t>UTICA</t>
  </si>
  <si>
    <t>25862</t>
  </si>
  <si>
    <t>VERGARA</t>
  </si>
  <si>
    <t>VILLETA</t>
  </si>
  <si>
    <t>Total GUALIVA</t>
  </si>
  <si>
    <t>GUAVIO</t>
  </si>
  <si>
    <t>GACHALA</t>
  </si>
  <si>
    <t>GACHETA</t>
  </si>
  <si>
    <t>GAMA</t>
  </si>
  <si>
    <t>GUASCA</t>
  </si>
  <si>
    <t>GUATAVITA</t>
  </si>
  <si>
    <t>JUNIN</t>
  </si>
  <si>
    <t xml:space="preserve">LA CALERA </t>
  </si>
  <si>
    <t>UBALA</t>
  </si>
  <si>
    <t>Total GUAVIO</t>
  </si>
  <si>
    <t>MAGDALENA CENTRO</t>
  </si>
  <si>
    <t>BELTRAN</t>
  </si>
  <si>
    <t>BITUIMA</t>
  </si>
  <si>
    <t>CHAGUANI</t>
  </si>
  <si>
    <t>GUAYABAL DE SIQUIMA</t>
  </si>
  <si>
    <t>PULI</t>
  </si>
  <si>
    <t>SAN JUAN DE RIOSECO</t>
  </si>
  <si>
    <t>VIANI</t>
  </si>
  <si>
    <t>Total MAGDALENA CENTRO</t>
  </si>
  <si>
    <t>MEDINA</t>
  </si>
  <si>
    <t>PARATEBUENO</t>
  </si>
  <si>
    <t>Total MEDINA</t>
  </si>
  <si>
    <t>ORIENTE</t>
  </si>
  <si>
    <t>CAQUEZA</t>
  </si>
  <si>
    <t>CHIPAQUE</t>
  </si>
  <si>
    <t>CHOACHI</t>
  </si>
  <si>
    <t>FOMEQUE</t>
  </si>
  <si>
    <t>FOSCA</t>
  </si>
  <si>
    <t>GUAYABETAL</t>
  </si>
  <si>
    <t>GUTIERREZ</t>
  </si>
  <si>
    <t>QUETAME</t>
  </si>
  <si>
    <t>UBAQUE</t>
  </si>
  <si>
    <t>UNE</t>
  </si>
  <si>
    <t>Total ORIENTE</t>
  </si>
  <si>
    <t>RIONEGRO</t>
  </si>
  <si>
    <t>EL PEÑON</t>
  </si>
  <si>
    <t>LA PALMA</t>
  </si>
  <si>
    <t>PACHO</t>
  </si>
  <si>
    <t>PAIME</t>
  </si>
  <si>
    <t>SAN CAYETANO</t>
  </si>
  <si>
    <t>TOPAIPI</t>
  </si>
  <si>
    <t>VILLAGOMEZ</t>
  </si>
  <si>
    <t>YACOPI</t>
  </si>
  <si>
    <t>Total RIONEGRO</t>
  </si>
  <si>
    <t>SABANA CENTRO</t>
  </si>
  <si>
    <t>CAJICA</t>
  </si>
  <si>
    <t>CHIA</t>
  </si>
  <si>
    <t>COGUA</t>
  </si>
  <si>
    <t>COTA</t>
  </si>
  <si>
    <t>GACHANCIPA</t>
  </si>
  <si>
    <t>NEMOCON</t>
  </si>
  <si>
    <t>SOPO</t>
  </si>
  <si>
    <t>TABIO</t>
  </si>
  <si>
    <t>TENJO</t>
  </si>
  <si>
    <t>TOCANCIPA</t>
  </si>
  <si>
    <t>ZIPAQUIRA</t>
  </si>
  <si>
    <t>Total SABANA CENTRO</t>
  </si>
  <si>
    <t>SABANA OCCIDENTE</t>
  </si>
  <si>
    <t>BOJACA</t>
  </si>
  <si>
    <t>EL ROSAL</t>
  </si>
  <si>
    <t>FACATATIVA</t>
  </si>
  <si>
    <t>FUNZA</t>
  </si>
  <si>
    <t>MADRID</t>
  </si>
  <si>
    <t>MOSQUERA</t>
  </si>
  <si>
    <t>SUBACHOQUE</t>
  </si>
  <si>
    <t>ZIPACON</t>
  </si>
  <si>
    <t>Total SABANA OCCIDENTE</t>
  </si>
  <si>
    <t>SOACHA</t>
  </si>
  <si>
    <t>SIBATE</t>
  </si>
  <si>
    <t>Total SOACHA</t>
  </si>
  <si>
    <t>SUMAPAZ</t>
  </si>
  <si>
    <t>ARBELAEZ</t>
  </si>
  <si>
    <t>CABRERA</t>
  </si>
  <si>
    <t>FUSAGASUGA</t>
  </si>
  <si>
    <t>GRANADA</t>
  </si>
  <si>
    <t>PANDI</t>
  </si>
  <si>
    <t>PASCA</t>
  </si>
  <si>
    <t>SAN BERNARDO</t>
  </si>
  <si>
    <t>SILVANIA</t>
  </si>
  <si>
    <t>TIBACUY</t>
  </si>
  <si>
    <t>VENECIA</t>
  </si>
  <si>
    <t>Total SUMAPAZ</t>
  </si>
  <si>
    <t>TEQUENDAMA</t>
  </si>
  <si>
    <t>ANAPOIMA</t>
  </si>
  <si>
    <t>ANOLAIMA</t>
  </si>
  <si>
    <t>APULO</t>
  </si>
  <si>
    <t>CACHIPAY</t>
  </si>
  <si>
    <t>EL COLEGIO</t>
  </si>
  <si>
    <t>LA MESA</t>
  </si>
  <si>
    <t>QUIPILE</t>
  </si>
  <si>
    <t>SAN ANTONIO DEL TEQUENDAMA</t>
  </si>
  <si>
    <t>TENA</t>
  </si>
  <si>
    <t>VIOTA</t>
  </si>
  <si>
    <t>Total TEQUENDAMA</t>
  </si>
  <si>
    <t>UBATE</t>
  </si>
  <si>
    <t>CARMEN DE CARUPA</t>
  </si>
  <si>
    <t>CUCUNUBA</t>
  </si>
  <si>
    <t>FUQUENE</t>
  </si>
  <si>
    <t>GUACHETA</t>
  </si>
  <si>
    <t>LENGUAZAQUE</t>
  </si>
  <si>
    <t>SIMIJACA</t>
  </si>
  <si>
    <t>SUSA</t>
  </si>
  <si>
    <t>SUTATAUSA</t>
  </si>
  <si>
    <t>TAUSA</t>
  </si>
  <si>
    <t>Total UBATE</t>
  </si>
  <si>
    <t>Total general</t>
  </si>
  <si>
    <t>Provincia</t>
  </si>
  <si>
    <t>.</t>
  </si>
  <si>
    <t>EVALUACIONES AGROPECUARIAS DEL DEPARTAMENTO DE CUNDINAMARCA</t>
  </si>
  <si>
    <t>ESTADÍSTICAS DE ACTIVIDADES PECUARIAS</t>
  </si>
  <si>
    <t>BOVINOS</t>
  </si>
  <si>
    <t>PORCINOS</t>
  </si>
  <si>
    <t>OTRAS ESPECIES PECUARIAS</t>
  </si>
  <si>
    <t>AVICULTURA</t>
  </si>
  <si>
    <t>SISTEMAS DE EXPLOTACIÓN BOVINA</t>
  </si>
  <si>
    <t>INVENTARIO Y SISTEMAS DE EXPLOTACIÓN PORCINA</t>
  </si>
  <si>
    <t>INVENTARIO Y
SISTEMAS DE
PRODUCCIÓN AVÍCOLA</t>
  </si>
  <si>
    <t>INVENTARIO BOVINO 2020</t>
  </si>
  <si>
    <t>Secretaría de Agricultura y Desarrollo Rural, Sede Administrativa
Calle 26 # 51-53.   Torre Central Piso 4.
Oficina Asesora de Planeación Agropecuaria
Bogotá, D.C.   -   www.cundinamarca.gov.co</t>
  </si>
  <si>
    <t>PRODUCCIÓN DE LECHE</t>
  </si>
  <si>
    <t>AÑO 2020</t>
  </si>
  <si>
    <t>CodigoMunicipio</t>
  </si>
  <si>
    <t>PRODUCCION DE CARNE</t>
  </si>
  <si>
    <t>DOBLE PROPOSITO</t>
  </si>
  <si>
    <t xml:space="preserve">TOTAL </t>
  </si>
  <si>
    <t>POBLACIÓN</t>
  </si>
  <si>
    <t xml:space="preserve">
%</t>
  </si>
  <si>
    <t xml:space="preserve">RAZA O CRUCE PREDOMINANTE </t>
  </si>
  <si>
    <t xml:space="preserve">UNIDADES PRODUCTORAS </t>
  </si>
  <si>
    <t>POBLACION ESTIMADA LECHE</t>
  </si>
  <si>
    <t>POBLACION ESTIMADA CARNE</t>
  </si>
  <si>
    <t>POBLACION ESTIMADA DOBLE PROPOSITO</t>
  </si>
  <si>
    <t>TOTAL %</t>
  </si>
  <si>
    <t xml:space="preserve">TOTAL UNIDADES PRODUCTIVAS </t>
  </si>
  <si>
    <t>HOLSTEIN X JERSEY</t>
  </si>
  <si>
    <t>ANGUS</t>
  </si>
  <si>
    <t>NORMANDA</t>
  </si>
  <si>
    <t>NORMANDA X PARDO SUIZO</t>
  </si>
  <si>
    <t>NORMANDA X MESTIZO</t>
  </si>
  <si>
    <t>MESTIZO X NORMANDA</t>
  </si>
  <si>
    <t>BRAHMAN X NORMANDA</t>
  </si>
  <si>
    <t>BRAHMAN X SIMENTAL</t>
  </si>
  <si>
    <t>NORMANDA X NORMANDA</t>
  </si>
  <si>
    <t>HOLSTEIN</t>
  </si>
  <si>
    <t>F1 X NORMANDA</t>
  </si>
  <si>
    <t>HOLSTEIN X NORMANDA</t>
  </si>
  <si>
    <t>BRAHMAN X CEBU</t>
  </si>
  <si>
    <t/>
  </si>
  <si>
    <t>GYR X AYRSHIRE</t>
  </si>
  <si>
    <t>NORMANDA X HOLSTEIN</t>
  </si>
  <si>
    <t>CEBU X PARDO SUIZO</t>
  </si>
  <si>
    <t>CEBU</t>
  </si>
  <si>
    <t>CEBU X MESTIZO</t>
  </si>
  <si>
    <t>GYR</t>
  </si>
  <si>
    <t>GYR X CEBU</t>
  </si>
  <si>
    <t>CEBU X BRAHMAN</t>
  </si>
  <si>
    <t>PARDO SUIZO X BRAHMAN</t>
  </si>
  <si>
    <t>ANGUS X BRAHMAN</t>
  </si>
  <si>
    <t>PARDO SUIZO</t>
  </si>
  <si>
    <t>BRAHMAN</t>
  </si>
  <si>
    <t>BRAHMAN X PARDO SUIZO</t>
  </si>
  <si>
    <t>GYR X HOLSTEIN</t>
  </si>
  <si>
    <t>BRAHMAN X BRANGUS</t>
  </si>
  <si>
    <t>GYR X PARDO SUIZO</t>
  </si>
  <si>
    <t>CEBU X F1</t>
  </si>
  <si>
    <t>CEBU X GUIROLANDO</t>
  </si>
  <si>
    <t>SIMENTAL X GUIROLANDO</t>
  </si>
  <si>
    <t>BRAHMAN X MESTIZO</t>
  </si>
  <si>
    <t>GYR X MESTIZO</t>
  </si>
  <si>
    <t>BRAHMAN X GYR</t>
  </si>
  <si>
    <t>HOLSTEIN X GYR</t>
  </si>
  <si>
    <t>GUIROLANDO X SIMENTAL</t>
  </si>
  <si>
    <t>CEBU X CEBU</t>
  </si>
  <si>
    <t>GUIROLANDO X HOLSTEIN</t>
  </si>
  <si>
    <t>MESTIZO X GYR</t>
  </si>
  <si>
    <t>BRAHMAN X ANGUS</t>
  </si>
  <si>
    <t>BRAHMAN X BRAHMAN</t>
  </si>
  <si>
    <t>GIROLANDO X NORMANDA</t>
  </si>
  <si>
    <t>TAURUS X INDICUS</t>
  </si>
  <si>
    <t>AYRSHIRE X CEBU</t>
  </si>
  <si>
    <t>CEBU X HOLSTEIN</t>
  </si>
  <si>
    <t>MESTIZO X MESTIZO</t>
  </si>
  <si>
    <t>SIMENTAL</t>
  </si>
  <si>
    <t>BRAHMAN X TAURUS</t>
  </si>
  <si>
    <t>CEBU X TAURUS</t>
  </si>
  <si>
    <t>GUIROLANDO</t>
  </si>
  <si>
    <t>F1 X MESTIZO</t>
  </si>
  <si>
    <t>NORMANDA X GYR</t>
  </si>
  <si>
    <t>SIMENTAL X NORMANDA</t>
  </si>
  <si>
    <t>ANGUS X NORMANDA</t>
  </si>
  <si>
    <t>MESTIZO X F1</t>
  </si>
  <si>
    <t>INDICUS X SIMBRAH</t>
  </si>
  <si>
    <t>CEBU X SIMENTAL</t>
  </si>
  <si>
    <t>INDICUS X NORMANDA</t>
  </si>
  <si>
    <t>CEBU X NORMANDA</t>
  </si>
  <si>
    <t>MESTIZO X HOLSTEIN</t>
  </si>
  <si>
    <t>GYR X F1</t>
  </si>
  <si>
    <t>F1 X F1</t>
  </si>
  <si>
    <t>CEBU X JERSEY</t>
  </si>
  <si>
    <t>SIMBRAH</t>
  </si>
  <si>
    <t>SIMENTAL X ANGUS</t>
  </si>
  <si>
    <t>NORMANDA X BRAHMAN</t>
  </si>
  <si>
    <t>NORMANDA X SIMENTAL</t>
  </si>
  <si>
    <t>MESTIZO X CEBU</t>
  </si>
  <si>
    <t>NORMANDA X CEBU</t>
  </si>
  <si>
    <t>NORMANDA X INDICUS</t>
  </si>
  <si>
    <t>MESTIZO X BRAHMAN</t>
  </si>
  <si>
    <t>NORMANDA X GUIROLANDO</t>
  </si>
  <si>
    <t>CEBU X GYR</t>
  </si>
  <si>
    <t>HOLSTEIN X MESTIZO</t>
  </si>
  <si>
    <t>GYR X SIMENTAL</t>
  </si>
  <si>
    <t>GYR X BRAHMAN</t>
  </si>
  <si>
    <t>NORMANDA X ANGUS</t>
  </si>
  <si>
    <t>SIMENTAL X HOLSTEIN</t>
  </si>
  <si>
    <t>HOLSTEIN X BRAHMAN</t>
  </si>
  <si>
    <t>BRANGUS</t>
  </si>
  <si>
    <t>LIMOUSIN</t>
  </si>
  <si>
    <t>MESTIZO</t>
  </si>
  <si>
    <t>HOLSTEIN X JERSEY X HOLSTEIN X NORMANDO</t>
  </si>
  <si>
    <t>HOLSTEIN X NORMANDO X HOLSTEIN X GYR.</t>
  </si>
  <si>
    <t>GYR X GYR X HOLSTEIN</t>
  </si>
  <si>
    <t>ANGUS X LIDIA</t>
  </si>
  <si>
    <t>NORMANDO</t>
  </si>
  <si>
    <t>JERSEY X AYRSHIRE</t>
  </si>
  <si>
    <t>NORMANDA X CRIOLLO</t>
  </si>
  <si>
    <t>GYR X GUIROLANDO</t>
  </si>
  <si>
    <t>SIMENTAL X BRAHMAN</t>
  </si>
  <si>
    <t>MESTIZO X GUIROLANDO</t>
  </si>
  <si>
    <t>MESTIZO X PARDO SUIZO</t>
  </si>
  <si>
    <t xml:space="preserve"> </t>
  </si>
  <si>
    <t>NORMANDA X F1</t>
  </si>
  <si>
    <t>PARDO SUIZO X CEBU</t>
  </si>
  <si>
    <t>CEBU X BRANGUS</t>
  </si>
  <si>
    <t>F1</t>
  </si>
  <si>
    <t>GUIROLANDO X F1</t>
  </si>
  <si>
    <t>MONTBELIARDE X NORMANDA</t>
  </si>
  <si>
    <t>HOLSTEIN X SIMENTAL</t>
  </si>
  <si>
    <r>
      <t xml:space="preserve">ACTIVIDAD PECUARIA, ANEXO 2
ESTIMADO GANADO BOVINO POR TIPO DE EXPLOTACION Y RAZA PREDOMINANTE - DISTRIBUCION POR PROVINCIAS
</t>
    </r>
    <r>
      <rPr>
        <b/>
        <sz val="16"/>
        <rFont val="Arial"/>
        <family val="2"/>
      </rPr>
      <t>AÑO 2020</t>
    </r>
  </si>
  <si>
    <t>UNIDADES PRODUCTORAS ESTIMADA</t>
  </si>
  <si>
    <t>Caquezá</t>
  </si>
  <si>
    <t>TOTAL AVES</t>
  </si>
  <si>
    <t>CICLOS DE ENGORDE</t>
  </si>
  <si>
    <t>TOTAL CARNE</t>
  </si>
  <si>
    <t>LECHERIA ESPECIALIZADA</t>
  </si>
  <si>
    <t>LECHERIA TRADICIONAL</t>
  </si>
  <si>
    <t>VACAS PARA ORDEÑO</t>
  </si>
  <si>
    <t>PRODUCCION POR VACA
(LITROS/DIA)</t>
  </si>
  <si>
    <t>TOTAL LITROS</t>
  </si>
  <si>
    <t>PRODUCCIÓN TOTAL, LITROS
LECHE / DIA</t>
  </si>
  <si>
    <t>%ESPECIALIZADA</t>
  </si>
  <si>
    <t>% TRADICIONAL</t>
  </si>
  <si>
    <t>%DOBLE PROPOSITO</t>
  </si>
  <si>
    <t>LA CALERA</t>
  </si>
  <si>
    <t>HEMBRAS PRODUCTIVAS</t>
  </si>
  <si>
    <t>HEMBRAS IMPRODUCTIVAS</t>
  </si>
  <si>
    <t>TOTAL VACAS EN PRODUCCIÓN</t>
  </si>
  <si>
    <t>TOTAL VACAS EN EDAD PRODUCTIVA</t>
  </si>
  <si>
    <t>PRODUCCIÓN TOTAL LECHE, AÑO 2020 (LITROS)</t>
  </si>
  <si>
    <t>TOTAL VACAS</t>
  </si>
  <si>
    <t>% IMPRODUCTIVA</t>
  </si>
  <si>
    <t>GRANJAS PRODUCTORAS</t>
  </si>
  <si>
    <t>CICLOS DE PRODUCCION AL AÑO</t>
  </si>
  <si>
    <t>PRODUCCION DE HUEVOS DIARIA</t>
  </si>
  <si>
    <t>5% PERDIDAS</t>
  </si>
  <si>
    <t>TOTAL ESTIMADO DIA</t>
  </si>
  <si>
    <t>KILOS
PRODUCIDOS / DIA</t>
  </si>
  <si>
    <t>TONELADAS / DIA</t>
  </si>
  <si>
    <t>TONELADAS / AÑO</t>
  </si>
  <si>
    <t xml:space="preserve">AGUA DE DIOS </t>
  </si>
  <si>
    <t xml:space="preserve">GUATAQUÍ </t>
  </si>
  <si>
    <t xml:space="preserve">NARIÑO </t>
  </si>
  <si>
    <t xml:space="preserve">CHAGUANÍ </t>
  </si>
  <si>
    <t>SAN JUAN DE RIO SECO</t>
  </si>
  <si>
    <t xml:space="preserve">SABANA CENTRO </t>
  </si>
  <si>
    <t xml:space="preserve">GACHANCIPÁ </t>
  </si>
  <si>
    <t xml:space="preserve">TABIO </t>
  </si>
  <si>
    <t xml:space="preserve">Total SABANA CENTRO </t>
  </si>
  <si>
    <t xml:space="preserve">EL ROSAL </t>
  </si>
  <si>
    <t>TOTAL PRODUCCION</t>
  </si>
  <si>
    <t>Aves Postura</t>
  </si>
  <si>
    <t>GUALIVÁ</t>
  </si>
  <si>
    <t>UBATÉ</t>
  </si>
  <si>
    <t>Sopo</t>
  </si>
  <si>
    <t>Total GUALIVÁ</t>
  </si>
  <si>
    <t>Total UBATÉ</t>
  </si>
  <si>
    <t>Búfalos</t>
  </si>
  <si>
    <r>
      <t xml:space="preserve">ACTIVIDAD PECUARIA, ANEXO 3.
GANADO BOVINO, VACAS EN ORDEÑO Y PRODUCCION DE LECHE
</t>
    </r>
    <r>
      <rPr>
        <b/>
        <sz val="16"/>
        <rFont val="Arial"/>
        <family val="2"/>
      </rPr>
      <t>AÑO 2020</t>
    </r>
  </si>
  <si>
    <t>ACTIVIDAD PECUARIA, ANEXO 10.
ESTIMADO DE LA PRODUCCION RENDIMIENTO DE HUEVOS CON PROMEDIO PESO DE 65 GRAMOS POR HUEVO, AÑO 2020</t>
  </si>
  <si>
    <t>EQUINOS</t>
  </si>
  <si>
    <t>OVINOS</t>
  </si>
  <si>
    <t>CAPRINOS</t>
  </si>
  <si>
    <t>BÚFALOS</t>
  </si>
  <si>
    <t>ANEXO 3
POBLACIÓN PORCINA, DISTRIBUCIÓN POR PROVINCIAS EDAD Y SEXO
AÑO 2020</t>
  </si>
  <si>
    <t>ANEXO 5.
INVENTARIO DE EQUINOS
AÑO 2020</t>
  </si>
  <si>
    <t>ANEXO 6.
INVENTARIO DE OVINOS
AÑO 2020</t>
  </si>
  <si>
    <t>ANEXO 7.
INVENTARIO DE GANADO CAPRINO
AÑO 2020</t>
  </si>
  <si>
    <t>ANEXO 8.
INVENTARIO DE BÚFALOS
AÑO 2020</t>
  </si>
  <si>
    <t>ACTIVIDAD PECUARIA, ANEXO 9.
INVENTARIO AVES, DISTRIBUCION POR PROVINCIAS
AÑO 2020</t>
  </si>
  <si>
    <t>RENDIMIENTOS DE HUEVOS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</si>
</sst>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* #,##0.0_-;\-* #,##0.0_-;_-* &quot;-&quot;??_-;_-@_-"/>
    <numFmt numFmtId="168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b/>
      <u/>
      <sz val="14"/>
      <color rgb="FFFF0000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4"/>
      <color rgb="FFFFC000"/>
      <name val="Arial"/>
      <family val="2"/>
    </font>
    <font>
      <b/>
      <sz val="22"/>
      <name val="Arial"/>
      <family val="2"/>
    </font>
    <font>
      <b/>
      <sz val="26"/>
      <name val="Arial"/>
      <family val="2"/>
    </font>
    <font>
      <b/>
      <sz val="14"/>
      <color rgb="FF002060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4" tint="-0.499984740745262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2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u/>
      <sz val="16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3" tint="0.39997558519241921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9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/>
    <xf numFmtId="0" fontId="9" fillId="0" borderId="0"/>
    <xf numFmtId="0" fontId="9" fillId="0" borderId="0"/>
    <xf numFmtId="0" fontId="7" fillId="0" borderId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</cellStyleXfs>
  <cellXfs count="473">
    <xf numFmtId="0" fontId="0" fillId="0" borderId="0" xfId="0"/>
    <xf numFmtId="0" fontId="0" fillId="0" borderId="0" xfId="0" applyAlignment="1">
      <alignment wrapText="1"/>
    </xf>
    <xf numFmtId="0" fontId="0" fillId="2" borderId="0" xfId="0" applyFill="1"/>
    <xf numFmtId="0" fontId="4" fillId="3" borderId="3" xfId="2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vertical="center" wrapText="1"/>
    </xf>
    <xf numFmtId="0" fontId="8" fillId="0" borderId="1" xfId="3" applyFont="1" applyBorder="1"/>
    <xf numFmtId="49" fontId="7" fillId="0" borderId="1" xfId="3" applyNumberFormat="1" applyBorder="1"/>
    <xf numFmtId="0" fontId="0" fillId="0" borderId="1" xfId="0" applyBorder="1"/>
    <xf numFmtId="3" fontId="10" fillId="0" borderId="1" xfId="4" applyNumberFormat="1" applyFont="1" applyBorder="1" applyAlignment="1">
      <alignment horizontal="right" wrapText="1"/>
    </xf>
    <xf numFmtId="165" fontId="2" fillId="6" borderId="1" xfId="5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5" borderId="11" xfId="0" applyFill="1" applyBorder="1"/>
    <xf numFmtId="0" fontId="13" fillId="5" borderId="12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5" fillId="5" borderId="15" xfId="0" applyFont="1" applyFill="1" applyBorder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17" fillId="5" borderId="14" xfId="0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0" fontId="17" fillId="5" borderId="15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left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6" fontId="0" fillId="2" borderId="0" xfId="1" applyNumberFormat="1" applyFont="1" applyFill="1"/>
    <xf numFmtId="0" fontId="0" fillId="3" borderId="0" xfId="0" applyFill="1"/>
    <xf numFmtId="0" fontId="0" fillId="0" borderId="1" xfId="0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166" fontId="0" fillId="2" borderId="1" xfId="1" applyNumberFormat="1" applyFont="1" applyFill="1" applyBorder="1" applyAlignment="1">
      <alignment vertical="center" wrapText="1"/>
    </xf>
    <xf numFmtId="0" fontId="0" fillId="7" borderId="1" xfId="0" applyFill="1" applyBorder="1"/>
    <xf numFmtId="0" fontId="0" fillId="2" borderId="1" xfId="0" applyFill="1" applyBorder="1"/>
    <xf numFmtId="166" fontId="0" fillId="2" borderId="1" xfId="1" applyNumberFormat="1" applyFont="1" applyFill="1" applyBorder="1"/>
    <xf numFmtId="166" fontId="0" fillId="3" borderId="1" xfId="1" applyNumberFormat="1" applyFont="1" applyFill="1" applyBorder="1"/>
    <xf numFmtId="0" fontId="0" fillId="3" borderId="1" xfId="0" applyFill="1" applyBorder="1"/>
    <xf numFmtId="0" fontId="2" fillId="3" borderId="1" xfId="0" applyFont="1" applyFill="1" applyBorder="1"/>
    <xf numFmtId="0" fontId="2" fillId="0" borderId="1" xfId="0" applyFont="1" applyBorder="1"/>
    <xf numFmtId="0" fontId="2" fillId="0" borderId="1" xfId="0" applyFont="1" applyBorder="1" applyAlignment="1">
      <alignment horizontal="center" wrapText="1"/>
    </xf>
    <xf numFmtId="43" fontId="0" fillId="0" borderId="0" xfId="5" applyFont="1"/>
    <xf numFmtId="165" fontId="0" fillId="0" borderId="0" xfId="5" applyNumberFormat="1" applyFont="1"/>
    <xf numFmtId="0" fontId="2" fillId="11" borderId="8" xfId="0" applyFont="1" applyFill="1" applyBorder="1" applyAlignment="1">
      <alignment wrapText="1"/>
    </xf>
    <xf numFmtId="0" fontId="2" fillId="11" borderId="9" xfId="0" applyFont="1" applyFill="1" applyBorder="1" applyAlignment="1">
      <alignment wrapText="1"/>
    </xf>
    <xf numFmtId="43" fontId="2" fillId="11" borderId="9" xfId="5" applyFont="1" applyFill="1" applyBorder="1" applyAlignment="1">
      <alignment wrapText="1"/>
    </xf>
    <xf numFmtId="0" fontId="2" fillId="4" borderId="9" xfId="0" applyFont="1" applyFill="1" applyBorder="1" applyAlignment="1">
      <alignment wrapText="1"/>
    </xf>
    <xf numFmtId="0" fontId="2" fillId="12" borderId="9" xfId="0" applyFont="1" applyFill="1" applyBorder="1" applyAlignment="1">
      <alignment wrapText="1"/>
    </xf>
    <xf numFmtId="0" fontId="2" fillId="13" borderId="22" xfId="0" applyFont="1" applyFill="1" applyBorder="1" applyAlignment="1">
      <alignment wrapText="1"/>
    </xf>
    <xf numFmtId="165" fontId="2" fillId="11" borderId="3" xfId="5" applyNumberFormat="1" applyFont="1" applyFill="1" applyBorder="1" applyAlignment="1">
      <alignment horizontal="center" wrapText="1"/>
    </xf>
    <xf numFmtId="165" fontId="2" fillId="11" borderId="22" xfId="5" applyNumberFormat="1" applyFont="1" applyFill="1" applyBorder="1" applyAlignment="1">
      <alignment wrapText="1"/>
    </xf>
    <xf numFmtId="0" fontId="2" fillId="11" borderId="23" xfId="0" applyFont="1" applyFill="1" applyBorder="1" applyAlignment="1">
      <alignment wrapText="1"/>
    </xf>
    <xf numFmtId="0" fontId="2" fillId="11" borderId="0" xfId="0" applyFont="1" applyFill="1" applyAlignment="1">
      <alignment wrapText="1"/>
    </xf>
    <xf numFmtId="0" fontId="0" fillId="0" borderId="24" xfId="0" applyBorder="1"/>
    <xf numFmtId="0" fontId="0" fillId="0" borderId="25" xfId="0" applyBorder="1"/>
    <xf numFmtId="165" fontId="0" fillId="0" borderId="25" xfId="5" applyNumberFormat="1" applyFont="1" applyBorder="1"/>
    <xf numFmtId="43" fontId="0" fillId="0" borderId="25" xfId="5" applyFont="1" applyBorder="1"/>
    <xf numFmtId="1" fontId="0" fillId="4" borderId="25" xfId="0" applyNumberFormat="1" applyFill="1" applyBorder="1"/>
    <xf numFmtId="1" fontId="0" fillId="12" borderId="25" xfId="0" applyNumberFormat="1" applyFill="1" applyBorder="1"/>
    <xf numFmtId="0" fontId="0" fillId="0" borderId="26" xfId="0" applyBorder="1"/>
    <xf numFmtId="1" fontId="0" fillId="13" borderId="25" xfId="0" applyNumberFormat="1" applyFill="1" applyBorder="1"/>
    <xf numFmtId="165" fontId="0" fillId="0" borderId="23" xfId="5" applyNumberFormat="1" applyFont="1" applyBorder="1"/>
    <xf numFmtId="165" fontId="0" fillId="0" borderId="27" xfId="5" applyNumberFormat="1" applyFont="1" applyBorder="1"/>
    <xf numFmtId="0" fontId="0" fillId="0" borderId="28" xfId="0" applyBorder="1"/>
    <xf numFmtId="0" fontId="0" fillId="0" borderId="29" xfId="0" applyBorder="1"/>
    <xf numFmtId="165" fontId="0" fillId="0" borderId="1" xfId="5" applyNumberFormat="1" applyFont="1" applyBorder="1"/>
    <xf numFmtId="43" fontId="0" fillId="0" borderId="1" xfId="5" applyFont="1" applyBorder="1"/>
    <xf numFmtId="165" fontId="0" fillId="4" borderId="1" xfId="5" applyNumberFormat="1" applyFont="1" applyFill="1" applyBorder="1"/>
    <xf numFmtId="0" fontId="0" fillId="0" borderId="30" xfId="0" applyBorder="1"/>
    <xf numFmtId="165" fontId="0" fillId="0" borderId="28" xfId="5" applyNumberFormat="1" applyFont="1" applyBorder="1"/>
    <xf numFmtId="165" fontId="0" fillId="0" borderId="31" xfId="5" applyNumberFormat="1" applyFont="1" applyBorder="1"/>
    <xf numFmtId="0" fontId="0" fillId="0" borderId="1" xfId="0" applyBorder="1" applyAlignment="1">
      <alignment horizontal="right"/>
    </xf>
    <xf numFmtId="0" fontId="0" fillId="0" borderId="32" xfId="0" applyBorder="1"/>
    <xf numFmtId="0" fontId="0" fillId="0" borderId="2" xfId="0" applyBorder="1"/>
    <xf numFmtId="165" fontId="0" fillId="0" borderId="2" xfId="5" applyNumberFormat="1" applyFont="1" applyBorder="1"/>
    <xf numFmtId="43" fontId="0" fillId="0" borderId="2" xfId="5" applyFont="1" applyBorder="1"/>
    <xf numFmtId="165" fontId="0" fillId="4" borderId="2" xfId="5" applyNumberFormat="1" applyFont="1" applyFill="1" applyBorder="1"/>
    <xf numFmtId="0" fontId="0" fillId="0" borderId="33" xfId="0" applyBorder="1"/>
    <xf numFmtId="165" fontId="0" fillId="0" borderId="34" xfId="5" applyNumberFormat="1" applyFont="1" applyBorder="1"/>
    <xf numFmtId="165" fontId="0" fillId="0" borderId="35" xfId="5" applyNumberFormat="1" applyFont="1" applyBorder="1"/>
    <xf numFmtId="165" fontId="0" fillId="0" borderId="3" xfId="0" applyNumberFormat="1" applyBorder="1"/>
    <xf numFmtId="165" fontId="1" fillId="0" borderId="3" xfId="5" applyNumberFormat="1" applyFont="1" applyBorder="1"/>
    <xf numFmtId="165" fontId="1" fillId="0" borderId="34" xfId="5" applyNumberFormat="1" applyFont="1" applyBorder="1"/>
    <xf numFmtId="43" fontId="28" fillId="0" borderId="0" xfId="5" applyFont="1"/>
    <xf numFmtId="0" fontId="11" fillId="4" borderId="1" xfId="3" applyFont="1" applyFill="1" applyBorder="1"/>
    <xf numFmtId="49" fontId="7" fillId="4" borderId="1" xfId="3" applyNumberFormat="1" applyFill="1" applyBorder="1"/>
    <xf numFmtId="0" fontId="0" fillId="4" borderId="1" xfId="0" applyFill="1" applyBorder="1"/>
    <xf numFmtId="3" fontId="10" fillId="4" borderId="1" xfId="4" applyNumberFormat="1" applyFont="1" applyFill="1" applyBorder="1" applyAlignment="1">
      <alignment horizontal="right" wrapText="1"/>
    </xf>
    <xf numFmtId="165" fontId="2" fillId="4" borderId="1" xfId="5" applyNumberFormat="1" applyFont="1" applyFill="1" applyBorder="1"/>
    <xf numFmtId="0" fontId="11" fillId="4" borderId="7" xfId="3" applyFont="1" applyFill="1" applyBorder="1"/>
    <xf numFmtId="49" fontId="7" fillId="4" borderId="7" xfId="3" applyNumberFormat="1" applyFill="1" applyBorder="1"/>
    <xf numFmtId="0" fontId="0" fillId="4" borderId="7" xfId="0" applyFill="1" applyBorder="1"/>
    <xf numFmtId="3" fontId="10" fillId="4" borderId="7" xfId="4" applyNumberFormat="1" applyFont="1" applyFill="1" applyBorder="1" applyAlignment="1">
      <alignment horizontal="right" wrapText="1"/>
    </xf>
    <xf numFmtId="165" fontId="2" fillId="4" borderId="7" xfId="5" applyNumberFormat="1" applyFont="1" applyFill="1" applyBorder="1"/>
    <xf numFmtId="0" fontId="11" fillId="4" borderId="8" xfId="3" applyFont="1" applyFill="1" applyBorder="1"/>
    <xf numFmtId="49" fontId="7" fillId="4" borderId="9" xfId="3" applyNumberFormat="1" applyFill="1" applyBorder="1"/>
    <xf numFmtId="0" fontId="0" fillId="4" borderId="9" xfId="0" applyFill="1" applyBorder="1"/>
    <xf numFmtId="3" fontId="10" fillId="4" borderId="9" xfId="4" applyNumberFormat="1" applyFont="1" applyFill="1" applyBorder="1" applyAlignment="1">
      <alignment horizontal="right" wrapText="1"/>
    </xf>
    <xf numFmtId="165" fontId="2" fillId="4" borderId="9" xfId="5" applyNumberFormat="1" applyFont="1" applyFill="1" applyBorder="1"/>
    <xf numFmtId="0" fontId="8" fillId="8" borderId="1" xfId="3" applyFont="1" applyFill="1" applyBorder="1"/>
    <xf numFmtId="166" fontId="0" fillId="0" borderId="0" xfId="1" applyNumberFormat="1" applyFont="1"/>
    <xf numFmtId="166" fontId="2" fillId="0" borderId="0" xfId="1" applyNumberFormat="1" applyFont="1"/>
    <xf numFmtId="0" fontId="2" fillId="15" borderId="8" xfId="0" applyFont="1" applyFill="1" applyBorder="1" applyAlignment="1">
      <alignment horizontal="center"/>
    </xf>
    <xf numFmtId="0" fontId="2" fillId="15" borderId="9" xfId="0" applyFont="1" applyFill="1" applyBorder="1" applyAlignment="1">
      <alignment horizontal="center"/>
    </xf>
    <xf numFmtId="165" fontId="2" fillId="15" borderId="9" xfId="5" applyNumberFormat="1" applyFont="1" applyFill="1" applyBorder="1" applyAlignment="1">
      <alignment horizontal="center" wrapText="1"/>
    </xf>
    <xf numFmtId="165" fontId="29" fillId="15" borderId="9" xfId="5" applyNumberFormat="1" applyFont="1" applyFill="1" applyBorder="1" applyAlignment="1">
      <alignment horizontal="center" vertical="center" wrapText="1"/>
    </xf>
    <xf numFmtId="165" fontId="29" fillId="15" borderId="10" xfId="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0" fillId="10" borderId="25" xfId="5" applyNumberFormat="1" applyFont="1" applyFill="1" applyBorder="1"/>
    <xf numFmtId="3" fontId="0" fillId="8" borderId="25" xfId="5" applyNumberFormat="1" applyFont="1" applyFill="1" applyBorder="1"/>
    <xf numFmtId="3" fontId="0" fillId="4" borderId="25" xfId="5" applyNumberFormat="1" applyFont="1" applyFill="1" applyBorder="1"/>
    <xf numFmtId="165" fontId="0" fillId="0" borderId="26" xfId="5" applyNumberFormat="1" applyFont="1" applyBorder="1"/>
    <xf numFmtId="3" fontId="0" fillId="10" borderId="1" xfId="5" applyNumberFormat="1" applyFont="1" applyFill="1" applyBorder="1"/>
    <xf numFmtId="3" fontId="0" fillId="8" borderId="1" xfId="5" applyNumberFormat="1" applyFont="1" applyFill="1" applyBorder="1"/>
    <xf numFmtId="3" fontId="0" fillId="4" borderId="1" xfId="5" applyNumberFormat="1" applyFont="1" applyFill="1" applyBorder="1"/>
    <xf numFmtId="165" fontId="0" fillId="0" borderId="30" xfId="5" applyNumberFormat="1" applyFont="1" applyBorder="1"/>
    <xf numFmtId="0" fontId="0" fillId="0" borderId="41" xfId="0" applyBorder="1"/>
    <xf numFmtId="0" fontId="0" fillId="0" borderId="7" xfId="0" applyBorder="1"/>
    <xf numFmtId="3" fontId="0" fillId="10" borderId="7" xfId="5" applyNumberFormat="1" applyFont="1" applyFill="1" applyBorder="1"/>
    <xf numFmtId="3" fontId="0" fillId="8" borderId="7" xfId="5" applyNumberFormat="1" applyFont="1" applyFill="1" applyBorder="1"/>
    <xf numFmtId="3" fontId="0" fillId="4" borderId="7" xfId="5" applyNumberFormat="1" applyFont="1" applyFill="1" applyBorder="1"/>
    <xf numFmtId="165" fontId="0" fillId="0" borderId="7" xfId="5" applyNumberFormat="1" applyFont="1" applyBorder="1"/>
    <xf numFmtId="165" fontId="0" fillId="0" borderId="42" xfId="5" applyNumberFormat="1" applyFont="1" applyBorder="1"/>
    <xf numFmtId="0" fontId="2" fillId="15" borderId="8" xfId="0" applyFont="1" applyFill="1" applyBorder="1"/>
    <xf numFmtId="0" fontId="0" fillId="15" borderId="9" xfId="0" applyFill="1" applyBorder="1"/>
    <xf numFmtId="3" fontId="0" fillId="15" borderId="9" xfId="5" applyNumberFormat="1" applyFont="1" applyFill="1" applyBorder="1"/>
    <xf numFmtId="165" fontId="0" fillId="15" borderId="9" xfId="5" applyNumberFormat="1" applyFont="1" applyFill="1" applyBorder="1"/>
    <xf numFmtId="165" fontId="0" fillId="15" borderId="10" xfId="5" applyNumberFormat="1" applyFont="1" applyFill="1" applyBorder="1"/>
    <xf numFmtId="0" fontId="2" fillId="15" borderId="36" xfId="0" applyFont="1" applyFill="1" applyBorder="1"/>
    <xf numFmtId="0" fontId="0" fillId="15" borderId="37" xfId="0" applyFill="1" applyBorder="1"/>
    <xf numFmtId="3" fontId="0" fillId="15" borderId="37" xfId="5" applyNumberFormat="1" applyFont="1" applyFill="1" applyBorder="1"/>
    <xf numFmtId="165" fontId="0" fillId="15" borderId="37" xfId="5" applyNumberFormat="1" applyFont="1" applyFill="1" applyBorder="1"/>
    <xf numFmtId="165" fontId="0" fillId="15" borderId="39" xfId="5" applyNumberFormat="1" applyFont="1" applyFill="1" applyBorder="1"/>
    <xf numFmtId="0" fontId="2" fillId="15" borderId="9" xfId="0" applyFont="1" applyFill="1" applyBorder="1"/>
    <xf numFmtId="3" fontId="2" fillId="15" borderId="9" xfId="5" applyNumberFormat="1" applyFont="1" applyFill="1" applyBorder="1"/>
    <xf numFmtId="165" fontId="2" fillId="15" borderId="9" xfId="5" applyNumberFormat="1" applyFont="1" applyFill="1" applyBorder="1"/>
    <xf numFmtId="165" fontId="2" fillId="15" borderId="10" xfId="5" applyNumberFormat="1" applyFont="1" applyFill="1" applyBorder="1"/>
    <xf numFmtId="0" fontId="2" fillId="0" borderId="0" xfId="0" applyFont="1"/>
    <xf numFmtId="0" fontId="0" fillId="3" borderId="4" xfId="0" applyFill="1" applyBorder="1"/>
    <xf numFmtId="0" fontId="28" fillId="3" borderId="5" xfId="0" applyFont="1" applyFill="1" applyBorder="1"/>
    <xf numFmtId="0" fontId="24" fillId="3" borderId="5" xfId="0" applyFont="1" applyFill="1" applyBorder="1" applyAlignment="1">
      <alignment horizontal="right"/>
    </xf>
    <xf numFmtId="3" fontId="30" fillId="3" borderId="3" xfId="11" applyNumberFormat="1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 vertical="center" wrapText="1"/>
    </xf>
    <xf numFmtId="165" fontId="2" fillId="0" borderId="31" xfId="5" applyNumberFormat="1" applyFont="1" applyBorder="1"/>
    <xf numFmtId="165" fontId="2" fillId="4" borderId="31" xfId="5" applyNumberFormat="1" applyFont="1" applyFill="1" applyBorder="1"/>
    <xf numFmtId="165" fontId="2" fillId="4" borderId="43" xfId="5" applyNumberFormat="1" applyFont="1" applyFill="1" applyBorder="1"/>
    <xf numFmtId="165" fontId="2" fillId="4" borderId="22" xfId="5" applyNumberFormat="1" applyFont="1" applyFill="1" applyBorder="1"/>
    <xf numFmtId="3" fontId="0" fillId="0" borderId="1" xfId="0" applyNumberFormat="1" applyBorder="1"/>
    <xf numFmtId="165" fontId="0" fillId="0" borderId="0" xfId="0" applyNumberFormat="1"/>
    <xf numFmtId="0" fontId="7" fillId="0" borderId="0" xfId="0" applyFont="1" applyAlignment="1">
      <alignment horizontal="center" vertical="center"/>
    </xf>
    <xf numFmtId="4" fontId="27" fillId="4" borderId="19" xfId="10" applyNumberFormat="1" applyFont="1" applyFill="1" applyBorder="1" applyAlignment="1">
      <alignment vertical="center" wrapText="1"/>
    </xf>
    <xf numFmtId="0" fontId="31" fillId="0" borderId="0" xfId="0" applyFont="1" applyAlignment="1">
      <alignment horizontal="center" vertical="center"/>
    </xf>
    <xf numFmtId="4" fontId="29" fillId="7" borderId="44" xfId="10" applyNumberFormat="1" applyFont="1" applyFill="1" applyBorder="1" applyAlignment="1">
      <alignment horizontal="center" vertical="center" wrapText="1"/>
    </xf>
    <xf numFmtId="4" fontId="29" fillId="7" borderId="45" xfId="10" applyNumberFormat="1" applyFont="1" applyFill="1" applyBorder="1" applyAlignment="1">
      <alignment horizontal="center" vertical="center" wrapText="1"/>
    </xf>
    <xf numFmtId="167" fontId="29" fillId="7" borderId="46" xfId="5" applyNumberFormat="1" applyFont="1" applyFill="1" applyBorder="1" applyAlignment="1">
      <alignment horizontal="center" vertical="center" wrapText="1"/>
    </xf>
    <xf numFmtId="167" fontId="29" fillId="7" borderId="25" xfId="5" applyNumberFormat="1" applyFont="1" applyFill="1" applyBorder="1" applyAlignment="1">
      <alignment horizontal="center" vertical="center" wrapText="1"/>
    </xf>
    <xf numFmtId="167" fontId="29" fillId="7" borderId="27" xfId="5" applyNumberFormat="1" applyFont="1" applyFill="1" applyBorder="1" applyAlignment="1">
      <alignment horizontal="center" vertical="center" wrapText="1"/>
    </xf>
    <xf numFmtId="167" fontId="29" fillId="7" borderId="24" xfId="5" applyNumberFormat="1" applyFont="1" applyFill="1" applyBorder="1" applyAlignment="1">
      <alignment horizontal="center" vertical="center" wrapText="1"/>
    </xf>
    <xf numFmtId="167" fontId="32" fillId="7" borderId="26" xfId="5" applyNumberFormat="1" applyFont="1" applyFill="1" applyBorder="1" applyAlignment="1">
      <alignment horizontal="center" vertical="center" wrapText="1"/>
    </xf>
    <xf numFmtId="167" fontId="32" fillId="7" borderId="46" xfId="5" applyNumberFormat="1" applyFont="1" applyFill="1" applyBorder="1" applyAlignment="1">
      <alignment horizontal="center" vertical="center" wrapText="1"/>
    </xf>
    <xf numFmtId="167" fontId="32" fillId="7" borderId="25" xfId="5" applyNumberFormat="1" applyFont="1" applyFill="1" applyBorder="1" applyAlignment="1">
      <alignment horizontal="center" vertical="center" wrapText="1"/>
    </xf>
    <xf numFmtId="4" fontId="7" fillId="0" borderId="24" xfId="10" applyNumberFormat="1" applyBorder="1" applyAlignment="1">
      <alignment horizontal="center" vertical="center"/>
    </xf>
    <xf numFmtId="4" fontId="29" fillId="3" borderId="26" xfId="13" applyNumberFormat="1" applyFont="1" applyFill="1" applyBorder="1" applyAlignment="1">
      <alignment horizontal="center" vertical="center"/>
    </xf>
    <xf numFmtId="167" fontId="0" fillId="6" borderId="47" xfId="5" applyNumberFormat="1" applyFont="1" applyFill="1" applyBorder="1"/>
    <xf numFmtId="167" fontId="7" fillId="7" borderId="29" xfId="5" applyNumberFormat="1" applyFont="1" applyFill="1" applyBorder="1" applyAlignment="1">
      <alignment horizontal="center" vertical="center"/>
    </xf>
    <xf numFmtId="167" fontId="7" fillId="7" borderId="26" xfId="5" applyNumberFormat="1" applyFont="1" applyFill="1" applyBorder="1" applyAlignment="1">
      <alignment horizontal="center" vertical="center"/>
    </xf>
    <xf numFmtId="167" fontId="7" fillId="16" borderId="46" xfId="5" applyNumberFormat="1" applyFont="1" applyFill="1" applyBorder="1" applyAlignment="1">
      <alignment horizontal="center" vertical="center"/>
    </xf>
    <xf numFmtId="167" fontId="7" fillId="16" borderId="25" xfId="5" applyNumberFormat="1" applyFont="1" applyFill="1" applyBorder="1" applyAlignment="1">
      <alignment horizontal="center" vertical="center"/>
    </xf>
    <xf numFmtId="167" fontId="7" fillId="16" borderId="26" xfId="5" applyNumberFormat="1" applyFont="1" applyFill="1" applyBorder="1" applyAlignment="1">
      <alignment horizontal="center" vertical="center"/>
    </xf>
    <xf numFmtId="4" fontId="7" fillId="0" borderId="29" xfId="10" applyNumberFormat="1" applyBorder="1" applyAlignment="1">
      <alignment horizontal="center" vertical="center"/>
    </xf>
    <xf numFmtId="4" fontId="29" fillId="3" borderId="30" xfId="13" applyNumberFormat="1" applyFont="1" applyFill="1" applyBorder="1" applyAlignment="1">
      <alignment horizontal="center" vertical="center"/>
    </xf>
    <xf numFmtId="167" fontId="0" fillId="6" borderId="1" xfId="5" applyNumberFormat="1" applyFont="1" applyFill="1" applyBorder="1"/>
    <xf numFmtId="4" fontId="29" fillId="3" borderId="30" xfId="10" applyNumberFormat="1" applyFont="1" applyFill="1" applyBorder="1" applyAlignment="1">
      <alignment horizontal="center" vertical="center"/>
    </xf>
    <xf numFmtId="4" fontId="7" fillId="0" borderId="41" xfId="10" applyNumberFormat="1" applyBorder="1" applyAlignment="1">
      <alignment horizontal="center" vertical="center"/>
    </xf>
    <xf numFmtId="4" fontId="29" fillId="3" borderId="42" xfId="10" applyNumberFormat="1" applyFont="1" applyFill="1" applyBorder="1" applyAlignment="1">
      <alignment horizontal="center" vertical="center"/>
    </xf>
    <xf numFmtId="167" fontId="0" fillId="6" borderId="7" xfId="5" applyNumberFormat="1" applyFont="1" applyFill="1" applyBorder="1"/>
    <xf numFmtId="167" fontId="7" fillId="7" borderId="41" xfId="5" applyNumberFormat="1" applyFont="1" applyFill="1" applyBorder="1" applyAlignment="1">
      <alignment horizontal="center" vertical="center"/>
    </xf>
    <xf numFmtId="167" fontId="7" fillId="7" borderId="48" xfId="5" applyNumberFormat="1" applyFont="1" applyFill="1" applyBorder="1" applyAlignment="1">
      <alignment horizontal="center" vertical="center"/>
    </xf>
    <xf numFmtId="167" fontId="7" fillId="16" borderId="49" xfId="5" applyNumberFormat="1" applyFont="1" applyFill="1" applyBorder="1" applyAlignment="1">
      <alignment horizontal="center" vertical="center"/>
    </xf>
    <xf numFmtId="167" fontId="7" fillId="16" borderId="50" xfId="5" applyNumberFormat="1" applyFont="1" applyFill="1" applyBorder="1" applyAlignment="1">
      <alignment horizontal="center" vertical="center"/>
    </xf>
    <xf numFmtId="167" fontId="7" fillId="16" borderId="48" xfId="5" applyNumberFormat="1" applyFont="1" applyFill="1" applyBorder="1" applyAlignment="1">
      <alignment horizontal="center" vertical="center"/>
    </xf>
    <xf numFmtId="4" fontId="29" fillId="13" borderId="8" xfId="10" applyNumberFormat="1" applyFont="1" applyFill="1" applyBorder="1" applyAlignment="1">
      <alignment horizontal="center" vertical="center"/>
    </xf>
    <xf numFmtId="4" fontId="29" fillId="10" borderId="9" xfId="10" applyNumberFormat="1" applyFont="1" applyFill="1" applyBorder="1" applyAlignment="1">
      <alignment horizontal="center" vertical="center"/>
    </xf>
    <xf numFmtId="167" fontId="0" fillId="10" borderId="9" xfId="5" applyNumberFormat="1" applyFont="1" applyFill="1" applyBorder="1"/>
    <xf numFmtId="167" fontId="7" fillId="10" borderId="9" xfId="5" applyNumberFormat="1" applyFont="1" applyFill="1" applyBorder="1" applyAlignment="1">
      <alignment horizontal="center" vertical="center"/>
    </xf>
    <xf numFmtId="167" fontId="7" fillId="10" borderId="10" xfId="5" applyNumberFormat="1" applyFont="1" applyFill="1" applyBorder="1" applyAlignment="1">
      <alignment horizontal="center" vertical="center"/>
    </xf>
    <xf numFmtId="41" fontId="7" fillId="0" borderId="0" xfId="12" applyFont="1" applyAlignment="1">
      <alignment horizontal="center" vertical="center"/>
    </xf>
    <xf numFmtId="4" fontId="29" fillId="3" borderId="26" xfId="10" applyNumberFormat="1" applyFont="1" applyFill="1" applyBorder="1" applyAlignment="1">
      <alignment horizontal="center" vertical="center"/>
    </xf>
    <xf numFmtId="167" fontId="0" fillId="6" borderId="25" xfId="5" applyNumberFormat="1" applyFont="1" applyFill="1" applyBorder="1"/>
    <xf numFmtId="167" fontId="7" fillId="7" borderId="24" xfId="5" applyNumberFormat="1" applyFont="1" applyFill="1" applyBorder="1" applyAlignment="1">
      <alignment horizontal="center" vertical="center"/>
    </xf>
    <xf numFmtId="167" fontId="0" fillId="10" borderId="10" xfId="5" applyNumberFormat="1" applyFont="1" applyFill="1" applyBorder="1"/>
    <xf numFmtId="4" fontId="7" fillId="0" borderId="24" xfId="13" applyNumberFormat="1" applyFont="1" applyBorder="1" applyAlignment="1">
      <alignment horizontal="center" vertical="center"/>
    </xf>
    <xf numFmtId="4" fontId="7" fillId="0" borderId="29" xfId="13" applyNumberFormat="1" applyFont="1" applyBorder="1" applyAlignment="1">
      <alignment horizontal="center" vertical="center"/>
    </xf>
    <xf numFmtId="4" fontId="7" fillId="0" borderId="41" xfId="13" applyNumberFormat="1" applyFont="1" applyBorder="1" applyAlignment="1">
      <alignment horizontal="center" vertical="center"/>
    </xf>
    <xf numFmtId="4" fontId="29" fillId="3" borderId="48" xfId="13" applyNumberFormat="1" applyFont="1" applyFill="1" applyBorder="1" applyAlignment="1">
      <alignment horizontal="center" vertical="center"/>
    </xf>
    <xf numFmtId="4" fontId="29" fillId="13" borderId="8" xfId="13" applyNumberFormat="1" applyFont="1" applyFill="1" applyBorder="1" applyAlignment="1">
      <alignment horizontal="center" vertical="center"/>
    </xf>
    <xf numFmtId="4" fontId="29" fillId="10" borderId="9" xfId="13" applyNumberFormat="1" applyFont="1" applyFill="1" applyBorder="1" applyAlignment="1">
      <alignment horizontal="center" vertical="center"/>
    </xf>
    <xf numFmtId="4" fontId="7" fillId="0" borderId="51" xfId="10" applyNumberFormat="1" applyBorder="1" applyAlignment="1">
      <alignment horizontal="center" vertical="center"/>
    </xf>
    <xf numFmtId="4" fontId="29" fillId="3" borderId="23" xfId="10" applyNumberFormat="1" applyFont="1" applyFill="1" applyBorder="1" applyAlignment="1">
      <alignment horizontal="center" vertical="center"/>
    </xf>
    <xf numFmtId="167" fontId="7" fillId="7" borderId="44" xfId="5" applyNumberFormat="1" applyFont="1" applyFill="1" applyBorder="1" applyAlignment="1">
      <alignment horizontal="center" vertical="center"/>
    </xf>
    <xf numFmtId="167" fontId="7" fillId="7" borderId="45" xfId="5" applyNumberFormat="1" applyFont="1" applyFill="1" applyBorder="1" applyAlignment="1">
      <alignment horizontal="center" vertical="center"/>
    </xf>
    <xf numFmtId="167" fontId="7" fillId="16" borderId="52" xfId="5" applyNumberFormat="1" applyFont="1" applyFill="1" applyBorder="1" applyAlignment="1">
      <alignment horizontal="center" vertical="center"/>
    </xf>
    <xf numFmtId="167" fontId="7" fillId="16" borderId="47" xfId="5" applyNumberFormat="1" applyFont="1" applyFill="1" applyBorder="1" applyAlignment="1">
      <alignment horizontal="center" vertical="center"/>
    </xf>
    <xf numFmtId="167" fontId="7" fillId="16" borderId="45" xfId="5" applyNumberFormat="1" applyFont="1" applyFill="1" applyBorder="1" applyAlignment="1">
      <alignment horizontal="center" vertical="center"/>
    </xf>
    <xf numFmtId="4" fontId="7" fillId="0" borderId="53" xfId="10" applyNumberFormat="1" applyBorder="1" applyAlignment="1">
      <alignment horizontal="center" vertical="center"/>
    </xf>
    <xf numFmtId="4" fontId="29" fillId="3" borderId="54" xfId="10" applyNumberFormat="1" applyFont="1" applyFill="1" applyBorder="1" applyAlignment="1">
      <alignment horizontal="center" vertical="center"/>
    </xf>
    <xf numFmtId="4" fontId="29" fillId="3" borderId="28" xfId="10" applyNumberFormat="1" applyFont="1" applyFill="1" applyBorder="1" applyAlignment="1">
      <alignment horizontal="center" vertical="center"/>
    </xf>
    <xf numFmtId="167" fontId="7" fillId="7" borderId="1" xfId="5" applyNumberFormat="1" applyFont="1" applyFill="1" applyBorder="1" applyAlignment="1">
      <alignment horizontal="center" vertical="center"/>
    </xf>
    <xf numFmtId="167" fontId="7" fillId="16" borderId="1" xfId="5" applyNumberFormat="1" applyFont="1" applyFill="1" applyBorder="1" applyAlignment="1">
      <alignment horizontal="center" vertical="center"/>
    </xf>
    <xf numFmtId="167" fontId="7" fillId="16" borderId="30" xfId="5" applyNumberFormat="1" applyFont="1" applyFill="1" applyBorder="1" applyAlignment="1">
      <alignment horizontal="center" vertical="center"/>
    </xf>
    <xf numFmtId="4" fontId="7" fillId="0" borderId="55" xfId="10" applyNumberFormat="1" applyBorder="1" applyAlignment="1">
      <alignment horizontal="center" vertical="center"/>
    </xf>
    <xf numFmtId="4" fontId="29" fillId="13" borderId="4" xfId="10" applyNumberFormat="1" applyFont="1" applyFill="1" applyBorder="1" applyAlignment="1">
      <alignment horizontal="center" vertical="center"/>
    </xf>
    <xf numFmtId="4" fontId="29" fillId="10" borderId="34" xfId="10" applyNumberFormat="1" applyFont="1" applyFill="1" applyBorder="1" applyAlignment="1">
      <alignment horizontal="center" vertical="center"/>
    </xf>
    <xf numFmtId="167" fontId="0" fillId="10" borderId="2" xfId="5" applyNumberFormat="1" applyFont="1" applyFill="1" applyBorder="1"/>
    <xf numFmtId="167" fontId="0" fillId="10" borderId="33" xfId="5" applyNumberFormat="1" applyFont="1" applyFill="1" applyBorder="1"/>
    <xf numFmtId="167" fontId="7" fillId="7" borderId="25" xfId="5" applyNumberFormat="1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167" fontId="29" fillId="7" borderId="56" xfId="5" applyNumberFormat="1" applyFont="1" applyFill="1" applyBorder="1" applyAlignment="1">
      <alignment horizontal="center" vertical="center"/>
    </xf>
    <xf numFmtId="167" fontId="29" fillId="7" borderId="9" xfId="5" applyNumberFormat="1" applyFont="1" applyFill="1" applyBorder="1" applyAlignment="1">
      <alignment horizontal="center" vertical="center"/>
    </xf>
    <xf numFmtId="167" fontId="29" fillId="7" borderId="10" xfId="5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7" fontId="7" fillId="0" borderId="0" xfId="5" applyNumberFormat="1" applyFont="1" applyAlignment="1">
      <alignment horizontal="center" vertical="center"/>
    </xf>
    <xf numFmtId="0" fontId="11" fillId="10" borderId="2" xfId="3" applyFont="1" applyFill="1" applyBorder="1"/>
    <xf numFmtId="0" fontId="33" fillId="10" borderId="32" xfId="9" applyFont="1" applyFill="1" applyBorder="1" applyAlignment="1">
      <alignment wrapText="1"/>
    </xf>
    <xf numFmtId="0" fontId="33" fillId="10" borderId="2" xfId="9" applyFont="1" applyFill="1" applyBorder="1" applyAlignment="1">
      <alignment horizontal="right" wrapText="1"/>
    </xf>
    <xf numFmtId="0" fontId="33" fillId="10" borderId="2" xfId="9" applyFont="1" applyFill="1" applyBorder="1" applyAlignment="1">
      <alignment wrapText="1"/>
    </xf>
    <xf numFmtId="166" fontId="2" fillId="10" borderId="33" xfId="1" applyNumberFormat="1" applyFont="1" applyFill="1" applyBorder="1"/>
    <xf numFmtId="0" fontId="33" fillId="10" borderId="57" xfId="9" applyFont="1" applyFill="1" applyBorder="1" applyAlignment="1">
      <alignment wrapText="1"/>
    </xf>
    <xf numFmtId="0" fontId="33" fillId="10" borderId="50" xfId="9" applyFont="1" applyFill="1" applyBorder="1" applyAlignment="1">
      <alignment horizontal="right" wrapText="1"/>
    </xf>
    <xf numFmtId="0" fontId="11" fillId="10" borderId="50" xfId="3" applyFont="1" applyFill="1" applyBorder="1"/>
    <xf numFmtId="0" fontId="33" fillId="10" borderId="50" xfId="9" applyFont="1" applyFill="1" applyBorder="1" applyAlignment="1">
      <alignment wrapText="1"/>
    </xf>
    <xf numFmtId="166" fontId="2" fillId="10" borderId="48" xfId="1" applyNumberFormat="1" applyFont="1" applyFill="1" applyBorder="1"/>
    <xf numFmtId="0" fontId="33" fillId="10" borderId="24" xfId="9" applyFont="1" applyFill="1" applyBorder="1" applyAlignment="1">
      <alignment wrapText="1"/>
    </xf>
    <xf numFmtId="0" fontId="33" fillId="10" borderId="25" xfId="9" applyFont="1" applyFill="1" applyBorder="1" applyAlignment="1">
      <alignment horizontal="right" wrapText="1"/>
    </xf>
    <xf numFmtId="0" fontId="11" fillId="10" borderId="25" xfId="3" applyFont="1" applyFill="1" applyBorder="1"/>
    <xf numFmtId="0" fontId="33" fillId="10" borderId="25" xfId="9" applyFont="1" applyFill="1" applyBorder="1" applyAlignment="1">
      <alignment wrapText="1"/>
    </xf>
    <xf numFmtId="166" fontId="2" fillId="10" borderId="26" xfId="1" applyNumberFormat="1" applyFont="1" applyFill="1" applyBorder="1"/>
    <xf numFmtId="0" fontId="10" fillId="0" borderId="1" xfId="9" applyFont="1" applyBorder="1" applyAlignment="1">
      <alignment wrapText="1"/>
    </xf>
    <xf numFmtId="0" fontId="10" fillId="0" borderId="1" xfId="9" applyFont="1" applyBorder="1" applyAlignment="1">
      <alignment horizontal="right" wrapText="1"/>
    </xf>
    <xf numFmtId="166" fontId="0" fillId="0" borderId="1" xfId="1" applyNumberFormat="1" applyFont="1" applyBorder="1"/>
    <xf numFmtId="166" fontId="10" fillId="0" borderId="1" xfId="1" applyNumberFormat="1" applyFont="1" applyBorder="1" applyAlignment="1">
      <alignment horizontal="right" wrapText="1"/>
    </xf>
    <xf numFmtId="166" fontId="10" fillId="0" borderId="1" xfId="1" applyNumberFormat="1" applyFont="1" applyFill="1" applyBorder="1" applyAlignment="1">
      <alignment horizontal="right" wrapText="1"/>
    </xf>
    <xf numFmtId="166" fontId="33" fillId="10" borderId="50" xfId="1" applyNumberFormat="1" applyFont="1" applyFill="1" applyBorder="1" applyAlignment="1">
      <alignment horizontal="right" wrapText="1"/>
    </xf>
    <xf numFmtId="166" fontId="2" fillId="10" borderId="50" xfId="1" applyNumberFormat="1" applyFont="1" applyFill="1" applyBorder="1"/>
    <xf numFmtId="166" fontId="33" fillId="10" borderId="25" xfId="1" applyNumberFormat="1" applyFont="1" applyFill="1" applyBorder="1" applyAlignment="1">
      <alignment horizontal="right" wrapText="1"/>
    </xf>
    <xf numFmtId="166" fontId="2" fillId="10" borderId="25" xfId="1" applyNumberFormat="1" applyFont="1" applyFill="1" applyBorder="1"/>
    <xf numFmtId="166" fontId="33" fillId="10" borderId="2" xfId="1" applyNumberFormat="1" applyFont="1" applyFill="1" applyBorder="1" applyAlignment="1">
      <alignment horizontal="right" wrapText="1"/>
    </xf>
    <xf numFmtId="166" fontId="2" fillId="10" borderId="2" xfId="1" applyNumberFormat="1" applyFont="1" applyFill="1" applyBorder="1"/>
    <xf numFmtId="0" fontId="10" fillId="11" borderId="1" xfId="9" applyFont="1" applyFill="1" applyBorder="1" applyAlignment="1">
      <alignment wrapText="1"/>
    </xf>
    <xf numFmtId="0" fontId="10" fillId="11" borderId="1" xfId="9" applyFont="1" applyFill="1" applyBorder="1" applyAlignment="1">
      <alignment horizontal="right" wrapText="1"/>
    </xf>
    <xf numFmtId="0" fontId="8" fillId="11" borderId="1" xfId="3" applyFont="1" applyFill="1" applyBorder="1"/>
    <xf numFmtId="166" fontId="10" fillId="11" borderId="1" xfId="1" applyNumberFormat="1" applyFont="1" applyFill="1" applyBorder="1" applyAlignment="1">
      <alignment horizontal="right" wrapText="1"/>
    </xf>
    <xf numFmtId="166" fontId="0" fillId="11" borderId="1" xfId="1" applyNumberFormat="1" applyFont="1" applyFill="1" applyBorder="1"/>
    <xf numFmtId="0" fontId="0" fillId="11" borderId="0" xfId="0" applyFill="1"/>
    <xf numFmtId="0" fontId="21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0" fillId="18" borderId="8" xfId="0" applyFill="1" applyBorder="1" applyAlignment="1">
      <alignment vertical="center"/>
    </xf>
    <xf numFmtId="0" fontId="0" fillId="18" borderId="9" xfId="0" applyFill="1" applyBorder="1" applyAlignment="1">
      <alignment vertical="center"/>
    </xf>
    <xf numFmtId="0" fontId="0" fillId="0" borderId="44" xfId="0" applyBorder="1"/>
    <xf numFmtId="0" fontId="0" fillId="0" borderId="47" xfId="0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47" xfId="0" applyFont="1" applyFill="1" applyBorder="1"/>
    <xf numFmtId="0" fontId="2" fillId="10" borderId="2" xfId="0" applyFont="1" applyFill="1" applyBorder="1"/>
    <xf numFmtId="0" fontId="2" fillId="10" borderId="36" xfId="0" applyFont="1" applyFill="1" applyBorder="1"/>
    <xf numFmtId="0" fontId="2" fillId="10" borderId="37" xfId="0" applyFont="1" applyFill="1" applyBorder="1"/>
    <xf numFmtId="166" fontId="0" fillId="18" borderId="10" xfId="1" applyNumberFormat="1" applyFont="1" applyFill="1" applyBorder="1" applyAlignment="1">
      <alignment vertical="center"/>
    </xf>
    <xf numFmtId="166" fontId="0" fillId="0" borderId="45" xfId="1" applyNumberFormat="1" applyFont="1" applyBorder="1"/>
    <xf numFmtId="166" fontId="0" fillId="0" borderId="30" xfId="1" applyNumberFormat="1" applyFont="1" applyBorder="1"/>
    <xf numFmtId="166" fontId="0" fillId="0" borderId="42" xfId="1" applyNumberFormat="1" applyFont="1" applyBorder="1"/>
    <xf numFmtId="166" fontId="2" fillId="10" borderId="10" xfId="1" applyNumberFormat="1" applyFont="1" applyFill="1" applyBorder="1"/>
    <xf numFmtId="166" fontId="0" fillId="0" borderId="26" xfId="1" applyNumberFormat="1" applyFont="1" applyBorder="1"/>
    <xf numFmtId="166" fontId="2" fillId="10" borderId="39" xfId="1" applyNumberFormat="1" applyFont="1" applyFill="1" applyBorder="1"/>
    <xf numFmtId="0" fontId="10" fillId="0" borderId="1" xfId="8" applyFont="1" applyBorder="1"/>
    <xf numFmtId="0" fontId="10" fillId="0" borderId="1" xfId="8" applyFont="1" applyBorder="1" applyAlignment="1">
      <alignment horizontal="right"/>
    </xf>
    <xf numFmtId="0" fontId="10" fillId="0" borderId="29" xfId="8" applyFont="1" applyBorder="1"/>
    <xf numFmtId="3" fontId="10" fillId="0" borderId="30" xfId="8" applyNumberFormat="1" applyFont="1" applyBorder="1" applyAlignment="1">
      <alignment horizontal="right"/>
    </xf>
    <xf numFmtId="0" fontId="10" fillId="0" borderId="24" xfId="8" applyFont="1" applyBorder="1"/>
    <xf numFmtId="0" fontId="8" fillId="8" borderId="25" xfId="3" applyFont="1" applyFill="1" applyBorder="1"/>
    <xf numFmtId="0" fontId="10" fillId="0" borderId="25" xfId="8" applyFont="1" applyBorder="1"/>
    <xf numFmtId="0" fontId="10" fillId="0" borderId="25" xfId="8" applyFont="1" applyBorder="1" applyAlignment="1">
      <alignment horizontal="right"/>
    </xf>
    <xf numFmtId="3" fontId="10" fillId="0" borderId="26" xfId="8" applyNumberFormat="1" applyFont="1" applyBorder="1" applyAlignment="1">
      <alignment horizontal="right"/>
    </xf>
    <xf numFmtId="0" fontId="10" fillId="14" borderId="8" xfId="8" applyFont="1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10" fillId="14" borderId="9" xfId="8" applyFont="1" applyFill="1" applyBorder="1" applyAlignment="1">
      <alignment horizontal="center"/>
    </xf>
    <xf numFmtId="0" fontId="10" fillId="14" borderId="10" xfId="8" applyFont="1" applyFill="1" applyBorder="1" applyAlignment="1">
      <alignment horizontal="center"/>
    </xf>
    <xf numFmtId="0" fontId="10" fillId="0" borderId="41" xfId="8" applyFont="1" applyBorder="1"/>
    <xf numFmtId="0" fontId="8" fillId="8" borderId="7" xfId="3" applyFont="1" applyFill="1" applyBorder="1"/>
    <xf numFmtId="0" fontId="10" fillId="0" borderId="7" xfId="8" applyFont="1" applyBorder="1"/>
    <xf numFmtId="0" fontId="10" fillId="0" borderId="7" xfId="8" applyFont="1" applyBorder="1" applyAlignment="1">
      <alignment horizontal="right"/>
    </xf>
    <xf numFmtId="3" fontId="10" fillId="0" borderId="42" xfId="8" applyNumberFormat="1" applyFont="1" applyBorder="1" applyAlignment="1">
      <alignment horizontal="right"/>
    </xf>
    <xf numFmtId="0" fontId="33" fillId="10" borderId="8" xfId="8" applyFont="1" applyFill="1" applyBorder="1"/>
    <xf numFmtId="0" fontId="11" fillId="10" borderId="9" xfId="3" applyFont="1" applyFill="1" applyBorder="1"/>
    <xf numFmtId="0" fontId="33" fillId="10" borderId="9" xfId="8" applyFont="1" applyFill="1" applyBorder="1"/>
    <xf numFmtId="0" fontId="33" fillId="10" borderId="9" xfId="8" applyFont="1" applyFill="1" applyBorder="1" applyAlignment="1">
      <alignment horizontal="right"/>
    </xf>
    <xf numFmtId="3" fontId="33" fillId="10" borderId="10" xfId="8" applyNumberFormat="1" applyFont="1" applyFill="1" applyBorder="1" applyAlignment="1">
      <alignment horizontal="right"/>
    </xf>
    <xf numFmtId="0" fontId="33" fillId="10" borderId="11" xfId="8" applyFont="1" applyFill="1" applyBorder="1"/>
    <xf numFmtId="0" fontId="11" fillId="10" borderId="12" xfId="3" applyFont="1" applyFill="1" applyBorder="1"/>
    <xf numFmtId="0" fontId="33" fillId="10" borderId="12" xfId="8" applyFont="1" applyFill="1" applyBorder="1"/>
    <xf numFmtId="0" fontId="33" fillId="10" borderId="12" xfId="8" applyFont="1" applyFill="1" applyBorder="1" applyAlignment="1">
      <alignment horizontal="right"/>
    </xf>
    <xf numFmtId="3" fontId="33" fillId="10" borderId="13" xfId="8" applyNumberFormat="1" applyFont="1" applyFill="1" applyBorder="1" applyAlignment="1">
      <alignment horizontal="right"/>
    </xf>
    <xf numFmtId="0" fontId="33" fillId="10" borderId="4" xfId="8" applyFont="1" applyFill="1" applyBorder="1"/>
    <xf numFmtId="0" fontId="11" fillId="10" borderId="5" xfId="3" applyFont="1" applyFill="1" applyBorder="1"/>
    <xf numFmtId="0" fontId="33" fillId="10" borderId="5" xfId="8" applyFont="1" applyFill="1" applyBorder="1"/>
    <xf numFmtId="0" fontId="33" fillId="10" borderId="5" xfId="8" applyFont="1" applyFill="1" applyBorder="1" applyAlignment="1">
      <alignment horizontal="right"/>
    </xf>
    <xf numFmtId="3" fontId="33" fillId="10" borderId="6" xfId="8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10" fillId="0" borderId="1" xfId="8" applyFont="1" applyBorder="1" applyAlignment="1">
      <alignment wrapText="1"/>
    </xf>
    <xf numFmtId="0" fontId="10" fillId="0" borderId="1" xfId="8" applyFont="1" applyBorder="1" applyAlignment="1">
      <alignment horizontal="right" wrapText="1"/>
    </xf>
    <xf numFmtId="3" fontId="10" fillId="0" borderId="1" xfId="8" applyNumberFormat="1" applyFont="1" applyBorder="1" applyAlignment="1">
      <alignment horizontal="right" wrapText="1"/>
    </xf>
    <xf numFmtId="0" fontId="10" fillId="0" borderId="29" xfId="8" applyFont="1" applyBorder="1" applyAlignment="1">
      <alignment wrapText="1"/>
    </xf>
    <xf numFmtId="0" fontId="10" fillId="0" borderId="24" xfId="8" applyFont="1" applyBorder="1" applyAlignment="1">
      <alignment wrapText="1"/>
    </xf>
    <xf numFmtId="0" fontId="10" fillId="0" borderId="25" xfId="8" applyFont="1" applyBorder="1" applyAlignment="1">
      <alignment wrapText="1"/>
    </xf>
    <xf numFmtId="0" fontId="10" fillId="0" borderId="25" xfId="8" applyFont="1" applyBorder="1" applyAlignment="1">
      <alignment horizontal="right" wrapText="1"/>
    </xf>
    <xf numFmtId="3" fontId="10" fillId="0" borderId="25" xfId="8" applyNumberFormat="1" applyFont="1" applyBorder="1" applyAlignment="1">
      <alignment horizontal="right" wrapText="1"/>
    </xf>
    <xf numFmtId="0" fontId="10" fillId="14" borderId="8" xfId="8" applyFont="1" applyFill="1" applyBorder="1" applyAlignment="1">
      <alignment horizontal="center" wrapText="1"/>
    </xf>
    <xf numFmtId="0" fontId="10" fillId="14" borderId="9" xfId="8" applyFont="1" applyFill="1" applyBorder="1" applyAlignment="1">
      <alignment horizontal="center" wrapText="1"/>
    </xf>
    <xf numFmtId="0" fontId="10" fillId="14" borderId="10" xfId="8" applyFont="1" applyFill="1" applyBorder="1" applyAlignment="1">
      <alignment horizontal="center" wrapText="1"/>
    </xf>
    <xf numFmtId="0" fontId="10" fillId="0" borderId="29" xfId="8" applyFont="1" applyBorder="1" applyAlignment="1">
      <alignment vertical="center" wrapText="1"/>
    </xf>
    <xf numFmtId="0" fontId="10" fillId="0" borderId="1" xfId="8" applyFont="1" applyBorder="1" applyAlignment="1">
      <alignment vertical="center" wrapText="1"/>
    </xf>
    <xf numFmtId="0" fontId="10" fillId="0" borderId="1" xfId="8" applyFont="1" applyBorder="1" applyAlignment="1">
      <alignment horizontal="right" vertical="center" wrapText="1"/>
    </xf>
    <xf numFmtId="3" fontId="10" fillId="0" borderId="1" xfId="8" applyNumberFormat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10" fillId="0" borderId="41" xfId="8" applyFont="1" applyBorder="1" applyAlignment="1">
      <alignment wrapText="1"/>
    </xf>
    <xf numFmtId="0" fontId="10" fillId="0" borderId="7" xfId="8" applyFont="1" applyBorder="1" applyAlignment="1">
      <alignment horizontal="right" wrapText="1"/>
    </xf>
    <xf numFmtId="0" fontId="10" fillId="0" borderId="7" xfId="8" applyFont="1" applyBorder="1" applyAlignment="1">
      <alignment wrapText="1"/>
    </xf>
    <xf numFmtId="3" fontId="10" fillId="0" borderId="7" xfId="8" applyNumberFormat="1" applyFont="1" applyBorder="1" applyAlignment="1">
      <alignment horizontal="right" wrapText="1"/>
    </xf>
    <xf numFmtId="0" fontId="10" fillId="0" borderId="30" xfId="8" applyFont="1" applyBorder="1" applyAlignment="1">
      <alignment horizontal="right" wrapText="1"/>
    </xf>
    <xf numFmtId="0" fontId="0" fillId="0" borderId="30" xfId="0" applyBorder="1" applyAlignment="1">
      <alignment vertical="center"/>
    </xf>
    <xf numFmtId="0" fontId="10" fillId="0" borderId="26" xfId="8" applyFont="1" applyBorder="1" applyAlignment="1">
      <alignment horizontal="right" wrapText="1"/>
    </xf>
    <xf numFmtId="0" fontId="10" fillId="0" borderId="42" xfId="8" applyFont="1" applyBorder="1" applyAlignment="1">
      <alignment horizontal="right" wrapText="1"/>
    </xf>
    <xf numFmtId="0" fontId="33" fillId="10" borderId="8" xfId="8" applyFont="1" applyFill="1" applyBorder="1" applyAlignment="1">
      <alignment wrapText="1"/>
    </xf>
    <xf numFmtId="0" fontId="33" fillId="10" borderId="9" xfId="8" applyFont="1" applyFill="1" applyBorder="1" applyAlignment="1">
      <alignment horizontal="right" wrapText="1"/>
    </xf>
    <xf numFmtId="0" fontId="33" fillId="10" borderId="9" xfId="8" applyFont="1" applyFill="1" applyBorder="1" applyAlignment="1">
      <alignment wrapText="1"/>
    </xf>
    <xf numFmtId="3" fontId="33" fillId="10" borderId="9" xfId="8" applyNumberFormat="1" applyFont="1" applyFill="1" applyBorder="1" applyAlignment="1">
      <alignment horizontal="right" wrapText="1"/>
    </xf>
    <xf numFmtId="0" fontId="33" fillId="10" borderId="10" xfId="8" applyFont="1" applyFill="1" applyBorder="1" applyAlignment="1">
      <alignment horizontal="right" wrapText="1"/>
    </xf>
    <xf numFmtId="0" fontId="33" fillId="10" borderId="44" xfId="8" applyFont="1" applyFill="1" applyBorder="1" applyAlignment="1">
      <alignment wrapText="1"/>
    </xf>
    <xf numFmtId="0" fontId="33" fillId="10" borderId="47" xfId="8" applyFont="1" applyFill="1" applyBorder="1" applyAlignment="1">
      <alignment horizontal="right" wrapText="1"/>
    </xf>
    <xf numFmtId="0" fontId="33" fillId="10" borderId="47" xfId="8" applyFont="1" applyFill="1" applyBorder="1" applyAlignment="1">
      <alignment wrapText="1"/>
    </xf>
    <xf numFmtId="3" fontId="33" fillId="10" borderId="47" xfId="8" applyNumberFormat="1" applyFont="1" applyFill="1" applyBorder="1" applyAlignment="1">
      <alignment horizontal="right" wrapText="1"/>
    </xf>
    <xf numFmtId="0" fontId="33" fillId="10" borderId="45" xfId="8" applyFont="1" applyFill="1" applyBorder="1" applyAlignment="1">
      <alignment horizontal="right" wrapText="1"/>
    </xf>
    <xf numFmtId="0" fontId="33" fillId="10" borderId="32" xfId="8" applyFont="1" applyFill="1" applyBorder="1" applyAlignment="1">
      <alignment wrapText="1"/>
    </xf>
    <xf numFmtId="0" fontId="33" fillId="10" borderId="2" xfId="8" applyFont="1" applyFill="1" applyBorder="1" applyAlignment="1">
      <alignment horizontal="right" wrapText="1"/>
    </xf>
    <xf numFmtId="0" fontId="33" fillId="10" borderId="2" xfId="8" applyFont="1" applyFill="1" applyBorder="1" applyAlignment="1">
      <alignment wrapText="1"/>
    </xf>
    <xf numFmtId="3" fontId="33" fillId="10" borderId="2" xfId="8" applyNumberFormat="1" applyFont="1" applyFill="1" applyBorder="1" applyAlignment="1">
      <alignment horizontal="right" wrapText="1"/>
    </xf>
    <xf numFmtId="0" fontId="33" fillId="10" borderId="33" xfId="8" applyFont="1" applyFill="1" applyBorder="1" applyAlignment="1">
      <alignment horizontal="right" wrapText="1"/>
    </xf>
    <xf numFmtId="0" fontId="21" fillId="5" borderId="0" xfId="0" applyFont="1" applyFill="1" applyAlignment="1">
      <alignment vertical="center" wrapText="1"/>
    </xf>
    <xf numFmtId="0" fontId="21" fillId="5" borderId="0" xfId="2" applyFont="1" applyFill="1" applyBorder="1" applyAlignment="1" applyProtection="1">
      <alignment vertical="center" wrapText="1"/>
    </xf>
    <xf numFmtId="0" fontId="27" fillId="0" borderId="0" xfId="10" applyFont="1" applyAlignment="1">
      <alignment horizontal="center" vertical="center" wrapText="1"/>
    </xf>
    <xf numFmtId="165" fontId="0" fillId="0" borderId="0" xfId="5" applyNumberFormat="1" applyFont="1" applyFill="1" applyBorder="1" applyAlignment="1">
      <alignment horizontal="center"/>
    </xf>
    <xf numFmtId="0" fontId="0" fillId="0" borderId="25" xfId="0" applyBorder="1" applyAlignment="1">
      <alignment vertical="center" wrapText="1"/>
    </xf>
    <xf numFmtId="0" fontId="0" fillId="2" borderId="25" xfId="0" applyFill="1" applyBorder="1" applyAlignment="1">
      <alignment vertical="center" wrapText="1"/>
    </xf>
    <xf numFmtId="0" fontId="21" fillId="5" borderId="0" xfId="0" applyFont="1" applyFill="1" applyAlignment="1">
      <alignment wrapText="1"/>
    </xf>
    <xf numFmtId="0" fontId="34" fillId="5" borderId="0" xfId="0" applyFont="1" applyFill="1" applyAlignment="1">
      <alignment horizontal="center" vertical="center" wrapText="1"/>
    </xf>
    <xf numFmtId="0" fontId="33" fillId="17" borderId="36" xfId="9" applyFont="1" applyFill="1" applyBorder="1" applyAlignment="1">
      <alignment horizontal="center" vertical="center" wrapText="1"/>
    </xf>
    <xf numFmtId="0" fontId="33" fillId="17" borderId="37" xfId="9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/>
    </xf>
    <xf numFmtId="166" fontId="33" fillId="17" borderId="37" xfId="1" applyNumberFormat="1" applyFont="1" applyFill="1" applyBorder="1" applyAlignment="1">
      <alignment horizontal="center" vertical="center" wrapText="1"/>
    </xf>
    <xf numFmtId="166" fontId="33" fillId="17" borderId="39" xfId="1" applyNumberFormat="1" applyFont="1" applyFill="1" applyBorder="1" applyAlignment="1">
      <alignment horizontal="center" vertical="center" wrapText="1"/>
    </xf>
    <xf numFmtId="0" fontId="4" fillId="3" borderId="4" xfId="6" applyFont="1" applyFill="1" applyBorder="1" applyAlignment="1" applyProtection="1">
      <alignment horizontal="center" vertical="center"/>
    </xf>
    <xf numFmtId="0" fontId="4" fillId="3" borderId="3" xfId="6" applyFont="1" applyFill="1" applyBorder="1" applyAlignment="1">
      <alignment horizontal="center" vertical="center"/>
    </xf>
    <xf numFmtId="0" fontId="4" fillId="3" borderId="3" xfId="6" applyFont="1" applyFill="1" applyBorder="1" applyAlignment="1" applyProtection="1">
      <alignment horizontal="center" vertical="center"/>
    </xf>
    <xf numFmtId="0" fontId="4" fillId="3" borderId="16" xfId="6" applyFont="1" applyFill="1" applyBorder="1" applyAlignment="1" applyProtection="1">
      <alignment horizontal="center" vertical="center"/>
    </xf>
    <xf numFmtId="0" fontId="4" fillId="3" borderId="4" xfId="2" applyFont="1" applyFill="1" applyBorder="1" applyAlignment="1" applyProtection="1">
      <alignment horizontal="center" vertical="center"/>
    </xf>
    <xf numFmtId="0" fontId="23" fillId="9" borderId="3" xfId="6" applyFont="1" applyFill="1" applyBorder="1" applyAlignment="1" applyProtection="1">
      <alignment horizontal="center" vertical="center" wrapText="1"/>
    </xf>
    <xf numFmtId="0" fontId="36" fillId="9" borderId="3" xfId="6" applyFont="1" applyFill="1" applyBorder="1" applyAlignment="1" applyProtection="1">
      <alignment horizontal="center" vertical="center" wrapText="1"/>
    </xf>
    <xf numFmtId="0" fontId="21" fillId="9" borderId="16" xfId="6" applyFont="1" applyFill="1" applyBorder="1" applyAlignment="1" applyProtection="1">
      <alignment horizontal="center" vertical="center" wrapText="1"/>
    </xf>
    <xf numFmtId="0" fontId="21" fillId="9" borderId="17" xfId="6" applyFont="1" applyFill="1" applyBorder="1" applyAlignment="1" applyProtection="1">
      <alignment horizontal="center" vertical="center" wrapText="1"/>
    </xf>
    <xf numFmtId="0" fontId="21" fillId="9" borderId="18" xfId="6" applyFont="1" applyFill="1" applyBorder="1" applyAlignment="1" applyProtection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6" fillId="5" borderId="0" xfId="2" applyFont="1" applyFill="1" applyBorder="1" applyAlignment="1" applyProtection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3" fillId="9" borderId="19" xfId="0" applyFont="1" applyFill="1" applyBorder="1" applyAlignment="1">
      <alignment horizontal="center" vertical="center" wrapText="1"/>
    </xf>
    <xf numFmtId="0" fontId="13" fillId="9" borderId="20" xfId="0" applyFont="1" applyFill="1" applyBorder="1" applyAlignment="1">
      <alignment horizontal="center" vertical="center" wrapText="1"/>
    </xf>
    <xf numFmtId="0" fontId="13" fillId="9" borderId="21" xfId="0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 wrapText="1"/>
    </xf>
    <xf numFmtId="0" fontId="36" fillId="9" borderId="4" xfId="6" applyFont="1" applyFill="1" applyBorder="1" applyAlignment="1" applyProtection="1">
      <alignment horizontal="center" vertical="center" wrapText="1"/>
    </xf>
    <xf numFmtId="0" fontId="36" fillId="9" borderId="5" xfId="6" applyFont="1" applyFill="1" applyBorder="1" applyAlignment="1" applyProtection="1">
      <alignment horizontal="center" vertical="center" wrapText="1"/>
    </xf>
    <xf numFmtId="0" fontId="36" fillId="9" borderId="6" xfId="6" applyFont="1" applyFill="1" applyBorder="1" applyAlignment="1" applyProtection="1">
      <alignment horizontal="center" vertical="center" wrapText="1"/>
    </xf>
    <xf numFmtId="0" fontId="36" fillId="9" borderId="11" xfId="6" applyFont="1" applyFill="1" applyBorder="1" applyAlignment="1" applyProtection="1">
      <alignment horizontal="center" vertical="center" wrapText="1"/>
    </xf>
    <xf numFmtId="0" fontId="36" fillId="9" borderId="12" xfId="6" applyFont="1" applyFill="1" applyBorder="1" applyAlignment="1" applyProtection="1">
      <alignment horizontal="center" vertical="center" wrapText="1"/>
    </xf>
    <xf numFmtId="0" fontId="36" fillId="9" borderId="13" xfId="6" applyFont="1" applyFill="1" applyBorder="1" applyAlignment="1" applyProtection="1">
      <alignment horizontal="center" vertical="center" wrapText="1"/>
    </xf>
    <xf numFmtId="0" fontId="36" fillId="9" borderId="14" xfId="6" applyFont="1" applyFill="1" applyBorder="1" applyAlignment="1" applyProtection="1">
      <alignment horizontal="center" vertical="center" wrapText="1"/>
    </xf>
    <xf numFmtId="0" fontId="36" fillId="9" borderId="0" xfId="6" applyFont="1" applyFill="1" applyBorder="1" applyAlignment="1" applyProtection="1">
      <alignment horizontal="center" vertical="center" wrapText="1"/>
    </xf>
    <xf numFmtId="0" fontId="36" fillId="9" borderId="15" xfId="6" applyFont="1" applyFill="1" applyBorder="1" applyAlignment="1" applyProtection="1">
      <alignment horizontal="center" vertical="center" wrapText="1"/>
    </xf>
    <xf numFmtId="0" fontId="36" fillId="9" borderId="19" xfId="6" applyFont="1" applyFill="1" applyBorder="1" applyAlignment="1" applyProtection="1">
      <alignment horizontal="center" vertical="center" wrapText="1"/>
    </xf>
    <xf numFmtId="0" fontId="36" fillId="9" borderId="20" xfId="6" applyFont="1" applyFill="1" applyBorder="1" applyAlignment="1" applyProtection="1">
      <alignment horizontal="center" vertical="center" wrapText="1"/>
    </xf>
    <xf numFmtId="0" fontId="36" fillId="9" borderId="21" xfId="6" applyFont="1" applyFill="1" applyBorder="1" applyAlignment="1" applyProtection="1">
      <alignment horizontal="center" vertical="center" wrapText="1"/>
    </xf>
    <xf numFmtId="0" fontId="36" fillId="9" borderId="11" xfId="6" applyFont="1" applyFill="1" applyBorder="1" applyAlignment="1">
      <alignment horizontal="center" vertical="center" wrapText="1"/>
    </xf>
    <xf numFmtId="0" fontId="36" fillId="9" borderId="12" xfId="6" applyFont="1" applyFill="1" applyBorder="1" applyAlignment="1">
      <alignment horizontal="center" vertical="center" wrapText="1"/>
    </xf>
    <xf numFmtId="0" fontId="36" fillId="9" borderId="13" xfId="6" applyFont="1" applyFill="1" applyBorder="1" applyAlignment="1">
      <alignment horizontal="center" vertical="center" wrapText="1"/>
    </xf>
    <xf numFmtId="0" fontId="36" fillId="9" borderId="19" xfId="6" applyFont="1" applyFill="1" applyBorder="1" applyAlignment="1">
      <alignment horizontal="center" vertical="center" wrapText="1"/>
    </xf>
    <xf numFmtId="0" fontId="36" fillId="9" borderId="20" xfId="6" applyFont="1" applyFill="1" applyBorder="1" applyAlignment="1">
      <alignment horizontal="center" vertical="center" wrapText="1"/>
    </xf>
    <xf numFmtId="0" fontId="36" fillId="9" borderId="21" xfId="6" applyFont="1" applyFill="1" applyBorder="1" applyAlignment="1">
      <alignment horizontal="center" vertical="center" wrapText="1"/>
    </xf>
    <xf numFmtId="0" fontId="21" fillId="5" borderId="0" xfId="2" applyFont="1" applyFill="1" applyBorder="1" applyAlignment="1" applyProtection="1">
      <alignment horizontal="center" vertical="center" wrapText="1"/>
    </xf>
    <xf numFmtId="0" fontId="35" fillId="9" borderId="4" xfId="6" applyFont="1" applyFill="1" applyBorder="1" applyAlignment="1" applyProtection="1">
      <alignment horizontal="center" vertical="center" wrapText="1"/>
    </xf>
    <xf numFmtId="0" fontId="35" fillId="9" borderId="6" xfId="6" applyFont="1" applyFill="1" applyBorder="1" applyAlignment="1" applyProtection="1">
      <alignment horizontal="center" vertical="center" wrapText="1"/>
    </xf>
    <xf numFmtId="0" fontId="21" fillId="5" borderId="58" xfId="0" applyFont="1" applyFill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60" xfId="0" applyFont="1" applyFill="1" applyBorder="1" applyAlignment="1">
      <alignment horizontal="center" vertical="center" wrapText="1"/>
    </xf>
    <xf numFmtId="0" fontId="21" fillId="5" borderId="61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21" fillId="5" borderId="62" xfId="0" applyFont="1" applyFill="1" applyBorder="1" applyAlignment="1">
      <alignment horizontal="center" vertical="center" wrapText="1"/>
    </xf>
    <xf numFmtId="0" fontId="21" fillId="5" borderId="63" xfId="0" applyFont="1" applyFill="1" applyBorder="1" applyAlignment="1">
      <alignment horizontal="center" vertical="center" wrapText="1"/>
    </xf>
    <xf numFmtId="0" fontId="21" fillId="5" borderId="64" xfId="0" applyFont="1" applyFill="1" applyBorder="1" applyAlignment="1">
      <alignment horizontal="center" vertical="center" wrapText="1"/>
    </xf>
    <xf numFmtId="0" fontId="21" fillId="5" borderId="65" xfId="0" applyFont="1" applyFill="1" applyBorder="1" applyAlignment="1">
      <alignment horizontal="center" vertical="center" wrapText="1"/>
    </xf>
    <xf numFmtId="0" fontId="36" fillId="9" borderId="16" xfId="6" applyFont="1" applyFill="1" applyBorder="1" applyAlignment="1" applyProtection="1">
      <alignment horizontal="center" vertical="center" wrapText="1"/>
    </xf>
    <xf numFmtId="0" fontId="36" fillId="9" borderId="17" xfId="6" applyFont="1" applyFill="1" applyBorder="1" applyAlignment="1" applyProtection="1">
      <alignment horizontal="center" vertical="center" wrapText="1"/>
    </xf>
    <xf numFmtId="0" fontId="36" fillId="9" borderId="18" xfId="6" applyFont="1" applyFill="1" applyBorder="1" applyAlignment="1" applyProtection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43" fontId="2" fillId="0" borderId="4" xfId="5" applyFont="1" applyBorder="1" applyAlignment="1">
      <alignment horizontal="center"/>
    </xf>
    <xf numFmtId="43" fontId="2" fillId="0" borderId="5" xfId="5" applyFont="1" applyBorder="1" applyAlignment="1">
      <alignment horizontal="center"/>
    </xf>
    <xf numFmtId="43" fontId="2" fillId="0" borderId="6" xfId="5" applyFont="1" applyBorder="1" applyAlignment="1">
      <alignment horizontal="center"/>
    </xf>
    <xf numFmtId="165" fontId="2" fillId="0" borderId="4" xfId="5" applyNumberFormat="1" applyFont="1" applyBorder="1" applyAlignment="1">
      <alignment horizontal="center"/>
    </xf>
    <xf numFmtId="165" fontId="2" fillId="0" borderId="6" xfId="5" applyNumberFormat="1" applyFont="1" applyBorder="1" applyAlignment="1">
      <alignment horizontal="center"/>
    </xf>
    <xf numFmtId="0" fontId="27" fillId="0" borderId="4" xfId="7" applyFont="1" applyBorder="1" applyAlignment="1">
      <alignment horizontal="center" vertical="center" wrapText="1"/>
    </xf>
    <xf numFmtId="0" fontId="27" fillId="0" borderId="5" xfId="7" applyFont="1" applyBorder="1" applyAlignment="1">
      <alignment horizontal="center" vertical="center" wrapText="1"/>
    </xf>
    <xf numFmtId="0" fontId="27" fillId="0" borderId="6" xfId="7" applyFont="1" applyBorder="1" applyAlignment="1">
      <alignment horizontal="center" vertical="center" wrapText="1"/>
    </xf>
    <xf numFmtId="165" fontId="0" fillId="10" borderId="36" xfId="5" applyNumberFormat="1" applyFont="1" applyFill="1" applyBorder="1" applyAlignment="1">
      <alignment horizontal="center"/>
    </xf>
    <xf numFmtId="165" fontId="0" fillId="10" borderId="37" xfId="5" applyNumberFormat="1" applyFont="1" applyFill="1" applyBorder="1" applyAlignment="1">
      <alignment horizontal="center"/>
    </xf>
    <xf numFmtId="165" fontId="0" fillId="10" borderId="38" xfId="5" applyNumberFormat="1" applyFont="1" applyFill="1" applyBorder="1" applyAlignment="1">
      <alignment horizontal="center"/>
    </xf>
    <xf numFmtId="165" fontId="0" fillId="8" borderId="36" xfId="5" applyNumberFormat="1" applyFont="1" applyFill="1" applyBorder="1" applyAlignment="1">
      <alignment horizontal="center"/>
    </xf>
    <xf numFmtId="165" fontId="0" fillId="8" borderId="37" xfId="5" applyNumberFormat="1" applyFont="1" applyFill="1" applyBorder="1" applyAlignment="1">
      <alignment horizontal="center"/>
    </xf>
    <xf numFmtId="165" fontId="0" fillId="8" borderId="39" xfId="5" applyNumberFormat="1" applyFont="1" applyFill="1" applyBorder="1" applyAlignment="1">
      <alignment horizontal="center"/>
    </xf>
    <xf numFmtId="165" fontId="0" fillId="4" borderId="40" xfId="5" applyNumberFormat="1" applyFont="1" applyFill="1" applyBorder="1" applyAlignment="1">
      <alignment horizontal="center"/>
    </xf>
    <xf numFmtId="165" fontId="0" fillId="4" borderId="37" xfId="5" applyNumberFormat="1" applyFont="1" applyFill="1" applyBorder="1" applyAlignment="1">
      <alignment horizontal="center"/>
    </xf>
    <xf numFmtId="165" fontId="0" fillId="4" borderId="39" xfId="5" applyNumberFormat="1" applyFont="1" applyFill="1" applyBorder="1" applyAlignment="1">
      <alignment horizontal="center"/>
    </xf>
    <xf numFmtId="0" fontId="27" fillId="0" borderId="14" xfId="10" applyFont="1" applyBorder="1" applyAlignment="1">
      <alignment horizontal="center" vertical="center" wrapText="1"/>
    </xf>
    <xf numFmtId="0" fontId="27" fillId="0" borderId="0" xfId="10" applyFont="1" applyAlignment="1">
      <alignment horizontal="center" vertical="center" wrapText="1"/>
    </xf>
    <xf numFmtId="0" fontId="27" fillId="0" borderId="15" xfId="1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37" fillId="3" borderId="13" xfId="6" applyFont="1" applyFill="1" applyBorder="1" applyAlignment="1" applyProtection="1">
      <alignment horizontal="center" vertical="center"/>
    </xf>
    <xf numFmtId="0" fontId="37" fillId="3" borderId="21" xfId="6" applyFont="1" applyFill="1" applyBorder="1" applyAlignment="1" applyProtection="1">
      <alignment horizontal="center" vertical="center"/>
    </xf>
    <xf numFmtId="167" fontId="27" fillId="0" borderId="11" xfId="5" applyNumberFormat="1" applyFont="1" applyFill="1" applyBorder="1" applyAlignment="1">
      <alignment horizontal="center" vertical="center" wrapText="1"/>
    </xf>
    <xf numFmtId="167" fontId="27" fillId="0" borderId="12" xfId="5" applyNumberFormat="1" applyFont="1" applyFill="1" applyBorder="1" applyAlignment="1">
      <alignment horizontal="center" vertical="center" wrapText="1"/>
    </xf>
    <xf numFmtId="167" fontId="27" fillId="0" borderId="13" xfId="5" applyNumberFormat="1" applyFont="1" applyFill="1" applyBorder="1" applyAlignment="1">
      <alignment horizontal="center" vertical="center" wrapText="1"/>
    </xf>
    <xf numFmtId="167" fontId="27" fillId="0" borderId="19" xfId="5" applyNumberFormat="1" applyFont="1" applyFill="1" applyBorder="1" applyAlignment="1">
      <alignment horizontal="center" vertical="center" wrapText="1"/>
    </xf>
    <xf numFmtId="167" fontId="27" fillId="0" borderId="20" xfId="5" applyNumberFormat="1" applyFont="1" applyFill="1" applyBorder="1" applyAlignment="1">
      <alignment horizontal="center" vertical="center" wrapText="1"/>
    </xf>
    <xf numFmtId="167" fontId="27" fillId="0" borderId="21" xfId="5" applyNumberFormat="1" applyFont="1" applyFill="1" applyBorder="1" applyAlignment="1">
      <alignment horizontal="center" vertical="center" wrapText="1"/>
    </xf>
  </cellXfs>
  <cellStyles count="14">
    <cellStyle name="Hipervínculo" xfId="6" builtinId="8"/>
    <cellStyle name="Hipervínculo 2" xfId="2" xr:uid="{00000000-0005-0000-0000-000001000000}"/>
    <cellStyle name="Millares" xfId="1" builtinId="3"/>
    <cellStyle name="Millares [0]" xfId="12" builtinId="6"/>
    <cellStyle name="Millares 2" xfId="5" xr:uid="{00000000-0005-0000-0000-000003000000}"/>
    <cellStyle name="Millares 2 2" xfId="11" xr:uid="{00000000-0005-0000-0000-000004000000}"/>
    <cellStyle name="Normal" xfId="0" builtinId="0"/>
    <cellStyle name="Normal 2" xfId="3" xr:uid="{00000000-0005-0000-0000-000006000000}"/>
    <cellStyle name="Normal 2 10" xfId="10" xr:uid="{00000000-0005-0000-0000-000007000000}"/>
    <cellStyle name="Normal 2 3" xfId="7" xr:uid="{00000000-0005-0000-0000-000008000000}"/>
    <cellStyle name="Normal_Hoja2" xfId="4" xr:uid="{00000000-0005-0000-0000-000009000000}"/>
    <cellStyle name="Normal_Hoja4 2" xfId="8" xr:uid="{00000000-0005-0000-0000-00000A000000}"/>
    <cellStyle name="Normal_Hoja5" xfId="9" xr:uid="{00000000-0005-0000-0000-00000B000000}"/>
    <cellStyle name="Normal_PECUARIOS 08 FINAL" xfId="13" xr:uid="{C5EA5CA4-872F-40C2-B745-822C9BA0F573}"/>
  </cellStyles>
  <dxfs count="4">
    <dxf>
      <font>
        <color theme="0"/>
      </font>
      <fill>
        <patternFill patternType="gray0625">
          <fgColor auto="1"/>
        </patternFill>
      </fill>
    </dxf>
    <dxf>
      <font>
        <color theme="0"/>
      </font>
      <fill>
        <patternFill patternType="gray0625">
          <f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g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7</xdr:row>
      <xdr:rowOff>0</xdr:rowOff>
    </xdr:from>
    <xdr:to>
      <xdr:col>12</xdr:col>
      <xdr:colOff>304800</xdr:colOff>
      <xdr:row>7</xdr:row>
      <xdr:rowOff>276225</xdr:rowOff>
    </xdr:to>
    <xdr:sp macro="" textlink="">
      <xdr:nvSpPr>
        <xdr:cNvPr id="2" name="AutoShape 6" descr="data:image/jpeg;base64,/9j/4AAQSkZJRgABAQAAAQABAAD/2wCEAAkGBhQSEBUUEhQWFRUWGRoaFxcXFxccFhYXIBYcFhcXHBYXHCYgGBkjGhgYIC8iIycpLC4sGB4xNTAqNSYrLCkBCQoKDgwOGg8PGiwkHx8sLCksKSksLCwpLCwsLCwsLCkpLCwsLCksLCwsLCwsKSwsKSwsKSwsKSwsKSwsLCksKf/AABEIAOAA4QMBIgACEQEDEQH/xAAcAAABBQEBAQAAAAAAAAAAAAABAAIDBAUGBwj/xABEEAABAgQEAwYDBQYEBQUBAAABAhEAAyExBBJBUQVhcQYTIoGRoQcysUJSwdHwFCNykuHxU2KCohckM2OyFRZDk8II/8QAGgEAAwEBAQEAAAAAAAAAAAAAAAECAwQFBv/EACcRAAICAgEDBAIDAQAAAAAAAAABAhEDIRIEMUETIjJRFHEFYoFS/9oADAMBAAIRAxEAPwD1OAYRhPHSeYKBBhQCBCaDCgCgQmgtCgCgQmgwYAoa0KDCaEKhNCgNCaGAYRMDLCywAKBBaA0AqBCgtBaAKGNAMPaA0FioYRAaJGgNDsXEY0Joe0JoVhxGZYTQ9oQEFhxGtCh7QoLDiOMCCYUI0BCgwoYqEIUGFAOgQoMKEFAaDChQAKFChQAKA8GFBYUKFChQWMDwngwoBUNeE8GA0AAeE8FoTQWAHhPBhQrCgPAhzQIAoEJ4UFoAoTwoLQoBUF4DwCYEUFjnhPDYUMVjnhPAhQgsdCeGwIAse8KGwnhBY54UNeE8A7HQnhrwoAsdBhrwnhBY6FDYEA7C8GGvCgCx0B4DwHgCxzwHgQoKCwvCeBCgCwvCgQHgFY+FDXhQBYYEEwIoKDCgRDjcYmTLXMmFkISVKIDlgHoNToBqYAH4jEplgFagkEhIJN1EsEjcnYVijie0UiUvJPnSpBLFImTEBagRfI7oD08TGhpHhPbXtnOx2IbNlQCyUv4UDWovQVOrbMBjy5EopJSolVzmFVVrrrEORvHGkrZ9PYeciYkKlrStJspKgUlqFlAkGJTJO0eCdmPifOwMpclKEzUPmlGYSkoJLqBy/MD1DF61aN7A/HuaC0/Cy1B7y1qQQOi84J9IVyRfpQZ63CjP7LduMHxCkhZzgAmUtOVYv1CrfZJjyntZ8UsYcZNlYdaJMuWtSE5EoWVZVFOYrmJLuzsAAPcileiZYaVpns0KPnz/AIscRSWOJFDrKk/gi0b3DPjRih/1USJ3MPLV7OPYRdmbxM9lhR5zJ+M8tvHhZo/gmIUPcJ/W0H/jZhnb9nxDb/u39M34wieD+j0WFHH8P+K3D5qspmqkq/7yCkfzpzJHq0dThMdLmpCpUxEwGxQtKgemUmATi13J4TQIUAhNAgwIAFCaFCgHQmhNCgQgoLQoEKABQoBLRRm8blJXkUsBTOxLb+9IHJLuK0aDQozP/cuG/wAZHrCiPVh9oVo0oUCFGogxwfxh40ZOCTLSWVNVX+FLH/zUg/6Y7t48e+Ns8qxUmWLIlZj5rWT7IED7GmNXI42VwvJhpqrrZKWGjkBaujsl9njCkzCDzjsex0j9o72Q+VUxKsqyHYKdJpqyyk+scrxfh65E5cuYGWgkKHPfobjkQY5YNpuz0GrJjO7wEEDl1/GM8uIcmblqIaqc7xvZCVE+C4muSomWrKopUjMPmCVBlMq6SUukkMWJFiYhRiGMW5/BZicJLxB+Ra1JG4pQ9CQr+WLvYvssrG4gJLplJrNWGoNEh/tKsPXSI5FaozMDw5c+YEIBJJAJYsl9VEWAv5GKs6UUqKTcEihceRFxHsva6RLw3D54w6EyhlCfBR3UlBJIqo5XqY8aloq5FAQ8SpWKErLeDfKSVEDT8YuyMXRzXnrFTE0FAOkAVygXjZENXs1ZstCmJDw9BYPLISRYJDEHTm/OMyZOOYjaJ8HxJSFJWhWVaFOlQuCKg9RDZFH0/IUoIlpmjx5EZizHPkGZ/wDU8SKG0eY4P4zSkyMOJ4Wubl/eqSzJIWUAqdnJQM5bfnTveLTiEpWjStNdx0IjJWmE0mrL8KIJGOQtRSlaSsJSpSQRmAV8pKbgGJo0uznaoUKE8B4BBgQniHE4xEtOZagkc/ygbS2xE0c7xntpKklk/vC7FjQbV6xT7SdsEpSlMghRWPEdUghrfejh1rq52d9zHl9V1vB8cYmzax3bjETQwQEg7PXkau2ukZi56i5Jzr1dRNba9IrSxmOeoaw8ocigLCpNbu0eTlzzyKpMSQ3vJv3ZfqIUHvVbCFGFP6RfE9mMKMPhPa2TPOUKCVM7E0OpAOraxtBUfYwmpK0Shzx5J25kd7xXFjSXgJiv5ZGb6qj1qOV4j2WCZ+NxSlOZ2FWhKdEo7tIL7klHpBI1x97PIews9ScWgAE1I6Aip8lJSemaN34vcGdUnFpHhmJCF/xpDh+qCP5TGn8HeAknFYlaXSmWEIURdZqtuiaH+PnHZdtOznfcFmpbxIHep38BJPrLKo5PNnpJdzw3svgZc3EJlTQcswKS4uhRSSFChezecdnK+EUpRSpM+ZkzeIFKXKR906GhqQb+tD4Y9n1z8T3ySAiQCFk3JWhSUhPO5JNvMR6qZXhH6qYyy5Gn7RKJnz+z2Gm4f9lMtpQAAALMAXSyruC5fWr3iLA8Bk4JHdyHyOTUuonUk66DyETrWUnWsU5s46msVHJa2cmVUSTZCZiVJWkKSaEEOCOYiKb2elKkT0CUgIVLWSlKUpBISSC4DBTsx08ouSRYRzvxU4mqVgO7llQ7yYErIFCkAqKSdHIHVjDXcIRPIF4h2gHEkqzHQUiuYEdNnRRP+0U5wzvIaEln032/VfSH4bDKmKCUh1Gw/HkBvBbCkXOD4NWInypCRWZMSnoCWJ6AOTyEfSk8hSFoSzAeHSwoP5fpHlXwh4KBmxKk1JySzsn7ZGlSQPJQ1jS+J/bSfhMTLlYZYQoJ7xZABdyyEEKBowJO+YQWYy97pHAdn+2E3DY1OKfOp/3gJ/6iCAFJJ0cBxsQNo+i+D8YlYqQifJVmlrdiQxDFiCNCDQj8Gj5TUpy8dZ2B+IEzh0wggrw6z+8l6g2zoeyxTkQGOhDToMmLktH0XCjPw3H5EzDjES5iVyiKKG+qSDUKH3TWIB2pkfe0cU606/nBLJCPdnE9aZF2k7Rpw6WHz7bc447jXalU+UlNlB8xe+oIDc/YRH2w4n3y+8STlYCrAjf3jkkqJLA1JY8qXMeRmzyyNqL0TVl3vg4cuX/t+cX5AcBxGMqSQakHQM/4xr4JJAQGq24t1ekefmilFUW46L3db2v/AE6u3vFNcwC9+tLc4jx2IUlYAY5tzUOXysD+cVsbiilQBTcfqkYxxt/6UkTd+n9GDGB+3mFG/wCOy6N6TxRKJaQhSSA5fJXMzeJyQQHLD1FY9d4bPCpMtSS4KQQWZ6baR8+53TmBcuAw3Yn/APMdlwbtnOKUjvCMugYD0a3KPXx5vS3JGPHies5ohxqXEwf9pvVKo4xXbqaUkJSjM16/R2rGh2l7TzMLOACM4UlyGspgKl6AMac46F1WObVG0Pi3+h3YDCTpOE7uckITMUFy0g1yTEIKsz1Cn0Nm847knw1sQxGjEVEY+MJE1B0KhX1P0i/NntL8vwjFT07PXUdGJ2e7LpwMgyZZzJzrWCbspXhB6JCU88rxZMsFTOGHT9besTSMYFhifEm+7Gx+o8oo9+M+3sPpXy/CMXJMGqKPaOSEsoMwjl586o6/2jT7ScUzKIBom7P+McfPKpxJzEAGjE1O8P8ARw5PdI6gT1ARl9sOKIGCmpnKT40kISq5W3gYbgsX0irg+LLl0W6k76vzjm+1XDF4jECapQTICUup6oT9vw3KibbuIuDtiS3Rw8KLmA4XMxE8ScOhUxa1MhIbMbnoKBybBjHo2E//AJ6xyspXNw6HZxmWpSRrZDEjYFucdlm5xuHwOXhs2YtgVzJfdvc5Xcjei1DyMDsnIMxfdJcKmnKtQfwSB4ptdM1E9AR9qI+PTVrnKlledMolCKEJIScmYIPyvlBrX6RXw+HASrMVbMnXr5w0rMn2d+T2XBcUwkhIlidKTlHypUDlA/hdgNz6xm8S7ATONY5c+VicMJAShIKZgmrACG/6aD4XVmLEi51jiOCcHTNw2JUgvMlBEzuiCZi5KSRNUnKGZKjLUf4OTxLwTtAcMsrws5cmYU5SoMQUkuAQoENS7U0tDoiEVjN7tV8GZeAkmfOxoMoMMok/vVqNkIGfK53JYBzpHmCm0jpe0PaTFYlKZeIxK5qEKKkhZchRDEvc0GpIFWuYyOD8IXiZ6JEpOaZMLAdA5J5BIJPIRNUbJ2P4Nx6ZhlnKSUn50OcqvyOx09o73AcWRPTnQX3GqTsf1WOG7S9lp+BmCXiEs75VAgpWAWcEeVDWoijguILlKCpZyn2I2I1EcnUdNHNtdzLJiU9ruei45Qcv8uu394oYKT+8KrUPMchFHCdqUzEqKk+ID5QCQpXI/nFns/xAKMx0lJu10kbjm/1jz/RyQi20cjxyinaLsqWCvxMK0DU6/WJF45Ga4DOf8xYsctDWKcpBKnL5SWcUbkfyiGQO7JTmABCiH+0K1fzAjLgpDp1suYWYhS8wSp6Mo2NWcDTaIsXMAJbNRqHX1eI+8VLlpAS5UCSQeuptSMJalLV4lqAF7/hpGkMXJ3ehxVnQd0r7g9RCjGdP+Mff84UX6JYEo/5ZUxvlmIBFvsLJ+kMk8QblsI7rG4CXnkjIhisvQV/dLvF5PC5Q/wDiR/Kn8ol9ZCtruTOcdaOb7IYnv+IYeX9+Yl9so8R9kmO0+JeJ7tSZiah1JV1IzJ9wR5xZ7KYSWnFIUJaAQFVAAI8BF/ONSfLlzsUErAyuFF7MDnr6H1hrPCUU0vJ09PjWTHLRr8bQUype6DLf0yH3MVpeIJQeRb2/pEmKxgnSlLJypUlSn1AHynrYtHm83tFMlrNXBNW+rRtOaTPUx0o0zucBP/5lIp4wpPPcD6QsX4CdWOX9FnrT1jm+zXFjNxkgEv4wfIAqPsI63u0kqmkuGBFH0I6DQOYmO+xE2ee9p5qkFbvUO/U053MY+BxYCWJHlf1i78QsWcyQohGdSACqwDqdR5eH9Xjm+1plYcSP2SeJwXLzTFO5SoqIAYAAeEAtW9dH68ULVnDJbpGlPxOZZy1Av0b6xDxEgyVpW6UkV09/KOdwXF1JS5ck7XJf2ipiJq1uparVCXoPL0hrDK7ZCiewfBPF8OlTVypRUrFLSP3sxISJgqpUuULpSGBOZipnZgw9S7RcbThMLNxChmEpObKC2YuAA+jkiPlThyijxgkEVBBYgu4IIsXq+jR7Fx/i6uI9nP2hyVylJ74DUoV3ayQNGWmZ5co6WqLs8347JQZxWkpKJ2aalqFAUtR7tQ0UlQIpQgAihjCnkFQahHvCXOK6CgERnD5Teza67RdkHc/CLDqXxaUZZCRKlrUq/iRlEspDf5lg1pSK/wASuADBcRmAJATMJmywPlyKUfCzBmUFU5pj0H4NdlESZZxSZwmmegJAAbuwFEqQp38edh0A3js+1PY/DcQQlGJQ5S+RaTlmIe7K2LChBHKM72XWj5PUC5c0jU7K8SMjH4aaFFOWajMRfIVBKx0KSQeRj1btT8BU9y+CmqMwXROKcqhyWlIynqCDyjyXG8JnYWf3U5BlzAoBlCh8QYg2UlxcRV2NI9V+PSEmRhyLiatNq/Kx03THjCWUpIZg9emse0fHjDqUmTkBZCpqltYBgH9SfePKMOQE0YnX9aRMewrooKX3azkU7GhGo84t8PxxQ5zMHqNK6t+rCKE4uSYQmUtDcbVMbVo77imOU8tKCSFAFwnQ6uK7GKU/BmZQJUW36uR6R03ZYImYKSWCjlyq6pUQx9vURs/+np0SPWPnnk9KTil2OOc3dUcbO4eO7upI5nT8zGHIBK1ZMy22cDYHnHo8/hAXQhxs9PrDJHC0yxlShAAOm/WHHqeKejNSaXY8/wC8xP3Pr+cKPRf2f+H+b+sKD8v+oub/AOSHE4IqMtvsrCi72yKB+oiYSfLnpEfeGh5tfyiSXO6Gu9Y8+2Q22W+HYkypgIrpU00h+KxZSpalhjYDdwdPKK+HnNMBNWL8qfh13jQwKUzsS02qSnMRo/zM/X6xrj20j1f4+XtkjdxEofsSRYCUh+gSkkfWPP08PRNVNUQwWo5WLWo4PM/SN/j3HCqT3SAQD8xfqcrbaeUZkpkhqMm3X9fjHX1UqriR1WZpcYlzsN2YErEqnd4pSJctTZiHExfhFQzujPpHXSpA7hAJcFGmpzH8x6xxJxK1S1S0KLKb5b5gDlIO9bctY3sHjRJwaM9coU70pmJN35foxtgy8o2+5fTz5w29nlPxUmD9pTLSXABNzrTXZjHHSpgJq5/Hl0j1+dIlT82dCVJUokBQBIdnbUHo0c/N7A4ZblKpiK2CgUj+YEjXXSOmHW44eyWqMPXim0ziEygKqoVVDjS+0STRQOXsSw9o7/tH2VRihJCFCWqVLEseFwpq1AIy1JsLHyji+Ldl8RhxmUAtD/OguPMGqfMecbYerhlS3T+jRZIN0mVcLiswUk7eGPUfgWtSlY3DrZUky0qUhVQ5JQeTKTQjVhtHn2F7O4iVhziVSj3YoXopnSApms5AjvPhPiBKw2JnpBzrWlD8kpzANu6i/QR0ykuNh8Sr8QPhsrCL7/BS1TJCvmQCVKlKdm3Ug6Xa20cBK4bPmqUJUlZKQ5GU+G+7Vj1/G9s1ZMqCyiok6sXoBWgYCn5xkKx81dVrI1oa8tLxzfk+IqyZ5EuxsdmO1+D4dgBKlLUucC65ZSRMMxR8QZmDMOQa517Dsr2yGKQM4yTBQjQk1GU67eUed4bDoUl1AE18RPMi/L8YuykZaAMBsWN44cnXOMqSMPyH9HrImuKRwXxQ4QJyJRVlZCw/hBVuGUapqA+h+m52R453yVSlqdaA4JNSixfcg67Ec4tcX4MMShUsliQ6TWihY9Hv1jvhkWSHKJ03zjaOV7YAzZifvBKVUailAE0ND/CY8n7Y8FQlRnYdAlpp3soA5UKsVIe6CdLpJs1vTMbhZiXMweNNFvcEBh1Bt6RlY7CCckuQN+dDcG4/PWOF9VLDlan2OWOVxk7PG1xHHRdrOCqlTM4SMhA+UAAeQ3u/PSkc7HrY5qceSOyLTVo7T4c8ayrVh1fKt1JOygKjoUj1Tzj0BQFmHp+O9I8v7DcDnTsUlcsJCJJC5qlKASiWHUom5qlKhQGrR6RhMQmagLlTM8tVixcs4tcHlHifyWGpqa89/wBnJ1GN3yXknz+XQfqkHN/ZojVhzpmI5ejn0hGUoXsBR1Bx6fqseXxZz8JFnu+X0hRFTYfzGFC4MOEikcOdq6chvTWHIkqc0HTSlHG0XcoA1cly2n56ep6QwrFHIY00+v6esXZdIrplEs7g7+VBf9PGrwGXmmgKL+BQDW0V5xlqGpVptRur7v6CL/CJn7xLFw7c2LpDV3Y8nMXjfuRphm4T0Zc9SlzMtACSdKtz6xIMM2vkD53izxLDFE0KZhmmN/5D2MNmzQwDixG1aCzuaV89I26m1Oh5vnsilSClSVjQgtXrG92iSleHSEABJu7assM16KjKm/L8zV60Yi+9NN41cEBMlpQSCUkhPVnAL+Yfl0jTpJe5wfkrE2rSOcThgCwuPru36vEsvCAVYA3vej0egi5PSyiBoRV6Xb84hkoFahy7MaPVnJ1q8Y5k1No5/I3uCDo39LNEcyQCCmrGh9W26j1idSgpTvb9a3iNKy99HNDWtgN9SecY7Cjf4HxJZVLw6ghaCpKQlSXZKSG9APaNbtlhAmSSgBOYupgA5LDMWuaXjN7FhJxGYkHKmmhzZ0pfl8xpzjW7X4kFBQPmJAANt7+kez085PA5SZ0Rv09nng4WlIIuSDVrlqV6/q0ZmJBKApIckNtqQPaOjEtXLQG34t7Rmrw2VCCdx6ZyfxjHo7lCVmFvyX8Pw/JLCfujLzd6kjqTD30qLeW/4fow5C1JNa1Z30cF393gKnqfwtq70pd3Jv8AmY8yVvYNMkwOKVKWlaHdNRo7ioPIiPScFjUrlJmJbxCnI2ILaggjyjzPM3zKFib2583Nvzje7JY91d2o0NUAWzAAkeYBPkI7+izcJcH2Zvikouip2nCxMdS3C0vToQ3KMQqGhJ22tfkI6HtTKzLSQCyXckU+W3tGAMKLv7ttS/PpaDr/AJoyknyZDNlBQU6XTqDp/WMuZ2Mws0HwMX+yWILcrl331jeEnKDS453c+5Di2kRTMQymIZwW6V9AwaOCE5w+LolWuzOT4V2QnYaYpSJ6QFIKFEgk5FNpbQatHS8O4dLky0ykPlHOpeuYtqTtp5RZmSczqCXDO1dKkDnX2goxCVAMAzDLsRfXWn940y58uVVNlSm5abGhnAYgE0e9zrzoNvWDMTRj6ab1Gohi8Y4JAdrZQ5a5PtEiMXRyModraeXS/OMOJBL3CfvH1hQ1h/hq9f6wYKF/pVUtTUSanahLFi5/QrWkVwovUOGsNLm/laJ5SgSH6+b1e+/6eI5ivms5SLOagA+1D6xVEpiVLuHqHIHJqgkdPbqIlws1XeIVoFJ0ajj2oR7RDldQq2in0qS9NGZ+kNRPJsTp1Nzs1nP6EOOmNOmdL2tRLMpRBHhUkitC7g1H+UExzKAEH26nXr/WJlLmKACyCCLW0Ick3LLp/UQhhrO7ix+9cu5GlPQ843zZFNo2z5FN2hk6Y4Ad3oDsNf8Aap+saHZxf70J+8DzYgv71FNxGaZJU9GADPyOw5isFExUuakhyzGm1D7g/wC59IjHJRkn9GWOXGSZ0PaTBJCe8QzJfMxFSSxHQU9Y5SZjk5gc2gvydzTXT9PF6ctaioMAlSsyrNZ1OBq6QS20ZczBpLKAJuWHWr7O42YiN804ZJcjTK4uXtLqsWywxHhI5Cz33qK/W0QJ4iAlRTa/Niocjzo7e8HD4GxN7j6EGjDZ+lzFiTwsAlk3sw5hVrDkNydo5/YjK0avYmcJuLDeIWVeg8NfItA7dcUEvGLRmLhKSRepBUS3Lws3O0T9lcSjBzFlnFCpQFqlOtwHNvvDYxz/ABmV+04tc9V1EEDagu2nT8o7Fkxejxvya8o8KIZ3aAoAOXRNE1IIDqDm7kenVozsT2g7zMgA1TQswJ1I5EufMxpK4bnSlJLPnOgZRSlKTTWgLw88CCFVYVOWjjKWLOevqDuTCxZ4Yk68makqMw8ZmEMk6VP+Ygn0cjzUfKbEcdUCCE+EuodLZS+oduh9ZpXCA5Z7mhPI5Q7uLj9XR4KApb1DOzUqHJfevqkM8RzxvwFoqp42t/DdzcuRmHguPP8AtWXDcYmg50GqGUkufmBcU2BHuLQ2TwAFRJJCSSzdb9Q7cw0XVcJASUg1cMTr4bdPCA394TnjT0DaPTOMTBP4f36A2dCV10oAQegceUeZS+IFKcrgs2utK+re0d9wnicuXgBJWQEupLvXItRUD6LI8hHmquCrUrxLp4zS5FXAe1gdhHT1E4ZVF2a5JJtM0FcUUpyCHYbNyen6YwU8Qu6gS5Jc72P4PzO0UcJw1bOrQV5sUih3INOusA8PVe5cBxQAOAwYXsfXeOOorVmNl1OMmU+XcnS7Cnqm5+YUgHEqd6CprsHoWFAGA9oWGkMnZ3LcqUD3IoR5bRLNlEukMQGJsRrV7mhT1ABF4zckOyNPESQKtrawulvMt6ROcUWeqhTy13YCns+jxDPBuQxLtUON+l38ucJAArUvcUqDz0oCP7hpdA2y7+08h6r/AChRQ74fd/8AODEcSCRMrYsCac/xBcjnUnQQTLU5qAXt1APraHS5ZAAZlAPysCojQNX36RXm3egatA1AS3M2HrDAsS0UD0+ydtD1LgfomDMnBiPWpfY12b6HeBKbxBqvYmqeZbX84knSAQBY2NTYgg12AAPvyhWApLk9Cm+5vT+Jv0TEs22ZmdmvSjb1DlxfziGZMyksLaX8NE8n0LjYWFIZNJSpXIJa9HIBem5LHkYP0IeEZQKkuRcaWPVvwEDDk5iSbEjd6hIF6n0sIryQpJRsa1ahzPX0TXrFiUGJbUJNWb+rD6Q3oCwhObdq5nvdlVG7iIZa8qmy71p4iSxHK770MGYlibeEhw9w1bCtWLPDVygosm5LOXarVNtqHrCERLJ0sAGbWgGu7+8SImEMpTF3LVcsak6WfWpaFLlskOQAAHNCoVJN+bs3OsOEiuQ6HWga59ADU7GE2PRD3pKhm1v6ufqYIUSQKl7E0caH+vPVzFqVw75nValfYioYsU+3UMXhwQz3qW0ehIO/tXnBoLRFhlX53I8yG0oLD+sTd+xcscvOoqCK9Q3nDGSAwYjUVDEatpqPMQ6VMl+IN94l62ZVx094XcAECuoqaN9NmavIRKhQdnFWcVYEVHox/lMZ89FB5GrijeIVqzgl4MsF8xIqWyi51Jew+X1fnDoZaQUgKcFtG3LFNQbNDpaUjkSAemt31YeRimFOU5jTUjRya8r26RNNGh+yKHza22rjbnB2APffdGgcXF3bkKVfpA75jmLWFdGBD+bE05mAA4prRtvz+zDVJCV5NTyFC35hPryhgBeKCSGU4Aa3+d9bVYwULOUlmv0rW3R6dekMm4ElOQDxNpZntysn1gIQUpB/m5sWfdjW2oh6oGTzcTUMk2DW/Dq38zwUrJUNXJIB1GUO++mmnWFLmpPzAkEnzsx5Vr6w2YkuKM+1c1Hdj/poIQWIABxalHF2dwBpQuzQkSSpIUXGVibVSA5IN3rvp6nESyTmIIU5I6sRXnb6xJOWpJNXBDFj4aUO5sr/AHQ7DkU+45/7j+cGLWSX/io/+pcKHch2MknKRR9tqjNX3MBMpzltQdXufIDTmIhBJBcDTy36aQ8THbmlQAdi7EJIa9hTnEJDTJypIcpca2YM9LmzPbVQ2g4ZOZSUkjck0pqPUNFMJYspwCx6nKxceUEOASRcXqAAXL+qYKJZqqDZkMCSwVQEZb89PpyiGZh0gfNSgO7OdrWT68zEedRKGDU8XN6ZuVGiIKd0qdgAEqHhq4V0JIIELuIC5jkks5Ay3GjMG2tBw63ABGfKLObPQ+g21itncmxBoG3qesErKnILEJF/T6AQxlqZiBmNAXBFyBZt2NWrDc/ipX7NfMfQ6xDJIclVgKbPUOPOJsOA7kUAoK1Oh8lMfKEwCpBcXFAOVVHevy+cGViCz1dvOxS+9AfSITNNa3qGsWL+lIfg5hSCWpVOmr/naARamYsUIcVbw7li7vWgHtEC8T4GaxrWtmMNMxi+pqx9tKhmhpTYXvYc3uNLwgB39dhdtGq7DpEYW1bAgv56HYamHTEBg3P2teAJgKRRydPaKX2MeJxWS4saBmAY6pHR/bSDWxF/mvXchhS8GWygMqTqFKatbk7AO3pAVM8NLhr7dOtYGxj0rGQZidx5EOGtr7RP+wkICszi5DMU+MZg2ulOSorqS6ttj0TtzP0iZAIQSDpZ/ssQel/00ITGqQyCQWqAlWwP2qdQPWBhyymVyKRVhQsedPpyiLviHHq2qWdvKIlTVZTqoAM/Xfz8odaEXhOzOCwcUpRgd+YUeesQzKFQLKcAvSgcWrRn94aXSHqEmuz1AIbUflFecXdg1K731F7fSBIZclrAAFMoHhO2hJbWusWxPQUsQ4AqTsEsS+hJSzfnGQoEMWfcVY2o52aNOWEg5cqhU6u6Wdi9tubCBiH/ALOXYN4NSzBmOazM1fOIFygLDMGCsxJINGpWl7UrBno/drYqAQUgbkg5MwbmTFYLIQsVrRyG1zW2Jb1gSAPfjdf86YUZn7WN1e0KK4MKRqGf9ktQOaU3v0b1ivNUygblRLetfz8xEOJdIzGug2LX8xtDf22rkB6sQ+z2HpAojoshPiFAS5DHz00pD0TlAEgulQLF6gEMacnEUylROa5Ubjy9BDpCC5QUi933Nn2iuI6L02eClxQpLf6aewP1iNSsw2B9C3L0iObIYKbxCgLfM5APmDuNomxDiUlamIFFb9CBYj8YjjRNDFYQAODYkAtdrHrU0GkRptWjgDlTU+UTCb4W0IfLVsz3APIDrD0cMYVNwa3dqlhtYQX9jKAU2QXcCvq1PT1i4hJY5rD89usOVgwhmAsR0IIALadNovzVBIDB1KKXUSCxAIdh19hCbQmZ+bKUhnqzPYGn0MTTkBLVDtWzggUGzuLXhTpBOUg/OVP/AKdSdorYiR3o8B5jlU1bekKhDVLFXqwo9XNosIBRMYmzPyDWra5HlBmSgQ9SSL0+sKYkqBULhadNKvSJsogCCZoCa0JPXWvSJkSAQ2rgvzLge8NRPAUD1fY/k8SSZfjUQ1PFW93AB1MDAaV5SRWum1DmPqIEtJyqDUIGgejU5hn5w1clTm6lCvqfl56mH4SV4/Fcl30BIPtDGg4dPzDYOH1O3v7QRNJpYUra1T7PSLErCZUKYjNmoWoB8tORvE8pIFVAXzAaEhKQX6tBohsyu6JcuE8+d4eqUWysCwqeRI/tF2eimZQBfVqgmtugvFOYGlJIoQRmO40DcngQ07IMYyUgF2FK1IfRtvyhSJTJB8QWmoytY/VNfflDVqzgPVjWvp5b9YtlGb5RXLTmwtT0i71QxmViynqAz2AzeH2iwSzqdy4IUaFT6HoYrYqQSgEmjBn57QlzvEos5rRvSnKpiQJcHMOVwAA41rvc7QUygkZnoCS92283b0iPBryp3IrW1m84mQn92QG1U+r0pzEF7FZTzp2EGLPfH7iPeFBYH//Z">
          <a:extLst>
            <a:ext uri="{FF2B5EF4-FFF2-40B4-BE49-F238E27FC236}">
              <a16:creationId xmlns:a16="http://schemas.microsoft.com/office/drawing/2014/main" id="{00000000-0008-0000-0000-0000E2230100}"/>
            </a:ext>
          </a:extLst>
        </xdr:cNvPr>
        <xdr:cNvSpPr>
          <a:spLocks noChangeAspect="1" noChangeArrowheads="1"/>
        </xdr:cNvSpPr>
      </xdr:nvSpPr>
      <xdr:spPr bwMode="auto">
        <a:xfrm>
          <a:off x="16125825" y="2714625"/>
          <a:ext cx="304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304800</xdr:colOff>
      <xdr:row>22</xdr:row>
      <xdr:rowOff>142875</xdr:rowOff>
    </xdr:to>
    <xdr:sp macro="" textlink="">
      <xdr:nvSpPr>
        <xdr:cNvPr id="3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E4230100}"/>
            </a:ext>
          </a:extLst>
        </xdr:cNvPr>
        <xdr:cNvSpPr>
          <a:spLocks noChangeAspect="1" noChangeArrowheads="1"/>
        </xdr:cNvSpPr>
      </xdr:nvSpPr>
      <xdr:spPr bwMode="auto">
        <a:xfrm>
          <a:off x="5438775" y="8220075"/>
          <a:ext cx="3048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304800</xdr:colOff>
      <xdr:row>13</xdr:row>
      <xdr:rowOff>314325</xdr:rowOff>
    </xdr:to>
    <xdr:sp macro="" textlink="">
      <xdr:nvSpPr>
        <xdr:cNvPr id="4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00000000-0008-0000-0000-0000E7230100}"/>
            </a:ext>
          </a:extLst>
        </xdr:cNvPr>
        <xdr:cNvSpPr>
          <a:spLocks noChangeAspect="1" noChangeArrowheads="1"/>
        </xdr:cNvSpPr>
      </xdr:nvSpPr>
      <xdr:spPr bwMode="auto">
        <a:xfrm>
          <a:off x="11182350" y="50863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459105</xdr:colOff>
      <xdr:row>2</xdr:row>
      <xdr:rowOff>135255</xdr:rowOff>
    </xdr:from>
    <xdr:to>
      <xdr:col>6</xdr:col>
      <xdr:colOff>12721</xdr:colOff>
      <xdr:row>5</xdr:row>
      <xdr:rowOff>365760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0000-0000EC2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030" y="563880"/>
          <a:ext cx="4249441" cy="1583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584018</xdr:colOff>
      <xdr:row>8</xdr:row>
      <xdr:rowOff>60959</xdr:rowOff>
    </xdr:from>
    <xdr:to>
      <xdr:col>13</xdr:col>
      <xdr:colOff>2203738</xdr:colOff>
      <xdr:row>12</xdr:row>
      <xdr:rowOff>559345</xdr:rowOff>
    </xdr:to>
    <xdr:pic>
      <xdr:nvPicPr>
        <xdr:cNvPr id="7" name="Imagen 6" descr="Resultado de imagen para gallina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9304" y="3517173"/>
          <a:ext cx="2204827" cy="1450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122464</xdr:colOff>
      <xdr:row>8</xdr:row>
      <xdr:rowOff>96518</xdr:rowOff>
    </xdr:from>
    <xdr:to>
      <xdr:col>11</xdr:col>
      <xdr:colOff>1238250</xdr:colOff>
      <xdr:row>12</xdr:row>
      <xdr:rowOff>594904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5CDB6DB0-9B12-E1B1-2347-35A71C9FA84E}"/>
            </a:ext>
          </a:extLst>
        </xdr:cNvPr>
        <xdr:cNvGrpSpPr/>
      </xdr:nvGrpSpPr>
      <xdr:grpSpPr>
        <a:xfrm>
          <a:off x="7932964" y="3552732"/>
          <a:ext cx="2790825" cy="1450886"/>
          <a:chOff x="8115241" y="3552732"/>
          <a:chExt cx="2532981" cy="1450886"/>
        </a:xfrm>
      </xdr:grpSpPr>
      <xdr:pic>
        <xdr:nvPicPr>
          <xdr:cNvPr id="9" name="Imagen 8" descr="Imagen relacionada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0086"/>
          <a:stretch/>
        </xdr:blipFill>
        <xdr:spPr bwMode="auto">
          <a:xfrm>
            <a:off x="8115241" y="3552732"/>
            <a:ext cx="1018962" cy="1450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Resultado de imagen para ovejas y cabras ubate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052" t="4069" r="20044" b="23147"/>
          <a:stretch/>
        </xdr:blipFill>
        <xdr:spPr bwMode="auto">
          <a:xfrm>
            <a:off x="9289884" y="3552732"/>
            <a:ext cx="1358338" cy="14508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198121</xdr:colOff>
      <xdr:row>8</xdr:row>
      <xdr:rowOff>0</xdr:rowOff>
    </xdr:from>
    <xdr:to>
      <xdr:col>3</xdr:col>
      <xdr:colOff>229621</xdr:colOff>
      <xdr:row>12</xdr:row>
      <xdr:rowOff>498386</xdr:rowOff>
    </xdr:to>
    <xdr:pic>
      <xdr:nvPicPr>
        <xdr:cNvPr id="11" name="Imagen 10" descr="Resultado de imagen para bovinos">
          <a:extLst>
            <a:ext uri="{FF2B5EF4-FFF2-40B4-BE49-F238E27FC236}">
              <a16:creationId xmlns:a16="http://schemas.microsoft.com/office/drawing/2014/main" id="{1A6B52A3-00F6-4FE0-A652-9282F2648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6" y="3438525"/>
          <a:ext cx="206985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233267</xdr:colOff>
      <xdr:row>8</xdr:row>
      <xdr:rowOff>470</xdr:rowOff>
    </xdr:from>
    <xdr:to>
      <xdr:col>5</xdr:col>
      <xdr:colOff>259089</xdr:colOff>
      <xdr:row>12</xdr:row>
      <xdr:rowOff>498039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7F28022-490B-49B1-B89F-881F74D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8624" y="3456684"/>
          <a:ext cx="2107715" cy="145006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8</xdr:row>
      <xdr:rowOff>76083</xdr:rowOff>
    </xdr:from>
    <xdr:to>
      <xdr:col>8</xdr:col>
      <xdr:colOff>81643</xdr:colOff>
      <xdr:row>12</xdr:row>
      <xdr:rowOff>606534</xdr:rowOff>
    </xdr:to>
    <xdr:pic>
      <xdr:nvPicPr>
        <xdr:cNvPr id="13" name="Imagen 12" descr="Resultado de imagen para PORCINOS">
          <a:extLst>
            <a:ext uri="{FF2B5EF4-FFF2-40B4-BE49-F238E27FC236}">
              <a16:creationId xmlns:a16="http://schemas.microsoft.com/office/drawing/2014/main" id="{AA06C572-2233-4A73-B2F7-50DDA998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58" y="3532297"/>
          <a:ext cx="2313214" cy="148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0</xdr:colOff>
      <xdr:row>15</xdr:row>
      <xdr:rowOff>0</xdr:rowOff>
    </xdr:from>
    <xdr:ext cx="304800" cy="314325"/>
    <xdr:sp macro="" textlink="">
      <xdr:nvSpPr>
        <xdr:cNvPr id="14" name="AutoShape 10" descr="http://1.bp.blogspot.com/-5-pMwQDK6gI/UP2uCKh8btI/AAAAAAAAAIk/8IujgLfVLxM/s1600/prrs%2Bcerditos.jpg">
          <a:extLst>
            <a:ext uri="{FF2B5EF4-FFF2-40B4-BE49-F238E27FC236}">
              <a16:creationId xmlns:a16="http://schemas.microsoft.com/office/drawing/2014/main" id="{F8634617-1F72-44B1-9B7D-D9A479809AF9}"/>
            </a:ext>
          </a:extLst>
        </xdr:cNvPr>
        <xdr:cNvSpPr>
          <a:spLocks noChangeAspect="1" noChangeArrowheads="1"/>
        </xdr:cNvSpPr>
      </xdr:nvSpPr>
      <xdr:spPr bwMode="auto">
        <a:xfrm>
          <a:off x="11212286" y="5116286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LEXANDER\Desktop\ENTREGAS%20EVAS%202013\ENTREGAS%20ALTO%20MAGDALENA\AGUA%20DE%20DIOS\AGUA%20DE%20DIOS%20-%20CULTIVOS%20PERMANENTES%20nue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BELTRAN\5-EVA%202013%20ACTIVIDAD%20PECUARIA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UBATE\ENTREGAS\TAUSA\5-EVA%202014%20ACTIVIDAD%20PECUARI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84">
          <cell r="EJ84" t="str">
            <v>AGRAZ</v>
          </cell>
        </row>
        <row r="85">
          <cell r="EJ85" t="str">
            <v>AGUACATE</v>
          </cell>
        </row>
        <row r="86">
          <cell r="EJ86" t="str">
            <v>AGUAJE</v>
          </cell>
        </row>
        <row r="87">
          <cell r="EJ87" t="str">
            <v>ALFALFA</v>
          </cell>
        </row>
        <row r="88">
          <cell r="EJ88" t="str">
            <v>ANON</v>
          </cell>
        </row>
        <row r="89">
          <cell r="EJ89" t="str">
            <v>ANTURIO</v>
          </cell>
        </row>
        <row r="90">
          <cell r="EJ90" t="str">
            <v>ARAZA</v>
          </cell>
        </row>
        <row r="91">
          <cell r="EJ91" t="str">
            <v>ASAI</v>
          </cell>
        </row>
        <row r="92">
          <cell r="EJ92" t="str">
            <v>ASPARRAGUS</v>
          </cell>
        </row>
        <row r="93">
          <cell r="EJ93" t="str">
            <v>ASTROMELIA</v>
          </cell>
        </row>
        <row r="94">
          <cell r="EJ94" t="str">
            <v>BACURI</v>
          </cell>
        </row>
        <row r="95">
          <cell r="EJ95" t="str">
            <v>BADEA</v>
          </cell>
        </row>
        <row r="96">
          <cell r="EJ96" t="str">
            <v>BANANITO</v>
          </cell>
        </row>
        <row r="97">
          <cell r="EJ97" t="str">
            <v>BANANO</v>
          </cell>
        </row>
        <row r="98">
          <cell r="EJ98" t="str">
            <v>BANANO EXPORTACION</v>
          </cell>
        </row>
        <row r="99">
          <cell r="EJ99" t="str">
            <v>BANANO MANZANO</v>
          </cell>
        </row>
        <row r="100">
          <cell r="EJ100" t="str">
            <v>BOROJO</v>
          </cell>
        </row>
        <row r="101">
          <cell r="EJ101" t="str">
            <v>BREVO</v>
          </cell>
        </row>
        <row r="102">
          <cell r="EJ102" t="str">
            <v>CACAO</v>
          </cell>
        </row>
        <row r="103">
          <cell r="EJ103" t="str">
            <v>CACHACO</v>
          </cell>
        </row>
        <row r="104">
          <cell r="EJ104" t="str">
            <v>CADUCIFOLIOS</v>
          </cell>
        </row>
        <row r="105">
          <cell r="EJ105" t="str">
            <v>CAFE</v>
          </cell>
        </row>
        <row r="106">
          <cell r="EJ106" t="str">
            <v>CAIMO</v>
          </cell>
        </row>
        <row r="107">
          <cell r="EJ107" t="str">
            <v>CANYARANA</v>
          </cell>
        </row>
        <row r="108">
          <cell r="EJ108" t="str">
            <v>CAÑA AZUCARERA</v>
          </cell>
        </row>
        <row r="109">
          <cell r="EJ109" t="str">
            <v>CAÑA FLECHA</v>
          </cell>
        </row>
        <row r="110">
          <cell r="EJ110" t="str">
            <v>CAÑA MIEL</v>
          </cell>
        </row>
        <row r="111">
          <cell r="EJ111" t="str">
            <v>CAÑA PANELERA</v>
          </cell>
        </row>
        <row r="112">
          <cell r="EJ112" t="str">
            <v>CARDAMOMO</v>
          </cell>
        </row>
        <row r="113">
          <cell r="EJ113" t="str">
            <v>CARTUCHO-ASTROMELIA</v>
          </cell>
        </row>
        <row r="114">
          <cell r="EJ114" t="str">
            <v>CAUCHO</v>
          </cell>
        </row>
        <row r="115">
          <cell r="EJ115" t="str">
            <v>CHACHAFRUTO</v>
          </cell>
        </row>
        <row r="116">
          <cell r="EJ116" t="str">
            <v>CHAMBA</v>
          </cell>
        </row>
        <row r="117">
          <cell r="EJ117" t="str">
            <v>CHIRIMOYA</v>
          </cell>
        </row>
        <row r="118">
          <cell r="EJ118" t="str">
            <v>CHIRO</v>
          </cell>
        </row>
        <row r="119">
          <cell r="EJ119" t="str">
            <v xml:space="preserve">CHOLUPA </v>
          </cell>
        </row>
        <row r="120">
          <cell r="EJ120" t="str">
            <v xml:space="preserve">CHONQUE </v>
          </cell>
        </row>
        <row r="121">
          <cell r="EJ121" t="str">
            <v>CHONTADURO</v>
          </cell>
        </row>
        <row r="122">
          <cell r="EJ122" t="str">
            <v>CIRUELA</v>
          </cell>
        </row>
        <row r="123">
          <cell r="EJ123" t="str">
            <v>CITRICOS</v>
          </cell>
        </row>
        <row r="124">
          <cell r="EJ124" t="str">
            <v>CLAVEL</v>
          </cell>
        </row>
        <row r="125">
          <cell r="EJ125" t="str">
            <v>COCO</v>
          </cell>
        </row>
        <row r="126">
          <cell r="EJ126" t="str">
            <v>COCONA</v>
          </cell>
        </row>
        <row r="127">
          <cell r="EJ127" t="str">
            <v>COPOAZU</v>
          </cell>
        </row>
        <row r="128">
          <cell r="EJ128" t="str">
            <v>CORDELINE CINTA</v>
          </cell>
        </row>
        <row r="129">
          <cell r="EJ129" t="str">
            <v>COROZO</v>
          </cell>
        </row>
        <row r="130">
          <cell r="EJ130" t="str">
            <v>CURUBA</v>
          </cell>
        </row>
        <row r="131">
          <cell r="EJ131" t="str">
            <v>DATIL</v>
          </cell>
        </row>
        <row r="132">
          <cell r="EJ132" t="str">
            <v>DURAZNO</v>
          </cell>
        </row>
        <row r="133">
          <cell r="EJ133" t="str">
            <v>ENELDO</v>
          </cell>
        </row>
        <row r="134">
          <cell r="EJ134" t="str">
            <v>ESPARTO</v>
          </cell>
        </row>
        <row r="135">
          <cell r="EJ135" t="str">
            <v>EUCALIPTO BABY BLUE</v>
          </cell>
        </row>
        <row r="136">
          <cell r="EJ136" t="str">
            <v>FEIJOA</v>
          </cell>
        </row>
        <row r="137">
          <cell r="EJ137" t="str">
            <v>FIQUE</v>
          </cell>
        </row>
        <row r="138">
          <cell r="EJ138" t="str">
            <v>FITOSPORUM</v>
          </cell>
        </row>
        <row r="139">
          <cell r="EJ139" t="str">
            <v>FLOR DE JAMAICA</v>
          </cell>
        </row>
        <row r="140">
          <cell r="EJ140" t="str">
            <v>FLORES Y FOLLAJES</v>
          </cell>
        </row>
        <row r="141">
          <cell r="EJ141" t="str">
            <v>FRAMBUESA</v>
          </cell>
        </row>
        <row r="142">
          <cell r="EJ142" t="str">
            <v>FRESA</v>
          </cell>
        </row>
        <row r="143">
          <cell r="EJ143" t="str">
            <v>FRUTALES VARIOS</v>
          </cell>
        </row>
        <row r="144">
          <cell r="EJ144" t="str">
            <v>GRANADILLA</v>
          </cell>
        </row>
        <row r="145">
          <cell r="EJ145" t="str">
            <v>GUAMA</v>
          </cell>
        </row>
        <row r="146">
          <cell r="EJ146" t="str">
            <v>GUANABANA</v>
          </cell>
        </row>
        <row r="147">
          <cell r="EJ147" t="str">
            <v>GUAYABA</v>
          </cell>
        </row>
        <row r="148">
          <cell r="EJ148" t="str">
            <v>GUAYABA MANZANA</v>
          </cell>
        </row>
        <row r="149">
          <cell r="EJ149" t="str">
            <v>GUAYABA PERA</v>
          </cell>
        </row>
        <row r="150">
          <cell r="EJ150" t="str">
            <v>GULUPA</v>
          </cell>
        </row>
        <row r="151">
          <cell r="EJ151" t="str">
            <v xml:space="preserve">HELECHO </v>
          </cell>
        </row>
        <row r="152">
          <cell r="EJ152" t="str">
            <v>HELECHO CUERO</v>
          </cell>
        </row>
        <row r="153">
          <cell r="EJ153" t="str">
            <v>HELICONIA</v>
          </cell>
        </row>
        <row r="154">
          <cell r="EJ154" t="str">
            <v>HIGO</v>
          </cell>
        </row>
        <row r="155">
          <cell r="EJ155" t="str">
            <v>HIGUERILLA</v>
          </cell>
        </row>
        <row r="156">
          <cell r="EJ156" t="str">
            <v>HORTENSIA</v>
          </cell>
        </row>
        <row r="157">
          <cell r="EJ157" t="str">
            <v>IRACA</v>
          </cell>
        </row>
        <row r="158">
          <cell r="EJ158" t="str">
            <v>JATROPHA</v>
          </cell>
        </row>
        <row r="159">
          <cell r="EJ159" t="str">
            <v>LAUREL</v>
          </cell>
        </row>
        <row r="160">
          <cell r="EJ160" t="str">
            <v>LIMA</v>
          </cell>
        </row>
        <row r="161">
          <cell r="EJ161" t="str">
            <v>LIMA TAHITI</v>
          </cell>
        </row>
        <row r="162">
          <cell r="EJ162" t="str">
            <v>LIMON</v>
          </cell>
        </row>
        <row r="163">
          <cell r="EJ163" t="str">
            <v>LIMON MANDARINO</v>
          </cell>
        </row>
        <row r="164">
          <cell r="EJ164" t="str">
            <v>LIMON PAJARITO</v>
          </cell>
        </row>
        <row r="165">
          <cell r="EJ165" t="str">
            <v>LIMON TAHITI</v>
          </cell>
        </row>
        <row r="166">
          <cell r="EJ166" t="str">
            <v>LULO</v>
          </cell>
        </row>
        <row r="167">
          <cell r="EJ167" t="str">
            <v>MACADAMIA</v>
          </cell>
        </row>
        <row r="168">
          <cell r="EJ168" t="str">
            <v>MAMONCILLO</v>
          </cell>
        </row>
        <row r="169">
          <cell r="EJ169" t="str">
            <v>MANDARINA</v>
          </cell>
        </row>
        <row r="170">
          <cell r="EJ170" t="str">
            <v>MANDARINA CLEMENTINA</v>
          </cell>
        </row>
        <row r="171">
          <cell r="EJ171" t="str">
            <v>MANDARINA ONECO</v>
          </cell>
        </row>
        <row r="172">
          <cell r="EJ172" t="str">
            <v>MANGO</v>
          </cell>
        </row>
        <row r="173">
          <cell r="EJ173" t="str">
            <v>MANGO INJERTO</v>
          </cell>
        </row>
        <row r="174">
          <cell r="EJ174" t="str">
            <v>MANGOSTINO</v>
          </cell>
        </row>
        <row r="175">
          <cell r="EJ175" t="str">
            <v>MANZANA</v>
          </cell>
        </row>
        <row r="176">
          <cell r="EJ176" t="str">
            <v>MARACUYA</v>
          </cell>
        </row>
        <row r="177">
          <cell r="EJ177" t="str">
            <v>MARAÑON</v>
          </cell>
        </row>
        <row r="178">
          <cell r="EJ178" t="str">
            <v>MENTA</v>
          </cell>
        </row>
        <row r="179">
          <cell r="EJ179" t="str">
            <v>MORA</v>
          </cell>
        </row>
        <row r="180">
          <cell r="EJ180" t="str">
            <v>MORERA</v>
          </cell>
        </row>
        <row r="181">
          <cell r="EJ181" t="str">
            <v>MURRAPO</v>
          </cell>
        </row>
        <row r="182">
          <cell r="EJ182" t="str">
            <v>NARANJA</v>
          </cell>
        </row>
        <row r="183">
          <cell r="EJ183" t="str">
            <v>NARANJA JAFFA</v>
          </cell>
        </row>
        <row r="184">
          <cell r="EJ184" t="str">
            <v>NARANJA SALUSTIANA</v>
          </cell>
        </row>
        <row r="185">
          <cell r="EJ185" t="str">
            <v>NARANJA VALENCIA</v>
          </cell>
        </row>
        <row r="186">
          <cell r="EJ186" t="str">
            <v>NARANJA WASHINGTON NAVEL</v>
          </cell>
        </row>
        <row r="187">
          <cell r="EJ187" t="str">
            <v>NISPERO</v>
          </cell>
        </row>
        <row r="188">
          <cell r="EJ188" t="str">
            <v>NONI</v>
          </cell>
        </row>
        <row r="189">
          <cell r="EJ189" t="str">
            <v>OREGANO</v>
          </cell>
        </row>
        <row r="190">
          <cell r="EJ190" t="str">
            <v>ORELLANA</v>
          </cell>
        </row>
        <row r="191">
          <cell r="EJ191" t="str">
            <v>ORQUIDEA</v>
          </cell>
        </row>
        <row r="192">
          <cell r="EJ192" t="str">
            <v>PALMA DE ACEITE</v>
          </cell>
        </row>
        <row r="193">
          <cell r="EJ193" t="str">
            <v>PALMA ROBELINA</v>
          </cell>
        </row>
        <row r="194">
          <cell r="EJ194" t="str">
            <v>PALMITO</v>
          </cell>
        </row>
        <row r="195">
          <cell r="EJ195" t="str">
            <v>PAPAYA</v>
          </cell>
        </row>
        <row r="196">
          <cell r="EJ196" t="str">
            <v>PAPAYA HAWAIANA</v>
          </cell>
        </row>
        <row r="197">
          <cell r="EJ197" t="str">
            <v>PAPAYUELA</v>
          </cell>
        </row>
        <row r="198">
          <cell r="EJ198" t="str">
            <v>PEPA DE PAN</v>
          </cell>
        </row>
        <row r="199">
          <cell r="EJ199" t="str">
            <v>PERA</v>
          </cell>
        </row>
        <row r="200">
          <cell r="EJ200" t="str">
            <v>PIMIENTA</v>
          </cell>
        </row>
        <row r="201">
          <cell r="EJ201" t="str">
            <v>PIÑA</v>
          </cell>
        </row>
        <row r="202">
          <cell r="EJ202" t="str">
            <v>PITAHAYA</v>
          </cell>
        </row>
        <row r="203">
          <cell r="EJ203" t="str">
            <v>PLANTAS AROMATICAS</v>
          </cell>
        </row>
        <row r="204">
          <cell r="EJ204" t="str">
            <v>PLANTAS MEDICINALES</v>
          </cell>
        </row>
        <row r="205">
          <cell r="EJ205" t="str">
            <v>PLANTULAS</v>
          </cell>
        </row>
        <row r="206">
          <cell r="EJ206" t="str">
            <v>PLATANO</v>
          </cell>
        </row>
        <row r="207">
          <cell r="EJ207" t="str">
            <v>PLATANO EXPORTACION</v>
          </cell>
        </row>
        <row r="208">
          <cell r="EJ208" t="str">
            <v>POMARROSA</v>
          </cell>
        </row>
        <row r="209">
          <cell r="EJ209" t="str">
            <v>POMELO</v>
          </cell>
        </row>
        <row r="210">
          <cell r="EJ210" t="str">
            <v>ROSA</v>
          </cell>
        </row>
        <row r="211">
          <cell r="EJ211" t="str">
            <v>RUSCUS</v>
          </cell>
        </row>
        <row r="212">
          <cell r="EJ212" t="str">
            <v>SABILA</v>
          </cell>
        </row>
        <row r="213">
          <cell r="EJ213" t="str">
            <v>SACHA INCHI</v>
          </cell>
        </row>
        <row r="214">
          <cell r="EJ214" t="str">
            <v>STEVIA</v>
          </cell>
        </row>
        <row r="215">
          <cell r="EJ215" t="str">
            <v>TAMARINDO</v>
          </cell>
        </row>
        <row r="216">
          <cell r="EJ216" t="str">
            <v>TANGARANA</v>
          </cell>
        </row>
        <row r="217">
          <cell r="EJ217" t="str">
            <v>TANGELO MINEOLA</v>
          </cell>
        </row>
        <row r="218">
          <cell r="EJ218" t="str">
            <v>TANGELO ORLANDO</v>
          </cell>
        </row>
        <row r="219">
          <cell r="EJ219" t="str">
            <v>TE</v>
          </cell>
        </row>
        <row r="220">
          <cell r="EJ220" t="str">
            <v>TOMATE DE ARBOL</v>
          </cell>
        </row>
        <row r="221">
          <cell r="EJ221" t="str">
            <v>TORONJA</v>
          </cell>
        </row>
        <row r="222">
          <cell r="EJ222" t="str">
            <v>TREE FERN</v>
          </cell>
        </row>
        <row r="223">
          <cell r="EJ223" t="str">
            <v>UCHUVA</v>
          </cell>
        </row>
        <row r="224">
          <cell r="EJ224" t="str">
            <v>UMARI</v>
          </cell>
        </row>
        <row r="225">
          <cell r="EJ225" t="str">
            <v>UVA</v>
          </cell>
        </row>
        <row r="226">
          <cell r="EJ226" t="str">
            <v>UVA CAIMARONA</v>
          </cell>
        </row>
        <row r="227">
          <cell r="EJ227" t="str">
            <v>VAINILLA</v>
          </cell>
        </row>
        <row r="228">
          <cell r="EJ228" t="str">
            <v>ZAPOTE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Z77" t="str">
            <v>ACACIA FORRAJERA</v>
          </cell>
        </row>
        <row r="78">
          <cell r="DZ78" t="str">
            <v>AGROTIS CUNDIDORA</v>
          </cell>
        </row>
        <row r="79">
          <cell r="DZ79" t="str">
            <v>ALEMAN</v>
          </cell>
        </row>
        <row r="80">
          <cell r="DZ80" t="str">
            <v>ALFALFA</v>
          </cell>
        </row>
        <row r="81">
          <cell r="DZ81" t="str">
            <v>ALFALFA DE BRASIL</v>
          </cell>
        </row>
        <row r="82">
          <cell r="DZ82" t="str">
            <v>ALFOMBRA</v>
          </cell>
        </row>
        <row r="83">
          <cell r="DZ83" t="str">
            <v>AMOR</v>
          </cell>
        </row>
        <row r="84">
          <cell r="DZ84" t="str">
            <v>ANGLETON</v>
          </cell>
        </row>
        <row r="85">
          <cell r="DZ85" t="str">
            <v>ARGENTINO O BERMUDA</v>
          </cell>
        </row>
        <row r="86">
          <cell r="DZ86" t="str">
            <v>AVENA ALTA</v>
          </cell>
        </row>
        <row r="87">
          <cell r="DZ87" t="str">
            <v>AVENA FORRAJERA</v>
          </cell>
        </row>
        <row r="88">
          <cell r="DZ88" t="str">
            <v>AZUL DE KENTUCHY</v>
          </cell>
        </row>
        <row r="89">
          <cell r="DZ89" t="str">
            <v>AZUL ORCHORO O PASTO AZUL</v>
          </cell>
        </row>
        <row r="90">
          <cell r="DZ90" t="str">
            <v>BAHIA</v>
          </cell>
        </row>
        <row r="91">
          <cell r="DZ91" t="str">
            <v>BERMUDA</v>
          </cell>
        </row>
        <row r="92">
          <cell r="DZ92" t="str">
            <v>BOTON DE ORO</v>
          </cell>
        </row>
        <row r="93">
          <cell r="DZ93" t="str">
            <v>BRACHIARIA BRIZANTHA</v>
          </cell>
        </row>
        <row r="94">
          <cell r="DZ94" t="str">
            <v>BRACHIARIA DECUMBES</v>
          </cell>
        </row>
        <row r="95">
          <cell r="DZ95" t="str">
            <v>BRACHIARIA HUMINICOLA O DULCE</v>
          </cell>
        </row>
        <row r="96">
          <cell r="DZ96" t="str">
            <v>BRACHIARIA LLANERO O PASTO LLANERO</v>
          </cell>
        </row>
        <row r="97">
          <cell r="DZ97" t="str">
            <v>BRACHIARIA MUTICA</v>
          </cell>
        </row>
        <row r="98">
          <cell r="DZ98" t="str">
            <v>BRACHIARIA RUZIZIENSIS</v>
          </cell>
        </row>
        <row r="99">
          <cell r="DZ99" t="str">
            <v>BRACHIARIA TANNER O TANER</v>
          </cell>
        </row>
        <row r="100">
          <cell r="DZ100" t="str">
            <v>BRACHIPARA O BRACHIPARADA O BRAQUIPA</v>
          </cell>
        </row>
        <row r="101">
          <cell r="DZ101" t="str">
            <v>BRASILERO</v>
          </cell>
        </row>
        <row r="102">
          <cell r="DZ102" t="str">
            <v>BROMO O SUAVE</v>
          </cell>
        </row>
        <row r="103">
          <cell r="DZ103" t="str">
            <v>BUFFEL O BUFFER</v>
          </cell>
        </row>
        <row r="104">
          <cell r="DZ104" t="str">
            <v>CAMINADORA O CAMINERA</v>
          </cell>
        </row>
        <row r="105">
          <cell r="DZ105" t="str">
            <v>CAMINANTE</v>
          </cell>
        </row>
        <row r="106">
          <cell r="DZ106" t="str">
            <v>CANUTILLO</v>
          </cell>
        </row>
        <row r="107">
          <cell r="DZ107" t="str">
            <v>CAÑA FORRAJERA</v>
          </cell>
        </row>
        <row r="108">
          <cell r="DZ108" t="str">
            <v>CARIMAGUA</v>
          </cell>
        </row>
        <row r="109">
          <cell r="DZ109" t="str">
            <v>CASTILLA</v>
          </cell>
        </row>
        <row r="110">
          <cell r="DZ110" t="str">
            <v>CAUPI</v>
          </cell>
        </row>
        <row r="111">
          <cell r="DZ111" t="str">
            <v>CEBADA FORRAJERA</v>
          </cell>
        </row>
        <row r="112">
          <cell r="DZ112" t="str">
            <v>CENTRO, CENTROSEMA</v>
          </cell>
        </row>
        <row r="113">
          <cell r="DZ113" t="str">
            <v>CINTA</v>
          </cell>
        </row>
        <row r="114">
          <cell r="DZ114" t="str">
            <v>CINTA ALPISTE</v>
          </cell>
        </row>
        <row r="115">
          <cell r="DZ115" t="str">
            <v>CLIMACUNA</v>
          </cell>
        </row>
        <row r="116">
          <cell r="DZ116" t="str">
            <v>COLOSUANA</v>
          </cell>
        </row>
        <row r="117">
          <cell r="DZ117" t="str">
            <v>COMINO O GUADILLA</v>
          </cell>
        </row>
        <row r="118">
          <cell r="DZ118" t="str">
            <v>COQUITO</v>
          </cell>
        </row>
        <row r="119">
          <cell r="DZ119" t="str">
            <v>DALIS</v>
          </cell>
        </row>
        <row r="120">
          <cell r="DZ120" t="str">
            <v>DOLICOS</v>
          </cell>
        </row>
        <row r="121">
          <cell r="DZ121" t="str">
            <v>ELEFANTE O GIGANTE</v>
          </cell>
        </row>
        <row r="122">
          <cell r="DZ122" t="str">
            <v>ESCOTERA</v>
          </cell>
        </row>
        <row r="123">
          <cell r="DZ123" t="str">
            <v>ESPARTILLO</v>
          </cell>
        </row>
        <row r="124">
          <cell r="DZ124" t="str">
            <v>ESTRELLA</v>
          </cell>
        </row>
        <row r="125">
          <cell r="DZ125" t="str">
            <v>ESTRELLA AFRICANA</v>
          </cell>
        </row>
        <row r="126">
          <cell r="DZ126" t="str">
            <v>ESTRELLA DE LA INDIA</v>
          </cell>
        </row>
        <row r="127">
          <cell r="DZ127" t="str">
            <v>FALSA POA O RIQUEZA</v>
          </cell>
        </row>
        <row r="128">
          <cell r="DZ128" t="str">
            <v>GORDURA O CHOPIN O MELOSO</v>
          </cell>
        </row>
        <row r="129">
          <cell r="DZ129" t="str">
            <v>GRAMA, TRENSILLA O GRAMA TRENSA</v>
          </cell>
        </row>
        <row r="130">
          <cell r="DZ130" t="str">
            <v>GRAMALOTE, PAJON, MASIEGA</v>
          </cell>
        </row>
        <row r="131">
          <cell r="DZ131" t="str">
            <v>GUARATARO</v>
          </cell>
        </row>
        <row r="132">
          <cell r="DZ132" t="str">
            <v>GUATARA NATURAL O GUARATARA</v>
          </cell>
        </row>
        <row r="133">
          <cell r="DZ133" t="str">
            <v>GUATEMALA O PRODIGIOSO</v>
          </cell>
        </row>
        <row r="134">
          <cell r="DZ134" t="str">
            <v>GUINEA O INDIA O SIEMPRE VERDE</v>
          </cell>
        </row>
        <row r="135">
          <cell r="DZ135" t="str">
            <v>HARDING</v>
          </cell>
        </row>
        <row r="136">
          <cell r="DZ136" t="str">
            <v>HAWAI</v>
          </cell>
        </row>
        <row r="137">
          <cell r="DZ137" t="str">
            <v>HONDURAS O HATICO</v>
          </cell>
        </row>
        <row r="138">
          <cell r="DZ138" t="str">
            <v>IMPERIAL O CARPETA</v>
          </cell>
        </row>
        <row r="139">
          <cell r="DZ139" t="str">
            <v>JANEIRO</v>
          </cell>
        </row>
        <row r="140">
          <cell r="DZ140" t="str">
            <v>JARAMILLO O MISTER</v>
          </cell>
        </row>
        <row r="141">
          <cell r="DZ141" t="str">
            <v>KIKUYO O PICUYO</v>
          </cell>
        </row>
        <row r="142">
          <cell r="DZ142" t="str">
            <v>KING GRASS O PERUANO</v>
          </cell>
        </row>
        <row r="143">
          <cell r="DZ143" t="str">
            <v>KUDZU TROPICAL</v>
          </cell>
        </row>
        <row r="144">
          <cell r="DZ144" t="str">
            <v>LAMBE LAMBE</v>
          </cell>
        </row>
        <row r="145">
          <cell r="DZ145" t="str">
            <v>LECHERO O LECHOSO</v>
          </cell>
        </row>
        <row r="146">
          <cell r="DZ146" t="e">
            <v>#N/A</v>
          </cell>
        </row>
        <row r="147">
          <cell r="DZ147" t="str">
            <v>LLANO</v>
          </cell>
        </row>
        <row r="148">
          <cell r="DZ148" t="str">
            <v>MACANA</v>
          </cell>
        </row>
        <row r="149">
          <cell r="DZ149" t="str">
            <v>MAIZ FORRAJERO</v>
          </cell>
        </row>
        <row r="150">
          <cell r="DZ150" t="str">
            <v>MANI FORRAJERO</v>
          </cell>
        </row>
        <row r="151">
          <cell r="DZ151" t="str">
            <v>MARALFALFA</v>
          </cell>
        </row>
        <row r="152">
          <cell r="DZ152" t="str">
            <v>MATARRATON</v>
          </cell>
        </row>
        <row r="153">
          <cell r="DZ153" t="str">
            <v>MICAY O MIKAY</v>
          </cell>
        </row>
        <row r="154">
          <cell r="DZ154" t="str">
            <v>MINDACA</v>
          </cell>
        </row>
        <row r="155">
          <cell r="DZ155" t="str">
            <v>OLOROSO</v>
          </cell>
        </row>
        <row r="156">
          <cell r="DZ156" t="str">
            <v>PAJA, AMARGA, DE AGUA, PAEZ, LOMA, MONA</v>
          </cell>
        </row>
        <row r="157">
          <cell r="DZ157" t="str">
            <v>PANAMEÑO</v>
          </cell>
        </row>
        <row r="158">
          <cell r="DZ158" t="str">
            <v>PANGOLA</v>
          </cell>
        </row>
        <row r="159">
          <cell r="DZ159" t="str">
            <v>PANICO AZUL</v>
          </cell>
        </row>
        <row r="160">
          <cell r="DZ160" t="str">
            <v>PARA O ADMIRABLE</v>
          </cell>
        </row>
        <row r="161">
          <cell r="DZ161" t="str">
            <v>PARAGUAY</v>
          </cell>
        </row>
        <row r="162">
          <cell r="DZ162" t="str">
            <v>PASTO NEGRO</v>
          </cell>
        </row>
        <row r="163">
          <cell r="DZ163" t="str">
            <v>PASTO REMOLINO</v>
          </cell>
        </row>
        <row r="164">
          <cell r="DZ164" t="str">
            <v>PELO DE BURRO</v>
          </cell>
        </row>
        <row r="165">
          <cell r="DZ165" t="str">
            <v>PIZAMO</v>
          </cell>
        </row>
        <row r="166">
          <cell r="DZ166" t="str">
            <v>PLEGADERA</v>
          </cell>
        </row>
        <row r="167">
          <cell r="DZ167" t="str">
            <v>PUNTERO O YARAGUA O FARAGUA</v>
          </cell>
        </row>
        <row r="168">
          <cell r="DZ168" t="str">
            <v>RABO DE ZORRO</v>
          </cell>
        </row>
        <row r="169">
          <cell r="DZ169" t="str">
            <v>RADICA O RADICAL</v>
          </cell>
        </row>
        <row r="170">
          <cell r="DZ170" t="str">
            <v>RAIGRAS, RYEGAS, RAIGAS, AUBADE, TETRAL</v>
          </cell>
        </row>
        <row r="171">
          <cell r="DZ171" t="str">
            <v>RAMIO</v>
          </cell>
        </row>
        <row r="172">
          <cell r="DZ172" t="str">
            <v>RESCATE O TRIGUILLO</v>
          </cell>
        </row>
        <row r="173">
          <cell r="DZ173" t="str">
            <v>RHODES</v>
          </cell>
        </row>
        <row r="174">
          <cell r="DZ174" t="str">
            <v>RODELA</v>
          </cell>
        </row>
        <row r="175">
          <cell r="DZ175" t="str">
            <v>SABANA</v>
          </cell>
        </row>
        <row r="176">
          <cell r="DZ176" t="str">
            <v>SABOYA</v>
          </cell>
        </row>
        <row r="177">
          <cell r="DZ177" t="str">
            <v>SANTA INES</v>
          </cell>
        </row>
        <row r="178">
          <cell r="DZ178" t="str">
            <v>SECTARIA</v>
          </cell>
        </row>
        <row r="179">
          <cell r="DZ179" t="str">
            <v>SIRATRO</v>
          </cell>
        </row>
        <row r="180">
          <cell r="DZ180" t="str">
            <v>SOLANO</v>
          </cell>
        </row>
        <row r="181">
          <cell r="DZ181" t="str">
            <v>SORGO FORRAJERO</v>
          </cell>
        </row>
        <row r="182">
          <cell r="DZ182" t="str">
            <v>SOYA PERENNE</v>
          </cell>
        </row>
        <row r="183">
          <cell r="DZ183" t="str">
            <v>SUDAN</v>
          </cell>
        </row>
        <row r="184">
          <cell r="DZ184" t="str">
            <v>TAIWAN</v>
          </cell>
        </row>
        <row r="185">
          <cell r="DZ185" t="str">
            <v>TEATINO</v>
          </cell>
        </row>
        <row r="186">
          <cell r="DZ186" t="str">
            <v>TELEMBI</v>
          </cell>
        </row>
        <row r="187">
          <cell r="DZ187" t="str">
            <v>TETRABLE</v>
          </cell>
        </row>
        <row r="188">
          <cell r="DZ188" t="str">
            <v>TREBOL O CARRETON</v>
          </cell>
        </row>
        <row r="189">
          <cell r="DZ189" t="str">
            <v>TRIGO FORRAJERO</v>
          </cell>
        </row>
        <row r="190">
          <cell r="DZ190" t="str">
            <v>URARE</v>
          </cell>
        </row>
        <row r="191">
          <cell r="DZ191" t="str">
            <v>URIBE</v>
          </cell>
        </row>
        <row r="192">
          <cell r="DZ192" t="str">
            <v>VICIA</v>
          </cell>
        </row>
        <row r="193">
          <cell r="DZ193" t="str">
            <v>YERBA COLORADA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Y77" t="str">
            <v>ANGUS</v>
          </cell>
        </row>
        <row r="78">
          <cell r="DY78" t="str">
            <v>AYRSHIRE</v>
          </cell>
        </row>
        <row r="79">
          <cell r="DY79" t="str">
            <v>BON</v>
          </cell>
        </row>
        <row r="80">
          <cell r="DY80" t="str">
            <v>BRAHMAN</v>
          </cell>
        </row>
        <row r="81">
          <cell r="DY81" t="str">
            <v>BRANGUS</v>
          </cell>
        </row>
        <row r="82">
          <cell r="DY82" t="str">
            <v>CAMPUZANO</v>
          </cell>
        </row>
        <row r="83">
          <cell r="DY83" t="str">
            <v>CASANARE</v>
          </cell>
        </row>
        <row r="84">
          <cell r="DY84" t="str">
            <v>CCC (COSTEÑO CON CUERNOS)</v>
          </cell>
        </row>
        <row r="85">
          <cell r="DY85" t="str">
            <v>CEBU</v>
          </cell>
        </row>
        <row r="86">
          <cell r="DY86" t="str">
            <v>CHINO SANTANDEREANO</v>
          </cell>
        </row>
        <row r="87">
          <cell r="DY87" t="str">
            <v>F1</v>
          </cell>
        </row>
        <row r="88">
          <cell r="DY88" t="str">
            <v>FRIESIAN</v>
          </cell>
        </row>
        <row r="89">
          <cell r="DY89" t="str">
            <v>GUERNSEY</v>
          </cell>
        </row>
        <row r="90">
          <cell r="DY90" t="str">
            <v>GUIROLANDO</v>
          </cell>
        </row>
        <row r="91">
          <cell r="DY91" t="str">
            <v>GYR</v>
          </cell>
        </row>
        <row r="92">
          <cell r="DY92" t="str">
            <v>HARTON DEL VALLE</v>
          </cell>
        </row>
        <row r="93">
          <cell r="DY93" t="str">
            <v>HOLSTEIN</v>
          </cell>
        </row>
        <row r="94">
          <cell r="DY94" t="str">
            <v>INDICUS</v>
          </cell>
        </row>
        <row r="95">
          <cell r="DY95" t="str">
            <v>JERSEY</v>
          </cell>
        </row>
        <row r="96">
          <cell r="DY96" t="str">
            <v>LIDIA</v>
          </cell>
        </row>
        <row r="97">
          <cell r="DY97" t="str">
            <v>LIMOUSIN</v>
          </cell>
        </row>
        <row r="98">
          <cell r="DY98" t="str">
            <v>LUCERNA</v>
          </cell>
        </row>
        <row r="99">
          <cell r="DY99" t="str">
            <v>MESTIZO</v>
          </cell>
        </row>
        <row r="100">
          <cell r="DY100" t="str">
            <v>MONTBELIARDE</v>
          </cell>
        </row>
        <row r="101">
          <cell r="DY101" t="str">
            <v>NORMANDA</v>
          </cell>
        </row>
        <row r="102">
          <cell r="DY102" t="str">
            <v>PARDO SUIZO</v>
          </cell>
        </row>
        <row r="103">
          <cell r="DY103" t="str">
            <v>PERLA</v>
          </cell>
        </row>
        <row r="104">
          <cell r="DY104" t="str">
            <v>ROJO NORUEGO</v>
          </cell>
        </row>
        <row r="105">
          <cell r="DY105" t="str">
            <v>ROJO SUECO</v>
          </cell>
        </row>
        <row r="106">
          <cell r="DY106" t="str">
            <v>ROMOSINUANO</v>
          </cell>
        </row>
        <row r="107">
          <cell r="DY107" t="str">
            <v>SANMARTINERO</v>
          </cell>
        </row>
        <row r="108">
          <cell r="DY108" t="str">
            <v>SIMBRAH</v>
          </cell>
        </row>
        <row r="109">
          <cell r="DY109" t="str">
            <v>SIMENTAL</v>
          </cell>
        </row>
        <row r="110">
          <cell r="DY110" t="str">
            <v>TAURUS</v>
          </cell>
        </row>
        <row r="111">
          <cell r="DY111" t="str">
            <v>VELASQUEZ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P32"/>
  <sheetViews>
    <sheetView tabSelected="1" zoomScale="70" zoomScaleNormal="70" zoomScaleSheetLayoutView="40" zoomScalePageLayoutView="25" workbookViewId="0">
      <selection sqref="A1:P1"/>
    </sheetView>
  </sheetViews>
  <sheetFormatPr baseColWidth="10" defaultColWidth="11.42578125" defaultRowHeight="18" x14ac:dyDescent="0.25"/>
  <cols>
    <col min="1" max="1" width="3" style="11" customWidth="1"/>
    <col min="2" max="2" width="5.140625" style="11" customWidth="1"/>
    <col min="3" max="3" width="30.5703125" style="11" customWidth="1"/>
    <col min="4" max="4" width="3.5703125" style="11" customWidth="1"/>
    <col min="5" max="5" width="27.5703125" style="11" customWidth="1"/>
    <col min="6" max="7" width="8.7109375" style="11" customWidth="1"/>
    <col min="8" max="8" width="24.7109375" style="11" customWidth="1"/>
    <col min="9" max="9" width="4.85546875" style="11" customWidth="1"/>
    <col min="10" max="10" width="18.85546875" style="11" customWidth="1"/>
    <col min="11" max="11" width="8.7109375" style="11" customWidth="1"/>
    <col min="12" max="12" width="16.140625" style="11" customWidth="1"/>
    <col min="13" max="13" width="8.7109375" style="11" customWidth="1"/>
    <col min="14" max="14" width="33.85546875" style="11" customWidth="1"/>
    <col min="15" max="15" width="5.140625" style="11" customWidth="1"/>
    <col min="16" max="16" width="3.7109375" style="11" customWidth="1"/>
    <col min="17" max="16384" width="11.42578125" style="11"/>
  </cols>
  <sheetData>
    <row r="1" spans="1:16" ht="20.25" customHeight="1" thickBot="1" x14ac:dyDescent="0.3">
      <c r="A1" s="391" t="s">
        <v>317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3"/>
    </row>
    <row r="2" spans="1:16" ht="13.9" customHeight="1" x14ac:dyDescent="0.25">
      <c r="A2" s="387" t="s">
        <v>317</v>
      </c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6"/>
      <c r="P2" s="387" t="s">
        <v>317</v>
      </c>
    </row>
    <row r="3" spans="1:16" ht="34.35" customHeight="1" x14ac:dyDescent="0.25">
      <c r="A3" s="387"/>
      <c r="B3" s="17"/>
      <c r="C3" s="18"/>
      <c r="D3" s="18"/>
      <c r="E3" s="18"/>
      <c r="F3" s="385"/>
      <c r="G3" s="385"/>
      <c r="H3" s="385"/>
      <c r="I3" s="385"/>
      <c r="J3" s="385"/>
      <c r="K3" s="385"/>
      <c r="L3" s="385"/>
      <c r="M3" s="385"/>
      <c r="N3" s="385"/>
      <c r="O3" s="19"/>
      <c r="P3" s="387"/>
    </row>
    <row r="4" spans="1:16" ht="34.35" customHeight="1" x14ac:dyDescent="0.25">
      <c r="A4" s="387"/>
      <c r="B4" s="17"/>
      <c r="C4" s="18"/>
      <c r="D4" s="18"/>
      <c r="E4" s="18"/>
      <c r="F4" s="385" t="s">
        <v>318</v>
      </c>
      <c r="G4" s="385"/>
      <c r="H4" s="385"/>
      <c r="I4" s="385"/>
      <c r="J4" s="385"/>
      <c r="K4" s="385"/>
      <c r="L4" s="385"/>
      <c r="M4" s="385"/>
      <c r="N4" s="385"/>
      <c r="O4" s="19"/>
      <c r="P4" s="387"/>
    </row>
    <row r="5" spans="1:16" ht="39" customHeight="1" x14ac:dyDescent="0.25">
      <c r="A5" s="387"/>
      <c r="B5" s="20"/>
      <c r="C5" s="270"/>
      <c r="D5" s="270"/>
      <c r="E5" s="270"/>
      <c r="F5" s="385" t="s">
        <v>319</v>
      </c>
      <c r="G5" s="385"/>
      <c r="H5" s="385"/>
      <c r="I5" s="385"/>
      <c r="J5" s="385"/>
      <c r="K5" s="385"/>
      <c r="L5" s="385"/>
      <c r="M5" s="385"/>
      <c r="N5" s="385"/>
      <c r="O5" s="21"/>
      <c r="P5" s="387"/>
    </row>
    <row r="6" spans="1:16" ht="33.75" x14ac:dyDescent="0.25">
      <c r="A6" s="387"/>
      <c r="B6" s="22"/>
      <c r="C6" s="23"/>
      <c r="D6" s="23"/>
      <c r="E6" s="23"/>
      <c r="F6" s="385" t="s">
        <v>330</v>
      </c>
      <c r="G6" s="385"/>
      <c r="H6" s="385"/>
      <c r="I6" s="385"/>
      <c r="J6" s="385"/>
      <c r="K6" s="385"/>
      <c r="L6" s="385"/>
      <c r="M6" s="385"/>
      <c r="N6" s="385"/>
      <c r="O6" s="24"/>
      <c r="P6" s="387"/>
    </row>
    <row r="7" spans="1:16" ht="40.35" customHeight="1" x14ac:dyDescent="0.25">
      <c r="A7" s="387"/>
      <c r="B7" s="22"/>
      <c r="C7" s="386"/>
      <c r="D7" s="386"/>
      <c r="E7" s="23"/>
      <c r="F7" s="23"/>
      <c r="G7" s="23"/>
      <c r="H7" s="23"/>
      <c r="I7" s="23"/>
      <c r="J7" s="269"/>
      <c r="K7" s="23"/>
      <c r="L7" s="23"/>
      <c r="M7" s="23"/>
      <c r="N7" s="23"/>
      <c r="O7" s="24"/>
      <c r="P7" s="387"/>
    </row>
    <row r="8" spans="1:16" s="12" customFormat="1" ht="57.6" customHeight="1" x14ac:dyDescent="0.25">
      <c r="A8" s="387"/>
      <c r="B8" s="25"/>
      <c r="C8" s="384" t="s">
        <v>320</v>
      </c>
      <c r="D8" s="384"/>
      <c r="E8" s="384"/>
      <c r="F8" s="269"/>
      <c r="G8" s="384" t="s">
        <v>321</v>
      </c>
      <c r="H8" s="384"/>
      <c r="I8" s="269"/>
      <c r="J8" s="384" t="s">
        <v>322</v>
      </c>
      <c r="K8" s="384"/>
      <c r="L8" s="384"/>
      <c r="M8" s="269"/>
      <c r="N8" s="269" t="s">
        <v>323</v>
      </c>
      <c r="O8" s="26"/>
      <c r="P8" s="387"/>
    </row>
    <row r="9" spans="1:16" ht="18" customHeight="1" x14ac:dyDescent="0.25">
      <c r="A9" s="387"/>
      <c r="B9" s="27"/>
      <c r="C9" s="28"/>
      <c r="D9" s="28"/>
      <c r="E9" s="28"/>
      <c r="F9" s="29"/>
      <c r="G9" s="28"/>
      <c r="H9" s="28"/>
      <c r="I9" s="29"/>
      <c r="J9" s="28"/>
      <c r="K9" s="28"/>
      <c r="L9" s="28"/>
      <c r="M9" s="29"/>
      <c r="N9" s="28"/>
      <c r="O9" s="30"/>
      <c r="P9" s="387"/>
    </row>
    <row r="10" spans="1:16" x14ac:dyDescent="0.25">
      <c r="A10" s="387"/>
      <c r="B10" s="27"/>
      <c r="C10" s="28"/>
      <c r="D10" s="28"/>
      <c r="E10" s="28"/>
      <c r="F10" s="29"/>
      <c r="G10" s="28"/>
      <c r="H10" s="28"/>
      <c r="I10" s="29"/>
      <c r="J10" s="28"/>
      <c r="K10" s="28"/>
      <c r="L10" s="28"/>
      <c r="M10" s="29"/>
      <c r="N10" s="28"/>
      <c r="O10" s="30"/>
      <c r="P10" s="387"/>
    </row>
    <row r="11" spans="1:16" x14ac:dyDescent="0.25">
      <c r="A11" s="387"/>
      <c r="B11" s="27"/>
      <c r="C11" s="28"/>
      <c r="D11" s="29"/>
      <c r="E11" s="28"/>
      <c r="F11" s="29"/>
      <c r="G11" s="28"/>
      <c r="H11" s="28"/>
      <c r="I11" s="29"/>
      <c r="J11" s="28"/>
      <c r="K11" s="28"/>
      <c r="L11" s="28"/>
      <c r="M11" s="29"/>
      <c r="N11" s="28"/>
      <c r="O11" s="30"/>
      <c r="P11" s="387"/>
    </row>
    <row r="12" spans="1:16" ht="20.25" x14ac:dyDescent="0.25">
      <c r="A12" s="387"/>
      <c r="B12" s="27"/>
      <c r="C12" s="28"/>
      <c r="D12" s="29"/>
      <c r="E12" s="28"/>
      <c r="F12" s="29"/>
      <c r="G12" s="28"/>
      <c r="H12" s="28"/>
      <c r="I12" s="29"/>
      <c r="J12" s="269"/>
      <c r="K12" s="28"/>
      <c r="L12" s="28"/>
      <c r="M12" s="29"/>
      <c r="N12" s="28"/>
      <c r="O12" s="30"/>
      <c r="P12" s="387"/>
    </row>
    <row r="13" spans="1:16" ht="57.75" customHeight="1" thickBot="1" x14ac:dyDescent="0.3">
      <c r="A13" s="387"/>
      <c r="B13" s="27"/>
      <c r="C13" s="28"/>
      <c r="D13" s="29"/>
      <c r="E13" s="28"/>
      <c r="F13" s="29"/>
      <c r="G13" s="29"/>
      <c r="H13" s="362"/>
      <c r="I13" s="29"/>
      <c r="J13" s="269"/>
      <c r="K13" s="29"/>
      <c r="L13" s="269"/>
      <c r="M13" s="29"/>
      <c r="N13" s="28"/>
      <c r="O13" s="30"/>
      <c r="P13" s="387"/>
    </row>
    <row r="14" spans="1:16" s="13" customFormat="1" ht="94.35" customHeight="1" thickBot="1" x14ac:dyDescent="0.3">
      <c r="A14" s="387"/>
      <c r="B14" s="31"/>
      <c r="C14" s="379" t="s">
        <v>327</v>
      </c>
      <c r="D14" s="268"/>
      <c r="E14" s="379" t="s">
        <v>324</v>
      </c>
      <c r="F14" s="268"/>
      <c r="G14" s="413" t="s">
        <v>325</v>
      </c>
      <c r="H14" s="414"/>
      <c r="I14" s="268"/>
      <c r="J14" s="394" t="s">
        <v>498</v>
      </c>
      <c r="K14" s="395"/>
      <c r="L14" s="396"/>
      <c r="M14" s="268"/>
      <c r="N14" s="380" t="s">
        <v>326</v>
      </c>
      <c r="O14" s="32"/>
      <c r="P14" s="387"/>
    </row>
    <row r="15" spans="1:16" s="13" customFormat="1" ht="12" customHeight="1" thickBot="1" x14ac:dyDescent="0.3">
      <c r="A15" s="387"/>
      <c r="B15" s="31"/>
      <c r="C15" s="268"/>
      <c r="D15" s="268"/>
      <c r="E15" s="268"/>
      <c r="F15" s="268"/>
      <c r="G15" s="268"/>
      <c r="H15" s="362"/>
      <c r="I15" s="268"/>
      <c r="J15" s="368"/>
      <c r="K15" s="268"/>
      <c r="L15" s="268"/>
      <c r="M15" s="268"/>
      <c r="N15" s="268"/>
      <c r="O15" s="32"/>
      <c r="P15" s="387"/>
    </row>
    <row r="16" spans="1:16" s="13" customFormat="1" ht="43.5" customHeight="1" thickBot="1" x14ac:dyDescent="0.3">
      <c r="A16" s="387"/>
      <c r="B16" s="31"/>
      <c r="C16" s="381" t="s">
        <v>329</v>
      </c>
      <c r="D16" s="33"/>
      <c r="E16" s="33"/>
      <c r="F16" s="268"/>
      <c r="G16" s="268"/>
      <c r="H16" s="412"/>
      <c r="I16" s="268"/>
      <c r="J16" s="394" t="s">
        <v>499</v>
      </c>
      <c r="K16" s="395"/>
      <c r="L16" s="396"/>
      <c r="M16" s="268"/>
      <c r="N16" s="424" t="s">
        <v>508</v>
      </c>
      <c r="O16" s="32"/>
      <c r="P16" s="387"/>
    </row>
    <row r="17" spans="1:16" s="13" customFormat="1" ht="13.5" customHeight="1" thickBot="1" x14ac:dyDescent="0.3">
      <c r="A17" s="387"/>
      <c r="B17" s="31"/>
      <c r="C17" s="382"/>
      <c r="D17" s="33"/>
      <c r="E17" s="268"/>
      <c r="F17" s="268"/>
      <c r="G17" s="268"/>
      <c r="H17" s="412"/>
      <c r="I17" s="268"/>
      <c r="J17" s="368"/>
      <c r="K17" s="268"/>
      <c r="L17" s="268"/>
      <c r="M17" s="268"/>
      <c r="N17" s="425"/>
      <c r="O17" s="32"/>
      <c r="P17" s="387"/>
    </row>
    <row r="18" spans="1:16" s="13" customFormat="1" ht="12" customHeight="1" thickBot="1" x14ac:dyDescent="0.35">
      <c r="A18" s="387"/>
      <c r="B18" s="31"/>
      <c r="C18" s="383"/>
      <c r="D18" s="367"/>
      <c r="E18" s="268"/>
      <c r="F18" s="268"/>
      <c r="G18" s="268"/>
      <c r="H18" s="412"/>
      <c r="I18" s="268"/>
      <c r="J18" s="397" t="s">
        <v>500</v>
      </c>
      <c r="K18" s="398"/>
      <c r="L18" s="399"/>
      <c r="M18" s="268"/>
      <c r="N18" s="425"/>
      <c r="O18" s="32"/>
      <c r="P18" s="387"/>
    </row>
    <row r="19" spans="1:16" s="13" customFormat="1" ht="12" customHeight="1" x14ac:dyDescent="0.3">
      <c r="A19" s="387"/>
      <c r="B19" s="31"/>
      <c r="C19" s="367"/>
      <c r="D19" s="367"/>
      <c r="E19" s="268"/>
      <c r="F19" s="268"/>
      <c r="G19" s="268"/>
      <c r="H19" s="412"/>
      <c r="I19" s="268"/>
      <c r="J19" s="400"/>
      <c r="K19" s="401"/>
      <c r="L19" s="402"/>
      <c r="M19" s="268"/>
      <c r="N19" s="425"/>
      <c r="O19" s="32"/>
      <c r="P19" s="387"/>
    </row>
    <row r="20" spans="1:16" s="13" customFormat="1" ht="12" customHeight="1" thickBot="1" x14ac:dyDescent="0.3">
      <c r="A20" s="387"/>
      <c r="B20" s="31"/>
      <c r="C20" s="268"/>
      <c r="D20" s="268"/>
      <c r="E20" s="268"/>
      <c r="F20" s="268"/>
      <c r="G20" s="268"/>
      <c r="H20" s="412"/>
      <c r="I20" s="268"/>
      <c r="J20" s="403"/>
      <c r="K20" s="404"/>
      <c r="L20" s="405"/>
      <c r="M20" s="268"/>
      <c r="N20" s="426"/>
      <c r="O20" s="32"/>
      <c r="P20" s="387"/>
    </row>
    <row r="21" spans="1:16" s="13" customFormat="1" ht="8.25" customHeight="1" thickBot="1" x14ac:dyDescent="0.3">
      <c r="A21" s="387"/>
      <c r="B21" s="31"/>
      <c r="C21" s="268"/>
      <c r="D21" s="33"/>
      <c r="E21" s="268"/>
      <c r="F21" s="268"/>
      <c r="G21" s="268"/>
      <c r="H21" s="412"/>
      <c r="I21" s="268"/>
      <c r="J21" s="268"/>
      <c r="K21" s="268"/>
      <c r="L21" s="268"/>
      <c r="M21" s="268"/>
      <c r="N21" s="368"/>
      <c r="O21" s="32"/>
      <c r="P21" s="387"/>
    </row>
    <row r="22" spans="1:16" s="13" customFormat="1" ht="16.899999999999999" customHeight="1" x14ac:dyDescent="0.25">
      <c r="A22" s="387"/>
      <c r="B22" s="31"/>
      <c r="C22" s="268"/>
      <c r="D22" s="33"/>
      <c r="E22" s="268"/>
      <c r="F22" s="268"/>
      <c r="G22" s="268"/>
      <c r="H22" s="412"/>
      <c r="I22" s="361"/>
      <c r="J22" s="406" t="s">
        <v>501</v>
      </c>
      <c r="K22" s="407"/>
      <c r="L22" s="408"/>
      <c r="M22" s="268"/>
      <c r="N22" s="368"/>
      <c r="O22" s="32"/>
      <c r="P22" s="387"/>
    </row>
    <row r="23" spans="1:16" s="13" customFormat="1" ht="16.899999999999999" customHeight="1" thickBot="1" x14ac:dyDescent="0.3">
      <c r="A23" s="387"/>
      <c r="B23" s="31"/>
      <c r="C23" s="33"/>
      <c r="D23" s="33"/>
      <c r="E23" s="268"/>
      <c r="F23" s="268"/>
      <c r="G23" s="268"/>
      <c r="H23" s="412"/>
      <c r="I23" s="361"/>
      <c r="J23" s="409"/>
      <c r="K23" s="410"/>
      <c r="L23" s="411"/>
      <c r="M23" s="268"/>
      <c r="N23" s="368"/>
      <c r="O23" s="32"/>
      <c r="P23" s="387"/>
    </row>
    <row r="24" spans="1:16" s="13" customFormat="1" ht="9" customHeight="1" x14ac:dyDescent="0.25">
      <c r="A24" s="387"/>
      <c r="B24" s="31"/>
      <c r="C24" s="33"/>
      <c r="D24" s="33"/>
      <c r="E24" s="268"/>
      <c r="F24" s="268"/>
      <c r="G24" s="268"/>
      <c r="H24" s="419"/>
      <c r="I24" s="419"/>
      <c r="J24" s="419"/>
      <c r="K24" s="419"/>
      <c r="L24" s="419"/>
      <c r="M24" s="268"/>
      <c r="N24" s="28"/>
      <c r="O24" s="32"/>
      <c r="P24" s="387"/>
    </row>
    <row r="25" spans="1:16" s="13" customFormat="1" ht="5.25" customHeight="1" thickBot="1" x14ac:dyDescent="0.3">
      <c r="A25" s="387"/>
      <c r="B25" s="31"/>
      <c r="C25" s="33"/>
      <c r="D25" s="33"/>
      <c r="E25" s="268"/>
      <c r="F25" s="268"/>
      <c r="G25" s="268"/>
      <c r="H25" s="419"/>
      <c r="I25" s="419"/>
      <c r="J25" s="419"/>
      <c r="K25" s="419"/>
      <c r="L25" s="419"/>
      <c r="M25" s="268"/>
      <c r="N25" s="28"/>
      <c r="O25" s="32"/>
      <c r="P25" s="387"/>
    </row>
    <row r="26" spans="1:16" s="13" customFormat="1" ht="15" customHeight="1" thickTop="1" x14ac:dyDescent="0.25">
      <c r="A26" s="387"/>
      <c r="B26" s="31"/>
      <c r="C26" s="33"/>
      <c r="D26" s="33"/>
      <c r="E26" s="33"/>
      <c r="F26" s="268"/>
      <c r="G26" s="268"/>
      <c r="H26" s="415" t="s">
        <v>328</v>
      </c>
      <c r="I26" s="416"/>
      <c r="J26" s="416"/>
      <c r="K26" s="416"/>
      <c r="L26" s="417"/>
      <c r="M26" s="268"/>
      <c r="N26" s="28"/>
      <c r="O26" s="32"/>
      <c r="P26" s="387"/>
    </row>
    <row r="27" spans="1:16" s="13" customFormat="1" ht="74.25" customHeight="1" x14ac:dyDescent="0.25">
      <c r="A27" s="387"/>
      <c r="B27" s="31"/>
      <c r="C27" s="33"/>
      <c r="D27" s="33"/>
      <c r="E27" s="33"/>
      <c r="F27" s="268"/>
      <c r="G27" s="268"/>
      <c r="H27" s="418"/>
      <c r="I27" s="419"/>
      <c r="J27" s="419"/>
      <c r="K27" s="419"/>
      <c r="L27" s="420"/>
      <c r="M27" s="268"/>
      <c r="N27" s="28"/>
      <c r="O27" s="32"/>
      <c r="P27" s="387"/>
    </row>
    <row r="28" spans="1:16" s="13" customFormat="1" ht="12.75" customHeight="1" x14ac:dyDescent="0.25">
      <c r="A28" s="387"/>
      <c r="B28" s="31"/>
      <c r="C28" s="33"/>
      <c r="D28" s="33"/>
      <c r="E28" s="33"/>
      <c r="F28" s="268"/>
      <c r="G28" s="268"/>
      <c r="H28" s="418"/>
      <c r="I28" s="419"/>
      <c r="J28" s="419"/>
      <c r="K28" s="419"/>
      <c r="L28" s="420"/>
      <c r="M28" s="268"/>
      <c r="N28" s="268"/>
      <c r="O28" s="32"/>
      <c r="P28" s="387"/>
    </row>
    <row r="29" spans="1:16" ht="18" customHeight="1" thickBot="1" x14ac:dyDescent="0.3">
      <c r="A29" s="387"/>
      <c r="B29" s="31"/>
      <c r="C29" s="33"/>
      <c r="D29" s="33"/>
      <c r="E29" s="33"/>
      <c r="F29" s="268"/>
      <c r="G29" s="268"/>
      <c r="H29" s="421"/>
      <c r="I29" s="422"/>
      <c r="J29" s="422"/>
      <c r="K29" s="422"/>
      <c r="L29" s="423"/>
      <c r="M29" s="268"/>
      <c r="N29" s="268"/>
      <c r="O29" s="32"/>
      <c r="P29" s="387"/>
    </row>
    <row r="30" spans="1:16" ht="15.95" customHeight="1" thickTop="1" x14ac:dyDescent="0.25">
      <c r="A30" s="387"/>
      <c r="B30" s="34"/>
      <c r="C30" s="35"/>
      <c r="D30" s="35"/>
      <c r="E30" s="35"/>
      <c r="F30" s="35"/>
      <c r="G30" s="35"/>
      <c r="H30" s="36"/>
      <c r="I30" s="36"/>
      <c r="J30" s="36"/>
      <c r="K30" s="36"/>
      <c r="L30" s="36"/>
      <c r="M30" s="36"/>
      <c r="N30" s="36"/>
      <c r="O30" s="32"/>
      <c r="P30" s="387"/>
    </row>
    <row r="31" spans="1:16" ht="18.75" thickBot="1" x14ac:dyDescent="0.3">
      <c r="A31" s="387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9"/>
      <c r="P31" s="387"/>
    </row>
    <row r="32" spans="1:16" ht="18.75" thickBot="1" x14ac:dyDescent="0.3">
      <c r="A32" s="388"/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90"/>
    </row>
  </sheetData>
  <sheetProtection selectLockedCells="1" sort="0" autoFilter="0" selectUnlockedCells="1"/>
  <mergeCells count="25">
    <mergeCell ref="A2:A31"/>
    <mergeCell ref="A32:P32"/>
    <mergeCell ref="P2:P31"/>
    <mergeCell ref="A1:P1"/>
    <mergeCell ref="J14:L14"/>
    <mergeCell ref="J16:L16"/>
    <mergeCell ref="J18:L20"/>
    <mergeCell ref="J22:L23"/>
    <mergeCell ref="H16:H18"/>
    <mergeCell ref="H19:H21"/>
    <mergeCell ref="H22:H23"/>
    <mergeCell ref="G14:H14"/>
    <mergeCell ref="H26:L29"/>
    <mergeCell ref="H24:L24"/>
    <mergeCell ref="H25:L25"/>
    <mergeCell ref="N16:N20"/>
    <mergeCell ref="C16:C18"/>
    <mergeCell ref="C8:E8"/>
    <mergeCell ref="F3:N3"/>
    <mergeCell ref="F4:N4"/>
    <mergeCell ref="F5:N5"/>
    <mergeCell ref="F6:N6"/>
    <mergeCell ref="C7:D7"/>
    <mergeCell ref="J8:L8"/>
    <mergeCell ref="G8:H8"/>
  </mergeCells>
  <hyperlinks>
    <hyperlink ref="E14" location="'2. RAZA-CRUCE SIST EXPLOTACION'!A1" display="SISTEMAS DE EXPLOTACIÓN BOVINA" xr:uid="{00000000-0004-0000-0000-000000000000}"/>
    <hyperlink ref="N14" location="'9. AVES'!A1" display="'9. AVES'!A1" xr:uid="{00000000-0004-0000-0000-000007000000}"/>
    <hyperlink ref="G14" location="'4. PORCINOS'!A1" display="INVENTARIO Y SISTEMAS DE EXPLOTACIÓN PORCINA" xr:uid="{00000000-0004-0000-0000-000008000000}"/>
    <hyperlink ref="C16" location="'3. PRODUCCION DE LECHE'!A1" display="PRODUCCIÓN DE LECHE" xr:uid="{00000000-0004-0000-0000-00000A000000}"/>
    <hyperlink ref="J14" location="'9. OTRAS ESPECIES'!A1" display="OTRAS ESPECIES PECUARIAS" xr:uid="{00000000-0004-0000-0000-00000B000000}"/>
    <hyperlink ref="C14" location="'1. INVENTARIO BOVINO 2020'!A1" display="INVENTARIO BOVINO 2020" xr:uid="{00000000-0004-0000-0000-00000F000000}"/>
    <hyperlink ref="J16" location="'9. OTRAS ESPECIES PECUARIAS'!A1" display="INVENTARIO Y GRANJAS PRODUCTORAS" xr:uid="{C67C6BBF-9569-4555-A998-E50F335B94DC}"/>
    <hyperlink ref="J18" location="'9. OTRAS ESPECIES PECUARIAS'!A1" display="INVENTARIO Y GRANJAS PRODUCTORAS" xr:uid="{06BB89CE-F6D9-4D1C-B779-911836B448C7}"/>
    <hyperlink ref="J14:L14" location="'5. EQUINOS'!A1" display="EQUINOS" xr:uid="{E53FEF7D-504B-4E5D-9943-4D0BFC3B9DA5}"/>
    <hyperlink ref="J16:L16" location="'6. OVINOS'!A1" display="OVINOS" xr:uid="{9A2E1CF2-F1AD-4A50-9EA8-A19C720C7901}"/>
    <hyperlink ref="J18:L20" location="'7. CAPRINOS'!A1" display="CAPRINOS" xr:uid="{89CC61B1-DA18-4070-A45B-3F14D06E3DE1}"/>
    <hyperlink ref="J22:L23" location="'8. BUFALOS'!A1" display="BÚFALOS" xr:uid="{054475E2-805F-45A4-AEF9-E4DE28C16CE1}"/>
    <hyperlink ref="N16:N20" location="'10. RENDIMIENTO HUEVOS'!A1" display="RENDIMIENTOS DE HUEVOS" xr:uid="{9B1269C9-8587-4B4C-9124-13AC15C7DDEB}"/>
  </hyperlinks>
  <pageMargins left="0.7" right="0.7" top="0.75" bottom="0.75" header="0.3" footer="0.3"/>
  <pageSetup scale="27"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P135"/>
  <sheetViews>
    <sheetView topLeftCell="A118" workbookViewId="0"/>
  </sheetViews>
  <sheetFormatPr baseColWidth="10" defaultRowHeight="15" outlineLevelRow="2" x14ac:dyDescent="0.25"/>
  <cols>
    <col min="1" max="1" width="21" customWidth="1"/>
    <col min="2" max="2" width="8.42578125" customWidth="1"/>
    <col min="3" max="3" width="20.140625" customWidth="1"/>
    <col min="4" max="4" width="16.42578125" customWidth="1"/>
    <col min="5" max="5" width="13.7109375" customWidth="1"/>
    <col min="7" max="9" width="16" style="114" customWidth="1"/>
    <col min="10" max="10" width="18.5703125" style="114" customWidth="1"/>
    <col min="11" max="11" width="14.5703125" style="114" customWidth="1"/>
    <col min="12" max="12" width="11.5703125" style="114" bestFit="1" customWidth="1"/>
    <col min="13" max="13" width="12.5703125" style="114" bestFit="1" customWidth="1"/>
    <col min="14" max="14" width="11.5703125" style="114" bestFit="1" customWidth="1"/>
    <col min="15" max="15" width="12.5703125" style="114" bestFit="1" customWidth="1"/>
    <col min="16" max="16" width="15.28515625" style="114" bestFit="1" customWidth="1"/>
  </cols>
  <sheetData>
    <row r="1" spans="1:16" ht="74.25" customHeight="1" thickBot="1" x14ac:dyDescent="0.3">
      <c r="A1" s="374" t="s">
        <v>156</v>
      </c>
      <c r="B1" s="462" t="s">
        <v>507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4"/>
    </row>
    <row r="2" spans="1:16" s="337" customFormat="1" ht="45" x14ac:dyDescent="0.25">
      <c r="A2" s="369" t="s">
        <v>0</v>
      </c>
      <c r="B2" s="370" t="s">
        <v>132</v>
      </c>
      <c r="C2" s="371" t="s">
        <v>158</v>
      </c>
      <c r="D2" s="370" t="s">
        <v>133</v>
      </c>
      <c r="E2" s="370" t="s">
        <v>134</v>
      </c>
      <c r="F2" s="370" t="s">
        <v>4</v>
      </c>
      <c r="G2" s="372" t="s">
        <v>144</v>
      </c>
      <c r="H2" s="372" t="s">
        <v>451</v>
      </c>
      <c r="I2" s="372" t="s">
        <v>452</v>
      </c>
      <c r="J2" s="372" t="s">
        <v>145</v>
      </c>
      <c r="K2" s="372" t="s">
        <v>146</v>
      </c>
      <c r="L2" s="372" t="s">
        <v>147</v>
      </c>
      <c r="M2" s="372" t="s">
        <v>148</v>
      </c>
      <c r="N2" s="372" t="s">
        <v>149</v>
      </c>
      <c r="O2" s="372" t="s">
        <v>150</v>
      </c>
      <c r="P2" s="373" t="s">
        <v>450</v>
      </c>
    </row>
    <row r="3" spans="1:16" outlineLevel="2" x14ac:dyDescent="0.25">
      <c r="A3" s="251" t="s">
        <v>15</v>
      </c>
      <c r="B3" s="252">
        <v>25</v>
      </c>
      <c r="C3" s="6" t="s">
        <v>171</v>
      </c>
      <c r="D3" s="251" t="s">
        <v>34</v>
      </c>
      <c r="E3" s="252">
        <v>25183</v>
      </c>
      <c r="F3" s="252">
        <v>2020</v>
      </c>
      <c r="G3" s="254">
        <v>601000</v>
      </c>
      <c r="H3" s="253">
        <v>5</v>
      </c>
      <c r="I3" s="253">
        <f>H3*G3</f>
        <v>3005000</v>
      </c>
      <c r="J3" s="254">
        <v>10</v>
      </c>
      <c r="K3" s="254">
        <v>341460</v>
      </c>
      <c r="L3" s="254">
        <v>4</v>
      </c>
      <c r="M3" s="254">
        <v>0</v>
      </c>
      <c r="N3" s="254">
        <v>0</v>
      </c>
      <c r="O3" s="254">
        <v>8000</v>
      </c>
      <c r="P3" s="253">
        <f t="shared" ref="P3:P38" si="0">I3+K3+M3+O3</f>
        <v>3354460</v>
      </c>
    </row>
    <row r="4" spans="1:16" outlineLevel="2" x14ac:dyDescent="0.25">
      <c r="A4" s="251" t="s">
        <v>15</v>
      </c>
      <c r="B4" s="252">
        <v>25</v>
      </c>
      <c r="C4" s="6" t="s">
        <v>171</v>
      </c>
      <c r="D4" s="251" t="s">
        <v>69</v>
      </c>
      <c r="E4" s="252">
        <v>25426</v>
      </c>
      <c r="F4" s="252">
        <v>2020</v>
      </c>
      <c r="G4" s="254">
        <v>99000</v>
      </c>
      <c r="H4" s="253">
        <v>6</v>
      </c>
      <c r="I4" s="253">
        <f t="shared" ref="I4:I75" si="1">H4*G4</f>
        <v>594000</v>
      </c>
      <c r="J4" s="254">
        <v>2</v>
      </c>
      <c r="K4" s="254">
        <v>10000</v>
      </c>
      <c r="L4" s="254">
        <v>2</v>
      </c>
      <c r="M4" s="254">
        <v>0</v>
      </c>
      <c r="N4" s="254">
        <v>0</v>
      </c>
      <c r="O4" s="254">
        <v>5000</v>
      </c>
      <c r="P4" s="253">
        <f t="shared" si="0"/>
        <v>609000</v>
      </c>
    </row>
    <row r="5" spans="1:16" outlineLevel="2" x14ac:dyDescent="0.25">
      <c r="A5" s="251" t="s">
        <v>15</v>
      </c>
      <c r="B5" s="252">
        <v>25</v>
      </c>
      <c r="C5" s="6" t="s">
        <v>171</v>
      </c>
      <c r="D5" s="251" t="s">
        <v>71</v>
      </c>
      <c r="E5" s="252">
        <v>25436</v>
      </c>
      <c r="F5" s="252">
        <v>2020</v>
      </c>
      <c r="G5" s="254">
        <v>0</v>
      </c>
      <c r="H5" s="255">
        <v>0</v>
      </c>
      <c r="I5" s="253">
        <f t="shared" si="1"/>
        <v>0</v>
      </c>
      <c r="J5" s="254">
        <v>0</v>
      </c>
      <c r="K5" s="254">
        <v>0</v>
      </c>
      <c r="L5" s="254">
        <v>0</v>
      </c>
      <c r="M5" s="254">
        <v>63000</v>
      </c>
      <c r="N5" s="254">
        <v>2</v>
      </c>
      <c r="O5" s="254">
        <v>22000</v>
      </c>
      <c r="P5" s="253">
        <f t="shared" si="0"/>
        <v>85000</v>
      </c>
    </row>
    <row r="6" spans="1:16" outlineLevel="2" x14ac:dyDescent="0.25">
      <c r="A6" s="251" t="s">
        <v>15</v>
      </c>
      <c r="B6" s="252">
        <v>25</v>
      </c>
      <c r="C6" s="6" t="s">
        <v>171</v>
      </c>
      <c r="D6" s="251" t="s">
        <v>98</v>
      </c>
      <c r="E6" s="252">
        <v>25736</v>
      </c>
      <c r="F6" s="252">
        <v>2020</v>
      </c>
      <c r="G6" s="254">
        <v>240000</v>
      </c>
      <c r="H6" s="253">
        <v>5</v>
      </c>
      <c r="I6" s="253">
        <f t="shared" si="1"/>
        <v>1200000</v>
      </c>
      <c r="J6" s="254">
        <v>5</v>
      </c>
      <c r="K6" s="254">
        <v>15000</v>
      </c>
      <c r="L6" s="254">
        <v>2</v>
      </c>
      <c r="M6" s="254">
        <v>11500</v>
      </c>
      <c r="N6" s="254">
        <v>1</v>
      </c>
      <c r="O6" s="254">
        <v>5255</v>
      </c>
      <c r="P6" s="253">
        <f t="shared" si="0"/>
        <v>1231755</v>
      </c>
    </row>
    <row r="7" spans="1:16" outlineLevel="2" x14ac:dyDescent="0.25">
      <c r="A7" s="251" t="s">
        <v>15</v>
      </c>
      <c r="B7" s="252">
        <v>25</v>
      </c>
      <c r="C7" s="6" t="s">
        <v>171</v>
      </c>
      <c r="D7" s="251" t="s">
        <v>105</v>
      </c>
      <c r="E7" s="252">
        <v>25772</v>
      </c>
      <c r="F7" s="252">
        <v>2020</v>
      </c>
      <c r="G7" s="254">
        <v>650000</v>
      </c>
      <c r="H7" s="253">
        <v>6</v>
      </c>
      <c r="I7" s="253">
        <f t="shared" si="1"/>
        <v>3900000</v>
      </c>
      <c r="J7" s="254">
        <v>9</v>
      </c>
      <c r="K7" s="254">
        <v>120000</v>
      </c>
      <c r="L7" s="254">
        <v>8</v>
      </c>
      <c r="M7" s="254">
        <v>0</v>
      </c>
      <c r="N7" s="254">
        <v>0</v>
      </c>
      <c r="O7" s="254">
        <v>8500</v>
      </c>
      <c r="P7" s="253">
        <f t="shared" si="0"/>
        <v>4028500</v>
      </c>
    </row>
    <row r="8" spans="1:16" outlineLevel="2" x14ac:dyDescent="0.25">
      <c r="A8" s="251" t="s">
        <v>15</v>
      </c>
      <c r="B8" s="252">
        <v>25</v>
      </c>
      <c r="C8" s="6" t="s">
        <v>171</v>
      </c>
      <c r="D8" s="251" t="s">
        <v>114</v>
      </c>
      <c r="E8" s="252">
        <v>25807</v>
      </c>
      <c r="F8" s="252">
        <v>2020</v>
      </c>
      <c r="G8" s="254">
        <v>0</v>
      </c>
      <c r="H8" s="253">
        <v>5</v>
      </c>
      <c r="I8" s="253">
        <f t="shared" si="1"/>
        <v>0</v>
      </c>
      <c r="J8" s="254">
        <v>0</v>
      </c>
      <c r="K8" s="254">
        <v>0</v>
      </c>
      <c r="L8" s="254">
        <v>0</v>
      </c>
      <c r="M8" s="254">
        <v>0</v>
      </c>
      <c r="N8" s="254">
        <v>0</v>
      </c>
      <c r="O8" s="254">
        <v>17000</v>
      </c>
      <c r="P8" s="253">
        <f t="shared" si="0"/>
        <v>17000</v>
      </c>
    </row>
    <row r="9" spans="1:16" outlineLevel="2" x14ac:dyDescent="0.25">
      <c r="A9" s="251" t="s">
        <v>15</v>
      </c>
      <c r="B9" s="252">
        <v>25</v>
      </c>
      <c r="C9" s="6" t="s">
        <v>171</v>
      </c>
      <c r="D9" s="251" t="s">
        <v>126</v>
      </c>
      <c r="E9" s="252">
        <v>25873</v>
      </c>
      <c r="F9" s="252">
        <v>2020</v>
      </c>
      <c r="G9" s="254">
        <v>90000</v>
      </c>
      <c r="H9" s="253">
        <v>5</v>
      </c>
      <c r="I9" s="253">
        <f t="shared" si="1"/>
        <v>450000</v>
      </c>
      <c r="J9" s="254">
        <v>2</v>
      </c>
      <c r="K9" s="254">
        <v>0</v>
      </c>
      <c r="L9" s="254">
        <v>0</v>
      </c>
      <c r="M9" s="254">
        <v>0</v>
      </c>
      <c r="N9" s="254">
        <v>0</v>
      </c>
      <c r="O9" s="254">
        <v>22828</v>
      </c>
      <c r="P9" s="253">
        <f t="shared" si="0"/>
        <v>472828</v>
      </c>
    </row>
    <row r="10" spans="1:16" outlineLevel="1" x14ac:dyDescent="0.25">
      <c r="A10" s="241"/>
      <c r="B10" s="242"/>
      <c r="C10" s="243" t="s">
        <v>179</v>
      </c>
      <c r="D10" s="244"/>
      <c r="E10" s="242"/>
      <c r="F10" s="242"/>
      <c r="G10" s="256">
        <f>SUBTOTAL(9,G3:G9)</f>
        <v>1680000</v>
      </c>
      <c r="H10" s="257"/>
      <c r="I10" s="257">
        <f t="shared" ref="I10:P10" si="2">SUBTOTAL(9,I3:I9)</f>
        <v>9149000</v>
      </c>
      <c r="J10" s="256">
        <f t="shared" si="2"/>
        <v>28</v>
      </c>
      <c r="K10" s="256">
        <f t="shared" si="2"/>
        <v>486460</v>
      </c>
      <c r="L10" s="256">
        <f t="shared" si="2"/>
        <v>16</v>
      </c>
      <c r="M10" s="256">
        <f t="shared" si="2"/>
        <v>74500</v>
      </c>
      <c r="N10" s="256">
        <f t="shared" si="2"/>
        <v>3</v>
      </c>
      <c r="O10" s="256">
        <f t="shared" si="2"/>
        <v>88583</v>
      </c>
      <c r="P10" s="245">
        <f t="shared" si="2"/>
        <v>9798543</v>
      </c>
    </row>
    <row r="11" spans="1:16" outlineLevel="2" x14ac:dyDescent="0.25">
      <c r="A11" s="251" t="s">
        <v>15</v>
      </c>
      <c r="B11" s="252">
        <v>25</v>
      </c>
      <c r="C11" s="6" t="s">
        <v>180</v>
      </c>
      <c r="D11" s="251" t="s">
        <v>16</v>
      </c>
      <c r="E11" s="252">
        <v>25001</v>
      </c>
      <c r="F11" s="252">
        <v>2020</v>
      </c>
      <c r="G11" s="254">
        <v>1000</v>
      </c>
      <c r="H11" s="253">
        <v>5</v>
      </c>
      <c r="I11" s="253">
        <f t="shared" si="1"/>
        <v>5000</v>
      </c>
      <c r="J11" s="254">
        <v>5</v>
      </c>
      <c r="K11" s="254">
        <v>3200</v>
      </c>
      <c r="L11" s="254">
        <v>3</v>
      </c>
      <c r="M11" s="254">
        <v>0</v>
      </c>
      <c r="N11" s="254">
        <v>0</v>
      </c>
      <c r="O11" s="254">
        <v>3600</v>
      </c>
      <c r="P11" s="253">
        <f t="shared" si="0"/>
        <v>11800</v>
      </c>
    </row>
    <row r="12" spans="1:16" outlineLevel="2" x14ac:dyDescent="0.25">
      <c r="A12" s="251" t="s">
        <v>15</v>
      </c>
      <c r="B12" s="252">
        <v>25</v>
      </c>
      <c r="C12" s="6" t="s">
        <v>180</v>
      </c>
      <c r="D12" s="251" t="s">
        <v>51</v>
      </c>
      <c r="E12" s="252">
        <v>25307</v>
      </c>
      <c r="F12" s="252">
        <v>2020</v>
      </c>
      <c r="G12" s="254">
        <v>0</v>
      </c>
      <c r="H12" s="253">
        <v>0</v>
      </c>
      <c r="I12" s="253">
        <f t="shared" si="1"/>
        <v>0</v>
      </c>
      <c r="J12" s="254">
        <v>0</v>
      </c>
      <c r="K12" s="254">
        <v>46000</v>
      </c>
      <c r="L12" s="254">
        <v>2</v>
      </c>
      <c r="M12" s="254">
        <v>0</v>
      </c>
      <c r="N12" s="254">
        <v>0</v>
      </c>
      <c r="O12" s="254">
        <v>8300</v>
      </c>
      <c r="P12" s="253">
        <f t="shared" si="0"/>
        <v>54300</v>
      </c>
    </row>
    <row r="13" spans="1:16" outlineLevel="2" x14ac:dyDescent="0.25">
      <c r="A13" s="251" t="s">
        <v>15</v>
      </c>
      <c r="B13" s="252">
        <v>25</v>
      </c>
      <c r="C13" s="6" t="s">
        <v>180</v>
      </c>
      <c r="D13" s="251" t="s">
        <v>56</v>
      </c>
      <c r="E13" s="252">
        <v>25324</v>
      </c>
      <c r="F13" s="252">
        <v>2020</v>
      </c>
      <c r="G13" s="254">
        <v>0</v>
      </c>
      <c r="H13" s="255">
        <v>0</v>
      </c>
      <c r="I13" s="253">
        <f t="shared" si="1"/>
        <v>0</v>
      </c>
      <c r="J13" s="254">
        <v>0</v>
      </c>
      <c r="K13" s="254">
        <v>0</v>
      </c>
      <c r="L13" s="254">
        <v>0</v>
      </c>
      <c r="M13" s="254">
        <v>0</v>
      </c>
      <c r="N13" s="254">
        <v>0</v>
      </c>
      <c r="O13" s="254">
        <v>8845</v>
      </c>
      <c r="P13" s="253">
        <f t="shared" si="0"/>
        <v>8845</v>
      </c>
    </row>
    <row r="14" spans="1:16" outlineLevel="2" x14ac:dyDescent="0.25">
      <c r="A14" s="251" t="s">
        <v>15</v>
      </c>
      <c r="B14" s="252">
        <v>25</v>
      </c>
      <c r="C14" s="6" t="s">
        <v>180</v>
      </c>
      <c r="D14" s="251" t="s">
        <v>61</v>
      </c>
      <c r="E14" s="252">
        <v>25368</v>
      </c>
      <c r="F14" s="252">
        <v>2020</v>
      </c>
      <c r="G14" s="254">
        <v>0</v>
      </c>
      <c r="H14" s="253">
        <v>0</v>
      </c>
      <c r="I14" s="253">
        <f t="shared" si="1"/>
        <v>0</v>
      </c>
      <c r="J14" s="254">
        <v>0</v>
      </c>
      <c r="K14" s="254">
        <v>0</v>
      </c>
      <c r="L14" s="254">
        <v>0</v>
      </c>
      <c r="M14" s="254">
        <v>0</v>
      </c>
      <c r="N14" s="254">
        <v>0</v>
      </c>
      <c r="O14" s="254">
        <v>23750</v>
      </c>
      <c r="P14" s="253">
        <f t="shared" si="0"/>
        <v>23750</v>
      </c>
    </row>
    <row r="15" spans="1:16" outlineLevel="2" x14ac:dyDescent="0.25">
      <c r="A15" s="251" t="s">
        <v>15</v>
      </c>
      <c r="B15" s="252">
        <v>25</v>
      </c>
      <c r="C15" s="6" t="s">
        <v>180</v>
      </c>
      <c r="D15" s="251" t="s">
        <v>74</v>
      </c>
      <c r="E15" s="252">
        <v>25483</v>
      </c>
      <c r="F15" s="252">
        <v>2020</v>
      </c>
      <c r="G15" s="254">
        <v>2400</v>
      </c>
      <c r="H15" s="255">
        <v>4</v>
      </c>
      <c r="I15" s="253">
        <f t="shared" si="1"/>
        <v>9600</v>
      </c>
      <c r="J15" s="254">
        <v>1</v>
      </c>
      <c r="K15" s="254">
        <v>0</v>
      </c>
      <c r="L15" s="254">
        <v>0</v>
      </c>
      <c r="M15" s="254">
        <v>0</v>
      </c>
      <c r="N15" s="254">
        <v>0</v>
      </c>
      <c r="O15" s="254">
        <v>11345</v>
      </c>
      <c r="P15" s="253">
        <f t="shared" si="0"/>
        <v>20945</v>
      </c>
    </row>
    <row r="16" spans="1:16" outlineLevel="2" x14ac:dyDescent="0.25">
      <c r="A16" s="251" t="s">
        <v>15</v>
      </c>
      <c r="B16" s="252">
        <v>25</v>
      </c>
      <c r="C16" s="6" t="s">
        <v>180</v>
      </c>
      <c r="D16" s="251" t="s">
        <v>76</v>
      </c>
      <c r="E16" s="252">
        <v>25488</v>
      </c>
      <c r="F16" s="252">
        <v>2020</v>
      </c>
      <c r="G16" s="254">
        <v>420000</v>
      </c>
      <c r="H16" s="253">
        <v>5</v>
      </c>
      <c r="I16" s="253">
        <f t="shared" si="1"/>
        <v>2100000</v>
      </c>
      <c r="J16" s="254">
        <v>3</v>
      </c>
      <c r="K16" s="254">
        <v>3500</v>
      </c>
      <c r="L16" s="254">
        <v>1</v>
      </c>
      <c r="M16" s="254">
        <v>0</v>
      </c>
      <c r="N16" s="254">
        <v>0</v>
      </c>
      <c r="O16" s="254">
        <v>9260</v>
      </c>
      <c r="P16" s="253">
        <f t="shared" si="0"/>
        <v>2112760</v>
      </c>
    </row>
    <row r="17" spans="1:16" outlineLevel="2" x14ac:dyDescent="0.25">
      <c r="A17" s="251" t="s">
        <v>15</v>
      </c>
      <c r="B17" s="252">
        <v>25</v>
      </c>
      <c r="C17" s="6" t="s">
        <v>180</v>
      </c>
      <c r="D17" s="251" t="s">
        <v>91</v>
      </c>
      <c r="E17" s="252">
        <v>25612</v>
      </c>
      <c r="F17" s="252">
        <v>2020</v>
      </c>
      <c r="G17" s="254">
        <v>9500</v>
      </c>
      <c r="H17" s="253">
        <v>4</v>
      </c>
      <c r="I17" s="253">
        <f t="shared" si="1"/>
        <v>38000</v>
      </c>
      <c r="J17" s="254">
        <v>1</v>
      </c>
      <c r="K17" s="254">
        <v>4850</v>
      </c>
      <c r="L17" s="254">
        <v>1</v>
      </c>
      <c r="M17" s="254">
        <v>0</v>
      </c>
      <c r="N17" s="254">
        <v>0</v>
      </c>
      <c r="O17" s="254">
        <v>8000</v>
      </c>
      <c r="P17" s="253">
        <f t="shared" si="0"/>
        <v>50850</v>
      </c>
    </row>
    <row r="18" spans="1:16" outlineLevel="2" x14ac:dyDescent="0.25">
      <c r="A18" s="251" t="s">
        <v>15</v>
      </c>
      <c r="B18" s="252">
        <v>25</v>
      </c>
      <c r="C18" s="6" t="s">
        <v>180</v>
      </c>
      <c r="D18" s="251" t="s">
        <v>115</v>
      </c>
      <c r="E18" s="252">
        <v>25815</v>
      </c>
      <c r="F18" s="252">
        <v>2020</v>
      </c>
      <c r="G18" s="254">
        <v>0</v>
      </c>
      <c r="H18" s="255">
        <v>0</v>
      </c>
      <c r="I18" s="253">
        <f t="shared" si="1"/>
        <v>0</v>
      </c>
      <c r="J18" s="254">
        <v>0</v>
      </c>
      <c r="K18" s="254">
        <v>86000</v>
      </c>
      <c r="L18" s="254">
        <v>4</v>
      </c>
      <c r="M18" s="254">
        <v>0</v>
      </c>
      <c r="N18" s="254">
        <v>0</v>
      </c>
      <c r="O18" s="254">
        <v>22000</v>
      </c>
      <c r="P18" s="253">
        <f t="shared" si="0"/>
        <v>108000</v>
      </c>
    </row>
    <row r="19" spans="1:16" outlineLevel="1" x14ac:dyDescent="0.25">
      <c r="A19" s="241"/>
      <c r="B19" s="242"/>
      <c r="C19" s="243" t="s">
        <v>189</v>
      </c>
      <c r="D19" s="244"/>
      <c r="E19" s="242"/>
      <c r="F19" s="242"/>
      <c r="G19" s="256">
        <f>SUBTOTAL(9,G11:G18)</f>
        <v>432900</v>
      </c>
      <c r="H19" s="256"/>
      <c r="I19" s="257">
        <f t="shared" ref="I19:P19" si="3">SUBTOTAL(9,I11:I18)</f>
        <v>2152600</v>
      </c>
      <c r="J19" s="256">
        <f t="shared" si="3"/>
        <v>10</v>
      </c>
      <c r="K19" s="256">
        <f t="shared" si="3"/>
        <v>143550</v>
      </c>
      <c r="L19" s="256">
        <f t="shared" si="3"/>
        <v>11</v>
      </c>
      <c r="M19" s="256">
        <f t="shared" si="3"/>
        <v>0</v>
      </c>
      <c r="N19" s="256">
        <f t="shared" si="3"/>
        <v>0</v>
      </c>
      <c r="O19" s="256">
        <f t="shared" si="3"/>
        <v>95100</v>
      </c>
      <c r="P19" s="245">
        <f t="shared" si="3"/>
        <v>2391250</v>
      </c>
    </row>
    <row r="20" spans="1:16" outlineLevel="2" x14ac:dyDescent="0.25">
      <c r="A20" s="251" t="s">
        <v>15</v>
      </c>
      <c r="B20" s="252">
        <v>25</v>
      </c>
      <c r="C20" s="6" t="s">
        <v>190</v>
      </c>
      <c r="D20" s="251" t="s">
        <v>27</v>
      </c>
      <c r="E20" s="252">
        <v>25148</v>
      </c>
      <c r="F20" s="252">
        <v>2020</v>
      </c>
      <c r="G20" s="254">
        <v>0</v>
      </c>
      <c r="H20" s="253">
        <v>0</v>
      </c>
      <c r="I20" s="253">
        <f t="shared" si="1"/>
        <v>0</v>
      </c>
      <c r="J20" s="254">
        <v>0</v>
      </c>
      <c r="K20" s="254">
        <v>0</v>
      </c>
      <c r="L20" s="254">
        <v>0</v>
      </c>
      <c r="M20" s="254">
        <v>0</v>
      </c>
      <c r="N20" s="254">
        <v>0</v>
      </c>
      <c r="O20" s="254">
        <v>68456</v>
      </c>
      <c r="P20" s="253">
        <f t="shared" si="0"/>
        <v>68456</v>
      </c>
    </row>
    <row r="21" spans="1:16" outlineLevel="2" x14ac:dyDescent="0.25">
      <c r="A21" s="251" t="s">
        <v>15</v>
      </c>
      <c r="B21" s="252">
        <v>25</v>
      </c>
      <c r="C21" s="6" t="s">
        <v>190</v>
      </c>
      <c r="D21" s="251" t="s">
        <v>54</v>
      </c>
      <c r="E21" s="252">
        <v>25320</v>
      </c>
      <c r="F21" s="252">
        <v>2020</v>
      </c>
      <c r="G21" s="254">
        <v>1430000</v>
      </c>
      <c r="H21" s="253">
        <v>6</v>
      </c>
      <c r="I21" s="253">
        <f t="shared" si="1"/>
        <v>8580000</v>
      </c>
      <c r="J21" s="254">
        <v>42</v>
      </c>
      <c r="K21" s="254">
        <v>15000</v>
      </c>
      <c r="L21" s="254">
        <v>2</v>
      </c>
      <c r="M21" s="254">
        <v>320000</v>
      </c>
      <c r="N21" s="254">
        <v>14</v>
      </c>
      <c r="O21" s="254">
        <v>2900</v>
      </c>
      <c r="P21" s="253">
        <f t="shared" si="0"/>
        <v>8917900</v>
      </c>
    </row>
    <row r="22" spans="1:16" outlineLevel="2" x14ac:dyDescent="0.25">
      <c r="A22" s="251" t="s">
        <v>15</v>
      </c>
      <c r="B22" s="252">
        <v>25</v>
      </c>
      <c r="C22" s="6" t="s">
        <v>190</v>
      </c>
      <c r="D22" s="251" t="s">
        <v>85</v>
      </c>
      <c r="E22" s="252">
        <v>25572</v>
      </c>
      <c r="F22" s="252">
        <v>2020</v>
      </c>
      <c r="G22" s="254">
        <v>17000</v>
      </c>
      <c r="H22" s="255">
        <v>5</v>
      </c>
      <c r="I22" s="253">
        <f t="shared" si="1"/>
        <v>85000</v>
      </c>
      <c r="J22" s="254">
        <v>1</v>
      </c>
      <c r="K22" s="254">
        <v>0</v>
      </c>
      <c r="L22" s="254">
        <v>0</v>
      </c>
      <c r="M22" s="254">
        <v>0</v>
      </c>
      <c r="N22" s="254">
        <v>0</v>
      </c>
      <c r="O22" s="254">
        <v>9827</v>
      </c>
      <c r="P22" s="253">
        <f t="shared" si="0"/>
        <v>94827</v>
      </c>
    </row>
    <row r="23" spans="1:16" outlineLevel="1" x14ac:dyDescent="0.25">
      <c r="A23" s="241"/>
      <c r="B23" s="242"/>
      <c r="C23" s="243" t="s">
        <v>194</v>
      </c>
      <c r="D23" s="244"/>
      <c r="E23" s="242"/>
      <c r="F23" s="242"/>
      <c r="G23" s="256">
        <f>SUBTOTAL(9,G20:G22)</f>
        <v>1447000</v>
      </c>
      <c r="H23" s="256"/>
      <c r="I23" s="257">
        <f t="shared" ref="I23:P23" si="4">SUBTOTAL(9,I20:I22)</f>
        <v>8665000</v>
      </c>
      <c r="J23" s="256">
        <f t="shared" si="4"/>
        <v>43</v>
      </c>
      <c r="K23" s="256">
        <f t="shared" si="4"/>
        <v>15000</v>
      </c>
      <c r="L23" s="256">
        <f t="shared" si="4"/>
        <v>2</v>
      </c>
      <c r="M23" s="256">
        <f t="shared" si="4"/>
        <v>320000</v>
      </c>
      <c r="N23" s="256">
        <f t="shared" si="4"/>
        <v>14</v>
      </c>
      <c r="O23" s="256">
        <f t="shared" si="4"/>
        <v>81183</v>
      </c>
      <c r="P23" s="245">
        <f t="shared" si="4"/>
        <v>9081183</v>
      </c>
    </row>
    <row r="24" spans="1:16" outlineLevel="2" x14ac:dyDescent="0.25">
      <c r="A24" s="251" t="s">
        <v>15</v>
      </c>
      <c r="B24" s="252">
        <v>25</v>
      </c>
      <c r="C24" s="6" t="s">
        <v>195</v>
      </c>
      <c r="D24" s="251" t="s">
        <v>17</v>
      </c>
      <c r="E24" s="252">
        <v>25019</v>
      </c>
      <c r="F24" s="252">
        <v>2020</v>
      </c>
      <c r="G24" s="254">
        <v>1120000</v>
      </c>
      <c r="H24" s="253">
        <v>5</v>
      </c>
      <c r="I24" s="253">
        <f t="shared" si="1"/>
        <v>5600000</v>
      </c>
      <c r="J24" s="254">
        <v>37</v>
      </c>
      <c r="K24" s="254">
        <v>87200</v>
      </c>
      <c r="L24" s="254">
        <v>15</v>
      </c>
      <c r="M24" s="254">
        <v>25000</v>
      </c>
      <c r="N24" s="254">
        <v>1</v>
      </c>
      <c r="O24" s="254">
        <v>1200</v>
      </c>
      <c r="P24" s="253">
        <f t="shared" si="0"/>
        <v>5713400</v>
      </c>
    </row>
    <row r="25" spans="1:16" outlineLevel="2" x14ac:dyDescent="0.25">
      <c r="A25" s="251" t="s">
        <v>15</v>
      </c>
      <c r="B25" s="252">
        <v>25</v>
      </c>
      <c r="C25" s="6" t="s">
        <v>195</v>
      </c>
      <c r="D25" s="251" t="s">
        <v>66</v>
      </c>
      <c r="E25" s="252">
        <v>25398</v>
      </c>
      <c r="F25" s="252">
        <v>2020</v>
      </c>
      <c r="G25" s="254">
        <v>0</v>
      </c>
      <c r="H25" s="253">
        <v>4</v>
      </c>
      <c r="I25" s="253">
        <f t="shared" si="1"/>
        <v>0</v>
      </c>
      <c r="J25" s="254">
        <v>0</v>
      </c>
      <c r="K25" s="254">
        <v>0</v>
      </c>
      <c r="L25" s="254">
        <v>0</v>
      </c>
      <c r="M25" s="254">
        <v>0</v>
      </c>
      <c r="N25" s="254">
        <v>0</v>
      </c>
      <c r="O25" s="254">
        <v>6000</v>
      </c>
      <c r="P25" s="253">
        <f t="shared" si="0"/>
        <v>6000</v>
      </c>
    </row>
    <row r="26" spans="1:16" outlineLevel="2" x14ac:dyDescent="0.25">
      <c r="A26" s="251" t="s">
        <v>15</v>
      </c>
      <c r="B26" s="252">
        <v>25</v>
      </c>
      <c r="C26" s="6" t="s">
        <v>195</v>
      </c>
      <c r="D26" s="251" t="s">
        <v>67</v>
      </c>
      <c r="E26" s="252">
        <v>25402</v>
      </c>
      <c r="F26" s="252">
        <v>2020</v>
      </c>
      <c r="G26" s="254">
        <v>595000</v>
      </c>
      <c r="H26" s="253">
        <v>6</v>
      </c>
      <c r="I26" s="253">
        <f t="shared" si="1"/>
        <v>3570000</v>
      </c>
      <c r="J26" s="254">
        <v>10</v>
      </c>
      <c r="K26" s="254">
        <v>280000</v>
      </c>
      <c r="L26" s="254">
        <v>11</v>
      </c>
      <c r="M26" s="254">
        <v>0</v>
      </c>
      <c r="N26" s="254">
        <v>0</v>
      </c>
      <c r="O26" s="254">
        <v>18000</v>
      </c>
      <c r="P26" s="253">
        <f t="shared" si="0"/>
        <v>3868000</v>
      </c>
    </row>
    <row r="27" spans="1:16" outlineLevel="2" x14ac:dyDescent="0.25">
      <c r="A27" s="251" t="s">
        <v>15</v>
      </c>
      <c r="B27" s="252">
        <v>25</v>
      </c>
      <c r="C27" s="6" t="s">
        <v>195</v>
      </c>
      <c r="D27" s="251" t="s">
        <v>77</v>
      </c>
      <c r="E27" s="252">
        <v>25489</v>
      </c>
      <c r="F27" s="252">
        <v>2020</v>
      </c>
      <c r="G27" s="254">
        <v>42000</v>
      </c>
      <c r="H27" s="253">
        <v>5</v>
      </c>
      <c r="I27" s="253">
        <f t="shared" si="1"/>
        <v>210000</v>
      </c>
      <c r="J27" s="254">
        <v>1</v>
      </c>
      <c r="K27" s="254">
        <v>0</v>
      </c>
      <c r="L27" s="254">
        <v>0</v>
      </c>
      <c r="M27" s="254">
        <v>0</v>
      </c>
      <c r="N27" s="254">
        <v>0</v>
      </c>
      <c r="O27" s="254">
        <v>15000</v>
      </c>
      <c r="P27" s="253">
        <f t="shared" si="0"/>
        <v>225000</v>
      </c>
    </row>
    <row r="28" spans="1:16" outlineLevel="2" x14ac:dyDescent="0.25">
      <c r="A28" s="251" t="s">
        <v>15</v>
      </c>
      <c r="B28" s="252">
        <v>25</v>
      </c>
      <c r="C28" s="6" t="s">
        <v>195</v>
      </c>
      <c r="D28" s="251" t="s">
        <v>78</v>
      </c>
      <c r="E28" s="252">
        <v>25491</v>
      </c>
      <c r="F28" s="252">
        <v>2020</v>
      </c>
      <c r="G28" s="254">
        <v>110000</v>
      </c>
      <c r="H28" s="253">
        <v>6</v>
      </c>
      <c r="I28" s="253">
        <f t="shared" si="1"/>
        <v>660000</v>
      </c>
      <c r="J28" s="254">
        <v>2</v>
      </c>
      <c r="K28" s="254">
        <v>0</v>
      </c>
      <c r="L28" s="254">
        <v>0</v>
      </c>
      <c r="M28" s="254">
        <v>0</v>
      </c>
      <c r="N28" s="254">
        <v>0</v>
      </c>
      <c r="O28" s="254">
        <v>9400</v>
      </c>
      <c r="P28" s="253">
        <f t="shared" si="0"/>
        <v>669400</v>
      </c>
    </row>
    <row r="29" spans="1:16" outlineLevel="2" x14ac:dyDescent="0.25">
      <c r="A29" s="251" t="s">
        <v>15</v>
      </c>
      <c r="B29" s="252">
        <v>25</v>
      </c>
      <c r="C29" s="6" t="s">
        <v>195</v>
      </c>
      <c r="D29" s="251" t="s">
        <v>87</v>
      </c>
      <c r="E29" s="252">
        <v>25592</v>
      </c>
      <c r="F29" s="252">
        <v>2020</v>
      </c>
      <c r="G29" s="254">
        <v>0</v>
      </c>
      <c r="H29" s="255">
        <v>0</v>
      </c>
      <c r="I29" s="253">
        <f t="shared" si="1"/>
        <v>0</v>
      </c>
      <c r="J29" s="254">
        <v>0</v>
      </c>
      <c r="K29" s="254">
        <v>21000</v>
      </c>
      <c r="L29" s="254">
        <v>2</v>
      </c>
      <c r="M29" s="254">
        <v>0</v>
      </c>
      <c r="N29" s="254">
        <v>0</v>
      </c>
      <c r="O29" s="254">
        <v>7800</v>
      </c>
      <c r="P29" s="253">
        <f t="shared" si="0"/>
        <v>28800</v>
      </c>
    </row>
    <row r="30" spans="1:16" outlineLevel="2" x14ac:dyDescent="0.25">
      <c r="A30" s="251" t="s">
        <v>15</v>
      </c>
      <c r="B30" s="252">
        <v>25</v>
      </c>
      <c r="C30" s="6" t="s">
        <v>195</v>
      </c>
      <c r="D30" s="251" t="s">
        <v>95</v>
      </c>
      <c r="E30" s="252">
        <v>25658</v>
      </c>
      <c r="F30" s="252">
        <v>2020</v>
      </c>
      <c r="G30" s="254">
        <v>833000</v>
      </c>
      <c r="H30" s="253">
        <v>6</v>
      </c>
      <c r="I30" s="253">
        <f t="shared" si="1"/>
        <v>4998000</v>
      </c>
      <c r="J30" s="254">
        <v>14</v>
      </c>
      <c r="K30" s="254">
        <v>42000</v>
      </c>
      <c r="L30" s="254">
        <v>6</v>
      </c>
      <c r="M30" s="254">
        <v>26000</v>
      </c>
      <c r="N30" s="254">
        <v>1</v>
      </c>
      <c r="O30" s="254">
        <v>12000</v>
      </c>
      <c r="P30" s="253">
        <f t="shared" si="0"/>
        <v>5078000</v>
      </c>
    </row>
    <row r="31" spans="1:16" outlineLevel="2" x14ac:dyDescent="0.25">
      <c r="A31" s="251" t="s">
        <v>15</v>
      </c>
      <c r="B31" s="252">
        <v>25</v>
      </c>
      <c r="C31" s="6" t="s">
        <v>195</v>
      </c>
      <c r="D31" s="251" t="s">
        <v>97</v>
      </c>
      <c r="E31" s="252">
        <v>25718</v>
      </c>
      <c r="F31" s="252">
        <v>2020</v>
      </c>
      <c r="G31" s="254">
        <v>912000</v>
      </c>
      <c r="H31" s="253">
        <v>6</v>
      </c>
      <c r="I31" s="253">
        <f t="shared" si="1"/>
        <v>5472000</v>
      </c>
      <c r="J31" s="254">
        <v>20</v>
      </c>
      <c r="K31" s="254">
        <v>5500</v>
      </c>
      <c r="L31" s="254">
        <v>2</v>
      </c>
      <c r="M31" s="254">
        <v>213000</v>
      </c>
      <c r="N31" s="254">
        <v>7</v>
      </c>
      <c r="O31" s="254">
        <v>30560</v>
      </c>
      <c r="P31" s="253">
        <f t="shared" si="0"/>
        <v>5721060</v>
      </c>
    </row>
    <row r="32" spans="1:16" outlineLevel="2" x14ac:dyDescent="0.25">
      <c r="A32" s="251" t="s">
        <v>15</v>
      </c>
      <c r="B32" s="252">
        <v>25</v>
      </c>
      <c r="C32" s="6" t="s">
        <v>195</v>
      </c>
      <c r="D32" s="251" t="s">
        <v>106</v>
      </c>
      <c r="E32" s="252">
        <v>25777</v>
      </c>
      <c r="F32" s="252">
        <v>2020</v>
      </c>
      <c r="G32" s="254">
        <v>0</v>
      </c>
      <c r="H32" s="253">
        <v>6</v>
      </c>
      <c r="I32" s="253">
        <f t="shared" si="1"/>
        <v>0</v>
      </c>
      <c r="J32" s="254">
        <v>1</v>
      </c>
      <c r="K32" s="254">
        <v>259000</v>
      </c>
      <c r="L32" s="254">
        <v>1</v>
      </c>
      <c r="M32" s="254">
        <v>0</v>
      </c>
      <c r="N32" s="254">
        <v>0</v>
      </c>
      <c r="O32" s="254">
        <v>25000</v>
      </c>
      <c r="P32" s="253">
        <f t="shared" si="0"/>
        <v>284000</v>
      </c>
    </row>
    <row r="33" spans="1:16" outlineLevel="2" x14ac:dyDescent="0.25">
      <c r="A33" s="251" t="s">
        <v>15</v>
      </c>
      <c r="B33" s="252">
        <v>25</v>
      </c>
      <c r="C33" s="6" t="s">
        <v>195</v>
      </c>
      <c r="D33" s="251" t="s">
        <v>122</v>
      </c>
      <c r="E33" s="252">
        <v>25851</v>
      </c>
      <c r="F33" s="252">
        <v>2020</v>
      </c>
      <c r="G33" s="254">
        <v>0</v>
      </c>
      <c r="H33" s="255">
        <v>0</v>
      </c>
      <c r="I33" s="253">
        <f t="shared" si="1"/>
        <v>0</v>
      </c>
      <c r="J33" s="254">
        <v>0</v>
      </c>
      <c r="K33" s="254">
        <v>5898</v>
      </c>
      <c r="L33" s="254">
        <v>1</v>
      </c>
      <c r="M33" s="254">
        <v>0</v>
      </c>
      <c r="N33" s="254">
        <v>0</v>
      </c>
      <c r="O33" s="254">
        <v>19000</v>
      </c>
      <c r="P33" s="253">
        <f t="shared" si="0"/>
        <v>24898</v>
      </c>
    </row>
    <row r="34" spans="1:16" outlineLevel="2" x14ac:dyDescent="0.25">
      <c r="A34" s="251" t="s">
        <v>15</v>
      </c>
      <c r="B34" s="252">
        <v>25</v>
      </c>
      <c r="C34" s="6" t="s">
        <v>195</v>
      </c>
      <c r="D34" s="251" t="s">
        <v>123</v>
      </c>
      <c r="E34" s="252">
        <v>25862</v>
      </c>
      <c r="F34" s="252">
        <v>2020</v>
      </c>
      <c r="G34" s="254">
        <v>0</v>
      </c>
      <c r="H34" s="253">
        <v>0</v>
      </c>
      <c r="I34" s="253">
        <f t="shared" si="1"/>
        <v>0</v>
      </c>
      <c r="J34" s="254">
        <v>0</v>
      </c>
      <c r="K34" s="254">
        <v>0</v>
      </c>
      <c r="L34" s="254">
        <v>0</v>
      </c>
      <c r="M34" s="254">
        <v>0</v>
      </c>
      <c r="N34" s="254">
        <v>0</v>
      </c>
      <c r="O34" s="254">
        <v>26000</v>
      </c>
      <c r="P34" s="253">
        <f t="shared" si="0"/>
        <v>26000</v>
      </c>
    </row>
    <row r="35" spans="1:16" outlineLevel="2" x14ac:dyDescent="0.25">
      <c r="A35" s="251" t="s">
        <v>15</v>
      </c>
      <c r="B35" s="252">
        <v>25</v>
      </c>
      <c r="C35" s="6" t="s">
        <v>195</v>
      </c>
      <c r="D35" s="251" t="s">
        <v>127</v>
      </c>
      <c r="E35" s="252">
        <v>25875</v>
      </c>
      <c r="F35" s="252">
        <v>2020</v>
      </c>
      <c r="G35" s="254">
        <v>1050000</v>
      </c>
      <c r="H35" s="253">
        <v>5</v>
      </c>
      <c r="I35" s="253">
        <f t="shared" si="1"/>
        <v>5250000</v>
      </c>
      <c r="J35" s="254">
        <v>11</v>
      </c>
      <c r="K35" s="254">
        <v>35000</v>
      </c>
      <c r="L35" s="254">
        <v>3</v>
      </c>
      <c r="M35" s="254">
        <v>0</v>
      </c>
      <c r="N35" s="254">
        <v>0</v>
      </c>
      <c r="O35" s="254">
        <v>50000</v>
      </c>
      <c r="P35" s="253">
        <f t="shared" si="0"/>
        <v>5335000</v>
      </c>
    </row>
    <row r="36" spans="1:16" outlineLevel="1" x14ac:dyDescent="0.25">
      <c r="A36" s="241"/>
      <c r="B36" s="242"/>
      <c r="C36" s="243" t="s">
        <v>209</v>
      </c>
      <c r="D36" s="244"/>
      <c r="E36" s="242"/>
      <c r="F36" s="242"/>
      <c r="G36" s="256">
        <f>SUBTOTAL(9,G24:G35)</f>
        <v>4662000</v>
      </c>
      <c r="H36" s="257"/>
      <c r="I36" s="257">
        <f t="shared" ref="I36:P36" si="5">SUBTOTAL(9,I24:I35)</f>
        <v>25760000</v>
      </c>
      <c r="J36" s="256">
        <f t="shared" si="5"/>
        <v>96</v>
      </c>
      <c r="K36" s="256">
        <f t="shared" si="5"/>
        <v>735598</v>
      </c>
      <c r="L36" s="256">
        <f t="shared" si="5"/>
        <v>41</v>
      </c>
      <c r="M36" s="256">
        <f t="shared" si="5"/>
        <v>264000</v>
      </c>
      <c r="N36" s="256">
        <f t="shared" si="5"/>
        <v>9</v>
      </c>
      <c r="O36" s="256">
        <f t="shared" si="5"/>
        <v>219960</v>
      </c>
      <c r="P36" s="245">
        <f t="shared" si="5"/>
        <v>26979558</v>
      </c>
    </row>
    <row r="37" spans="1:16" outlineLevel="2" x14ac:dyDescent="0.25">
      <c r="A37" s="251" t="s">
        <v>15</v>
      </c>
      <c r="B37" s="252">
        <v>25</v>
      </c>
      <c r="C37" s="6" t="s">
        <v>210</v>
      </c>
      <c r="D37" s="251" t="s">
        <v>47</v>
      </c>
      <c r="E37" s="252">
        <v>25293</v>
      </c>
      <c r="F37" s="252">
        <v>2020</v>
      </c>
      <c r="G37" s="254">
        <v>0</v>
      </c>
      <c r="H37" s="253">
        <v>0</v>
      </c>
      <c r="I37" s="253">
        <f t="shared" si="1"/>
        <v>0</v>
      </c>
      <c r="J37" s="254">
        <v>0</v>
      </c>
      <c r="K37" s="254">
        <v>0</v>
      </c>
      <c r="L37" s="254">
        <v>0</v>
      </c>
      <c r="M37" s="254">
        <v>0</v>
      </c>
      <c r="N37" s="254">
        <v>0</v>
      </c>
      <c r="O37" s="254">
        <v>25000</v>
      </c>
      <c r="P37" s="253">
        <f t="shared" si="0"/>
        <v>25000</v>
      </c>
    </row>
    <row r="38" spans="1:16" outlineLevel="2" x14ac:dyDescent="0.25">
      <c r="A38" s="251" t="s">
        <v>15</v>
      </c>
      <c r="B38" s="252">
        <v>25</v>
      </c>
      <c r="C38" s="6" t="s">
        <v>210</v>
      </c>
      <c r="D38" s="251" t="s">
        <v>49</v>
      </c>
      <c r="E38" s="252">
        <v>25297</v>
      </c>
      <c r="F38" s="252">
        <v>2020</v>
      </c>
      <c r="G38" s="254">
        <v>0</v>
      </c>
      <c r="H38" s="255">
        <v>0</v>
      </c>
      <c r="I38" s="253">
        <f t="shared" si="1"/>
        <v>0</v>
      </c>
      <c r="J38" s="254">
        <v>0</v>
      </c>
      <c r="K38" s="254">
        <v>0</v>
      </c>
      <c r="L38" s="254">
        <v>0</v>
      </c>
      <c r="M38" s="254">
        <v>0</v>
      </c>
      <c r="N38" s="254">
        <v>0</v>
      </c>
      <c r="O38" s="254">
        <v>15000</v>
      </c>
      <c r="P38" s="253">
        <f t="shared" si="0"/>
        <v>15000</v>
      </c>
    </row>
    <row r="39" spans="1:16" outlineLevel="2" x14ac:dyDescent="0.25">
      <c r="A39" s="251" t="s">
        <v>15</v>
      </c>
      <c r="B39" s="252">
        <v>25</v>
      </c>
      <c r="C39" s="6" t="s">
        <v>210</v>
      </c>
      <c r="D39" s="251" t="s">
        <v>50</v>
      </c>
      <c r="E39" s="252">
        <v>25299</v>
      </c>
      <c r="F39" s="252">
        <v>2020</v>
      </c>
      <c r="G39" s="254">
        <v>0</v>
      </c>
      <c r="H39" s="255">
        <v>0</v>
      </c>
      <c r="I39" s="253">
        <f t="shared" si="1"/>
        <v>0</v>
      </c>
      <c r="J39" s="254">
        <v>0</v>
      </c>
      <c r="K39" s="254">
        <v>0</v>
      </c>
      <c r="L39" s="254">
        <v>0</v>
      </c>
      <c r="M39" s="254">
        <v>0</v>
      </c>
      <c r="N39" s="254">
        <v>0</v>
      </c>
      <c r="O39" s="254">
        <v>15000</v>
      </c>
      <c r="P39" s="253">
        <f t="shared" ref="P39:P74" si="6">I39+K39+M39+O39</f>
        <v>15000</v>
      </c>
    </row>
    <row r="40" spans="1:16" outlineLevel="2" x14ac:dyDescent="0.25">
      <c r="A40" s="251" t="s">
        <v>15</v>
      </c>
      <c r="B40" s="252">
        <v>25</v>
      </c>
      <c r="C40" s="6" t="s">
        <v>210</v>
      </c>
      <c r="D40" s="251" t="s">
        <v>55</v>
      </c>
      <c r="E40" s="252">
        <v>25322</v>
      </c>
      <c r="F40" s="252">
        <v>2020</v>
      </c>
      <c r="G40" s="254">
        <v>89000</v>
      </c>
      <c r="H40" s="253">
        <v>7</v>
      </c>
      <c r="I40" s="253">
        <f t="shared" si="1"/>
        <v>623000</v>
      </c>
      <c r="J40" s="254">
        <v>5</v>
      </c>
      <c r="K40" s="254">
        <v>95787</v>
      </c>
      <c r="L40" s="254">
        <v>3</v>
      </c>
      <c r="M40" s="254">
        <v>0</v>
      </c>
      <c r="N40" s="254">
        <v>0</v>
      </c>
      <c r="O40" s="254">
        <v>9133</v>
      </c>
      <c r="P40" s="253">
        <f t="shared" si="6"/>
        <v>727920</v>
      </c>
    </row>
    <row r="41" spans="1:16" outlineLevel="2" x14ac:dyDescent="0.25">
      <c r="A41" s="251" t="s">
        <v>15</v>
      </c>
      <c r="B41" s="252">
        <v>25</v>
      </c>
      <c r="C41" s="6" t="s">
        <v>210</v>
      </c>
      <c r="D41" s="251" t="s">
        <v>57</v>
      </c>
      <c r="E41" s="252">
        <v>25326</v>
      </c>
      <c r="F41" s="252">
        <v>2020</v>
      </c>
      <c r="G41" s="254">
        <v>0</v>
      </c>
      <c r="H41" s="253">
        <v>6</v>
      </c>
      <c r="I41" s="253">
        <f t="shared" si="1"/>
        <v>0</v>
      </c>
      <c r="J41" s="254">
        <v>0</v>
      </c>
      <c r="K41" s="254">
        <v>0</v>
      </c>
      <c r="L41" s="254">
        <v>0</v>
      </c>
      <c r="M41" s="254">
        <v>0</v>
      </c>
      <c r="N41" s="254">
        <v>0</v>
      </c>
      <c r="O41" s="254">
        <v>2900</v>
      </c>
      <c r="P41" s="253">
        <f t="shared" si="6"/>
        <v>2900</v>
      </c>
    </row>
    <row r="42" spans="1:16" outlineLevel="2" x14ac:dyDescent="0.25">
      <c r="A42" s="251" t="s">
        <v>15</v>
      </c>
      <c r="B42" s="252">
        <v>25</v>
      </c>
      <c r="C42" s="6" t="s">
        <v>210</v>
      </c>
      <c r="D42" s="251" t="s">
        <v>62</v>
      </c>
      <c r="E42" s="252">
        <v>25372</v>
      </c>
      <c r="F42" s="252">
        <v>2020</v>
      </c>
      <c r="G42" s="254">
        <v>0</v>
      </c>
      <c r="H42" s="255">
        <v>0</v>
      </c>
      <c r="I42" s="253">
        <f t="shared" si="1"/>
        <v>0</v>
      </c>
      <c r="J42" s="254">
        <v>0</v>
      </c>
      <c r="K42" s="254">
        <v>0</v>
      </c>
      <c r="L42" s="254">
        <v>0</v>
      </c>
      <c r="M42" s="254">
        <v>0</v>
      </c>
      <c r="N42" s="254">
        <v>0</v>
      </c>
      <c r="O42" s="254">
        <v>42000</v>
      </c>
      <c r="P42" s="253">
        <f t="shared" si="6"/>
        <v>42000</v>
      </c>
    </row>
    <row r="43" spans="1:16" outlineLevel="2" x14ac:dyDescent="0.25">
      <c r="A43" s="251" t="s">
        <v>15</v>
      </c>
      <c r="B43" s="252">
        <v>25</v>
      </c>
      <c r="C43" s="6" t="s">
        <v>210</v>
      </c>
      <c r="D43" s="251" t="s">
        <v>63</v>
      </c>
      <c r="E43" s="252">
        <v>25377</v>
      </c>
      <c r="F43" s="252">
        <v>2020</v>
      </c>
      <c r="G43" s="254">
        <v>0</v>
      </c>
      <c r="H43" s="255">
        <v>0</v>
      </c>
      <c r="I43" s="253">
        <f t="shared" si="1"/>
        <v>0</v>
      </c>
      <c r="J43" s="254">
        <v>0</v>
      </c>
      <c r="K43" s="254">
        <v>16950</v>
      </c>
      <c r="L43" s="254">
        <v>2</v>
      </c>
      <c r="M43" s="254">
        <v>0</v>
      </c>
      <c r="N43" s="254">
        <v>0</v>
      </c>
      <c r="O43" s="254">
        <v>9000</v>
      </c>
      <c r="P43" s="253">
        <f t="shared" si="6"/>
        <v>25950</v>
      </c>
    </row>
    <row r="44" spans="1:16" outlineLevel="2" x14ac:dyDescent="0.25">
      <c r="A44" s="251" t="s">
        <v>15</v>
      </c>
      <c r="B44" s="252">
        <v>25</v>
      </c>
      <c r="C44" s="6" t="s">
        <v>210</v>
      </c>
      <c r="D44" s="251" t="s">
        <v>118</v>
      </c>
      <c r="E44" s="252">
        <v>25839</v>
      </c>
      <c r="F44" s="252">
        <v>2020</v>
      </c>
      <c r="G44" s="254">
        <v>0</v>
      </c>
      <c r="H44" s="253">
        <v>6</v>
      </c>
      <c r="I44" s="253">
        <f t="shared" si="1"/>
        <v>0</v>
      </c>
      <c r="J44" s="254">
        <v>0</v>
      </c>
      <c r="K44" s="254">
        <v>0</v>
      </c>
      <c r="L44" s="254">
        <v>0</v>
      </c>
      <c r="M44" s="254">
        <v>0</v>
      </c>
      <c r="N44" s="254">
        <v>0</v>
      </c>
      <c r="O44" s="254">
        <v>45000</v>
      </c>
      <c r="P44" s="253">
        <f t="shared" si="6"/>
        <v>45000</v>
      </c>
    </row>
    <row r="45" spans="1:16" outlineLevel="1" x14ac:dyDescent="0.25">
      <c r="A45" s="241"/>
      <c r="B45" s="242"/>
      <c r="C45" s="243" t="s">
        <v>219</v>
      </c>
      <c r="D45" s="244"/>
      <c r="E45" s="242"/>
      <c r="F45" s="242"/>
      <c r="G45" s="256">
        <f>SUBTOTAL(9,G37:G44)</f>
        <v>89000</v>
      </c>
      <c r="H45" s="257"/>
      <c r="I45" s="257">
        <f t="shared" ref="I45:P45" si="7">SUBTOTAL(9,I37:I44)</f>
        <v>623000</v>
      </c>
      <c r="J45" s="256">
        <f t="shared" si="7"/>
        <v>5</v>
      </c>
      <c r="K45" s="256">
        <f t="shared" si="7"/>
        <v>112737</v>
      </c>
      <c r="L45" s="256">
        <f t="shared" si="7"/>
        <v>5</v>
      </c>
      <c r="M45" s="256">
        <f t="shared" si="7"/>
        <v>0</v>
      </c>
      <c r="N45" s="256">
        <f t="shared" si="7"/>
        <v>0</v>
      </c>
      <c r="O45" s="256">
        <f t="shared" si="7"/>
        <v>163033</v>
      </c>
      <c r="P45" s="245">
        <f t="shared" si="7"/>
        <v>898770</v>
      </c>
    </row>
    <row r="46" spans="1:16" outlineLevel="2" x14ac:dyDescent="0.25">
      <c r="A46" s="251" t="s">
        <v>15</v>
      </c>
      <c r="B46" s="252">
        <v>25</v>
      </c>
      <c r="C46" s="6" t="s">
        <v>220</v>
      </c>
      <c r="D46" s="251" t="s">
        <v>21</v>
      </c>
      <c r="E46" s="252">
        <v>25086</v>
      </c>
      <c r="F46" s="252">
        <v>2020</v>
      </c>
      <c r="G46" s="254">
        <v>0</v>
      </c>
      <c r="H46" s="255">
        <v>0</v>
      </c>
      <c r="I46" s="253">
        <f t="shared" si="1"/>
        <v>0</v>
      </c>
      <c r="J46" s="254">
        <v>0</v>
      </c>
      <c r="K46" s="254">
        <v>0</v>
      </c>
      <c r="L46" s="254">
        <v>0</v>
      </c>
      <c r="M46" s="254">
        <v>0</v>
      </c>
      <c r="N46" s="254">
        <v>0</v>
      </c>
      <c r="O46" s="254">
        <v>2930</v>
      </c>
      <c r="P46" s="253">
        <f t="shared" si="6"/>
        <v>2930</v>
      </c>
    </row>
    <row r="47" spans="1:16" outlineLevel="2" x14ac:dyDescent="0.25">
      <c r="A47" s="251" t="s">
        <v>15</v>
      </c>
      <c r="B47" s="252">
        <v>25</v>
      </c>
      <c r="C47" s="6" t="s">
        <v>220</v>
      </c>
      <c r="D47" s="251" t="s">
        <v>22</v>
      </c>
      <c r="E47" s="252">
        <v>25095</v>
      </c>
      <c r="F47" s="252">
        <v>2020</v>
      </c>
      <c r="G47" s="254">
        <v>30000</v>
      </c>
      <c r="H47" s="253">
        <v>5</v>
      </c>
      <c r="I47" s="253">
        <f t="shared" si="1"/>
        <v>150000</v>
      </c>
      <c r="J47" s="254">
        <v>1</v>
      </c>
      <c r="K47" s="254">
        <v>0</v>
      </c>
      <c r="L47" s="254">
        <v>0</v>
      </c>
      <c r="M47" s="254">
        <v>25000</v>
      </c>
      <c r="N47" s="254">
        <v>1</v>
      </c>
      <c r="O47" s="254">
        <v>8654</v>
      </c>
      <c r="P47" s="253">
        <f t="shared" si="6"/>
        <v>183654</v>
      </c>
    </row>
    <row r="48" spans="1:16" outlineLevel="2" x14ac:dyDescent="0.25">
      <c r="A48" s="251" t="s">
        <v>15</v>
      </c>
      <c r="B48" s="252">
        <v>25</v>
      </c>
      <c r="C48" s="6" t="s">
        <v>220</v>
      </c>
      <c r="D48" s="251" t="s">
        <v>30</v>
      </c>
      <c r="E48" s="252">
        <v>25168</v>
      </c>
      <c r="F48" s="252">
        <v>2020</v>
      </c>
      <c r="G48" s="254">
        <v>0</v>
      </c>
      <c r="H48" s="255">
        <v>0</v>
      </c>
      <c r="I48" s="253">
        <f t="shared" si="1"/>
        <v>0</v>
      </c>
      <c r="J48" s="254">
        <v>0</v>
      </c>
      <c r="K48" s="254">
        <v>0</v>
      </c>
      <c r="L48" s="254">
        <v>0</v>
      </c>
      <c r="M48" s="254">
        <v>0</v>
      </c>
      <c r="N48" s="254">
        <v>0</v>
      </c>
      <c r="O48" s="254">
        <v>22000</v>
      </c>
      <c r="P48" s="253">
        <f t="shared" si="6"/>
        <v>22000</v>
      </c>
    </row>
    <row r="49" spans="1:16" ht="30" outlineLevel="2" x14ac:dyDescent="0.25">
      <c r="A49" s="251" t="s">
        <v>15</v>
      </c>
      <c r="B49" s="252">
        <v>25</v>
      </c>
      <c r="C49" s="6" t="s">
        <v>220</v>
      </c>
      <c r="D49" s="251" t="s">
        <v>58</v>
      </c>
      <c r="E49" s="252">
        <v>25328</v>
      </c>
      <c r="F49" s="252">
        <v>2020</v>
      </c>
      <c r="G49" s="254">
        <v>637000</v>
      </c>
      <c r="H49" s="253">
        <v>5</v>
      </c>
      <c r="I49" s="253">
        <f t="shared" si="1"/>
        <v>3185000</v>
      </c>
      <c r="J49" s="254">
        <v>20</v>
      </c>
      <c r="K49" s="254">
        <v>3000</v>
      </c>
      <c r="L49" s="254">
        <v>0</v>
      </c>
      <c r="M49" s="254">
        <v>0</v>
      </c>
      <c r="N49" s="254">
        <v>0</v>
      </c>
      <c r="O49" s="254">
        <v>11000</v>
      </c>
      <c r="P49" s="253">
        <f t="shared" si="6"/>
        <v>3199000</v>
      </c>
    </row>
    <row r="50" spans="1:16" outlineLevel="2" x14ac:dyDescent="0.25">
      <c r="A50" s="251" t="s">
        <v>15</v>
      </c>
      <c r="B50" s="252">
        <v>25</v>
      </c>
      <c r="C50" s="6" t="s">
        <v>220</v>
      </c>
      <c r="D50" s="251" t="s">
        <v>86</v>
      </c>
      <c r="E50" s="252">
        <v>25580</v>
      </c>
      <c r="F50" s="252">
        <v>2020</v>
      </c>
      <c r="G50" s="254">
        <v>0</v>
      </c>
      <c r="H50" s="255">
        <v>0</v>
      </c>
      <c r="I50" s="253">
        <f t="shared" si="1"/>
        <v>0</v>
      </c>
      <c r="J50" s="254">
        <v>0</v>
      </c>
      <c r="K50" s="254">
        <v>0</v>
      </c>
      <c r="L50" s="254">
        <v>0</v>
      </c>
      <c r="M50" s="254">
        <v>0</v>
      </c>
      <c r="N50" s="254">
        <v>0</v>
      </c>
      <c r="O50" s="254">
        <v>15000</v>
      </c>
      <c r="P50" s="253">
        <f t="shared" si="6"/>
        <v>15000</v>
      </c>
    </row>
    <row r="51" spans="1:16" ht="30" outlineLevel="2" x14ac:dyDescent="0.25">
      <c r="A51" s="251" t="s">
        <v>15</v>
      </c>
      <c r="B51" s="252">
        <v>25</v>
      </c>
      <c r="C51" s="6" t="s">
        <v>220</v>
      </c>
      <c r="D51" s="251" t="s">
        <v>96</v>
      </c>
      <c r="E51" s="252">
        <v>25662</v>
      </c>
      <c r="F51" s="252">
        <v>2020</v>
      </c>
      <c r="G51" s="254">
        <v>10578</v>
      </c>
      <c r="H51" s="255">
        <v>5</v>
      </c>
      <c r="I51" s="253">
        <f t="shared" si="1"/>
        <v>52890</v>
      </c>
      <c r="J51" s="254">
        <v>1</v>
      </c>
      <c r="K51" s="254">
        <v>0</v>
      </c>
      <c r="L51" s="254">
        <v>0</v>
      </c>
      <c r="M51" s="254">
        <v>0</v>
      </c>
      <c r="N51" s="254">
        <v>0</v>
      </c>
      <c r="O51" s="254">
        <v>49857</v>
      </c>
      <c r="P51" s="253">
        <f t="shared" si="6"/>
        <v>102747</v>
      </c>
    </row>
    <row r="52" spans="1:16" outlineLevel="2" x14ac:dyDescent="0.25">
      <c r="A52" s="251" t="s">
        <v>15</v>
      </c>
      <c r="B52" s="252">
        <v>25</v>
      </c>
      <c r="C52" s="6" t="s">
        <v>220</v>
      </c>
      <c r="D52" s="251" t="s">
        <v>124</v>
      </c>
      <c r="E52" s="252">
        <v>25867</v>
      </c>
      <c r="F52" s="252">
        <v>2020</v>
      </c>
      <c r="G52" s="254">
        <v>20000</v>
      </c>
      <c r="H52" s="253">
        <v>5</v>
      </c>
      <c r="I52" s="253">
        <f t="shared" si="1"/>
        <v>100000</v>
      </c>
      <c r="J52" s="254">
        <v>1</v>
      </c>
      <c r="K52" s="254">
        <v>0</v>
      </c>
      <c r="L52" s="254">
        <v>0</v>
      </c>
      <c r="M52" s="254">
        <v>0</v>
      </c>
      <c r="N52" s="254">
        <v>0</v>
      </c>
      <c r="O52" s="254">
        <v>5200</v>
      </c>
      <c r="P52" s="253">
        <f t="shared" si="6"/>
        <v>105200</v>
      </c>
    </row>
    <row r="53" spans="1:16" outlineLevel="1" x14ac:dyDescent="0.25">
      <c r="A53" s="241"/>
      <c r="B53" s="242"/>
      <c r="C53" s="243" t="s">
        <v>228</v>
      </c>
      <c r="D53" s="244"/>
      <c r="E53" s="242"/>
      <c r="F53" s="242"/>
      <c r="G53" s="256">
        <f>SUBTOTAL(9,G46:G52)</f>
        <v>697578</v>
      </c>
      <c r="H53" s="257"/>
      <c r="I53" s="257">
        <f t="shared" ref="I53:P53" si="8">SUBTOTAL(9,I46:I52)</f>
        <v>3487890</v>
      </c>
      <c r="J53" s="256">
        <f t="shared" si="8"/>
        <v>23</v>
      </c>
      <c r="K53" s="256">
        <f t="shared" si="8"/>
        <v>3000</v>
      </c>
      <c r="L53" s="256">
        <f t="shared" si="8"/>
        <v>0</v>
      </c>
      <c r="M53" s="256">
        <f t="shared" si="8"/>
        <v>25000</v>
      </c>
      <c r="N53" s="256">
        <f t="shared" si="8"/>
        <v>1</v>
      </c>
      <c r="O53" s="256">
        <f t="shared" si="8"/>
        <v>114641</v>
      </c>
      <c r="P53" s="245">
        <f t="shared" si="8"/>
        <v>3630531</v>
      </c>
    </row>
    <row r="54" spans="1:16" outlineLevel="2" x14ac:dyDescent="0.25">
      <c r="A54" s="251" t="s">
        <v>15</v>
      </c>
      <c r="B54" s="252">
        <v>25</v>
      </c>
      <c r="C54" s="6" t="s">
        <v>229</v>
      </c>
      <c r="D54" s="251" t="s">
        <v>72</v>
      </c>
      <c r="E54" s="252">
        <v>25438</v>
      </c>
      <c r="F54" s="252">
        <v>2020</v>
      </c>
      <c r="G54" s="254">
        <v>20000</v>
      </c>
      <c r="H54" s="253">
        <v>6</v>
      </c>
      <c r="I54" s="253">
        <f t="shared" si="1"/>
        <v>120000</v>
      </c>
      <c r="J54" s="254">
        <v>1</v>
      </c>
      <c r="K54" s="254">
        <v>1450</v>
      </c>
      <c r="L54" s="254">
        <v>1</v>
      </c>
      <c r="M54" s="254">
        <v>0</v>
      </c>
      <c r="N54" s="254">
        <v>0</v>
      </c>
      <c r="O54" s="254">
        <v>2500</v>
      </c>
      <c r="P54" s="253">
        <f t="shared" si="6"/>
        <v>123950</v>
      </c>
    </row>
    <row r="55" spans="1:16" outlineLevel="2" x14ac:dyDescent="0.25">
      <c r="A55" s="251" t="s">
        <v>15</v>
      </c>
      <c r="B55" s="252">
        <v>25</v>
      </c>
      <c r="C55" s="6" t="s">
        <v>229</v>
      </c>
      <c r="D55" s="251" t="s">
        <v>83</v>
      </c>
      <c r="E55" s="252">
        <v>25530</v>
      </c>
      <c r="F55" s="252">
        <v>2020</v>
      </c>
      <c r="G55" s="254">
        <v>170000</v>
      </c>
      <c r="H55" s="253">
        <v>6</v>
      </c>
      <c r="I55" s="253">
        <f t="shared" si="1"/>
        <v>1020000</v>
      </c>
      <c r="J55" s="254">
        <v>2</v>
      </c>
      <c r="K55" s="254">
        <v>4062</v>
      </c>
      <c r="L55" s="254">
        <v>1</v>
      </c>
      <c r="M55" s="254">
        <v>0</v>
      </c>
      <c r="N55" s="254">
        <v>0</v>
      </c>
      <c r="O55" s="254">
        <v>9000</v>
      </c>
      <c r="P55" s="253">
        <f t="shared" si="6"/>
        <v>1033062</v>
      </c>
    </row>
    <row r="56" spans="1:16" outlineLevel="1" x14ac:dyDescent="0.25">
      <c r="A56" s="241"/>
      <c r="B56" s="242"/>
      <c r="C56" s="243" t="s">
        <v>231</v>
      </c>
      <c r="D56" s="244"/>
      <c r="E56" s="242"/>
      <c r="F56" s="242"/>
      <c r="G56" s="256">
        <f>SUBTOTAL(9,G54:G55)</f>
        <v>190000</v>
      </c>
      <c r="H56" s="257"/>
      <c r="I56" s="257">
        <f t="shared" ref="I56:P56" si="9">SUBTOTAL(9,I54:I55)</f>
        <v>1140000</v>
      </c>
      <c r="J56" s="256">
        <f t="shared" si="9"/>
        <v>3</v>
      </c>
      <c r="K56" s="256">
        <f t="shared" si="9"/>
        <v>5512</v>
      </c>
      <c r="L56" s="256">
        <f t="shared" si="9"/>
        <v>2</v>
      </c>
      <c r="M56" s="256">
        <f t="shared" si="9"/>
        <v>0</v>
      </c>
      <c r="N56" s="256">
        <f t="shared" si="9"/>
        <v>0</v>
      </c>
      <c r="O56" s="256">
        <f t="shared" si="9"/>
        <v>11500</v>
      </c>
      <c r="P56" s="245">
        <f t="shared" si="9"/>
        <v>1157012</v>
      </c>
    </row>
    <row r="57" spans="1:16" outlineLevel="2" x14ac:dyDescent="0.25">
      <c r="A57" s="251" t="s">
        <v>15</v>
      </c>
      <c r="B57" s="252">
        <v>25</v>
      </c>
      <c r="C57" s="6" t="s">
        <v>232</v>
      </c>
      <c r="D57" s="251" t="s">
        <v>28</v>
      </c>
      <c r="E57" s="252">
        <v>25151</v>
      </c>
      <c r="F57" s="252">
        <v>2020</v>
      </c>
      <c r="G57" s="254">
        <v>181000</v>
      </c>
      <c r="H57" s="253">
        <v>6</v>
      </c>
      <c r="I57" s="253">
        <f t="shared" si="1"/>
        <v>1086000</v>
      </c>
      <c r="J57" s="254">
        <v>21</v>
      </c>
      <c r="K57" s="254">
        <v>685000</v>
      </c>
      <c r="L57" s="254">
        <v>62</v>
      </c>
      <c r="M57" s="254">
        <v>0</v>
      </c>
      <c r="N57" s="254">
        <v>0</v>
      </c>
      <c r="O57" s="254">
        <v>8000</v>
      </c>
      <c r="P57" s="253">
        <f t="shared" si="6"/>
        <v>1779000</v>
      </c>
    </row>
    <row r="58" spans="1:16" s="267" customFormat="1" outlineLevel="2" x14ac:dyDescent="0.25">
      <c r="A58" s="262" t="s">
        <v>15</v>
      </c>
      <c r="B58" s="263">
        <v>25</v>
      </c>
      <c r="C58" s="264" t="s">
        <v>232</v>
      </c>
      <c r="D58" s="262" t="s">
        <v>32</v>
      </c>
      <c r="E58" s="263">
        <v>25178</v>
      </c>
      <c r="F58" s="263">
        <v>2020</v>
      </c>
      <c r="G58" s="265">
        <v>0</v>
      </c>
      <c r="H58" s="265">
        <v>0</v>
      </c>
      <c r="I58" s="266">
        <f t="shared" si="1"/>
        <v>0</v>
      </c>
      <c r="J58" s="265">
        <v>0</v>
      </c>
      <c r="K58" s="265">
        <v>17000</v>
      </c>
      <c r="L58" s="265">
        <v>5</v>
      </c>
      <c r="M58" s="265">
        <v>0</v>
      </c>
      <c r="N58" s="265">
        <v>0</v>
      </c>
      <c r="O58" s="265">
        <v>1200</v>
      </c>
      <c r="P58" s="266">
        <f t="shared" si="6"/>
        <v>18200</v>
      </c>
    </row>
    <row r="59" spans="1:16" outlineLevel="2" x14ac:dyDescent="0.25">
      <c r="A59" s="251" t="s">
        <v>15</v>
      </c>
      <c r="B59" s="252">
        <v>25</v>
      </c>
      <c r="C59" s="6" t="s">
        <v>232</v>
      </c>
      <c r="D59" s="251" t="s">
        <v>33</v>
      </c>
      <c r="E59" s="252">
        <v>25181</v>
      </c>
      <c r="F59" s="252">
        <v>2020</v>
      </c>
      <c r="G59" s="254">
        <v>236000</v>
      </c>
      <c r="H59" s="253">
        <v>6</v>
      </c>
      <c r="I59" s="253">
        <f t="shared" si="1"/>
        <v>1416000</v>
      </c>
      <c r="J59" s="254">
        <v>4</v>
      </c>
      <c r="K59" s="254">
        <v>330000</v>
      </c>
      <c r="L59" s="254">
        <v>7</v>
      </c>
      <c r="M59" s="254">
        <v>0</v>
      </c>
      <c r="N59" s="254">
        <v>0</v>
      </c>
      <c r="O59" s="254">
        <v>29000</v>
      </c>
      <c r="P59" s="253">
        <f t="shared" si="6"/>
        <v>1775000</v>
      </c>
    </row>
    <row r="60" spans="1:16" outlineLevel="2" x14ac:dyDescent="0.25">
      <c r="A60" s="251" t="s">
        <v>15</v>
      </c>
      <c r="B60" s="252">
        <v>25</v>
      </c>
      <c r="C60" s="6" t="s">
        <v>232</v>
      </c>
      <c r="D60" s="251" t="s">
        <v>42</v>
      </c>
      <c r="E60" s="252">
        <v>25279</v>
      </c>
      <c r="F60" s="252">
        <v>2020</v>
      </c>
      <c r="G60" s="254">
        <v>177000</v>
      </c>
      <c r="H60" s="253">
        <v>6</v>
      </c>
      <c r="I60" s="253">
        <f t="shared" si="1"/>
        <v>1062000</v>
      </c>
      <c r="J60" s="254">
        <v>4</v>
      </c>
      <c r="K60" s="254">
        <v>1801200</v>
      </c>
      <c r="L60" s="254">
        <v>91</v>
      </c>
      <c r="M60" s="254">
        <v>0</v>
      </c>
      <c r="N60" s="254">
        <v>0</v>
      </c>
      <c r="O60" s="254">
        <v>13000</v>
      </c>
      <c r="P60" s="253">
        <f t="shared" si="6"/>
        <v>2876200</v>
      </c>
    </row>
    <row r="61" spans="1:16" s="267" customFormat="1" outlineLevel="2" x14ac:dyDescent="0.25">
      <c r="A61" s="262" t="s">
        <v>15</v>
      </c>
      <c r="B61" s="263">
        <v>25</v>
      </c>
      <c r="C61" s="264" t="s">
        <v>232</v>
      </c>
      <c r="D61" s="262" t="s">
        <v>43</v>
      </c>
      <c r="E61" s="263">
        <v>25281</v>
      </c>
      <c r="F61" s="263">
        <v>2020</v>
      </c>
      <c r="G61" s="265">
        <v>15000</v>
      </c>
      <c r="H61" s="266">
        <v>4</v>
      </c>
      <c r="I61" s="266">
        <f t="shared" si="1"/>
        <v>60000</v>
      </c>
      <c r="J61" s="265">
        <v>50</v>
      </c>
      <c r="K61" s="265">
        <v>527000</v>
      </c>
      <c r="L61" s="265">
        <v>43</v>
      </c>
      <c r="M61" s="265">
        <v>0</v>
      </c>
      <c r="N61" s="265">
        <v>0</v>
      </c>
      <c r="O61" s="265">
        <v>15000</v>
      </c>
      <c r="P61" s="266">
        <f t="shared" si="6"/>
        <v>602000</v>
      </c>
    </row>
    <row r="62" spans="1:16" outlineLevel="2" x14ac:dyDescent="0.25">
      <c r="A62" s="251" t="s">
        <v>15</v>
      </c>
      <c r="B62" s="252">
        <v>25</v>
      </c>
      <c r="C62" s="6" t="s">
        <v>232</v>
      </c>
      <c r="D62" s="251" t="s">
        <v>59</v>
      </c>
      <c r="E62" s="252">
        <v>25335</v>
      </c>
      <c r="F62" s="252">
        <v>2020</v>
      </c>
      <c r="G62" s="254">
        <v>557000</v>
      </c>
      <c r="H62" s="253">
        <v>6</v>
      </c>
      <c r="I62" s="253">
        <f t="shared" si="1"/>
        <v>3342000</v>
      </c>
      <c r="J62" s="254">
        <v>2</v>
      </c>
      <c r="K62" s="254">
        <v>8200</v>
      </c>
      <c r="L62" s="254">
        <v>3</v>
      </c>
      <c r="M62" s="254">
        <v>0</v>
      </c>
      <c r="N62" s="254">
        <v>0</v>
      </c>
      <c r="O62" s="254">
        <v>6000</v>
      </c>
      <c r="P62" s="253">
        <f t="shared" si="6"/>
        <v>3356200</v>
      </c>
    </row>
    <row r="63" spans="1:16" outlineLevel="2" x14ac:dyDescent="0.25">
      <c r="A63" s="251" t="s">
        <v>15</v>
      </c>
      <c r="B63" s="252">
        <v>25</v>
      </c>
      <c r="C63" s="6" t="s">
        <v>232</v>
      </c>
      <c r="D63" s="251" t="s">
        <v>60</v>
      </c>
      <c r="E63" s="252">
        <v>25339</v>
      </c>
      <c r="F63" s="252">
        <v>2020</v>
      </c>
      <c r="G63" s="254">
        <v>0</v>
      </c>
      <c r="H63" s="255">
        <v>0</v>
      </c>
      <c r="I63" s="253">
        <f t="shared" si="1"/>
        <v>0</v>
      </c>
      <c r="J63" s="254">
        <v>0</v>
      </c>
      <c r="K63" s="254">
        <v>5200</v>
      </c>
      <c r="L63" s="254">
        <v>1</v>
      </c>
      <c r="M63" s="254">
        <v>0</v>
      </c>
      <c r="N63" s="254">
        <v>0</v>
      </c>
      <c r="O63" s="254">
        <v>2750</v>
      </c>
      <c r="P63" s="253">
        <f t="shared" si="6"/>
        <v>7950</v>
      </c>
    </row>
    <row r="64" spans="1:16" outlineLevel="2" x14ac:dyDescent="0.25">
      <c r="A64" s="251" t="s">
        <v>15</v>
      </c>
      <c r="B64" s="252">
        <v>25</v>
      </c>
      <c r="C64" s="6" t="s">
        <v>232</v>
      </c>
      <c r="D64" s="251" t="s">
        <v>88</v>
      </c>
      <c r="E64" s="252">
        <v>25594</v>
      </c>
      <c r="F64" s="252">
        <v>2020</v>
      </c>
      <c r="G64" s="254">
        <v>98000</v>
      </c>
      <c r="H64" s="253">
        <v>6</v>
      </c>
      <c r="I64" s="253">
        <f t="shared" si="1"/>
        <v>588000</v>
      </c>
      <c r="J64" s="254">
        <v>10</v>
      </c>
      <c r="K64" s="254">
        <v>60000</v>
      </c>
      <c r="L64" s="254">
        <v>6</v>
      </c>
      <c r="M64" s="254">
        <v>0</v>
      </c>
      <c r="N64" s="254">
        <v>0</v>
      </c>
      <c r="O64" s="254">
        <v>5000</v>
      </c>
      <c r="P64" s="253">
        <f t="shared" si="6"/>
        <v>653000</v>
      </c>
    </row>
    <row r="65" spans="1:16" outlineLevel="2" x14ac:dyDescent="0.25">
      <c r="A65" s="251" t="s">
        <v>15</v>
      </c>
      <c r="B65" s="252">
        <v>25</v>
      </c>
      <c r="C65" s="6" t="s">
        <v>232</v>
      </c>
      <c r="D65" s="251" t="s">
        <v>119</v>
      </c>
      <c r="E65" s="252">
        <v>25841</v>
      </c>
      <c r="F65" s="252">
        <v>2020</v>
      </c>
      <c r="G65" s="254">
        <v>305000</v>
      </c>
      <c r="H65" s="253">
        <v>6</v>
      </c>
      <c r="I65" s="253">
        <f t="shared" si="1"/>
        <v>1830000</v>
      </c>
      <c r="J65" s="254">
        <v>21</v>
      </c>
      <c r="K65" s="254">
        <v>435000</v>
      </c>
      <c r="L65" s="254">
        <v>72</v>
      </c>
      <c r="M65" s="254">
        <v>0</v>
      </c>
      <c r="N65" s="254">
        <v>0</v>
      </c>
      <c r="O65" s="254">
        <v>40000</v>
      </c>
      <c r="P65" s="253">
        <f t="shared" si="6"/>
        <v>2305000</v>
      </c>
    </row>
    <row r="66" spans="1:16" outlineLevel="2" x14ac:dyDescent="0.25">
      <c r="A66" s="251" t="s">
        <v>15</v>
      </c>
      <c r="B66" s="252">
        <v>25</v>
      </c>
      <c r="C66" s="6" t="s">
        <v>232</v>
      </c>
      <c r="D66" s="251" t="s">
        <v>121</v>
      </c>
      <c r="E66" s="252">
        <v>25845</v>
      </c>
      <c r="F66" s="252">
        <v>2020</v>
      </c>
      <c r="G66" s="254">
        <v>2300</v>
      </c>
      <c r="H66" s="253">
        <v>6</v>
      </c>
      <c r="I66" s="253">
        <f t="shared" si="1"/>
        <v>13800</v>
      </c>
      <c r="J66" s="254">
        <v>2</v>
      </c>
      <c r="K66" s="254">
        <v>0</v>
      </c>
      <c r="L66" s="254">
        <v>0</v>
      </c>
      <c r="M66" s="254">
        <v>0</v>
      </c>
      <c r="N66" s="254">
        <v>0</v>
      </c>
      <c r="O66" s="254">
        <v>3120</v>
      </c>
      <c r="P66" s="253">
        <f t="shared" si="6"/>
        <v>16920</v>
      </c>
    </row>
    <row r="67" spans="1:16" outlineLevel="1" x14ac:dyDescent="0.25">
      <c r="A67" s="241"/>
      <c r="B67" s="242"/>
      <c r="C67" s="243" t="s">
        <v>243</v>
      </c>
      <c r="D67" s="244"/>
      <c r="E67" s="242"/>
      <c r="F67" s="242"/>
      <c r="G67" s="256">
        <f>SUBTOTAL(9,G57:G66)</f>
        <v>1571300</v>
      </c>
      <c r="H67" s="257"/>
      <c r="I67" s="257">
        <f t="shared" ref="I67:P67" si="10">SUBTOTAL(9,I57:I66)</f>
        <v>9397800</v>
      </c>
      <c r="J67" s="256">
        <f t="shared" si="10"/>
        <v>114</v>
      </c>
      <c r="K67" s="256">
        <f t="shared" si="10"/>
        <v>3868600</v>
      </c>
      <c r="L67" s="256">
        <f t="shared" si="10"/>
        <v>290</v>
      </c>
      <c r="M67" s="256">
        <f t="shared" si="10"/>
        <v>0</v>
      </c>
      <c r="N67" s="256">
        <f t="shared" si="10"/>
        <v>0</v>
      </c>
      <c r="O67" s="256">
        <f t="shared" si="10"/>
        <v>123070</v>
      </c>
      <c r="P67" s="245">
        <f t="shared" si="10"/>
        <v>13389470</v>
      </c>
    </row>
    <row r="68" spans="1:16" outlineLevel="2" x14ac:dyDescent="0.25">
      <c r="A68" s="251" t="s">
        <v>15</v>
      </c>
      <c r="B68" s="252">
        <v>25</v>
      </c>
      <c r="C68" s="6" t="s">
        <v>244</v>
      </c>
      <c r="D68" s="251" t="s">
        <v>39</v>
      </c>
      <c r="E68" s="252">
        <v>25258</v>
      </c>
      <c r="F68" s="252">
        <v>2020</v>
      </c>
      <c r="G68" s="254">
        <v>0</v>
      </c>
      <c r="H68" s="253">
        <v>5</v>
      </c>
      <c r="I68" s="253">
        <f t="shared" si="1"/>
        <v>0</v>
      </c>
      <c r="J68" s="254">
        <v>0</v>
      </c>
      <c r="K68" s="254">
        <v>0</v>
      </c>
      <c r="L68" s="254">
        <v>0</v>
      </c>
      <c r="M68" s="254">
        <v>0</v>
      </c>
      <c r="N68" s="254">
        <v>0</v>
      </c>
      <c r="O68" s="254">
        <v>4800</v>
      </c>
      <c r="P68" s="253">
        <f t="shared" si="6"/>
        <v>4800</v>
      </c>
    </row>
    <row r="69" spans="1:16" outlineLevel="2" x14ac:dyDescent="0.25">
      <c r="A69" s="251" t="s">
        <v>15</v>
      </c>
      <c r="B69" s="252">
        <v>25</v>
      </c>
      <c r="C69" s="6" t="s">
        <v>244</v>
      </c>
      <c r="D69" s="251" t="s">
        <v>65</v>
      </c>
      <c r="E69" s="252">
        <v>25394</v>
      </c>
      <c r="F69" s="252">
        <v>2020</v>
      </c>
      <c r="G69" s="254">
        <v>0</v>
      </c>
      <c r="H69" s="255">
        <v>0</v>
      </c>
      <c r="I69" s="253">
        <f t="shared" si="1"/>
        <v>0</v>
      </c>
      <c r="J69" s="254">
        <v>0</v>
      </c>
      <c r="K69" s="254">
        <v>7800</v>
      </c>
      <c r="L69" s="254">
        <v>1</v>
      </c>
      <c r="M69" s="254">
        <v>0</v>
      </c>
      <c r="N69" s="254">
        <v>0</v>
      </c>
      <c r="O69" s="254">
        <v>50000</v>
      </c>
      <c r="P69" s="253">
        <f t="shared" si="6"/>
        <v>57800</v>
      </c>
    </row>
    <row r="70" spans="1:16" outlineLevel="2" x14ac:dyDescent="0.25">
      <c r="A70" s="251" t="s">
        <v>15</v>
      </c>
      <c r="B70" s="252">
        <v>25</v>
      </c>
      <c r="C70" s="6" t="s">
        <v>244</v>
      </c>
      <c r="D70" s="251" t="s">
        <v>80</v>
      </c>
      <c r="E70" s="252">
        <v>25513</v>
      </c>
      <c r="F70" s="252">
        <v>2020</v>
      </c>
      <c r="G70" s="254">
        <v>25000</v>
      </c>
      <c r="H70" s="253">
        <v>6</v>
      </c>
      <c r="I70" s="253">
        <f t="shared" si="1"/>
        <v>150000</v>
      </c>
      <c r="J70" s="254">
        <v>10</v>
      </c>
      <c r="K70" s="254">
        <v>35000</v>
      </c>
      <c r="L70" s="254">
        <v>6</v>
      </c>
      <c r="M70" s="254">
        <v>0</v>
      </c>
      <c r="N70" s="254">
        <v>0</v>
      </c>
      <c r="O70" s="254">
        <v>133000</v>
      </c>
      <c r="P70" s="253">
        <f t="shared" si="6"/>
        <v>318000</v>
      </c>
    </row>
    <row r="71" spans="1:16" outlineLevel="2" x14ac:dyDescent="0.25">
      <c r="A71" s="251" t="s">
        <v>15</v>
      </c>
      <c r="B71" s="252">
        <v>25</v>
      </c>
      <c r="C71" s="6" t="s">
        <v>244</v>
      </c>
      <c r="D71" s="251" t="s">
        <v>81</v>
      </c>
      <c r="E71" s="252">
        <v>25518</v>
      </c>
      <c r="F71" s="252">
        <v>2020</v>
      </c>
      <c r="G71" s="254">
        <v>0</v>
      </c>
      <c r="H71" s="253">
        <v>0</v>
      </c>
      <c r="I71" s="253">
        <f t="shared" si="1"/>
        <v>0</v>
      </c>
      <c r="J71" s="254">
        <v>0</v>
      </c>
      <c r="K71" s="254">
        <v>0</v>
      </c>
      <c r="L71" s="254">
        <v>0</v>
      </c>
      <c r="M71" s="254">
        <v>0</v>
      </c>
      <c r="N71" s="254">
        <v>0</v>
      </c>
      <c r="O71" s="254">
        <v>12750</v>
      </c>
      <c r="P71" s="253">
        <f t="shared" si="6"/>
        <v>12750</v>
      </c>
    </row>
    <row r="72" spans="1:16" outlineLevel="2" x14ac:dyDescent="0.25">
      <c r="A72" s="251" t="s">
        <v>15</v>
      </c>
      <c r="B72" s="252">
        <v>25</v>
      </c>
      <c r="C72" s="6" t="s">
        <v>244</v>
      </c>
      <c r="D72" s="251" t="s">
        <v>94</v>
      </c>
      <c r="E72" s="252">
        <v>25653</v>
      </c>
      <c r="F72" s="252">
        <v>2020</v>
      </c>
      <c r="G72" s="254">
        <v>0</v>
      </c>
      <c r="H72" s="253">
        <v>8</v>
      </c>
      <c r="I72" s="253">
        <f t="shared" si="1"/>
        <v>0</v>
      </c>
      <c r="J72" s="254">
        <v>0</v>
      </c>
      <c r="K72" s="254">
        <v>0</v>
      </c>
      <c r="L72" s="254">
        <v>0</v>
      </c>
      <c r="M72" s="254">
        <v>0</v>
      </c>
      <c r="N72" s="254">
        <v>0</v>
      </c>
      <c r="O72" s="254">
        <v>5200</v>
      </c>
      <c r="P72" s="253">
        <f t="shared" si="6"/>
        <v>5200</v>
      </c>
    </row>
    <row r="73" spans="1:16" outlineLevel="2" x14ac:dyDescent="0.25">
      <c r="A73" s="251" t="s">
        <v>15</v>
      </c>
      <c r="B73" s="252">
        <v>25</v>
      </c>
      <c r="C73" s="6" t="s">
        <v>244</v>
      </c>
      <c r="D73" s="251" t="s">
        <v>117</v>
      </c>
      <c r="E73" s="252">
        <v>25823</v>
      </c>
      <c r="F73" s="252">
        <v>2020</v>
      </c>
      <c r="G73" s="254">
        <v>0</v>
      </c>
      <c r="H73" s="253">
        <v>5</v>
      </c>
      <c r="I73" s="253">
        <f t="shared" si="1"/>
        <v>0</v>
      </c>
      <c r="J73" s="254">
        <v>0</v>
      </c>
      <c r="K73" s="254">
        <v>0</v>
      </c>
      <c r="L73" s="254">
        <v>0</v>
      </c>
      <c r="M73" s="254">
        <v>0</v>
      </c>
      <c r="N73" s="254">
        <v>0</v>
      </c>
      <c r="O73" s="254">
        <v>11300</v>
      </c>
      <c r="P73" s="253">
        <f t="shared" si="6"/>
        <v>11300</v>
      </c>
    </row>
    <row r="74" spans="1:16" outlineLevel="2" x14ac:dyDescent="0.25">
      <c r="A74" s="251" t="s">
        <v>15</v>
      </c>
      <c r="B74" s="252">
        <v>25</v>
      </c>
      <c r="C74" s="6" t="s">
        <v>244</v>
      </c>
      <c r="D74" s="251" t="s">
        <v>125</v>
      </c>
      <c r="E74" s="252">
        <v>25871</v>
      </c>
      <c r="F74" s="252">
        <v>2020</v>
      </c>
      <c r="G74" s="254">
        <v>0</v>
      </c>
      <c r="H74" s="255">
        <v>0</v>
      </c>
      <c r="I74" s="253">
        <f t="shared" si="1"/>
        <v>0</v>
      </c>
      <c r="J74" s="254">
        <v>0</v>
      </c>
      <c r="K74" s="254">
        <v>0</v>
      </c>
      <c r="L74" s="254">
        <v>0</v>
      </c>
      <c r="M74" s="254">
        <v>0</v>
      </c>
      <c r="N74" s="254">
        <v>0</v>
      </c>
      <c r="O74" s="254">
        <v>40000</v>
      </c>
      <c r="P74" s="253">
        <f t="shared" si="6"/>
        <v>40000</v>
      </c>
    </row>
    <row r="75" spans="1:16" outlineLevel="2" x14ac:dyDescent="0.25">
      <c r="A75" s="251" t="s">
        <v>15</v>
      </c>
      <c r="B75" s="252">
        <v>25</v>
      </c>
      <c r="C75" s="6" t="s">
        <v>244</v>
      </c>
      <c r="D75" s="251" t="s">
        <v>129</v>
      </c>
      <c r="E75" s="252">
        <v>25885</v>
      </c>
      <c r="F75" s="252">
        <v>2020</v>
      </c>
      <c r="G75" s="254">
        <v>0</v>
      </c>
      <c r="H75" s="255">
        <v>0</v>
      </c>
      <c r="I75" s="253">
        <f t="shared" si="1"/>
        <v>0</v>
      </c>
      <c r="J75" s="254">
        <v>0</v>
      </c>
      <c r="K75" s="254">
        <v>0</v>
      </c>
      <c r="L75" s="254">
        <v>0</v>
      </c>
      <c r="M75" s="254">
        <v>0</v>
      </c>
      <c r="N75" s="254">
        <v>0</v>
      </c>
      <c r="O75" s="254">
        <v>25000</v>
      </c>
      <c r="P75" s="253">
        <f t="shared" ref="P75:P110" si="11">I75+K75+M75+O75</f>
        <v>25000</v>
      </c>
    </row>
    <row r="76" spans="1:16" outlineLevel="1" x14ac:dyDescent="0.25">
      <c r="A76" s="241"/>
      <c r="B76" s="242"/>
      <c r="C76" s="243" t="s">
        <v>253</v>
      </c>
      <c r="D76" s="244"/>
      <c r="E76" s="242"/>
      <c r="F76" s="242"/>
      <c r="G76" s="256">
        <f>SUBTOTAL(9,G68:G75)</f>
        <v>25000</v>
      </c>
      <c r="H76" s="256"/>
      <c r="I76" s="257">
        <f t="shared" ref="I76:P76" si="12">SUBTOTAL(9,I68:I75)</f>
        <v>150000</v>
      </c>
      <c r="J76" s="256">
        <f t="shared" si="12"/>
        <v>10</v>
      </c>
      <c r="K76" s="256">
        <f t="shared" si="12"/>
        <v>42800</v>
      </c>
      <c r="L76" s="256">
        <f t="shared" si="12"/>
        <v>7</v>
      </c>
      <c r="M76" s="256">
        <f t="shared" si="12"/>
        <v>0</v>
      </c>
      <c r="N76" s="256">
        <f t="shared" si="12"/>
        <v>0</v>
      </c>
      <c r="O76" s="256">
        <f t="shared" si="12"/>
        <v>282050</v>
      </c>
      <c r="P76" s="245">
        <f t="shared" si="12"/>
        <v>474850</v>
      </c>
    </row>
    <row r="77" spans="1:16" outlineLevel="2" x14ac:dyDescent="0.25">
      <c r="A77" s="251" t="s">
        <v>15</v>
      </c>
      <c r="B77" s="252">
        <v>25</v>
      </c>
      <c r="C77" s="6" t="s">
        <v>254</v>
      </c>
      <c r="D77" s="251" t="s">
        <v>26</v>
      </c>
      <c r="E77" s="252">
        <v>25126</v>
      </c>
      <c r="F77" s="252">
        <v>2020</v>
      </c>
      <c r="G77" s="254">
        <v>349000</v>
      </c>
      <c r="H77" s="253">
        <v>5</v>
      </c>
      <c r="I77" s="253">
        <f t="shared" ref="I77:I132" si="13">H77*G77</f>
        <v>1745000</v>
      </c>
      <c r="J77" s="254">
        <v>4</v>
      </c>
      <c r="K77" s="254">
        <v>552000</v>
      </c>
      <c r="L77" s="254">
        <v>3</v>
      </c>
      <c r="M77" s="254">
        <v>0</v>
      </c>
      <c r="N77" s="254">
        <v>0</v>
      </c>
      <c r="O77" s="254">
        <v>3478</v>
      </c>
      <c r="P77" s="253">
        <f t="shared" si="11"/>
        <v>2300478</v>
      </c>
    </row>
    <row r="78" spans="1:16" outlineLevel="2" x14ac:dyDescent="0.25">
      <c r="A78" s="251" t="s">
        <v>15</v>
      </c>
      <c r="B78" s="252">
        <v>25</v>
      </c>
      <c r="C78" s="6" t="s">
        <v>254</v>
      </c>
      <c r="D78" s="251" t="s">
        <v>31</v>
      </c>
      <c r="E78" s="252">
        <v>25175</v>
      </c>
      <c r="F78" s="252">
        <v>2020</v>
      </c>
      <c r="G78" s="254">
        <v>167000</v>
      </c>
      <c r="H78" s="253">
        <v>5</v>
      </c>
      <c r="I78" s="253">
        <f t="shared" si="13"/>
        <v>835000</v>
      </c>
      <c r="J78" s="254">
        <v>3</v>
      </c>
      <c r="K78" s="254">
        <v>287569</v>
      </c>
      <c r="L78" s="254">
        <v>3</v>
      </c>
      <c r="M78" s="254">
        <v>0</v>
      </c>
      <c r="N78" s="254">
        <v>0</v>
      </c>
      <c r="O78" s="254">
        <v>5625</v>
      </c>
      <c r="P78" s="253">
        <f t="shared" si="11"/>
        <v>1128194</v>
      </c>
    </row>
    <row r="79" spans="1:16" outlineLevel="2" x14ac:dyDescent="0.25">
      <c r="A79" s="251" t="s">
        <v>15</v>
      </c>
      <c r="B79" s="252">
        <v>25</v>
      </c>
      <c r="C79" s="6" t="s">
        <v>254</v>
      </c>
      <c r="D79" s="251" t="s">
        <v>35</v>
      </c>
      <c r="E79" s="252">
        <v>25200</v>
      </c>
      <c r="F79" s="252">
        <v>2020</v>
      </c>
      <c r="G79" s="254">
        <v>157000</v>
      </c>
      <c r="H79" s="253">
        <v>5</v>
      </c>
      <c r="I79" s="253">
        <f t="shared" si="13"/>
        <v>785000</v>
      </c>
      <c r="J79" s="254">
        <v>3</v>
      </c>
      <c r="K79" s="254">
        <v>219000</v>
      </c>
      <c r="L79" s="254">
        <v>2</v>
      </c>
      <c r="M79" s="254">
        <v>0</v>
      </c>
      <c r="N79" s="254">
        <v>0</v>
      </c>
      <c r="O79" s="254">
        <v>25000</v>
      </c>
      <c r="P79" s="253">
        <f t="shared" si="11"/>
        <v>1029000</v>
      </c>
    </row>
    <row r="80" spans="1:16" outlineLevel="2" x14ac:dyDescent="0.25">
      <c r="A80" s="251" t="s">
        <v>15</v>
      </c>
      <c r="B80" s="252">
        <v>25</v>
      </c>
      <c r="C80" s="6" t="s">
        <v>254</v>
      </c>
      <c r="D80" s="251" t="s">
        <v>36</v>
      </c>
      <c r="E80" s="252">
        <v>25214</v>
      </c>
      <c r="F80" s="252">
        <v>2020</v>
      </c>
      <c r="G80" s="254">
        <v>82000</v>
      </c>
      <c r="H80" s="253">
        <v>6</v>
      </c>
      <c r="I80" s="253">
        <f t="shared" si="13"/>
        <v>492000</v>
      </c>
      <c r="J80" s="254">
        <v>1</v>
      </c>
      <c r="K80" s="254">
        <v>125000</v>
      </c>
      <c r="L80" s="254">
        <v>3</v>
      </c>
      <c r="M80" s="254">
        <v>0</v>
      </c>
      <c r="N80" s="254">
        <v>0</v>
      </c>
      <c r="O80" s="254">
        <v>3500</v>
      </c>
      <c r="P80" s="253">
        <f t="shared" si="11"/>
        <v>620500</v>
      </c>
    </row>
    <row r="81" spans="1:16" outlineLevel="2" x14ac:dyDescent="0.25">
      <c r="A81" s="251" t="s">
        <v>15</v>
      </c>
      <c r="B81" s="252">
        <v>25</v>
      </c>
      <c r="C81" s="6" t="s">
        <v>254</v>
      </c>
      <c r="D81" s="251" t="s">
        <v>48</v>
      </c>
      <c r="E81" s="252">
        <v>25295</v>
      </c>
      <c r="F81" s="252">
        <v>2020</v>
      </c>
      <c r="G81" s="254">
        <v>349000</v>
      </c>
      <c r="H81" s="253">
        <v>5</v>
      </c>
      <c r="I81" s="253">
        <f t="shared" si="13"/>
        <v>1745000</v>
      </c>
      <c r="J81" s="254">
        <v>3</v>
      </c>
      <c r="K81" s="254">
        <v>129800</v>
      </c>
      <c r="L81" s="254">
        <v>2</v>
      </c>
      <c r="M81" s="254">
        <v>0</v>
      </c>
      <c r="N81" s="254">
        <v>0</v>
      </c>
      <c r="O81" s="254">
        <v>1500</v>
      </c>
      <c r="P81" s="253">
        <f t="shared" si="11"/>
        <v>1876300</v>
      </c>
    </row>
    <row r="82" spans="1:16" outlineLevel="2" x14ac:dyDescent="0.25">
      <c r="A82" s="251" t="s">
        <v>15</v>
      </c>
      <c r="B82" s="252">
        <v>25</v>
      </c>
      <c r="C82" s="6" t="s">
        <v>254</v>
      </c>
      <c r="D82" s="251" t="s">
        <v>75</v>
      </c>
      <c r="E82" s="252">
        <v>25486</v>
      </c>
      <c r="F82" s="252">
        <v>2020</v>
      </c>
      <c r="G82" s="254">
        <v>161000</v>
      </c>
      <c r="H82" s="253">
        <v>6</v>
      </c>
      <c r="I82" s="253">
        <f t="shared" si="13"/>
        <v>966000</v>
      </c>
      <c r="J82" s="254">
        <v>7</v>
      </c>
      <c r="K82" s="254">
        <v>319000</v>
      </c>
      <c r="L82" s="254">
        <v>7</v>
      </c>
      <c r="M82" s="254">
        <v>0</v>
      </c>
      <c r="N82" s="254">
        <v>0</v>
      </c>
      <c r="O82" s="254">
        <v>20000</v>
      </c>
      <c r="P82" s="253">
        <f t="shared" si="11"/>
        <v>1305000</v>
      </c>
    </row>
    <row r="83" spans="1:16" outlineLevel="2" x14ac:dyDescent="0.25">
      <c r="A83" s="251" t="s">
        <v>15</v>
      </c>
      <c r="B83" s="252">
        <v>25</v>
      </c>
      <c r="C83" s="6" t="s">
        <v>254</v>
      </c>
      <c r="D83" s="251" t="s">
        <v>103</v>
      </c>
      <c r="E83" s="252">
        <v>25758</v>
      </c>
      <c r="F83" s="252">
        <v>2020</v>
      </c>
      <c r="G83" s="254">
        <v>22000</v>
      </c>
      <c r="H83" s="253">
        <v>5</v>
      </c>
      <c r="I83" s="253">
        <f t="shared" si="13"/>
        <v>110000</v>
      </c>
      <c r="J83" s="254">
        <v>3</v>
      </c>
      <c r="K83" s="254">
        <v>95000</v>
      </c>
      <c r="L83" s="254">
        <v>4</v>
      </c>
      <c r="M83" s="254">
        <v>0</v>
      </c>
      <c r="N83" s="254">
        <v>0</v>
      </c>
      <c r="O83" s="254">
        <v>7500</v>
      </c>
      <c r="P83" s="253">
        <f t="shared" si="11"/>
        <v>212500</v>
      </c>
    </row>
    <row r="84" spans="1:16" outlineLevel="2" x14ac:dyDescent="0.25">
      <c r="A84" s="251" t="s">
        <v>15</v>
      </c>
      <c r="B84" s="252">
        <v>25</v>
      </c>
      <c r="C84" s="6" t="s">
        <v>254</v>
      </c>
      <c r="D84" s="251" t="s">
        <v>109</v>
      </c>
      <c r="E84" s="252">
        <v>25785</v>
      </c>
      <c r="F84" s="252">
        <v>2020</v>
      </c>
      <c r="G84" s="254">
        <v>22000</v>
      </c>
      <c r="H84" s="253">
        <v>5</v>
      </c>
      <c r="I84" s="253">
        <f t="shared" si="13"/>
        <v>110000</v>
      </c>
      <c r="J84" s="254">
        <v>2</v>
      </c>
      <c r="K84" s="254">
        <v>45000</v>
      </c>
      <c r="L84" s="254">
        <v>4</v>
      </c>
      <c r="M84" s="254">
        <v>21000</v>
      </c>
      <c r="N84" s="254">
        <v>2</v>
      </c>
      <c r="O84" s="254">
        <v>15000</v>
      </c>
      <c r="P84" s="253">
        <f t="shared" si="11"/>
        <v>191000</v>
      </c>
    </row>
    <row r="85" spans="1:16" outlineLevel="2" x14ac:dyDescent="0.25">
      <c r="A85" s="251" t="s">
        <v>15</v>
      </c>
      <c r="B85" s="252">
        <v>25</v>
      </c>
      <c r="C85" s="6" t="s">
        <v>254</v>
      </c>
      <c r="D85" s="251" t="s">
        <v>112</v>
      </c>
      <c r="E85" s="252">
        <v>25799</v>
      </c>
      <c r="F85" s="252">
        <v>2020</v>
      </c>
      <c r="G85" s="254">
        <v>35000</v>
      </c>
      <c r="H85" s="253">
        <v>5</v>
      </c>
      <c r="I85" s="253">
        <f t="shared" si="13"/>
        <v>175000</v>
      </c>
      <c r="J85" s="254">
        <v>4</v>
      </c>
      <c r="K85" s="254">
        <v>85000</v>
      </c>
      <c r="L85" s="254">
        <v>6</v>
      </c>
      <c r="M85" s="254">
        <v>0</v>
      </c>
      <c r="N85" s="254">
        <v>0</v>
      </c>
      <c r="O85" s="254">
        <v>1500</v>
      </c>
      <c r="P85" s="253">
        <f t="shared" si="11"/>
        <v>261500</v>
      </c>
    </row>
    <row r="86" spans="1:16" outlineLevel="2" x14ac:dyDescent="0.25">
      <c r="A86" s="251" t="s">
        <v>15</v>
      </c>
      <c r="B86" s="252">
        <v>25</v>
      </c>
      <c r="C86" s="6" t="s">
        <v>254</v>
      </c>
      <c r="D86" s="251" t="s">
        <v>116</v>
      </c>
      <c r="E86" s="252">
        <v>25817</v>
      </c>
      <c r="F86" s="252">
        <v>2020</v>
      </c>
      <c r="G86" s="254">
        <v>400000</v>
      </c>
      <c r="H86" s="253">
        <v>4</v>
      </c>
      <c r="I86" s="253">
        <f t="shared" si="13"/>
        <v>1600000</v>
      </c>
      <c r="J86" s="254">
        <v>2</v>
      </c>
      <c r="K86" s="254">
        <v>102358</v>
      </c>
      <c r="L86" s="254">
        <v>6</v>
      </c>
      <c r="M86" s="254">
        <v>0</v>
      </c>
      <c r="N86" s="254">
        <v>0</v>
      </c>
      <c r="O86" s="254">
        <v>5000</v>
      </c>
      <c r="P86" s="253">
        <f t="shared" si="11"/>
        <v>1707358</v>
      </c>
    </row>
    <row r="87" spans="1:16" outlineLevel="2" x14ac:dyDescent="0.25">
      <c r="A87" s="251" t="s">
        <v>15</v>
      </c>
      <c r="B87" s="252">
        <v>25</v>
      </c>
      <c r="C87" s="6" t="s">
        <v>254</v>
      </c>
      <c r="D87" s="251" t="s">
        <v>131</v>
      </c>
      <c r="E87" s="252">
        <v>25899</v>
      </c>
      <c r="F87" s="252">
        <v>2020</v>
      </c>
      <c r="G87" s="254">
        <v>16787</v>
      </c>
      <c r="H87" s="253">
        <v>5</v>
      </c>
      <c r="I87" s="253">
        <f t="shared" si="13"/>
        <v>83935</v>
      </c>
      <c r="J87" s="254">
        <v>5</v>
      </c>
      <c r="K87" s="254">
        <v>9231</v>
      </c>
      <c r="L87" s="254">
        <v>3</v>
      </c>
      <c r="M87" s="254">
        <v>0</v>
      </c>
      <c r="N87" s="254">
        <v>0</v>
      </c>
      <c r="O87" s="254">
        <v>6800</v>
      </c>
      <c r="P87" s="253">
        <f t="shared" si="11"/>
        <v>99966</v>
      </c>
    </row>
    <row r="88" spans="1:16" outlineLevel="1" x14ac:dyDescent="0.25">
      <c r="A88" s="241"/>
      <c r="B88" s="242"/>
      <c r="C88" s="243" t="s">
        <v>266</v>
      </c>
      <c r="D88" s="244"/>
      <c r="E88" s="242"/>
      <c r="F88" s="242"/>
      <c r="G88" s="256">
        <f>SUBTOTAL(9,G77:G87)</f>
        <v>1760787</v>
      </c>
      <c r="H88" s="257"/>
      <c r="I88" s="257">
        <f t="shared" ref="I88:P88" si="14">SUBTOTAL(9,I77:I87)</f>
        <v>8646935</v>
      </c>
      <c r="J88" s="256">
        <f t="shared" si="14"/>
        <v>37</v>
      </c>
      <c r="K88" s="256">
        <f t="shared" si="14"/>
        <v>1968958</v>
      </c>
      <c r="L88" s="256">
        <f t="shared" si="14"/>
        <v>43</v>
      </c>
      <c r="M88" s="256">
        <f t="shared" si="14"/>
        <v>21000</v>
      </c>
      <c r="N88" s="256">
        <f t="shared" si="14"/>
        <v>2</v>
      </c>
      <c r="O88" s="256">
        <f t="shared" si="14"/>
        <v>94903</v>
      </c>
      <c r="P88" s="245">
        <f t="shared" si="14"/>
        <v>10731796</v>
      </c>
    </row>
    <row r="89" spans="1:16" outlineLevel="2" x14ac:dyDescent="0.25">
      <c r="A89" s="251" t="s">
        <v>15</v>
      </c>
      <c r="B89" s="252">
        <v>25</v>
      </c>
      <c r="C89" s="6" t="s">
        <v>267</v>
      </c>
      <c r="D89" s="251" t="s">
        <v>23</v>
      </c>
      <c r="E89" s="252">
        <v>25099</v>
      </c>
      <c r="F89" s="252">
        <v>2020</v>
      </c>
      <c r="G89" s="254">
        <v>208000</v>
      </c>
      <c r="H89" s="253">
        <v>6</v>
      </c>
      <c r="I89" s="253">
        <f t="shared" si="13"/>
        <v>1248000</v>
      </c>
      <c r="J89" s="254">
        <v>2</v>
      </c>
      <c r="K89" s="254">
        <v>290000</v>
      </c>
      <c r="L89" s="254">
        <v>3</v>
      </c>
      <c r="M89" s="254">
        <v>0</v>
      </c>
      <c r="N89" s="254">
        <v>0</v>
      </c>
      <c r="O89" s="254">
        <v>1380</v>
      </c>
      <c r="P89" s="253">
        <f t="shared" si="11"/>
        <v>1539380</v>
      </c>
    </row>
    <row r="90" spans="1:16" outlineLevel="2" x14ac:dyDescent="0.25">
      <c r="A90" s="251" t="s">
        <v>15</v>
      </c>
      <c r="B90" s="252">
        <v>25</v>
      </c>
      <c r="C90" s="6" t="s">
        <v>267</v>
      </c>
      <c r="D90" s="251" t="s">
        <v>40</v>
      </c>
      <c r="E90" s="252">
        <v>25260</v>
      </c>
      <c r="F90" s="252">
        <v>2020</v>
      </c>
      <c r="G90" s="254">
        <v>270000</v>
      </c>
      <c r="H90" s="253">
        <v>5</v>
      </c>
      <c r="I90" s="253">
        <f t="shared" si="13"/>
        <v>1350000</v>
      </c>
      <c r="J90" s="254">
        <v>4</v>
      </c>
      <c r="K90" s="254">
        <v>214040</v>
      </c>
      <c r="L90" s="254">
        <v>3</v>
      </c>
      <c r="M90" s="254">
        <v>0</v>
      </c>
      <c r="N90" s="254">
        <v>0</v>
      </c>
      <c r="O90" s="254">
        <v>660</v>
      </c>
      <c r="P90" s="253">
        <f t="shared" si="11"/>
        <v>1564700</v>
      </c>
    </row>
    <row r="91" spans="1:16" outlineLevel="2" x14ac:dyDescent="0.25">
      <c r="A91" s="251" t="s">
        <v>15</v>
      </c>
      <c r="B91" s="252">
        <v>25</v>
      </c>
      <c r="C91" s="6" t="s">
        <v>267</v>
      </c>
      <c r="D91" s="251" t="s">
        <v>41</v>
      </c>
      <c r="E91" s="252">
        <v>25269</v>
      </c>
      <c r="F91" s="252">
        <v>2020</v>
      </c>
      <c r="G91" s="254">
        <v>750000</v>
      </c>
      <c r="H91" s="253">
        <v>6</v>
      </c>
      <c r="I91" s="253">
        <f t="shared" si="13"/>
        <v>4500000</v>
      </c>
      <c r="J91" s="254">
        <v>7</v>
      </c>
      <c r="K91" s="254">
        <v>170000</v>
      </c>
      <c r="L91" s="254">
        <v>4</v>
      </c>
      <c r="M91" s="254">
        <v>48000</v>
      </c>
      <c r="N91" s="254">
        <v>1</v>
      </c>
      <c r="O91" s="254">
        <v>164</v>
      </c>
      <c r="P91" s="253">
        <f t="shared" si="11"/>
        <v>4718164</v>
      </c>
    </row>
    <row r="92" spans="1:16" outlineLevel="2" x14ac:dyDescent="0.25">
      <c r="A92" s="251" t="s">
        <v>15</v>
      </c>
      <c r="B92" s="252">
        <v>25</v>
      </c>
      <c r="C92" s="6" t="s">
        <v>267</v>
      </c>
      <c r="D92" s="251" t="s">
        <v>44</v>
      </c>
      <c r="E92" s="252">
        <v>25286</v>
      </c>
      <c r="F92" s="252">
        <v>2020</v>
      </c>
      <c r="G92" s="254">
        <v>0</v>
      </c>
      <c r="H92" s="253">
        <v>5</v>
      </c>
      <c r="I92" s="253">
        <f t="shared" si="13"/>
        <v>0</v>
      </c>
      <c r="J92" s="254">
        <v>0</v>
      </c>
      <c r="K92" s="254">
        <v>0</v>
      </c>
      <c r="L92" s="254">
        <v>0</v>
      </c>
      <c r="M92" s="254">
        <v>0</v>
      </c>
      <c r="N92" s="254">
        <v>0</v>
      </c>
      <c r="O92" s="254">
        <v>2000</v>
      </c>
      <c r="P92" s="253">
        <f t="shared" si="11"/>
        <v>2000</v>
      </c>
    </row>
    <row r="93" spans="1:16" outlineLevel="2" x14ac:dyDescent="0.25">
      <c r="A93" s="251" t="s">
        <v>15</v>
      </c>
      <c r="B93" s="252">
        <v>25</v>
      </c>
      <c r="C93" s="6" t="s">
        <v>267</v>
      </c>
      <c r="D93" s="251" t="s">
        <v>70</v>
      </c>
      <c r="E93" s="252">
        <v>25430</v>
      </c>
      <c r="F93" s="252">
        <v>2020</v>
      </c>
      <c r="G93" s="254">
        <v>60000</v>
      </c>
      <c r="H93" s="253">
        <v>5</v>
      </c>
      <c r="I93" s="253">
        <f t="shared" si="13"/>
        <v>300000</v>
      </c>
      <c r="J93" s="254">
        <v>6</v>
      </c>
      <c r="K93" s="254">
        <v>39000</v>
      </c>
      <c r="L93" s="254">
        <v>2</v>
      </c>
      <c r="M93" s="254">
        <v>42000</v>
      </c>
      <c r="N93" s="254">
        <v>1</v>
      </c>
      <c r="O93" s="254">
        <v>2130</v>
      </c>
      <c r="P93" s="253">
        <f t="shared" si="11"/>
        <v>383130</v>
      </c>
    </row>
    <row r="94" spans="1:16" outlineLevel="2" x14ac:dyDescent="0.25">
      <c r="A94" s="251" t="s">
        <v>15</v>
      </c>
      <c r="B94" s="252">
        <v>25</v>
      </c>
      <c r="C94" s="6" t="s">
        <v>267</v>
      </c>
      <c r="D94" s="251" t="s">
        <v>73</v>
      </c>
      <c r="E94" s="252">
        <v>25473</v>
      </c>
      <c r="F94" s="252">
        <v>2020</v>
      </c>
      <c r="G94" s="254">
        <v>0</v>
      </c>
      <c r="H94" s="255">
        <v>0</v>
      </c>
      <c r="I94" s="253">
        <f t="shared" si="13"/>
        <v>0</v>
      </c>
      <c r="J94" s="254">
        <v>0</v>
      </c>
      <c r="K94" s="254">
        <v>0</v>
      </c>
      <c r="L94" s="254">
        <v>0</v>
      </c>
      <c r="M94" s="254">
        <v>0</v>
      </c>
      <c r="N94" s="254">
        <v>0</v>
      </c>
      <c r="O94" s="254">
        <v>3250</v>
      </c>
      <c r="P94" s="253">
        <f t="shared" si="11"/>
        <v>3250</v>
      </c>
    </row>
    <row r="95" spans="1:16" outlineLevel="2" x14ac:dyDescent="0.25">
      <c r="A95" s="251" t="s">
        <v>15</v>
      </c>
      <c r="B95" s="252">
        <v>25</v>
      </c>
      <c r="C95" s="6" t="s">
        <v>267</v>
      </c>
      <c r="D95" s="251" t="s">
        <v>104</v>
      </c>
      <c r="E95" s="252">
        <v>25769</v>
      </c>
      <c r="F95" s="252">
        <v>2020</v>
      </c>
      <c r="G95" s="254">
        <v>0</v>
      </c>
      <c r="H95" s="255">
        <v>0</v>
      </c>
      <c r="I95" s="253">
        <f t="shared" si="13"/>
        <v>0</v>
      </c>
      <c r="J95" s="254">
        <v>0</v>
      </c>
      <c r="K95" s="254">
        <v>0</v>
      </c>
      <c r="L95" s="254">
        <v>0</v>
      </c>
      <c r="M95" s="254">
        <v>0</v>
      </c>
      <c r="N95" s="254">
        <v>0</v>
      </c>
      <c r="O95" s="254">
        <v>3250</v>
      </c>
      <c r="P95" s="253">
        <f t="shared" si="11"/>
        <v>3250</v>
      </c>
    </row>
    <row r="96" spans="1:16" outlineLevel="2" x14ac:dyDescent="0.25">
      <c r="A96" s="251" t="s">
        <v>15</v>
      </c>
      <c r="B96" s="252">
        <v>25</v>
      </c>
      <c r="C96" s="6" t="s">
        <v>267</v>
      </c>
      <c r="D96" s="251" t="s">
        <v>130</v>
      </c>
      <c r="E96" s="252">
        <v>25898</v>
      </c>
      <c r="F96" s="252">
        <v>2020</v>
      </c>
      <c r="G96" s="254">
        <v>28350</v>
      </c>
      <c r="H96" s="253">
        <v>5</v>
      </c>
      <c r="I96" s="253">
        <f t="shared" si="13"/>
        <v>141750</v>
      </c>
      <c r="J96" s="254">
        <v>2</v>
      </c>
      <c r="K96" s="254">
        <v>0</v>
      </c>
      <c r="L96" s="254">
        <v>0</v>
      </c>
      <c r="M96" s="254">
        <v>31000</v>
      </c>
      <c r="N96" s="254">
        <v>1</v>
      </c>
      <c r="O96" s="254">
        <v>1546</v>
      </c>
      <c r="P96" s="253">
        <f t="shared" si="11"/>
        <v>174296</v>
      </c>
    </row>
    <row r="97" spans="1:16" outlineLevel="1" x14ac:dyDescent="0.25">
      <c r="A97" s="241"/>
      <c r="B97" s="242"/>
      <c r="C97" s="243" t="s">
        <v>276</v>
      </c>
      <c r="D97" s="244"/>
      <c r="E97" s="242"/>
      <c r="F97" s="242"/>
      <c r="G97" s="256">
        <f>SUBTOTAL(9,G89:G96)</f>
        <v>1316350</v>
      </c>
      <c r="H97" s="257"/>
      <c r="I97" s="257">
        <f t="shared" ref="I97:P97" si="15">SUBTOTAL(9,I89:I96)</f>
        <v>7539750</v>
      </c>
      <c r="J97" s="256">
        <f t="shared" si="15"/>
        <v>21</v>
      </c>
      <c r="K97" s="256">
        <f t="shared" si="15"/>
        <v>713040</v>
      </c>
      <c r="L97" s="256">
        <f t="shared" si="15"/>
        <v>12</v>
      </c>
      <c r="M97" s="256">
        <f t="shared" si="15"/>
        <v>121000</v>
      </c>
      <c r="N97" s="256">
        <f t="shared" si="15"/>
        <v>3</v>
      </c>
      <c r="O97" s="256">
        <f t="shared" si="15"/>
        <v>14380</v>
      </c>
      <c r="P97" s="245">
        <f t="shared" si="15"/>
        <v>8388170</v>
      </c>
    </row>
    <row r="98" spans="1:16" outlineLevel="2" x14ac:dyDescent="0.25">
      <c r="A98" s="251" t="s">
        <v>15</v>
      </c>
      <c r="B98" s="252">
        <v>25</v>
      </c>
      <c r="C98" s="6" t="s">
        <v>277</v>
      </c>
      <c r="D98" s="251" t="s">
        <v>99</v>
      </c>
      <c r="E98" s="252">
        <v>25740</v>
      </c>
      <c r="F98" s="252">
        <v>2020</v>
      </c>
      <c r="G98" s="254">
        <v>0</v>
      </c>
      <c r="H98" s="255">
        <v>0</v>
      </c>
      <c r="I98" s="253">
        <f t="shared" si="13"/>
        <v>0</v>
      </c>
      <c r="J98" s="254">
        <v>0</v>
      </c>
      <c r="K98" s="254">
        <v>11000</v>
      </c>
      <c r="L98" s="254">
        <v>2</v>
      </c>
      <c r="M98" s="254">
        <v>0</v>
      </c>
      <c r="N98" s="254">
        <v>0</v>
      </c>
      <c r="O98" s="254">
        <v>2500</v>
      </c>
      <c r="P98" s="253">
        <f t="shared" si="11"/>
        <v>13500</v>
      </c>
    </row>
    <row r="99" spans="1:16" outlineLevel="2" x14ac:dyDescent="0.25">
      <c r="A99" s="251" t="s">
        <v>15</v>
      </c>
      <c r="B99" s="252">
        <v>25</v>
      </c>
      <c r="C99" s="6" t="s">
        <v>277</v>
      </c>
      <c r="D99" s="251" t="s">
        <v>102</v>
      </c>
      <c r="E99" s="252">
        <v>25754</v>
      </c>
      <c r="F99" s="252">
        <v>2020</v>
      </c>
      <c r="G99" s="254">
        <v>33000</v>
      </c>
      <c r="H99" s="253">
        <v>4</v>
      </c>
      <c r="I99" s="253">
        <f t="shared" si="13"/>
        <v>132000</v>
      </c>
      <c r="J99" s="254">
        <v>1</v>
      </c>
      <c r="K99" s="254">
        <v>0</v>
      </c>
      <c r="L99" s="254">
        <v>0</v>
      </c>
      <c r="M99" s="254">
        <v>0</v>
      </c>
      <c r="N99" s="254">
        <v>0</v>
      </c>
      <c r="O99" s="254">
        <v>3000</v>
      </c>
      <c r="P99" s="253">
        <f t="shared" si="11"/>
        <v>135000</v>
      </c>
    </row>
    <row r="100" spans="1:16" outlineLevel="1" x14ac:dyDescent="0.25">
      <c r="A100" s="241"/>
      <c r="B100" s="242"/>
      <c r="C100" s="243" t="s">
        <v>279</v>
      </c>
      <c r="D100" s="244"/>
      <c r="E100" s="242"/>
      <c r="F100" s="242"/>
      <c r="G100" s="256">
        <f>SUBTOTAL(9,G98:G99)</f>
        <v>33000</v>
      </c>
      <c r="H100" s="257"/>
      <c r="I100" s="257">
        <f t="shared" ref="I100:P100" si="16">SUBTOTAL(9,I98:I99)</f>
        <v>132000</v>
      </c>
      <c r="J100" s="256">
        <f t="shared" si="16"/>
        <v>1</v>
      </c>
      <c r="K100" s="256">
        <f t="shared" si="16"/>
        <v>11000</v>
      </c>
      <c r="L100" s="256">
        <f t="shared" si="16"/>
        <v>2</v>
      </c>
      <c r="M100" s="256">
        <f t="shared" si="16"/>
        <v>0</v>
      </c>
      <c r="N100" s="256">
        <f t="shared" si="16"/>
        <v>0</v>
      </c>
      <c r="O100" s="256">
        <f t="shared" si="16"/>
        <v>5500</v>
      </c>
      <c r="P100" s="245">
        <f t="shared" si="16"/>
        <v>148500</v>
      </c>
    </row>
    <row r="101" spans="1:16" outlineLevel="2" x14ac:dyDescent="0.25">
      <c r="A101" s="251" t="s">
        <v>15</v>
      </c>
      <c r="B101" s="252">
        <v>25</v>
      </c>
      <c r="C101" s="6" t="s">
        <v>280</v>
      </c>
      <c r="D101" s="251" t="s">
        <v>20</v>
      </c>
      <c r="E101" s="252">
        <v>25053</v>
      </c>
      <c r="F101" s="252">
        <v>2020</v>
      </c>
      <c r="G101" s="254">
        <v>1450000</v>
      </c>
      <c r="H101" s="253">
        <v>6</v>
      </c>
      <c r="I101" s="253">
        <f t="shared" si="13"/>
        <v>8700000</v>
      </c>
      <c r="J101" s="254">
        <v>55</v>
      </c>
      <c r="K101" s="254">
        <v>9300</v>
      </c>
      <c r="L101" s="254">
        <v>20</v>
      </c>
      <c r="M101" s="254">
        <v>370000</v>
      </c>
      <c r="N101" s="254">
        <v>6</v>
      </c>
      <c r="O101" s="254">
        <v>21000</v>
      </c>
      <c r="P101" s="253">
        <f t="shared" si="11"/>
        <v>9100300</v>
      </c>
    </row>
    <row r="102" spans="1:16" outlineLevel="2" x14ac:dyDescent="0.25">
      <c r="A102" s="251" t="s">
        <v>15</v>
      </c>
      <c r="B102" s="252">
        <v>25</v>
      </c>
      <c r="C102" s="6" t="s">
        <v>280</v>
      </c>
      <c r="D102" s="251" t="s">
        <v>24</v>
      </c>
      <c r="E102" s="252">
        <v>25120</v>
      </c>
      <c r="F102" s="252">
        <v>2020</v>
      </c>
      <c r="G102" s="254">
        <v>0</v>
      </c>
      <c r="H102" s="255">
        <v>0</v>
      </c>
      <c r="I102" s="253">
        <f t="shared" si="13"/>
        <v>0</v>
      </c>
      <c r="J102" s="254">
        <v>0</v>
      </c>
      <c r="K102" s="254">
        <v>0</v>
      </c>
      <c r="L102" s="254">
        <v>0</v>
      </c>
      <c r="M102" s="254">
        <v>0</v>
      </c>
      <c r="N102" s="254">
        <v>0</v>
      </c>
      <c r="O102" s="254">
        <v>25000</v>
      </c>
      <c r="P102" s="253">
        <f t="shared" si="11"/>
        <v>25000</v>
      </c>
    </row>
    <row r="103" spans="1:16" outlineLevel="2" x14ac:dyDescent="0.25">
      <c r="A103" s="251" t="s">
        <v>15</v>
      </c>
      <c r="B103" s="252">
        <v>25</v>
      </c>
      <c r="C103" s="6" t="s">
        <v>280</v>
      </c>
      <c r="D103" s="251" t="s">
        <v>46</v>
      </c>
      <c r="E103" s="252">
        <v>25290</v>
      </c>
      <c r="F103" s="252">
        <v>2020</v>
      </c>
      <c r="G103" s="254">
        <v>3183000</v>
      </c>
      <c r="H103" s="253">
        <v>6</v>
      </c>
      <c r="I103" s="253">
        <f t="shared" si="13"/>
        <v>19098000</v>
      </c>
      <c r="J103" s="254">
        <v>127</v>
      </c>
      <c r="K103" s="254">
        <v>2000000</v>
      </c>
      <c r="L103" s="254">
        <v>117</v>
      </c>
      <c r="M103" s="254">
        <v>530000</v>
      </c>
      <c r="N103" s="254">
        <v>15</v>
      </c>
      <c r="O103" s="254">
        <v>10000</v>
      </c>
      <c r="P103" s="253">
        <f t="shared" si="11"/>
        <v>21638000</v>
      </c>
    </row>
    <row r="104" spans="1:16" outlineLevel="2" x14ac:dyDescent="0.25">
      <c r="A104" s="251" t="s">
        <v>15</v>
      </c>
      <c r="B104" s="252">
        <v>25</v>
      </c>
      <c r="C104" s="6" t="s">
        <v>280</v>
      </c>
      <c r="D104" s="251" t="s">
        <v>52</v>
      </c>
      <c r="E104" s="252">
        <v>25312</v>
      </c>
      <c r="F104" s="252">
        <v>2020</v>
      </c>
      <c r="G104" s="254">
        <v>149000</v>
      </c>
      <c r="H104" s="253">
        <v>6</v>
      </c>
      <c r="I104" s="253">
        <f t="shared" si="13"/>
        <v>894000</v>
      </c>
      <c r="J104" s="254">
        <v>3</v>
      </c>
      <c r="K104" s="254">
        <v>6700</v>
      </c>
      <c r="L104" s="254">
        <v>1</v>
      </c>
      <c r="M104" s="254">
        <v>0</v>
      </c>
      <c r="N104" s="254">
        <v>0</v>
      </c>
      <c r="O104" s="254">
        <v>8200</v>
      </c>
      <c r="P104" s="253">
        <f t="shared" si="11"/>
        <v>908900</v>
      </c>
    </row>
    <row r="105" spans="1:16" outlineLevel="2" x14ac:dyDescent="0.25">
      <c r="A105" s="251" t="s">
        <v>15</v>
      </c>
      <c r="B105" s="252">
        <v>25</v>
      </c>
      <c r="C105" s="6" t="s">
        <v>280</v>
      </c>
      <c r="D105" s="251" t="s">
        <v>82</v>
      </c>
      <c r="E105" s="252">
        <v>25524</v>
      </c>
      <c r="F105" s="252">
        <v>2020</v>
      </c>
      <c r="G105" s="254">
        <v>200000</v>
      </c>
      <c r="H105" s="253">
        <v>6</v>
      </c>
      <c r="I105" s="253">
        <f t="shared" si="13"/>
        <v>1200000</v>
      </c>
      <c r="J105" s="254">
        <v>2</v>
      </c>
      <c r="K105" s="254">
        <v>0</v>
      </c>
      <c r="L105" s="254">
        <v>0</v>
      </c>
      <c r="M105" s="254">
        <v>0</v>
      </c>
      <c r="N105" s="254">
        <v>0</v>
      </c>
      <c r="O105" s="254">
        <v>5000</v>
      </c>
      <c r="P105" s="253">
        <f t="shared" si="11"/>
        <v>1205000</v>
      </c>
    </row>
    <row r="106" spans="1:16" outlineLevel="2" x14ac:dyDescent="0.25">
      <c r="A106" s="251" t="s">
        <v>15</v>
      </c>
      <c r="B106" s="252">
        <v>25</v>
      </c>
      <c r="C106" s="6" t="s">
        <v>280</v>
      </c>
      <c r="D106" s="251" t="s">
        <v>84</v>
      </c>
      <c r="E106" s="252">
        <v>25535</v>
      </c>
      <c r="F106" s="252">
        <v>2020</v>
      </c>
      <c r="G106" s="254">
        <v>90000</v>
      </c>
      <c r="H106" s="253">
        <v>5</v>
      </c>
      <c r="I106" s="253">
        <f t="shared" si="13"/>
        <v>450000</v>
      </c>
      <c r="J106" s="254">
        <v>1</v>
      </c>
      <c r="K106" s="254">
        <v>2500</v>
      </c>
      <c r="L106" s="254">
        <v>2</v>
      </c>
      <c r="M106" s="254">
        <v>0</v>
      </c>
      <c r="N106" s="254">
        <v>0</v>
      </c>
      <c r="O106" s="254">
        <v>12500</v>
      </c>
      <c r="P106" s="253">
        <f t="shared" si="11"/>
        <v>465000</v>
      </c>
    </row>
    <row r="107" spans="1:16" outlineLevel="2" x14ac:dyDescent="0.25">
      <c r="A107" s="251" t="s">
        <v>15</v>
      </c>
      <c r="B107" s="252">
        <v>25</v>
      </c>
      <c r="C107" s="6" t="s">
        <v>280</v>
      </c>
      <c r="D107" s="251" t="s">
        <v>93</v>
      </c>
      <c r="E107" s="252">
        <v>25649</v>
      </c>
      <c r="F107" s="252">
        <v>2020</v>
      </c>
      <c r="G107" s="254">
        <v>145000</v>
      </c>
      <c r="H107" s="253">
        <v>8</v>
      </c>
      <c r="I107" s="253">
        <f t="shared" si="13"/>
        <v>1160000</v>
      </c>
      <c r="J107" s="254">
        <v>2</v>
      </c>
      <c r="K107" s="254">
        <v>2500</v>
      </c>
      <c r="L107" s="254">
        <v>1</v>
      </c>
      <c r="M107" s="254">
        <v>0</v>
      </c>
      <c r="N107" s="254">
        <v>0</v>
      </c>
      <c r="O107" s="254">
        <v>20000</v>
      </c>
      <c r="P107" s="253">
        <f t="shared" si="11"/>
        <v>1182500</v>
      </c>
    </row>
    <row r="108" spans="1:16" outlineLevel="2" x14ac:dyDescent="0.25">
      <c r="A108" s="251" t="s">
        <v>15</v>
      </c>
      <c r="B108" s="252">
        <v>25</v>
      </c>
      <c r="C108" s="6" t="s">
        <v>280</v>
      </c>
      <c r="D108" s="251" t="s">
        <v>100</v>
      </c>
      <c r="E108" s="252">
        <v>25743</v>
      </c>
      <c r="F108" s="252">
        <v>2020</v>
      </c>
      <c r="G108" s="254">
        <v>1145000</v>
      </c>
      <c r="H108" s="253">
        <v>8</v>
      </c>
      <c r="I108" s="253">
        <f t="shared" si="13"/>
        <v>9160000</v>
      </c>
      <c r="J108" s="254">
        <v>33</v>
      </c>
      <c r="K108" s="254">
        <v>125000</v>
      </c>
      <c r="L108" s="254">
        <v>7</v>
      </c>
      <c r="M108" s="254">
        <v>22800</v>
      </c>
      <c r="N108" s="254">
        <v>1</v>
      </c>
      <c r="O108" s="254">
        <v>4950</v>
      </c>
      <c r="P108" s="253">
        <f t="shared" si="11"/>
        <v>9312750</v>
      </c>
    </row>
    <row r="109" spans="1:16" outlineLevel="2" x14ac:dyDescent="0.25">
      <c r="A109" s="251" t="s">
        <v>15</v>
      </c>
      <c r="B109" s="252">
        <v>25</v>
      </c>
      <c r="C109" s="6" t="s">
        <v>280</v>
      </c>
      <c r="D109" s="251" t="s">
        <v>113</v>
      </c>
      <c r="E109" s="252">
        <v>25805</v>
      </c>
      <c r="F109" s="252">
        <v>2020</v>
      </c>
      <c r="G109" s="254">
        <v>248000</v>
      </c>
      <c r="H109" s="253">
        <v>6</v>
      </c>
      <c r="I109" s="253">
        <f t="shared" si="13"/>
        <v>1488000</v>
      </c>
      <c r="J109" s="254">
        <v>4</v>
      </c>
      <c r="K109" s="254">
        <v>5000</v>
      </c>
      <c r="L109" s="254">
        <v>1</v>
      </c>
      <c r="M109" s="254">
        <v>24000</v>
      </c>
      <c r="N109" s="254">
        <v>1</v>
      </c>
      <c r="O109" s="254">
        <v>8100</v>
      </c>
      <c r="P109" s="253">
        <f t="shared" si="11"/>
        <v>1525100</v>
      </c>
    </row>
    <row r="110" spans="1:16" outlineLevel="2" x14ac:dyDescent="0.25">
      <c r="A110" s="251" t="s">
        <v>15</v>
      </c>
      <c r="B110" s="252">
        <v>25</v>
      </c>
      <c r="C110" s="6" t="s">
        <v>280</v>
      </c>
      <c r="D110" s="251" t="s">
        <v>79</v>
      </c>
      <c r="E110" s="252">
        <v>25506</v>
      </c>
      <c r="F110" s="252">
        <v>2020</v>
      </c>
      <c r="G110" s="254">
        <v>0</v>
      </c>
      <c r="H110" s="255">
        <v>0</v>
      </c>
      <c r="I110" s="253">
        <f t="shared" si="13"/>
        <v>0</v>
      </c>
      <c r="J110" s="254">
        <v>0</v>
      </c>
      <c r="K110" s="254">
        <v>2785</v>
      </c>
      <c r="L110" s="254">
        <v>1</v>
      </c>
      <c r="M110" s="254">
        <v>0</v>
      </c>
      <c r="N110" s="254">
        <v>0</v>
      </c>
      <c r="O110" s="254">
        <v>6700</v>
      </c>
      <c r="P110" s="253">
        <f t="shared" si="11"/>
        <v>9485</v>
      </c>
    </row>
    <row r="111" spans="1:16" outlineLevel="1" x14ac:dyDescent="0.25">
      <c r="A111" s="241"/>
      <c r="B111" s="242"/>
      <c r="C111" s="243" t="s">
        <v>291</v>
      </c>
      <c r="D111" s="244"/>
      <c r="E111" s="242"/>
      <c r="F111" s="242"/>
      <c r="G111" s="256">
        <f>SUBTOTAL(9,G101:G110)</f>
        <v>6610000</v>
      </c>
      <c r="H111" s="256"/>
      <c r="I111" s="257">
        <f t="shared" ref="I111:P111" si="17">SUBTOTAL(9,I101:I110)</f>
        <v>42150000</v>
      </c>
      <c r="J111" s="256">
        <f t="shared" si="17"/>
        <v>227</v>
      </c>
      <c r="K111" s="256">
        <f t="shared" si="17"/>
        <v>2153785</v>
      </c>
      <c r="L111" s="256">
        <f t="shared" si="17"/>
        <v>150</v>
      </c>
      <c r="M111" s="256">
        <f t="shared" si="17"/>
        <v>946800</v>
      </c>
      <c r="N111" s="256">
        <f t="shared" si="17"/>
        <v>23</v>
      </c>
      <c r="O111" s="256">
        <f t="shared" si="17"/>
        <v>121450</v>
      </c>
      <c r="P111" s="245">
        <f t="shared" si="17"/>
        <v>45372035</v>
      </c>
    </row>
    <row r="112" spans="1:16" outlineLevel="2" x14ac:dyDescent="0.25">
      <c r="A112" s="251" t="s">
        <v>15</v>
      </c>
      <c r="B112" s="252">
        <v>25</v>
      </c>
      <c r="C112" s="6" t="s">
        <v>292</v>
      </c>
      <c r="D112" s="251" t="s">
        <v>18</v>
      </c>
      <c r="E112" s="252">
        <v>25035</v>
      </c>
      <c r="F112" s="252">
        <v>2020</v>
      </c>
      <c r="G112" s="254">
        <v>200000</v>
      </c>
      <c r="H112" s="253">
        <v>5</v>
      </c>
      <c r="I112" s="253">
        <f t="shared" si="13"/>
        <v>1000000</v>
      </c>
      <c r="J112" s="254">
        <v>6</v>
      </c>
      <c r="K112" s="254">
        <v>0</v>
      </c>
      <c r="L112" s="254">
        <v>0</v>
      </c>
      <c r="M112" s="254">
        <v>23000</v>
      </c>
      <c r="N112" s="254">
        <v>2</v>
      </c>
      <c r="O112" s="254">
        <v>12000</v>
      </c>
      <c r="P112" s="253">
        <f t="shared" ref="P112:P132" si="18">I112+K112+M112+O112</f>
        <v>1035000</v>
      </c>
    </row>
    <row r="113" spans="1:16" outlineLevel="2" x14ac:dyDescent="0.25">
      <c r="A113" s="251" t="s">
        <v>15</v>
      </c>
      <c r="B113" s="252">
        <v>25</v>
      </c>
      <c r="C113" s="6" t="s">
        <v>292</v>
      </c>
      <c r="D113" s="251" t="s">
        <v>19</v>
      </c>
      <c r="E113" s="252">
        <v>25040</v>
      </c>
      <c r="F113" s="252">
        <v>2020</v>
      </c>
      <c r="G113" s="254">
        <v>55100</v>
      </c>
      <c r="H113" s="253">
        <v>6</v>
      </c>
      <c r="I113" s="253">
        <f t="shared" si="13"/>
        <v>330600</v>
      </c>
      <c r="J113" s="254">
        <v>6</v>
      </c>
      <c r="K113" s="254">
        <v>98474</v>
      </c>
      <c r="L113" s="254">
        <v>6</v>
      </c>
      <c r="M113" s="254">
        <v>150000</v>
      </c>
      <c r="N113" s="254">
        <v>8</v>
      </c>
      <c r="O113" s="254">
        <v>32000</v>
      </c>
      <c r="P113" s="253">
        <f t="shared" si="18"/>
        <v>611074</v>
      </c>
    </row>
    <row r="114" spans="1:16" outlineLevel="2" x14ac:dyDescent="0.25">
      <c r="A114" s="251" t="s">
        <v>15</v>
      </c>
      <c r="B114" s="252">
        <v>25</v>
      </c>
      <c r="C114" s="6" t="s">
        <v>292</v>
      </c>
      <c r="D114" s="251" t="s">
        <v>90</v>
      </c>
      <c r="E114" s="252">
        <v>25599</v>
      </c>
      <c r="F114" s="252">
        <v>2020</v>
      </c>
      <c r="G114" s="254">
        <v>42258</v>
      </c>
      <c r="H114" s="253">
        <v>3</v>
      </c>
      <c r="I114" s="253">
        <f t="shared" si="13"/>
        <v>126774</v>
      </c>
      <c r="J114" s="254">
        <v>3</v>
      </c>
      <c r="K114" s="254">
        <v>0</v>
      </c>
      <c r="L114" s="254">
        <v>0</v>
      </c>
      <c r="M114" s="254">
        <v>0</v>
      </c>
      <c r="N114" s="254">
        <v>0</v>
      </c>
      <c r="O114" s="254">
        <v>15000</v>
      </c>
      <c r="P114" s="253">
        <f t="shared" si="18"/>
        <v>141774</v>
      </c>
    </row>
    <row r="115" spans="1:16" outlineLevel="2" x14ac:dyDescent="0.25">
      <c r="A115" s="251" t="s">
        <v>15</v>
      </c>
      <c r="B115" s="252">
        <v>25</v>
      </c>
      <c r="C115" s="6" t="s">
        <v>292</v>
      </c>
      <c r="D115" s="251" t="s">
        <v>25</v>
      </c>
      <c r="E115" s="252">
        <v>25123</v>
      </c>
      <c r="F115" s="252">
        <v>2020</v>
      </c>
      <c r="G115" s="254">
        <v>100000</v>
      </c>
      <c r="H115" s="253">
        <v>5</v>
      </c>
      <c r="I115" s="253">
        <f t="shared" si="13"/>
        <v>500000</v>
      </c>
      <c r="J115" s="254">
        <v>9</v>
      </c>
      <c r="K115" s="254">
        <v>703000</v>
      </c>
      <c r="L115" s="254">
        <v>5</v>
      </c>
      <c r="M115" s="254">
        <v>8500</v>
      </c>
      <c r="N115" s="254">
        <v>2</v>
      </c>
      <c r="O115" s="254">
        <v>8000</v>
      </c>
      <c r="P115" s="253">
        <f t="shared" si="18"/>
        <v>1219500</v>
      </c>
    </row>
    <row r="116" spans="1:16" outlineLevel="2" x14ac:dyDescent="0.25">
      <c r="A116" s="251" t="s">
        <v>15</v>
      </c>
      <c r="B116" s="252">
        <v>25</v>
      </c>
      <c r="C116" s="6" t="s">
        <v>292</v>
      </c>
      <c r="D116" s="251" t="s">
        <v>38</v>
      </c>
      <c r="E116" s="252">
        <v>25245</v>
      </c>
      <c r="F116" s="252">
        <v>2020</v>
      </c>
      <c r="G116" s="254">
        <v>300000</v>
      </c>
      <c r="H116" s="253">
        <v>6</v>
      </c>
      <c r="I116" s="253">
        <f t="shared" si="13"/>
        <v>1800000</v>
      </c>
      <c r="J116" s="254">
        <v>7</v>
      </c>
      <c r="K116" s="254">
        <v>10000</v>
      </c>
      <c r="L116" s="254">
        <v>2</v>
      </c>
      <c r="M116" s="254">
        <v>0</v>
      </c>
      <c r="N116" s="254">
        <v>0</v>
      </c>
      <c r="O116" s="254">
        <v>47050</v>
      </c>
      <c r="P116" s="253">
        <f t="shared" si="18"/>
        <v>1857050</v>
      </c>
    </row>
    <row r="117" spans="1:16" outlineLevel="2" x14ac:dyDescent="0.25">
      <c r="A117" s="251" t="s">
        <v>15</v>
      </c>
      <c r="B117" s="252">
        <v>25</v>
      </c>
      <c r="C117" s="6" t="s">
        <v>292</v>
      </c>
      <c r="D117" s="251" t="s">
        <v>64</v>
      </c>
      <c r="E117" s="252">
        <v>25386</v>
      </c>
      <c r="F117" s="252">
        <v>2020</v>
      </c>
      <c r="G117" s="254">
        <v>763000</v>
      </c>
      <c r="H117" s="253">
        <v>6</v>
      </c>
      <c r="I117" s="253">
        <f t="shared" si="13"/>
        <v>4578000</v>
      </c>
      <c r="J117" s="254">
        <v>24</v>
      </c>
      <c r="K117" s="254">
        <v>12000</v>
      </c>
      <c r="L117" s="254">
        <v>2</v>
      </c>
      <c r="M117" s="254">
        <v>120000</v>
      </c>
      <c r="N117" s="254">
        <v>7</v>
      </c>
      <c r="O117" s="254">
        <v>17850</v>
      </c>
      <c r="P117" s="253">
        <f t="shared" si="18"/>
        <v>4727850</v>
      </c>
    </row>
    <row r="118" spans="1:16" outlineLevel="2" x14ac:dyDescent="0.25">
      <c r="A118" s="251" t="s">
        <v>15</v>
      </c>
      <c r="B118" s="252">
        <v>25</v>
      </c>
      <c r="C118" s="6" t="s">
        <v>292</v>
      </c>
      <c r="D118" s="251" t="s">
        <v>89</v>
      </c>
      <c r="E118" s="252">
        <v>25596</v>
      </c>
      <c r="F118" s="252">
        <v>2020</v>
      </c>
      <c r="G118" s="254">
        <v>45000</v>
      </c>
      <c r="H118" s="253">
        <v>5</v>
      </c>
      <c r="I118" s="253">
        <f t="shared" si="13"/>
        <v>225000</v>
      </c>
      <c r="J118" s="254">
        <v>1</v>
      </c>
      <c r="K118" s="254">
        <v>0</v>
      </c>
      <c r="L118" s="254">
        <v>0</v>
      </c>
      <c r="M118" s="254">
        <v>0</v>
      </c>
      <c r="N118" s="254">
        <v>0</v>
      </c>
      <c r="O118" s="254">
        <v>30000</v>
      </c>
      <c r="P118" s="253">
        <f t="shared" si="18"/>
        <v>255000</v>
      </c>
    </row>
    <row r="119" spans="1:16" ht="30" outlineLevel="2" x14ac:dyDescent="0.25">
      <c r="A119" s="251" t="s">
        <v>15</v>
      </c>
      <c r="B119" s="252">
        <v>25</v>
      </c>
      <c r="C119" s="6" t="s">
        <v>292</v>
      </c>
      <c r="D119" s="251" t="s">
        <v>92</v>
      </c>
      <c r="E119" s="252">
        <v>25645</v>
      </c>
      <c r="F119" s="252">
        <v>2020</v>
      </c>
      <c r="G119" s="254">
        <v>250000</v>
      </c>
      <c r="H119" s="253">
        <v>6</v>
      </c>
      <c r="I119" s="253">
        <f t="shared" si="13"/>
        <v>1500000</v>
      </c>
      <c r="J119" s="254">
        <v>7</v>
      </c>
      <c r="K119" s="254">
        <v>65000</v>
      </c>
      <c r="L119" s="254">
        <v>7</v>
      </c>
      <c r="M119" s="254">
        <v>12000</v>
      </c>
      <c r="N119" s="254">
        <v>1</v>
      </c>
      <c r="O119" s="254">
        <v>1500</v>
      </c>
      <c r="P119" s="253">
        <f t="shared" si="18"/>
        <v>1578500</v>
      </c>
    </row>
    <row r="120" spans="1:16" outlineLevel="2" x14ac:dyDescent="0.25">
      <c r="A120" s="251" t="s">
        <v>15</v>
      </c>
      <c r="B120" s="252">
        <v>25</v>
      </c>
      <c r="C120" s="6" t="s">
        <v>292</v>
      </c>
      <c r="D120" s="251" t="s">
        <v>111</v>
      </c>
      <c r="E120" s="252">
        <v>25797</v>
      </c>
      <c r="F120" s="252">
        <v>2020</v>
      </c>
      <c r="G120" s="254">
        <v>461000</v>
      </c>
      <c r="H120" s="253">
        <v>6</v>
      </c>
      <c r="I120" s="253">
        <f t="shared" si="13"/>
        <v>2766000</v>
      </c>
      <c r="J120" s="254">
        <v>9</v>
      </c>
      <c r="K120" s="254">
        <v>0</v>
      </c>
      <c r="L120" s="254">
        <v>0</v>
      </c>
      <c r="M120" s="254">
        <v>62000</v>
      </c>
      <c r="N120" s="254">
        <v>2</v>
      </c>
      <c r="O120" s="254">
        <v>2600</v>
      </c>
      <c r="P120" s="253">
        <f t="shared" si="18"/>
        <v>2830600</v>
      </c>
    </row>
    <row r="121" spans="1:16" outlineLevel="2" x14ac:dyDescent="0.25">
      <c r="A121" s="251" t="s">
        <v>15</v>
      </c>
      <c r="B121" s="252">
        <v>25</v>
      </c>
      <c r="C121" s="6" t="s">
        <v>292</v>
      </c>
      <c r="D121" s="251" t="s">
        <v>128</v>
      </c>
      <c r="E121" s="252">
        <v>25878</v>
      </c>
      <c r="F121" s="252">
        <v>2020</v>
      </c>
      <c r="G121" s="254">
        <v>42000</v>
      </c>
      <c r="H121" s="253">
        <v>7</v>
      </c>
      <c r="I121" s="253">
        <f t="shared" si="13"/>
        <v>294000</v>
      </c>
      <c r="J121" s="254">
        <v>1</v>
      </c>
      <c r="K121" s="254">
        <v>55000</v>
      </c>
      <c r="L121" s="254">
        <v>3</v>
      </c>
      <c r="M121" s="254">
        <v>0</v>
      </c>
      <c r="N121" s="254">
        <v>0</v>
      </c>
      <c r="O121" s="254">
        <v>78000</v>
      </c>
      <c r="P121" s="253">
        <f t="shared" si="18"/>
        <v>427000</v>
      </c>
    </row>
    <row r="122" spans="1:16" outlineLevel="1" x14ac:dyDescent="0.25">
      <c r="A122" s="241"/>
      <c r="B122" s="242"/>
      <c r="C122" s="243" t="s">
        <v>303</v>
      </c>
      <c r="D122" s="244"/>
      <c r="E122" s="242"/>
      <c r="F122" s="242"/>
      <c r="G122" s="256">
        <f>SUBTOTAL(9,G112:G121)</f>
        <v>2258358</v>
      </c>
      <c r="H122" s="257"/>
      <c r="I122" s="257">
        <f t="shared" ref="I122:P122" si="19">SUBTOTAL(9,I112:I121)</f>
        <v>13120374</v>
      </c>
      <c r="J122" s="256">
        <f t="shared" si="19"/>
        <v>73</v>
      </c>
      <c r="K122" s="256">
        <f t="shared" si="19"/>
        <v>943474</v>
      </c>
      <c r="L122" s="256">
        <f t="shared" si="19"/>
        <v>25</v>
      </c>
      <c r="M122" s="256">
        <f t="shared" si="19"/>
        <v>375500</v>
      </c>
      <c r="N122" s="256">
        <f t="shared" si="19"/>
        <v>22</v>
      </c>
      <c r="O122" s="256">
        <f t="shared" si="19"/>
        <v>244000</v>
      </c>
      <c r="P122" s="245">
        <f t="shared" si="19"/>
        <v>14683348</v>
      </c>
    </row>
    <row r="123" spans="1:16" ht="30" outlineLevel="2" x14ac:dyDescent="0.25">
      <c r="A123" s="251" t="s">
        <v>15</v>
      </c>
      <c r="B123" s="252">
        <v>25</v>
      </c>
      <c r="C123" s="6" t="s">
        <v>304</v>
      </c>
      <c r="D123" s="251" t="s">
        <v>29</v>
      </c>
      <c r="E123" s="252">
        <v>25154</v>
      </c>
      <c r="F123" s="252">
        <v>2020</v>
      </c>
      <c r="G123" s="254">
        <v>355999</v>
      </c>
      <c r="H123" s="255">
        <v>5</v>
      </c>
      <c r="I123" s="253">
        <f t="shared" si="13"/>
        <v>1779995</v>
      </c>
      <c r="J123" s="254">
        <v>3</v>
      </c>
      <c r="K123" s="254">
        <v>0</v>
      </c>
      <c r="L123" s="254">
        <v>0</v>
      </c>
      <c r="M123" s="254">
        <v>0</v>
      </c>
      <c r="N123" s="254">
        <v>0</v>
      </c>
      <c r="O123" s="254">
        <v>16364</v>
      </c>
      <c r="P123" s="253">
        <f t="shared" si="18"/>
        <v>1796359</v>
      </c>
    </row>
    <row r="124" spans="1:16" outlineLevel="2" x14ac:dyDescent="0.25">
      <c r="A124" s="251" t="s">
        <v>15</v>
      </c>
      <c r="B124" s="252">
        <v>25</v>
      </c>
      <c r="C124" s="6" t="s">
        <v>304</v>
      </c>
      <c r="D124" s="251" t="s">
        <v>37</v>
      </c>
      <c r="E124" s="252">
        <v>25224</v>
      </c>
      <c r="F124" s="252">
        <v>2020</v>
      </c>
      <c r="G124" s="254">
        <v>0</v>
      </c>
      <c r="H124" s="255">
        <v>0</v>
      </c>
      <c r="I124" s="253">
        <f t="shared" si="13"/>
        <v>0</v>
      </c>
      <c r="J124" s="254">
        <v>0</v>
      </c>
      <c r="K124" s="254">
        <v>0</v>
      </c>
      <c r="L124" s="254">
        <v>0</v>
      </c>
      <c r="M124" s="254">
        <v>0</v>
      </c>
      <c r="N124" s="254">
        <v>0</v>
      </c>
      <c r="O124" s="254">
        <v>10400</v>
      </c>
      <c r="P124" s="253">
        <f t="shared" si="18"/>
        <v>10400</v>
      </c>
    </row>
    <row r="125" spans="1:16" outlineLevel="2" x14ac:dyDescent="0.25">
      <c r="A125" s="251" t="s">
        <v>15</v>
      </c>
      <c r="B125" s="252">
        <v>25</v>
      </c>
      <c r="C125" s="6" t="s">
        <v>304</v>
      </c>
      <c r="D125" s="251" t="s">
        <v>45</v>
      </c>
      <c r="E125" s="252">
        <v>25288</v>
      </c>
      <c r="F125" s="252">
        <v>2020</v>
      </c>
      <c r="G125" s="254">
        <v>0</v>
      </c>
      <c r="H125" s="253">
        <v>6</v>
      </c>
      <c r="I125" s="253">
        <f t="shared" si="13"/>
        <v>0</v>
      </c>
      <c r="J125" s="254">
        <v>0</v>
      </c>
      <c r="K125" s="254">
        <v>4680</v>
      </c>
      <c r="L125" s="254">
        <v>1</v>
      </c>
      <c r="M125" s="254">
        <v>0</v>
      </c>
      <c r="N125" s="254">
        <v>0</v>
      </c>
      <c r="O125" s="254">
        <v>4250</v>
      </c>
      <c r="P125" s="253">
        <f t="shared" si="18"/>
        <v>8930</v>
      </c>
    </row>
    <row r="126" spans="1:16" outlineLevel="2" x14ac:dyDescent="0.25">
      <c r="A126" s="251" t="s">
        <v>15</v>
      </c>
      <c r="B126" s="252">
        <v>25</v>
      </c>
      <c r="C126" s="6" t="s">
        <v>304</v>
      </c>
      <c r="D126" s="251" t="s">
        <v>53</v>
      </c>
      <c r="E126" s="252">
        <v>25317</v>
      </c>
      <c r="F126" s="252">
        <v>2020</v>
      </c>
      <c r="G126" s="254">
        <v>0</v>
      </c>
      <c r="H126" s="253">
        <v>0</v>
      </c>
      <c r="I126" s="253">
        <f t="shared" si="13"/>
        <v>0</v>
      </c>
      <c r="J126" s="254">
        <v>0</v>
      </c>
      <c r="K126" s="254">
        <v>0</v>
      </c>
      <c r="L126" s="254">
        <v>0</v>
      </c>
      <c r="M126" s="254">
        <v>0</v>
      </c>
      <c r="N126" s="254">
        <v>0</v>
      </c>
      <c r="O126" s="254">
        <v>15000</v>
      </c>
      <c r="P126" s="253">
        <f t="shared" si="18"/>
        <v>15000</v>
      </c>
    </row>
    <row r="127" spans="1:16" outlineLevel="2" x14ac:dyDescent="0.25">
      <c r="A127" s="251" t="s">
        <v>15</v>
      </c>
      <c r="B127" s="252">
        <v>25</v>
      </c>
      <c r="C127" s="6" t="s">
        <v>304</v>
      </c>
      <c r="D127" s="251" t="s">
        <v>68</v>
      </c>
      <c r="E127" s="252">
        <v>25407</v>
      </c>
      <c r="F127" s="252">
        <v>2020</v>
      </c>
      <c r="G127" s="254">
        <v>0</v>
      </c>
      <c r="H127" s="255">
        <v>0</v>
      </c>
      <c r="I127" s="253">
        <f t="shared" si="13"/>
        <v>0</v>
      </c>
      <c r="J127" s="254">
        <v>0</v>
      </c>
      <c r="K127" s="254">
        <v>0</v>
      </c>
      <c r="L127" s="254">
        <v>0</v>
      </c>
      <c r="M127" s="254">
        <v>0</v>
      </c>
      <c r="N127" s="254">
        <v>0</v>
      </c>
      <c r="O127" s="254">
        <v>7800</v>
      </c>
      <c r="P127" s="253">
        <f t="shared" si="18"/>
        <v>7800</v>
      </c>
    </row>
    <row r="128" spans="1:16" outlineLevel="2" x14ac:dyDescent="0.25">
      <c r="A128" s="251" t="s">
        <v>15</v>
      </c>
      <c r="B128" s="252">
        <v>25</v>
      </c>
      <c r="C128" s="6" t="s">
        <v>304</v>
      </c>
      <c r="D128" s="251" t="s">
        <v>101</v>
      </c>
      <c r="E128" s="252">
        <v>25745</v>
      </c>
      <c r="F128" s="252">
        <v>2020</v>
      </c>
      <c r="G128" s="254">
        <v>0</v>
      </c>
      <c r="H128" s="255">
        <v>0</v>
      </c>
      <c r="I128" s="253">
        <f t="shared" si="13"/>
        <v>0</v>
      </c>
      <c r="J128" s="254">
        <v>0</v>
      </c>
      <c r="K128" s="254">
        <v>0</v>
      </c>
      <c r="L128" s="254">
        <v>0</v>
      </c>
      <c r="M128" s="254">
        <v>0</v>
      </c>
      <c r="N128" s="254">
        <v>0</v>
      </c>
      <c r="O128" s="254">
        <v>6230</v>
      </c>
      <c r="P128" s="253">
        <f t="shared" si="18"/>
        <v>6230</v>
      </c>
    </row>
    <row r="129" spans="1:16" outlineLevel="2" x14ac:dyDescent="0.25">
      <c r="A129" s="251" t="s">
        <v>15</v>
      </c>
      <c r="B129" s="252">
        <v>25</v>
      </c>
      <c r="C129" s="6" t="s">
        <v>304</v>
      </c>
      <c r="D129" s="251" t="s">
        <v>107</v>
      </c>
      <c r="E129" s="252">
        <v>25779</v>
      </c>
      <c r="F129" s="252">
        <v>2020</v>
      </c>
      <c r="G129" s="254">
        <v>0</v>
      </c>
      <c r="H129" s="255">
        <v>0</v>
      </c>
      <c r="I129" s="253">
        <f t="shared" si="13"/>
        <v>0</v>
      </c>
      <c r="J129" s="254">
        <v>0</v>
      </c>
      <c r="K129" s="254">
        <v>0</v>
      </c>
      <c r="L129" s="254">
        <v>0</v>
      </c>
      <c r="M129" s="254">
        <v>0</v>
      </c>
      <c r="N129" s="254">
        <v>0</v>
      </c>
      <c r="O129" s="254">
        <v>3000</v>
      </c>
      <c r="P129" s="253">
        <f t="shared" si="18"/>
        <v>3000</v>
      </c>
    </row>
    <row r="130" spans="1:16" outlineLevel="2" x14ac:dyDescent="0.25">
      <c r="A130" s="251" t="s">
        <v>15</v>
      </c>
      <c r="B130" s="252">
        <v>25</v>
      </c>
      <c r="C130" s="6" t="s">
        <v>304</v>
      </c>
      <c r="D130" s="251" t="s">
        <v>108</v>
      </c>
      <c r="E130" s="252">
        <v>25781</v>
      </c>
      <c r="F130" s="252">
        <v>2020</v>
      </c>
      <c r="G130" s="254">
        <v>0</v>
      </c>
      <c r="H130" s="255">
        <v>0</v>
      </c>
      <c r="I130" s="253">
        <f t="shared" si="13"/>
        <v>0</v>
      </c>
      <c r="J130" s="254">
        <v>0</v>
      </c>
      <c r="K130" s="254">
        <v>0</v>
      </c>
      <c r="L130" s="254">
        <v>0</v>
      </c>
      <c r="M130" s="254">
        <v>0</v>
      </c>
      <c r="N130" s="254">
        <v>0</v>
      </c>
      <c r="O130" s="254">
        <v>7500</v>
      </c>
      <c r="P130" s="253">
        <f t="shared" si="18"/>
        <v>7500</v>
      </c>
    </row>
    <row r="131" spans="1:16" outlineLevel="2" x14ac:dyDescent="0.25">
      <c r="A131" s="251" t="s">
        <v>15</v>
      </c>
      <c r="B131" s="252">
        <v>25</v>
      </c>
      <c r="C131" s="6" t="s">
        <v>304</v>
      </c>
      <c r="D131" s="251" t="s">
        <v>110</v>
      </c>
      <c r="E131" s="252">
        <v>25793</v>
      </c>
      <c r="F131" s="252">
        <v>2020</v>
      </c>
      <c r="G131" s="254">
        <v>0</v>
      </c>
      <c r="H131" s="255">
        <v>0</v>
      </c>
      <c r="I131" s="253">
        <f t="shared" si="13"/>
        <v>0</v>
      </c>
      <c r="J131" s="254">
        <v>0</v>
      </c>
      <c r="K131" s="254">
        <v>3800</v>
      </c>
      <c r="L131" s="254">
        <v>1</v>
      </c>
      <c r="M131" s="254">
        <v>0</v>
      </c>
      <c r="N131" s="254">
        <v>0</v>
      </c>
      <c r="O131" s="254">
        <v>4230</v>
      </c>
      <c r="P131" s="253">
        <f t="shared" si="18"/>
        <v>8030</v>
      </c>
    </row>
    <row r="132" spans="1:16" outlineLevel="2" x14ac:dyDescent="0.25">
      <c r="A132" s="251" t="s">
        <v>15</v>
      </c>
      <c r="B132" s="252">
        <v>25</v>
      </c>
      <c r="C132" s="6" t="s">
        <v>304</v>
      </c>
      <c r="D132" s="251" t="s">
        <v>120</v>
      </c>
      <c r="E132" s="252">
        <v>25843</v>
      </c>
      <c r="F132" s="252">
        <v>2020</v>
      </c>
      <c r="G132" s="254">
        <v>0</v>
      </c>
      <c r="H132" s="255">
        <v>0</v>
      </c>
      <c r="I132" s="253">
        <f t="shared" si="13"/>
        <v>0</v>
      </c>
      <c r="J132" s="254">
        <v>0</v>
      </c>
      <c r="K132" s="254">
        <v>0</v>
      </c>
      <c r="L132" s="254">
        <v>0</v>
      </c>
      <c r="M132" s="254">
        <v>0</v>
      </c>
      <c r="N132" s="254">
        <v>0</v>
      </c>
      <c r="O132" s="254">
        <v>14850</v>
      </c>
      <c r="P132" s="253">
        <f t="shared" si="18"/>
        <v>14850</v>
      </c>
    </row>
    <row r="133" spans="1:16" outlineLevel="1" x14ac:dyDescent="0.25">
      <c r="A133" s="246"/>
      <c r="B133" s="247"/>
      <c r="C133" s="248" t="s">
        <v>314</v>
      </c>
      <c r="D133" s="249"/>
      <c r="E133" s="247"/>
      <c r="F133" s="247"/>
      <c r="G133" s="258">
        <f>SUBTOTAL(9,G123:G132)</f>
        <v>355999</v>
      </c>
      <c r="H133" s="258"/>
      <c r="I133" s="259">
        <f t="shared" ref="I133:P133" si="20">SUBTOTAL(9,I123:I132)</f>
        <v>1779995</v>
      </c>
      <c r="J133" s="258">
        <f t="shared" si="20"/>
        <v>3</v>
      </c>
      <c r="K133" s="258">
        <f t="shared" si="20"/>
        <v>8480</v>
      </c>
      <c r="L133" s="258">
        <f t="shared" si="20"/>
        <v>2</v>
      </c>
      <c r="M133" s="258">
        <f t="shared" si="20"/>
        <v>0</v>
      </c>
      <c r="N133" s="258">
        <f t="shared" si="20"/>
        <v>0</v>
      </c>
      <c r="O133" s="258">
        <f t="shared" si="20"/>
        <v>89624</v>
      </c>
      <c r="P133" s="250">
        <f t="shared" si="20"/>
        <v>1878099</v>
      </c>
    </row>
    <row r="134" spans="1:16" ht="15.75" thickBot="1" x14ac:dyDescent="0.3">
      <c r="A134" s="237"/>
      <c r="B134" s="238"/>
      <c r="C134" s="236" t="s">
        <v>315</v>
      </c>
      <c r="D134" s="239"/>
      <c r="E134" s="238"/>
      <c r="F134" s="238"/>
      <c r="G134" s="260">
        <f>SUBTOTAL(9,G3:G132)</f>
        <v>23129272</v>
      </c>
      <c r="H134" s="260"/>
      <c r="I134" s="261">
        <f t="shared" ref="I134:P134" si="21">SUBTOTAL(9,I3:I132)</f>
        <v>133894344</v>
      </c>
      <c r="J134" s="260">
        <f t="shared" si="21"/>
        <v>694</v>
      </c>
      <c r="K134" s="260">
        <f t="shared" si="21"/>
        <v>11211994</v>
      </c>
      <c r="L134" s="260">
        <f t="shared" si="21"/>
        <v>608</v>
      </c>
      <c r="M134" s="260">
        <f t="shared" si="21"/>
        <v>2147800</v>
      </c>
      <c r="N134" s="260">
        <f t="shared" si="21"/>
        <v>77</v>
      </c>
      <c r="O134" s="260">
        <f t="shared" si="21"/>
        <v>1748977</v>
      </c>
      <c r="P134" s="240">
        <f t="shared" si="21"/>
        <v>149003115</v>
      </c>
    </row>
    <row r="135" spans="1:16" x14ac:dyDescent="0.25">
      <c r="P135" s="115"/>
    </row>
  </sheetData>
  <autoFilter ref="A2:W135" xr:uid="{00000000-0009-0000-0000-000009000000}"/>
  <sortState ref="A3:O132">
    <sortCondition ref="C3:C132"/>
    <sortCondition ref="D3:D132"/>
  </sortState>
  <mergeCells count="1">
    <mergeCell ref="B1:P1"/>
  </mergeCells>
  <conditionalFormatting sqref="A1">
    <cfRule type="containsBlanks" dxfId="1" priority="2">
      <formula>LEN(TRIM(A1))=0</formula>
    </cfRule>
  </conditionalFormatting>
  <conditionalFormatting sqref="B1">
    <cfRule type="containsBlanks" dxfId="0" priority="1">
      <formula>LEN(TRIM(B1))=0</formula>
    </cfRule>
  </conditionalFormatting>
  <hyperlinks>
    <hyperlink ref="A1" location="PRESENTACIÓN!A1" display="REGRESAR" xr:uid="{028CD9CA-9AC5-4458-BFD7-D53728AE88CD}"/>
  </hyperlinks>
  <pageMargins left="0.7" right="0.7" top="0.75" bottom="0.75" header="0.3" footer="0.3"/>
  <pageSetup paperSize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CF9B-46A4-4E48-96A8-41FE57561A11}">
  <sheetPr>
    <tabColor theme="5" tint="0.59999389629810485"/>
  </sheetPr>
  <dimension ref="A1:L135"/>
  <sheetViews>
    <sheetView showZeros="0" topLeftCell="B1" zoomScale="90" zoomScaleNormal="90" zoomScaleSheetLayoutView="40" workbookViewId="0">
      <pane xSplit="1" ySplit="3" topLeftCell="C4" activePane="bottomRight" state="frozen"/>
      <selection activeCell="C130" sqref="C130"/>
      <selection pane="topRight" activeCell="C130" sqref="C130"/>
      <selection pane="bottomLeft" activeCell="C130" sqref="C130"/>
      <selection pane="bottomRight" activeCell="B1" sqref="B1:B2"/>
    </sheetView>
  </sheetViews>
  <sheetFormatPr baseColWidth="10" defaultColWidth="11.42578125" defaultRowHeight="12.75" x14ac:dyDescent="0.25"/>
  <cols>
    <col min="1" max="1" width="26" style="163" customWidth="1"/>
    <col min="2" max="2" width="32" style="163" bestFit="1" customWidth="1"/>
    <col min="3" max="3" width="15.42578125" style="235" customWidth="1"/>
    <col min="4" max="4" width="13.42578125" style="235" customWidth="1"/>
    <col min="5" max="5" width="16.7109375" style="235" customWidth="1"/>
    <col min="6" max="7" width="18.42578125" style="235" customWidth="1"/>
    <col min="8" max="8" width="20.140625" style="235" bestFit="1" customWidth="1"/>
    <col min="9" max="9" width="21" style="235" customWidth="1"/>
    <col min="10" max="10" width="16" style="235" customWidth="1"/>
    <col min="11" max="11" width="17.7109375" style="235" customWidth="1"/>
    <col min="12" max="12" width="13.28515625" style="163" bestFit="1" customWidth="1"/>
    <col min="13" max="16384" width="11.42578125" style="163"/>
  </cols>
  <sheetData>
    <row r="1" spans="1:12" ht="18.75" customHeight="1" thickBot="1" x14ac:dyDescent="0.3">
      <c r="A1" s="3" t="s">
        <v>156</v>
      </c>
      <c r="B1" s="465" t="s">
        <v>156</v>
      </c>
      <c r="C1" s="467" t="s">
        <v>497</v>
      </c>
      <c r="D1" s="468"/>
      <c r="E1" s="468"/>
      <c r="F1" s="468"/>
      <c r="G1" s="468"/>
      <c r="H1" s="468"/>
      <c r="I1" s="468"/>
      <c r="J1" s="468"/>
      <c r="K1" s="469"/>
    </row>
    <row r="2" spans="1:12" s="165" customFormat="1" ht="37.700000000000003" customHeight="1" thickBot="1" x14ac:dyDescent="0.3">
      <c r="A2" s="164"/>
      <c r="B2" s="466"/>
      <c r="C2" s="470"/>
      <c r="D2" s="471"/>
      <c r="E2" s="471"/>
      <c r="F2" s="471"/>
      <c r="G2" s="471"/>
      <c r="H2" s="471"/>
      <c r="I2" s="471"/>
      <c r="J2" s="471"/>
      <c r="K2" s="472"/>
    </row>
    <row r="3" spans="1:12" ht="64.5" customHeight="1" thickBot="1" x14ac:dyDescent="0.3">
      <c r="A3" s="166" t="s">
        <v>158</v>
      </c>
      <c r="B3" s="167" t="s">
        <v>160</v>
      </c>
      <c r="C3" s="168" t="s">
        <v>470</v>
      </c>
      <c r="D3" s="169" t="s">
        <v>471</v>
      </c>
      <c r="E3" s="170" t="s">
        <v>489</v>
      </c>
      <c r="F3" s="171" t="s">
        <v>472</v>
      </c>
      <c r="G3" s="172" t="s">
        <v>473</v>
      </c>
      <c r="H3" s="173" t="s">
        <v>474</v>
      </c>
      <c r="I3" s="174" t="s">
        <v>475</v>
      </c>
      <c r="J3" s="172" t="s">
        <v>476</v>
      </c>
      <c r="K3" s="172" t="s">
        <v>477</v>
      </c>
    </row>
    <row r="4" spans="1:12" ht="15" x14ac:dyDescent="0.25">
      <c r="A4" s="175" t="s">
        <v>171</v>
      </c>
      <c r="B4" s="176" t="s">
        <v>172</v>
      </c>
      <c r="C4" s="254">
        <v>4</v>
      </c>
      <c r="D4" s="177">
        <v>1</v>
      </c>
      <c r="E4" s="254">
        <v>341460</v>
      </c>
      <c r="F4" s="178">
        <f t="shared" ref="F4:F10" si="0">IFERROR(D4*E4,0)</f>
        <v>341460</v>
      </c>
      <c r="G4" s="179">
        <f t="shared" ref="G4:G10" si="1">IF(F4="-","-",F4*0.05)</f>
        <v>17073</v>
      </c>
      <c r="H4" s="180">
        <f t="shared" ref="H4:H10" si="2">IF(F4="-","-",F4-G4)</f>
        <v>324387</v>
      </c>
      <c r="I4" s="181">
        <f t="shared" ref="I4:I10" si="3">IF(H4="-","-",H4*0.065)</f>
        <v>21085.155000000002</v>
      </c>
      <c r="J4" s="182">
        <f t="shared" ref="J4:J10" si="4">IF(I4="-","-",I4/1000)</f>
        <v>21.085155000000004</v>
      </c>
      <c r="K4" s="182">
        <f t="shared" ref="K4:K10" si="5">IF(J4="-","-",J4*365)</f>
        <v>7696.0815750000011</v>
      </c>
    </row>
    <row r="5" spans="1:12" ht="15" x14ac:dyDescent="0.25">
      <c r="A5" s="183" t="s">
        <v>171</v>
      </c>
      <c r="B5" s="184" t="s">
        <v>173</v>
      </c>
      <c r="C5" s="254">
        <v>2</v>
      </c>
      <c r="D5" s="185">
        <v>1</v>
      </c>
      <c r="E5" s="254">
        <v>10000</v>
      </c>
      <c r="F5" s="178">
        <f t="shared" si="0"/>
        <v>10000</v>
      </c>
      <c r="G5" s="179">
        <f t="shared" si="1"/>
        <v>500</v>
      </c>
      <c r="H5" s="180">
        <f t="shared" si="2"/>
        <v>9500</v>
      </c>
      <c r="I5" s="181">
        <f t="shared" si="3"/>
        <v>617.5</v>
      </c>
      <c r="J5" s="182">
        <f t="shared" si="4"/>
        <v>0.61750000000000005</v>
      </c>
      <c r="K5" s="182">
        <f t="shared" si="5"/>
        <v>225.38750000000002</v>
      </c>
    </row>
    <row r="6" spans="1:12" ht="15" x14ac:dyDescent="0.25">
      <c r="A6" s="183" t="s">
        <v>171</v>
      </c>
      <c r="B6" s="186" t="s">
        <v>174</v>
      </c>
      <c r="C6" s="254">
        <v>0</v>
      </c>
      <c r="D6" s="185"/>
      <c r="E6" s="254">
        <v>0</v>
      </c>
      <c r="F6" s="178">
        <f t="shared" si="0"/>
        <v>0</v>
      </c>
      <c r="G6" s="179">
        <f t="shared" si="1"/>
        <v>0</v>
      </c>
      <c r="H6" s="180">
        <f t="shared" si="2"/>
        <v>0</v>
      </c>
      <c r="I6" s="181">
        <f t="shared" si="3"/>
        <v>0</v>
      </c>
      <c r="J6" s="182">
        <f t="shared" si="4"/>
        <v>0</v>
      </c>
      <c r="K6" s="182">
        <f t="shared" si="5"/>
        <v>0</v>
      </c>
    </row>
    <row r="7" spans="1:12" ht="15" x14ac:dyDescent="0.25">
      <c r="A7" s="183" t="s">
        <v>171</v>
      </c>
      <c r="B7" s="186" t="s">
        <v>175</v>
      </c>
      <c r="C7" s="254">
        <v>2</v>
      </c>
      <c r="D7" s="185">
        <v>1</v>
      </c>
      <c r="E7" s="254">
        <v>15000</v>
      </c>
      <c r="F7" s="178">
        <f t="shared" si="0"/>
        <v>15000</v>
      </c>
      <c r="G7" s="179">
        <f t="shared" si="1"/>
        <v>750</v>
      </c>
      <c r="H7" s="180">
        <f t="shared" si="2"/>
        <v>14250</v>
      </c>
      <c r="I7" s="181">
        <f t="shared" si="3"/>
        <v>926.25</v>
      </c>
      <c r="J7" s="182">
        <f t="shared" si="4"/>
        <v>0.92625000000000002</v>
      </c>
      <c r="K7" s="182">
        <f t="shared" si="5"/>
        <v>338.08125000000001</v>
      </c>
    </row>
    <row r="8" spans="1:12" ht="15" x14ac:dyDescent="0.25">
      <c r="A8" s="183" t="s">
        <v>171</v>
      </c>
      <c r="B8" s="186" t="s">
        <v>176</v>
      </c>
      <c r="C8" s="254">
        <v>8</v>
      </c>
      <c r="D8" s="185">
        <v>1</v>
      </c>
      <c r="E8" s="254">
        <v>120000</v>
      </c>
      <c r="F8" s="178">
        <f t="shared" si="0"/>
        <v>120000</v>
      </c>
      <c r="G8" s="179">
        <f t="shared" si="1"/>
        <v>6000</v>
      </c>
      <c r="H8" s="180">
        <f t="shared" si="2"/>
        <v>114000</v>
      </c>
      <c r="I8" s="181">
        <f t="shared" si="3"/>
        <v>7410</v>
      </c>
      <c r="J8" s="182">
        <f t="shared" si="4"/>
        <v>7.41</v>
      </c>
      <c r="K8" s="182">
        <f t="shared" si="5"/>
        <v>2704.65</v>
      </c>
    </row>
    <row r="9" spans="1:12" ht="15" x14ac:dyDescent="0.25">
      <c r="A9" s="183" t="s">
        <v>171</v>
      </c>
      <c r="B9" s="186" t="s">
        <v>177</v>
      </c>
      <c r="C9" s="254">
        <v>0</v>
      </c>
      <c r="D9" s="185"/>
      <c r="E9" s="254">
        <v>0</v>
      </c>
      <c r="F9" s="178">
        <f t="shared" si="0"/>
        <v>0</v>
      </c>
      <c r="G9" s="179">
        <f t="shared" si="1"/>
        <v>0</v>
      </c>
      <c r="H9" s="180">
        <f t="shared" si="2"/>
        <v>0</v>
      </c>
      <c r="I9" s="181">
        <f t="shared" si="3"/>
        <v>0</v>
      </c>
      <c r="J9" s="182">
        <f t="shared" si="4"/>
        <v>0</v>
      </c>
      <c r="K9" s="182">
        <f t="shared" si="5"/>
        <v>0</v>
      </c>
    </row>
    <row r="10" spans="1:12" ht="15.75" thickBot="1" x14ac:dyDescent="0.3">
      <c r="A10" s="187" t="s">
        <v>171</v>
      </c>
      <c r="B10" s="188" t="s">
        <v>178</v>
      </c>
      <c r="C10" s="254">
        <v>0</v>
      </c>
      <c r="D10" s="189"/>
      <c r="E10" s="254">
        <v>0</v>
      </c>
      <c r="F10" s="190">
        <f t="shared" si="0"/>
        <v>0</v>
      </c>
      <c r="G10" s="191">
        <f t="shared" si="1"/>
        <v>0</v>
      </c>
      <c r="H10" s="192">
        <f t="shared" si="2"/>
        <v>0</v>
      </c>
      <c r="I10" s="193">
        <f t="shared" si="3"/>
        <v>0</v>
      </c>
      <c r="J10" s="194">
        <f t="shared" si="4"/>
        <v>0</v>
      </c>
      <c r="K10" s="194">
        <f t="shared" si="5"/>
        <v>0</v>
      </c>
    </row>
    <row r="11" spans="1:12" ht="15.75" thickBot="1" x14ac:dyDescent="0.3">
      <c r="A11" s="195" t="s">
        <v>179</v>
      </c>
      <c r="B11" s="196"/>
      <c r="C11" s="256">
        <f t="shared" ref="C11" si="6">SUBTOTAL(9,C4:C10)</f>
        <v>16</v>
      </c>
      <c r="D11" s="197"/>
      <c r="E11" s="256">
        <f t="shared" ref="E11" si="7">SUBTOTAL(9,E4:E10)</f>
        <v>486460</v>
      </c>
      <c r="F11" s="198">
        <f t="shared" ref="F11:K11" si="8">SUM(F4:F10)</f>
        <v>486460</v>
      </c>
      <c r="G11" s="198">
        <f t="shared" si="8"/>
        <v>24323</v>
      </c>
      <c r="H11" s="198">
        <f t="shared" si="8"/>
        <v>462137</v>
      </c>
      <c r="I11" s="198">
        <f t="shared" si="8"/>
        <v>30038.905000000002</v>
      </c>
      <c r="J11" s="198">
        <f t="shared" si="8"/>
        <v>30.038905000000003</v>
      </c>
      <c r="K11" s="199">
        <f t="shared" si="8"/>
        <v>10964.200325</v>
      </c>
      <c r="L11" s="200"/>
    </row>
    <row r="12" spans="1:12" ht="15" x14ac:dyDescent="0.25">
      <c r="A12" s="175" t="s">
        <v>180</v>
      </c>
      <c r="B12" s="201" t="s">
        <v>478</v>
      </c>
      <c r="C12" s="254">
        <v>3</v>
      </c>
      <c r="D12" s="202">
        <v>1</v>
      </c>
      <c r="E12" s="254">
        <v>3200</v>
      </c>
      <c r="F12" s="203">
        <f t="shared" ref="F12:F19" si="9">IFERROR(D12*E12,0)</f>
        <v>3200</v>
      </c>
      <c r="G12" s="179">
        <f t="shared" ref="G12:G19" si="10">IF(F12="-","-",F12*0.05)</f>
        <v>160</v>
      </c>
      <c r="H12" s="180">
        <f t="shared" ref="H12:H19" si="11">IF(F12="-","-",F12-G12)</f>
        <v>3040</v>
      </c>
      <c r="I12" s="181">
        <f t="shared" ref="I12:I19" si="12">IF(H12="-","-",H12*0.065)</f>
        <v>197.6</v>
      </c>
      <c r="J12" s="182">
        <f t="shared" ref="J12:J19" si="13">IF(I12="-","-",I12/1000)</f>
        <v>0.1976</v>
      </c>
      <c r="K12" s="182">
        <f t="shared" ref="K12:K19" si="14">IF(J12="-","-",J12*365)</f>
        <v>72.123999999999995</v>
      </c>
    </row>
    <row r="13" spans="1:12" ht="15" x14ac:dyDescent="0.25">
      <c r="A13" s="183" t="s">
        <v>180</v>
      </c>
      <c r="B13" s="186" t="s">
        <v>182</v>
      </c>
      <c r="C13" s="254">
        <v>2</v>
      </c>
      <c r="D13" s="185">
        <v>1</v>
      </c>
      <c r="E13" s="254">
        <v>46000</v>
      </c>
      <c r="F13" s="178">
        <f t="shared" si="9"/>
        <v>46000</v>
      </c>
      <c r="G13" s="179">
        <f t="shared" si="10"/>
        <v>2300</v>
      </c>
      <c r="H13" s="180">
        <f t="shared" si="11"/>
        <v>43700</v>
      </c>
      <c r="I13" s="181">
        <f t="shared" si="12"/>
        <v>2840.5</v>
      </c>
      <c r="J13" s="182">
        <f t="shared" si="13"/>
        <v>2.8405</v>
      </c>
      <c r="K13" s="182">
        <f t="shared" si="14"/>
        <v>1036.7825</v>
      </c>
    </row>
    <row r="14" spans="1:12" ht="15" x14ac:dyDescent="0.25">
      <c r="A14" s="183" t="s">
        <v>180</v>
      </c>
      <c r="B14" s="186" t="s">
        <v>479</v>
      </c>
      <c r="C14" s="254">
        <v>0</v>
      </c>
      <c r="D14" s="185"/>
      <c r="E14" s="254">
        <v>0</v>
      </c>
      <c r="F14" s="178">
        <f t="shared" si="9"/>
        <v>0</v>
      </c>
      <c r="G14" s="179">
        <f t="shared" si="10"/>
        <v>0</v>
      </c>
      <c r="H14" s="180">
        <f t="shared" si="11"/>
        <v>0</v>
      </c>
      <c r="I14" s="181">
        <f t="shared" si="12"/>
        <v>0</v>
      </c>
      <c r="J14" s="182">
        <f t="shared" si="13"/>
        <v>0</v>
      </c>
      <c r="K14" s="182">
        <f t="shared" si="14"/>
        <v>0</v>
      </c>
    </row>
    <row r="15" spans="1:12" ht="15" x14ac:dyDescent="0.25">
      <c r="A15" s="183" t="s">
        <v>180</v>
      </c>
      <c r="B15" s="186" t="s">
        <v>184</v>
      </c>
      <c r="C15" s="254">
        <v>0</v>
      </c>
      <c r="D15" s="185"/>
      <c r="E15" s="254">
        <v>0</v>
      </c>
      <c r="F15" s="178">
        <f t="shared" si="9"/>
        <v>0</v>
      </c>
      <c r="G15" s="179">
        <f t="shared" si="10"/>
        <v>0</v>
      </c>
      <c r="H15" s="180">
        <f t="shared" si="11"/>
        <v>0</v>
      </c>
      <c r="I15" s="181">
        <f t="shared" si="12"/>
        <v>0</v>
      </c>
      <c r="J15" s="182">
        <f t="shared" si="13"/>
        <v>0</v>
      </c>
      <c r="K15" s="182">
        <f t="shared" si="14"/>
        <v>0</v>
      </c>
    </row>
    <row r="16" spans="1:12" ht="15" x14ac:dyDescent="0.25">
      <c r="A16" s="183" t="s">
        <v>180</v>
      </c>
      <c r="B16" s="186" t="s">
        <v>480</v>
      </c>
      <c r="C16" s="254">
        <v>0</v>
      </c>
      <c r="D16" s="185" t="s">
        <v>357</v>
      </c>
      <c r="E16" s="254">
        <v>0</v>
      </c>
      <c r="F16" s="178">
        <f t="shared" si="9"/>
        <v>0</v>
      </c>
      <c r="G16" s="179">
        <f t="shared" si="10"/>
        <v>0</v>
      </c>
      <c r="H16" s="180">
        <f t="shared" si="11"/>
        <v>0</v>
      </c>
      <c r="I16" s="181">
        <f t="shared" si="12"/>
        <v>0</v>
      </c>
      <c r="J16" s="182">
        <f t="shared" si="13"/>
        <v>0</v>
      </c>
      <c r="K16" s="182">
        <f t="shared" si="14"/>
        <v>0</v>
      </c>
    </row>
    <row r="17" spans="1:11" ht="15" x14ac:dyDescent="0.25">
      <c r="A17" s="183" t="s">
        <v>180</v>
      </c>
      <c r="B17" s="186" t="s">
        <v>186</v>
      </c>
      <c r="C17" s="254">
        <v>1</v>
      </c>
      <c r="D17" s="185">
        <v>1</v>
      </c>
      <c r="E17" s="254">
        <v>3500</v>
      </c>
      <c r="F17" s="178">
        <f t="shared" si="9"/>
        <v>3500</v>
      </c>
      <c r="G17" s="179">
        <f t="shared" si="10"/>
        <v>175</v>
      </c>
      <c r="H17" s="180">
        <f t="shared" si="11"/>
        <v>3325</v>
      </c>
      <c r="I17" s="181">
        <f t="shared" si="12"/>
        <v>216.125</v>
      </c>
      <c r="J17" s="182">
        <f t="shared" si="13"/>
        <v>0.21612500000000001</v>
      </c>
      <c r="K17" s="182">
        <f t="shared" si="14"/>
        <v>78.885625000000005</v>
      </c>
    </row>
    <row r="18" spans="1:11" ht="15" x14ac:dyDescent="0.25">
      <c r="A18" s="183" t="s">
        <v>180</v>
      </c>
      <c r="B18" s="186" t="s">
        <v>187</v>
      </c>
      <c r="C18" s="254">
        <v>1</v>
      </c>
      <c r="D18" s="185">
        <v>1</v>
      </c>
      <c r="E18" s="254">
        <v>4850</v>
      </c>
      <c r="F18" s="178">
        <f t="shared" si="9"/>
        <v>4850</v>
      </c>
      <c r="G18" s="179">
        <f t="shared" si="10"/>
        <v>242.5</v>
      </c>
      <c r="H18" s="180">
        <f t="shared" si="11"/>
        <v>4607.5</v>
      </c>
      <c r="I18" s="181">
        <f t="shared" si="12"/>
        <v>299.48750000000001</v>
      </c>
      <c r="J18" s="182">
        <f t="shared" si="13"/>
        <v>0.29948750000000002</v>
      </c>
      <c r="K18" s="182">
        <f t="shared" si="14"/>
        <v>109.3129375</v>
      </c>
    </row>
    <row r="19" spans="1:11" ht="15.75" thickBot="1" x14ac:dyDescent="0.3">
      <c r="A19" s="187" t="s">
        <v>180</v>
      </c>
      <c r="B19" s="188" t="s">
        <v>188</v>
      </c>
      <c r="C19" s="254">
        <v>4</v>
      </c>
      <c r="D19" s="189">
        <v>1</v>
      </c>
      <c r="E19" s="254">
        <v>86000</v>
      </c>
      <c r="F19" s="190">
        <f t="shared" si="9"/>
        <v>86000</v>
      </c>
      <c r="G19" s="191">
        <f t="shared" si="10"/>
        <v>4300</v>
      </c>
      <c r="H19" s="192">
        <f t="shared" si="11"/>
        <v>81700</v>
      </c>
      <c r="I19" s="193">
        <f t="shared" si="12"/>
        <v>5310.5</v>
      </c>
      <c r="J19" s="194">
        <f t="shared" si="13"/>
        <v>5.3105000000000002</v>
      </c>
      <c r="K19" s="194">
        <f t="shared" si="14"/>
        <v>1938.3325</v>
      </c>
    </row>
    <row r="20" spans="1:11" ht="15.75" thickBot="1" x14ac:dyDescent="0.3">
      <c r="A20" s="195" t="s">
        <v>189</v>
      </c>
      <c r="B20" s="196"/>
      <c r="C20" s="256">
        <f t="shared" ref="C20" si="15">SUBTOTAL(9,C12:C19)</f>
        <v>11</v>
      </c>
      <c r="D20" s="197"/>
      <c r="E20" s="256">
        <f t="shared" ref="E20" si="16">SUBTOTAL(9,E12:E19)</f>
        <v>143550</v>
      </c>
      <c r="F20" s="198">
        <f t="shared" ref="F20:K20" si="17">SUM(F12:F19)</f>
        <v>143550</v>
      </c>
      <c r="G20" s="198">
        <f t="shared" si="17"/>
        <v>7177.5</v>
      </c>
      <c r="H20" s="198">
        <f t="shared" si="17"/>
        <v>136372.5</v>
      </c>
      <c r="I20" s="198">
        <f t="shared" si="17"/>
        <v>8864.2124999999996</v>
      </c>
      <c r="J20" s="198">
        <f t="shared" si="17"/>
        <v>8.8642125000000007</v>
      </c>
      <c r="K20" s="199">
        <f t="shared" si="17"/>
        <v>3235.4375625000002</v>
      </c>
    </row>
    <row r="21" spans="1:11" ht="15" x14ac:dyDescent="0.25">
      <c r="A21" s="175" t="s">
        <v>190</v>
      </c>
      <c r="B21" s="201" t="s">
        <v>191</v>
      </c>
      <c r="C21" s="254">
        <v>0</v>
      </c>
      <c r="D21" s="202"/>
      <c r="E21" s="254">
        <v>0</v>
      </c>
      <c r="F21" s="203">
        <f>IFERROR(D21*E21,0)</f>
        <v>0</v>
      </c>
      <c r="G21" s="179">
        <f>IF(F21="-","-",F21*0.05)</f>
        <v>0</v>
      </c>
      <c r="H21" s="180">
        <f>IF(F21="-","-",F21-G21)</f>
        <v>0</v>
      </c>
      <c r="I21" s="181">
        <f>IF(H21="-","-",H21*0.065)</f>
        <v>0</v>
      </c>
      <c r="J21" s="182">
        <f>IF(I21="-","-",I21/1000)</f>
        <v>0</v>
      </c>
      <c r="K21" s="182">
        <f>IF(J21="-","-",J21*365)</f>
        <v>0</v>
      </c>
    </row>
    <row r="22" spans="1:11" ht="15" x14ac:dyDescent="0.25">
      <c r="A22" s="183" t="s">
        <v>190</v>
      </c>
      <c r="B22" s="186" t="s">
        <v>192</v>
      </c>
      <c r="C22" s="254">
        <v>2</v>
      </c>
      <c r="D22" s="185">
        <v>1</v>
      </c>
      <c r="E22" s="254">
        <v>15000</v>
      </c>
      <c r="F22" s="178">
        <f>IFERROR(D22*E22,0)</f>
        <v>15000</v>
      </c>
      <c r="G22" s="179">
        <f>IF(F22="-","-",F22*0.05)</f>
        <v>750</v>
      </c>
      <c r="H22" s="180">
        <f>IF(F22="-","-",F22-G22)</f>
        <v>14250</v>
      </c>
      <c r="I22" s="181">
        <f>IF(H22="-","-",H22*0.065)</f>
        <v>926.25</v>
      </c>
      <c r="J22" s="182">
        <f>IF(I22="-","-",I22/1000)</f>
        <v>0.92625000000000002</v>
      </c>
      <c r="K22" s="182">
        <f>IF(J22="-","-",J22*365)</f>
        <v>338.08125000000001</v>
      </c>
    </row>
    <row r="23" spans="1:11" ht="15.75" thickBot="1" x14ac:dyDescent="0.3">
      <c r="A23" s="187" t="s">
        <v>190</v>
      </c>
      <c r="B23" s="188" t="s">
        <v>193</v>
      </c>
      <c r="C23" s="254">
        <v>0</v>
      </c>
      <c r="D23" s="189"/>
      <c r="E23" s="254">
        <v>0</v>
      </c>
      <c r="F23" s="190">
        <f>IFERROR(D23*E23,0)</f>
        <v>0</v>
      </c>
      <c r="G23" s="191">
        <f>IF(F23="-","-",F23*0.05)</f>
        <v>0</v>
      </c>
      <c r="H23" s="192">
        <f>IF(F23="-","-",F23-G23)</f>
        <v>0</v>
      </c>
      <c r="I23" s="193">
        <f>IF(H23="-","-",H23*0.065)</f>
        <v>0</v>
      </c>
      <c r="J23" s="194">
        <f>IF(I23="-","-",I23/1000)</f>
        <v>0</v>
      </c>
      <c r="K23" s="194">
        <f>IF(J23="-","-",J23*365)</f>
        <v>0</v>
      </c>
    </row>
    <row r="24" spans="1:11" ht="15.75" thickBot="1" x14ac:dyDescent="0.3">
      <c r="A24" s="195" t="s">
        <v>194</v>
      </c>
      <c r="B24" s="196"/>
      <c r="C24" s="256">
        <f t="shared" ref="C24" si="18">SUBTOTAL(9,C21:C23)</f>
        <v>2</v>
      </c>
      <c r="D24" s="197"/>
      <c r="E24" s="256">
        <f t="shared" ref="E24" si="19">SUBTOTAL(9,E21:E23)</f>
        <v>15000</v>
      </c>
      <c r="F24" s="197">
        <f t="shared" ref="F24:K24" si="20">SUM(F21:F23)</f>
        <v>15000</v>
      </c>
      <c r="G24" s="197">
        <f t="shared" si="20"/>
        <v>750</v>
      </c>
      <c r="H24" s="197">
        <f t="shared" si="20"/>
        <v>14250</v>
      </c>
      <c r="I24" s="197">
        <f t="shared" si="20"/>
        <v>926.25</v>
      </c>
      <c r="J24" s="197">
        <f t="shared" si="20"/>
        <v>0.92625000000000002</v>
      </c>
      <c r="K24" s="204">
        <f t="shared" si="20"/>
        <v>338.08125000000001</v>
      </c>
    </row>
    <row r="25" spans="1:11" ht="15" x14ac:dyDescent="0.25">
      <c r="A25" s="175" t="s">
        <v>195</v>
      </c>
      <c r="B25" s="201" t="s">
        <v>196</v>
      </c>
      <c r="C25" s="254">
        <v>15</v>
      </c>
      <c r="D25" s="202">
        <v>1</v>
      </c>
      <c r="E25" s="254">
        <v>87200</v>
      </c>
      <c r="F25" s="203">
        <f t="shared" ref="F25:F36" si="21">IFERROR(D25*E25,0)</f>
        <v>87200</v>
      </c>
      <c r="G25" s="179">
        <f t="shared" ref="G25:G36" si="22">IF(F25="-","-",F25*0.05)</f>
        <v>4360</v>
      </c>
      <c r="H25" s="180">
        <f t="shared" ref="H25:H36" si="23">IF(F25="-","-",F25-G25)</f>
        <v>82840</v>
      </c>
      <c r="I25" s="181">
        <f t="shared" ref="I25:I36" si="24">IF(H25="-","-",H25*0.065)</f>
        <v>5384.6</v>
      </c>
      <c r="J25" s="182">
        <f t="shared" ref="J25:J36" si="25">IF(I25="-","-",I25/1000)</f>
        <v>5.3846000000000007</v>
      </c>
      <c r="K25" s="182">
        <f t="shared" ref="K25:K36" si="26">IF(J25="-","-",J25*365)</f>
        <v>1965.3790000000004</v>
      </c>
    </row>
    <row r="26" spans="1:11" ht="15" x14ac:dyDescent="0.25">
      <c r="A26" s="183" t="s">
        <v>195</v>
      </c>
      <c r="B26" s="186" t="s">
        <v>197</v>
      </c>
      <c r="C26" s="254">
        <v>0</v>
      </c>
      <c r="D26" s="185"/>
      <c r="E26" s="254">
        <v>0</v>
      </c>
      <c r="F26" s="178">
        <f t="shared" si="21"/>
        <v>0</v>
      </c>
      <c r="G26" s="179">
        <f t="shared" si="22"/>
        <v>0</v>
      </c>
      <c r="H26" s="180">
        <f t="shared" si="23"/>
        <v>0</v>
      </c>
      <c r="I26" s="181">
        <f t="shared" si="24"/>
        <v>0</v>
      </c>
      <c r="J26" s="182">
        <f t="shared" si="25"/>
        <v>0</v>
      </c>
      <c r="K26" s="182">
        <f t="shared" si="26"/>
        <v>0</v>
      </c>
    </row>
    <row r="27" spans="1:11" ht="15" x14ac:dyDescent="0.25">
      <c r="A27" s="183" t="s">
        <v>195</v>
      </c>
      <c r="B27" s="186" t="s">
        <v>198</v>
      </c>
      <c r="C27" s="254">
        <v>11</v>
      </c>
      <c r="D27" s="185">
        <v>1</v>
      </c>
      <c r="E27" s="254">
        <v>280000</v>
      </c>
      <c r="F27" s="178">
        <f t="shared" si="21"/>
        <v>280000</v>
      </c>
      <c r="G27" s="179">
        <f t="shared" si="22"/>
        <v>14000</v>
      </c>
      <c r="H27" s="180">
        <f t="shared" si="23"/>
        <v>266000</v>
      </c>
      <c r="I27" s="181">
        <f t="shared" si="24"/>
        <v>17290</v>
      </c>
      <c r="J27" s="182">
        <f t="shared" si="25"/>
        <v>17.29</v>
      </c>
      <c r="K27" s="182">
        <f t="shared" si="26"/>
        <v>6310.8499999999995</v>
      </c>
    </row>
    <row r="28" spans="1:11" ht="15" x14ac:dyDescent="0.25">
      <c r="A28" s="183" t="s">
        <v>195</v>
      </c>
      <c r="B28" s="186" t="s">
        <v>199</v>
      </c>
      <c r="C28" s="254">
        <v>0</v>
      </c>
      <c r="D28" s="185"/>
      <c r="E28" s="254">
        <v>0</v>
      </c>
      <c r="F28" s="178">
        <f t="shared" si="21"/>
        <v>0</v>
      </c>
      <c r="G28" s="179">
        <f t="shared" si="22"/>
        <v>0</v>
      </c>
      <c r="H28" s="180">
        <f t="shared" si="23"/>
        <v>0</v>
      </c>
      <c r="I28" s="181">
        <f t="shared" si="24"/>
        <v>0</v>
      </c>
      <c r="J28" s="182">
        <f t="shared" si="25"/>
        <v>0</v>
      </c>
      <c r="K28" s="182">
        <f t="shared" si="26"/>
        <v>0</v>
      </c>
    </row>
    <row r="29" spans="1:11" ht="15" x14ac:dyDescent="0.25">
      <c r="A29" s="183" t="s">
        <v>195</v>
      </c>
      <c r="B29" s="186" t="s">
        <v>200</v>
      </c>
      <c r="C29" s="254">
        <v>0</v>
      </c>
      <c r="D29" s="185"/>
      <c r="E29" s="254">
        <v>0</v>
      </c>
      <c r="F29" s="178">
        <f t="shared" si="21"/>
        <v>0</v>
      </c>
      <c r="G29" s="179">
        <f t="shared" si="22"/>
        <v>0</v>
      </c>
      <c r="H29" s="180">
        <f t="shared" si="23"/>
        <v>0</v>
      </c>
      <c r="I29" s="181">
        <f t="shared" si="24"/>
        <v>0</v>
      </c>
      <c r="J29" s="182">
        <f t="shared" si="25"/>
        <v>0</v>
      </c>
      <c r="K29" s="182">
        <f t="shared" si="26"/>
        <v>0</v>
      </c>
    </row>
    <row r="30" spans="1:11" ht="15" x14ac:dyDescent="0.25">
      <c r="A30" s="183" t="s">
        <v>195</v>
      </c>
      <c r="B30" s="186" t="s">
        <v>201</v>
      </c>
      <c r="C30" s="254">
        <v>2</v>
      </c>
      <c r="D30" s="185">
        <v>1</v>
      </c>
      <c r="E30" s="254">
        <v>21000</v>
      </c>
      <c r="F30" s="178">
        <f t="shared" si="21"/>
        <v>21000</v>
      </c>
      <c r="G30" s="179">
        <f t="shared" si="22"/>
        <v>1050</v>
      </c>
      <c r="H30" s="180">
        <f t="shared" si="23"/>
        <v>19950</v>
      </c>
      <c r="I30" s="181">
        <f t="shared" si="24"/>
        <v>1296.75</v>
      </c>
      <c r="J30" s="182">
        <f t="shared" si="25"/>
        <v>1.2967500000000001</v>
      </c>
      <c r="K30" s="182">
        <f t="shared" si="26"/>
        <v>473.31375000000003</v>
      </c>
    </row>
    <row r="31" spans="1:11" ht="15" x14ac:dyDescent="0.25">
      <c r="A31" s="183" t="s">
        <v>195</v>
      </c>
      <c r="B31" s="186" t="s">
        <v>202</v>
      </c>
      <c r="C31" s="254">
        <v>6</v>
      </c>
      <c r="D31" s="185">
        <v>1</v>
      </c>
      <c r="E31" s="254">
        <v>42000</v>
      </c>
      <c r="F31" s="178">
        <f t="shared" si="21"/>
        <v>42000</v>
      </c>
      <c r="G31" s="179">
        <f t="shared" si="22"/>
        <v>2100</v>
      </c>
      <c r="H31" s="180">
        <f t="shared" si="23"/>
        <v>39900</v>
      </c>
      <c r="I31" s="181">
        <f t="shared" si="24"/>
        <v>2593.5</v>
      </c>
      <c r="J31" s="182">
        <f t="shared" si="25"/>
        <v>2.5935000000000001</v>
      </c>
      <c r="K31" s="182">
        <f t="shared" si="26"/>
        <v>946.62750000000005</v>
      </c>
    </row>
    <row r="32" spans="1:11" ht="15" x14ac:dyDescent="0.25">
      <c r="A32" s="183" t="s">
        <v>195</v>
      </c>
      <c r="B32" s="186" t="s">
        <v>203</v>
      </c>
      <c r="C32" s="254">
        <v>2</v>
      </c>
      <c r="D32" s="185">
        <v>1</v>
      </c>
      <c r="E32" s="254">
        <v>5500</v>
      </c>
      <c r="F32" s="178">
        <f t="shared" si="21"/>
        <v>5500</v>
      </c>
      <c r="G32" s="179">
        <f t="shared" si="22"/>
        <v>275</v>
      </c>
      <c r="H32" s="180">
        <f t="shared" si="23"/>
        <v>5225</v>
      </c>
      <c r="I32" s="181">
        <f t="shared" si="24"/>
        <v>339.625</v>
      </c>
      <c r="J32" s="182">
        <f t="shared" si="25"/>
        <v>0.33962500000000001</v>
      </c>
      <c r="K32" s="182">
        <f t="shared" si="26"/>
        <v>123.96312500000001</v>
      </c>
    </row>
    <row r="33" spans="1:11" ht="15" x14ac:dyDescent="0.25">
      <c r="A33" s="183" t="s">
        <v>195</v>
      </c>
      <c r="B33" s="186" t="s">
        <v>204</v>
      </c>
      <c r="C33" s="254">
        <v>1</v>
      </c>
      <c r="D33" s="185">
        <v>1</v>
      </c>
      <c r="E33" s="254">
        <v>259000</v>
      </c>
      <c r="F33" s="178">
        <f t="shared" si="21"/>
        <v>259000</v>
      </c>
      <c r="G33" s="179">
        <f t="shared" si="22"/>
        <v>12950</v>
      </c>
      <c r="H33" s="180">
        <f t="shared" si="23"/>
        <v>246050</v>
      </c>
      <c r="I33" s="181">
        <f t="shared" si="24"/>
        <v>15993.25</v>
      </c>
      <c r="J33" s="182">
        <f t="shared" si="25"/>
        <v>15.99325</v>
      </c>
      <c r="K33" s="182">
        <f t="shared" si="26"/>
        <v>5837.5362500000001</v>
      </c>
    </row>
    <row r="34" spans="1:11" ht="15" x14ac:dyDescent="0.25">
      <c r="A34" s="183" t="s">
        <v>195</v>
      </c>
      <c r="B34" s="186" t="s">
        <v>205</v>
      </c>
      <c r="C34" s="254">
        <v>1</v>
      </c>
      <c r="D34" s="185">
        <v>1</v>
      </c>
      <c r="E34" s="254">
        <v>5898</v>
      </c>
      <c r="F34" s="178">
        <f t="shared" si="21"/>
        <v>5898</v>
      </c>
      <c r="G34" s="179">
        <f t="shared" si="22"/>
        <v>294.90000000000003</v>
      </c>
      <c r="H34" s="180">
        <f t="shared" si="23"/>
        <v>5603.1</v>
      </c>
      <c r="I34" s="181">
        <f t="shared" si="24"/>
        <v>364.20150000000001</v>
      </c>
      <c r="J34" s="182">
        <f t="shared" si="25"/>
        <v>0.36420150000000001</v>
      </c>
      <c r="K34" s="182">
        <f t="shared" si="26"/>
        <v>132.9335475</v>
      </c>
    </row>
    <row r="35" spans="1:11" ht="15" x14ac:dyDescent="0.25">
      <c r="A35" s="183" t="s">
        <v>195</v>
      </c>
      <c r="B35" s="186" t="s">
        <v>207</v>
      </c>
      <c r="C35" s="254">
        <v>0</v>
      </c>
      <c r="D35" s="185"/>
      <c r="E35" s="254">
        <v>0</v>
      </c>
      <c r="F35" s="178">
        <f t="shared" si="21"/>
        <v>0</v>
      </c>
      <c r="G35" s="179">
        <f t="shared" si="22"/>
        <v>0</v>
      </c>
      <c r="H35" s="180">
        <f t="shared" si="23"/>
        <v>0</v>
      </c>
      <c r="I35" s="181">
        <f t="shared" si="24"/>
        <v>0</v>
      </c>
      <c r="J35" s="182">
        <f t="shared" si="25"/>
        <v>0</v>
      </c>
      <c r="K35" s="182">
        <f t="shared" si="26"/>
        <v>0</v>
      </c>
    </row>
    <row r="36" spans="1:11" ht="15.75" thickBot="1" x14ac:dyDescent="0.3">
      <c r="A36" s="187" t="s">
        <v>195</v>
      </c>
      <c r="B36" s="188" t="s">
        <v>208</v>
      </c>
      <c r="C36" s="254">
        <v>3</v>
      </c>
      <c r="D36" s="189">
        <v>1</v>
      </c>
      <c r="E36" s="254">
        <v>35000</v>
      </c>
      <c r="F36" s="190">
        <f t="shared" si="21"/>
        <v>35000</v>
      </c>
      <c r="G36" s="191">
        <f t="shared" si="22"/>
        <v>1750</v>
      </c>
      <c r="H36" s="192">
        <f t="shared" si="23"/>
        <v>33250</v>
      </c>
      <c r="I36" s="193">
        <f t="shared" si="24"/>
        <v>2161.25</v>
      </c>
      <c r="J36" s="194">
        <f t="shared" si="25"/>
        <v>2.1612499999999999</v>
      </c>
      <c r="K36" s="194">
        <f t="shared" si="26"/>
        <v>788.85624999999993</v>
      </c>
    </row>
    <row r="37" spans="1:11" ht="15.75" thickBot="1" x14ac:dyDescent="0.3">
      <c r="A37" s="195" t="s">
        <v>209</v>
      </c>
      <c r="B37" s="196"/>
      <c r="C37" s="256">
        <f t="shared" ref="C37" si="27">SUBTOTAL(9,C25:C36)</f>
        <v>41</v>
      </c>
      <c r="D37" s="197"/>
      <c r="E37" s="256">
        <f t="shared" ref="E37" si="28">SUBTOTAL(9,E25:E36)</f>
        <v>735598</v>
      </c>
      <c r="F37" s="197">
        <f t="shared" ref="F37:K37" si="29">SUM(F25:F36)</f>
        <v>735598</v>
      </c>
      <c r="G37" s="197">
        <f t="shared" si="29"/>
        <v>36779.9</v>
      </c>
      <c r="H37" s="197">
        <f t="shared" si="29"/>
        <v>698818.1</v>
      </c>
      <c r="I37" s="197">
        <f t="shared" si="29"/>
        <v>45423.176500000001</v>
      </c>
      <c r="J37" s="197">
        <f t="shared" si="29"/>
        <v>45.423176499999997</v>
      </c>
      <c r="K37" s="204">
        <f t="shared" si="29"/>
        <v>16579.4594225</v>
      </c>
    </row>
    <row r="38" spans="1:11" ht="15" x14ac:dyDescent="0.25">
      <c r="A38" s="175" t="s">
        <v>210</v>
      </c>
      <c r="B38" s="201" t="s">
        <v>211</v>
      </c>
      <c r="C38" s="254">
        <v>0</v>
      </c>
      <c r="D38" s="202"/>
      <c r="E38" s="254">
        <v>0</v>
      </c>
      <c r="F38" s="203">
        <f t="shared" ref="F38:F45" si="30">IFERROR(D38*E38,0)</f>
        <v>0</v>
      </c>
      <c r="G38" s="179">
        <f t="shared" ref="G38:G45" si="31">IF(F38="-","-",F38*0.05)</f>
        <v>0</v>
      </c>
      <c r="H38" s="180">
        <f t="shared" ref="H38:H45" si="32">IF(F38="-","-",F38-G38)</f>
        <v>0</v>
      </c>
      <c r="I38" s="181">
        <f t="shared" ref="I38:I45" si="33">IF(H38="-","-",H38*0.065)</f>
        <v>0</v>
      </c>
      <c r="J38" s="182">
        <f t="shared" ref="J38:J45" si="34">IF(I38="-","-",I38/1000)</f>
        <v>0</v>
      </c>
      <c r="K38" s="182">
        <f t="shared" ref="K38:K45" si="35">IF(J38="-","-",J38*365)</f>
        <v>0</v>
      </c>
    </row>
    <row r="39" spans="1:11" ht="15" x14ac:dyDescent="0.25">
      <c r="A39" s="183" t="s">
        <v>210</v>
      </c>
      <c r="B39" s="186" t="s">
        <v>212</v>
      </c>
      <c r="C39" s="254">
        <v>0</v>
      </c>
      <c r="D39" s="185" t="s">
        <v>357</v>
      </c>
      <c r="E39" s="254">
        <v>0</v>
      </c>
      <c r="F39" s="178">
        <f t="shared" si="30"/>
        <v>0</v>
      </c>
      <c r="G39" s="179">
        <f t="shared" si="31"/>
        <v>0</v>
      </c>
      <c r="H39" s="180">
        <f t="shared" si="32"/>
        <v>0</v>
      </c>
      <c r="I39" s="181">
        <f t="shared" si="33"/>
        <v>0</v>
      </c>
      <c r="J39" s="182">
        <f t="shared" si="34"/>
        <v>0</v>
      </c>
      <c r="K39" s="182">
        <f t="shared" si="35"/>
        <v>0</v>
      </c>
    </row>
    <row r="40" spans="1:11" ht="15" x14ac:dyDescent="0.25">
      <c r="A40" s="183" t="s">
        <v>210</v>
      </c>
      <c r="B40" s="186" t="s">
        <v>213</v>
      </c>
      <c r="C40" s="254">
        <v>0</v>
      </c>
      <c r="D40" s="185"/>
      <c r="E40" s="254">
        <v>0</v>
      </c>
      <c r="F40" s="178">
        <f t="shared" si="30"/>
        <v>0</v>
      </c>
      <c r="G40" s="179">
        <f t="shared" si="31"/>
        <v>0</v>
      </c>
      <c r="H40" s="180">
        <f t="shared" si="32"/>
        <v>0</v>
      </c>
      <c r="I40" s="181">
        <f t="shared" si="33"/>
        <v>0</v>
      </c>
      <c r="J40" s="182">
        <f t="shared" si="34"/>
        <v>0</v>
      </c>
      <c r="K40" s="182">
        <f t="shared" si="35"/>
        <v>0</v>
      </c>
    </row>
    <row r="41" spans="1:11" ht="15" x14ac:dyDescent="0.25">
      <c r="A41" s="183" t="s">
        <v>210</v>
      </c>
      <c r="B41" s="186" t="s">
        <v>214</v>
      </c>
      <c r="C41" s="254">
        <v>3</v>
      </c>
      <c r="D41" s="185">
        <v>1</v>
      </c>
      <c r="E41" s="254">
        <v>95787</v>
      </c>
      <c r="F41" s="178">
        <f t="shared" si="30"/>
        <v>95787</v>
      </c>
      <c r="G41" s="179">
        <f t="shared" si="31"/>
        <v>4789.3500000000004</v>
      </c>
      <c r="H41" s="180">
        <f t="shared" si="32"/>
        <v>90997.65</v>
      </c>
      <c r="I41" s="181">
        <f t="shared" si="33"/>
        <v>5914.8472499999998</v>
      </c>
      <c r="J41" s="182">
        <f t="shared" si="34"/>
        <v>5.9148472500000002</v>
      </c>
      <c r="K41" s="182">
        <f t="shared" si="35"/>
        <v>2158.91924625</v>
      </c>
    </row>
    <row r="42" spans="1:11" ht="15" x14ac:dyDescent="0.25">
      <c r="A42" s="183" t="s">
        <v>210</v>
      </c>
      <c r="B42" s="186" t="s">
        <v>215</v>
      </c>
      <c r="C42" s="254">
        <v>0</v>
      </c>
      <c r="D42" s="185"/>
      <c r="E42" s="254">
        <v>0</v>
      </c>
      <c r="F42" s="178">
        <f t="shared" si="30"/>
        <v>0</v>
      </c>
      <c r="G42" s="179">
        <f t="shared" si="31"/>
        <v>0</v>
      </c>
      <c r="H42" s="180">
        <f t="shared" si="32"/>
        <v>0</v>
      </c>
      <c r="I42" s="181">
        <f t="shared" si="33"/>
        <v>0</v>
      </c>
      <c r="J42" s="182">
        <f t="shared" si="34"/>
        <v>0</v>
      </c>
      <c r="K42" s="182">
        <f t="shared" si="35"/>
        <v>0</v>
      </c>
    </row>
    <row r="43" spans="1:11" ht="15" x14ac:dyDescent="0.25">
      <c r="A43" s="183" t="s">
        <v>210</v>
      </c>
      <c r="B43" s="186" t="s">
        <v>216</v>
      </c>
      <c r="C43" s="254">
        <v>0</v>
      </c>
      <c r="D43" s="185"/>
      <c r="E43" s="254">
        <v>0</v>
      </c>
      <c r="F43" s="178">
        <f t="shared" si="30"/>
        <v>0</v>
      </c>
      <c r="G43" s="179">
        <f t="shared" si="31"/>
        <v>0</v>
      </c>
      <c r="H43" s="180">
        <f t="shared" si="32"/>
        <v>0</v>
      </c>
      <c r="I43" s="181">
        <f t="shared" si="33"/>
        <v>0</v>
      </c>
      <c r="J43" s="182">
        <f t="shared" si="34"/>
        <v>0</v>
      </c>
      <c r="K43" s="182">
        <f t="shared" si="35"/>
        <v>0</v>
      </c>
    </row>
    <row r="44" spans="1:11" ht="15" x14ac:dyDescent="0.25">
      <c r="A44" s="183" t="s">
        <v>210</v>
      </c>
      <c r="B44" s="186" t="s">
        <v>462</v>
      </c>
      <c r="C44" s="254">
        <v>2</v>
      </c>
      <c r="D44" s="185">
        <v>1</v>
      </c>
      <c r="E44" s="254">
        <v>16950</v>
      </c>
      <c r="F44" s="178">
        <f t="shared" si="30"/>
        <v>16950</v>
      </c>
      <c r="G44" s="179">
        <f t="shared" si="31"/>
        <v>847.5</v>
      </c>
      <c r="H44" s="180">
        <f t="shared" si="32"/>
        <v>16102.5</v>
      </c>
      <c r="I44" s="181">
        <f t="shared" si="33"/>
        <v>1046.6625000000001</v>
      </c>
      <c r="J44" s="182">
        <f t="shared" si="34"/>
        <v>1.0466625000000001</v>
      </c>
      <c r="K44" s="182">
        <f t="shared" si="35"/>
        <v>382.0318125</v>
      </c>
    </row>
    <row r="45" spans="1:11" ht="15.75" thickBot="1" x14ac:dyDescent="0.3">
      <c r="A45" s="187" t="s">
        <v>210</v>
      </c>
      <c r="B45" s="188" t="s">
        <v>218</v>
      </c>
      <c r="C45" s="254">
        <v>0</v>
      </c>
      <c r="D45" s="189"/>
      <c r="E45" s="254">
        <v>0</v>
      </c>
      <c r="F45" s="190">
        <f t="shared" si="30"/>
        <v>0</v>
      </c>
      <c r="G45" s="191">
        <f t="shared" si="31"/>
        <v>0</v>
      </c>
      <c r="H45" s="192">
        <f t="shared" si="32"/>
        <v>0</v>
      </c>
      <c r="I45" s="193">
        <f t="shared" si="33"/>
        <v>0</v>
      </c>
      <c r="J45" s="194">
        <f t="shared" si="34"/>
        <v>0</v>
      </c>
      <c r="K45" s="194">
        <f t="shared" si="35"/>
        <v>0</v>
      </c>
    </row>
    <row r="46" spans="1:11" ht="15.75" thickBot="1" x14ac:dyDescent="0.3">
      <c r="A46" s="195" t="s">
        <v>219</v>
      </c>
      <c r="B46" s="196"/>
      <c r="C46" s="256">
        <f t="shared" ref="C46" si="36">SUBTOTAL(9,C38:C45)</f>
        <v>5</v>
      </c>
      <c r="D46" s="197"/>
      <c r="E46" s="256">
        <f t="shared" ref="E46" si="37">SUBTOTAL(9,E38:E45)</f>
        <v>112737</v>
      </c>
      <c r="F46" s="197">
        <f t="shared" ref="F46:K46" si="38">SUM(F38:F45)</f>
        <v>112737</v>
      </c>
      <c r="G46" s="197">
        <f t="shared" si="38"/>
        <v>5636.85</v>
      </c>
      <c r="H46" s="197">
        <f t="shared" si="38"/>
        <v>107100.15</v>
      </c>
      <c r="I46" s="197">
        <f t="shared" si="38"/>
        <v>6961.5097500000002</v>
      </c>
      <c r="J46" s="197">
        <f t="shared" si="38"/>
        <v>6.9615097500000003</v>
      </c>
      <c r="K46" s="204">
        <f t="shared" si="38"/>
        <v>2540.9510587499999</v>
      </c>
    </row>
    <row r="47" spans="1:11" ht="15" x14ac:dyDescent="0.25">
      <c r="A47" s="175" t="s">
        <v>220</v>
      </c>
      <c r="B47" s="201" t="s">
        <v>221</v>
      </c>
      <c r="C47" s="254">
        <v>0</v>
      </c>
      <c r="D47" s="202"/>
      <c r="E47" s="254">
        <v>0</v>
      </c>
      <c r="F47" s="203">
        <f t="shared" ref="F47:F53" si="39">IFERROR(D47*E47,0)</f>
        <v>0</v>
      </c>
      <c r="G47" s="179">
        <f t="shared" ref="G47:G53" si="40">IF(F47="-","-",F47*0.05)</f>
        <v>0</v>
      </c>
      <c r="H47" s="180">
        <f t="shared" ref="H47:H53" si="41">IF(F47="-","-",F47-G47)</f>
        <v>0</v>
      </c>
      <c r="I47" s="181">
        <f t="shared" ref="I47:I53" si="42">IF(H47="-","-",H47*0.065)</f>
        <v>0</v>
      </c>
      <c r="J47" s="182">
        <f t="shared" ref="J47:J53" si="43">IF(I47="-","-",I47/1000)</f>
        <v>0</v>
      </c>
      <c r="K47" s="182">
        <f t="shared" ref="K47:K53" si="44">IF(J47="-","-",J47*365)</f>
        <v>0</v>
      </c>
    </row>
    <row r="48" spans="1:11" ht="15" x14ac:dyDescent="0.25">
      <c r="A48" s="183" t="s">
        <v>220</v>
      </c>
      <c r="B48" s="201" t="s">
        <v>222</v>
      </c>
      <c r="C48" s="254">
        <v>0</v>
      </c>
      <c r="D48" s="185"/>
      <c r="E48" s="254">
        <v>0</v>
      </c>
      <c r="F48" s="178">
        <f t="shared" si="39"/>
        <v>0</v>
      </c>
      <c r="G48" s="179">
        <f t="shared" si="40"/>
        <v>0</v>
      </c>
      <c r="H48" s="180">
        <f t="shared" si="41"/>
        <v>0</v>
      </c>
      <c r="I48" s="181">
        <f t="shared" si="42"/>
        <v>0</v>
      </c>
      <c r="J48" s="182">
        <f t="shared" si="43"/>
        <v>0</v>
      </c>
      <c r="K48" s="182">
        <f t="shared" si="44"/>
        <v>0</v>
      </c>
    </row>
    <row r="49" spans="1:11" ht="15" x14ac:dyDescent="0.25">
      <c r="A49" s="183" t="s">
        <v>220</v>
      </c>
      <c r="B49" s="186" t="s">
        <v>481</v>
      </c>
      <c r="C49" s="254">
        <v>0</v>
      </c>
      <c r="D49" s="185" t="s">
        <v>357</v>
      </c>
      <c r="E49" s="254">
        <v>0</v>
      </c>
      <c r="F49" s="178">
        <f t="shared" si="39"/>
        <v>0</v>
      </c>
      <c r="G49" s="179">
        <f t="shared" si="40"/>
        <v>0</v>
      </c>
      <c r="H49" s="180">
        <f t="shared" si="41"/>
        <v>0</v>
      </c>
      <c r="I49" s="181">
        <f t="shared" si="42"/>
        <v>0</v>
      </c>
      <c r="J49" s="182">
        <f t="shared" si="43"/>
        <v>0</v>
      </c>
      <c r="K49" s="182">
        <f t="shared" si="44"/>
        <v>0</v>
      </c>
    </row>
    <row r="50" spans="1:11" ht="15" x14ac:dyDescent="0.25">
      <c r="A50" s="183" t="s">
        <v>220</v>
      </c>
      <c r="B50" s="186" t="s">
        <v>224</v>
      </c>
      <c r="C50" s="254">
        <v>0</v>
      </c>
      <c r="D50" s="185">
        <v>1</v>
      </c>
      <c r="E50" s="254">
        <v>3000</v>
      </c>
      <c r="F50" s="178">
        <f t="shared" si="39"/>
        <v>3000</v>
      </c>
      <c r="G50" s="179">
        <f t="shared" si="40"/>
        <v>150</v>
      </c>
      <c r="H50" s="180">
        <f t="shared" si="41"/>
        <v>2850</v>
      </c>
      <c r="I50" s="181">
        <f t="shared" si="42"/>
        <v>185.25</v>
      </c>
      <c r="J50" s="182">
        <f t="shared" si="43"/>
        <v>0.18525</v>
      </c>
      <c r="K50" s="182">
        <f t="shared" si="44"/>
        <v>67.616249999999994</v>
      </c>
    </row>
    <row r="51" spans="1:11" ht="15" x14ac:dyDescent="0.25">
      <c r="A51" s="183" t="s">
        <v>220</v>
      </c>
      <c r="B51" s="186" t="s">
        <v>225</v>
      </c>
      <c r="C51" s="254">
        <v>0</v>
      </c>
      <c r="D51" s="185"/>
      <c r="E51" s="254">
        <v>0</v>
      </c>
      <c r="F51" s="178">
        <f t="shared" si="39"/>
        <v>0</v>
      </c>
      <c r="G51" s="179">
        <f t="shared" si="40"/>
        <v>0</v>
      </c>
      <c r="H51" s="180">
        <f t="shared" si="41"/>
        <v>0</v>
      </c>
      <c r="I51" s="181">
        <f t="shared" si="42"/>
        <v>0</v>
      </c>
      <c r="J51" s="182">
        <f t="shared" si="43"/>
        <v>0</v>
      </c>
      <c r="K51" s="182">
        <f t="shared" si="44"/>
        <v>0</v>
      </c>
    </row>
    <row r="52" spans="1:11" ht="15" x14ac:dyDescent="0.25">
      <c r="A52" s="183" t="s">
        <v>220</v>
      </c>
      <c r="B52" s="201" t="s">
        <v>482</v>
      </c>
      <c r="C52" s="254">
        <v>0</v>
      </c>
      <c r="D52" s="185"/>
      <c r="E52" s="254">
        <v>0</v>
      </c>
      <c r="F52" s="178">
        <f t="shared" si="39"/>
        <v>0</v>
      </c>
      <c r="G52" s="179">
        <f t="shared" si="40"/>
        <v>0</v>
      </c>
      <c r="H52" s="180">
        <f t="shared" si="41"/>
        <v>0</v>
      </c>
      <c r="I52" s="181">
        <f t="shared" si="42"/>
        <v>0</v>
      </c>
      <c r="J52" s="182">
        <f t="shared" si="43"/>
        <v>0</v>
      </c>
      <c r="K52" s="182">
        <f t="shared" si="44"/>
        <v>0</v>
      </c>
    </row>
    <row r="53" spans="1:11" ht="15.75" thickBot="1" x14ac:dyDescent="0.3">
      <c r="A53" s="187" t="s">
        <v>220</v>
      </c>
      <c r="B53" s="188" t="s">
        <v>227</v>
      </c>
      <c r="C53" s="254">
        <v>0</v>
      </c>
      <c r="D53" s="189"/>
      <c r="E53" s="254">
        <v>0</v>
      </c>
      <c r="F53" s="190">
        <f t="shared" si="39"/>
        <v>0</v>
      </c>
      <c r="G53" s="191">
        <f t="shared" si="40"/>
        <v>0</v>
      </c>
      <c r="H53" s="192">
        <f t="shared" si="41"/>
        <v>0</v>
      </c>
      <c r="I53" s="193">
        <f t="shared" si="42"/>
        <v>0</v>
      </c>
      <c r="J53" s="194">
        <f t="shared" si="43"/>
        <v>0</v>
      </c>
      <c r="K53" s="194">
        <f t="shared" si="44"/>
        <v>0</v>
      </c>
    </row>
    <row r="54" spans="1:11" ht="15.75" thickBot="1" x14ac:dyDescent="0.3">
      <c r="A54" s="195" t="s">
        <v>228</v>
      </c>
      <c r="B54" s="196"/>
      <c r="C54" s="256">
        <f t="shared" ref="C54" si="45">SUBTOTAL(9,C47:C53)</f>
        <v>0</v>
      </c>
      <c r="D54" s="197"/>
      <c r="E54" s="256">
        <f t="shared" ref="E54" si="46">SUBTOTAL(9,E47:E53)</f>
        <v>3000</v>
      </c>
      <c r="F54" s="197">
        <f t="shared" ref="F54:K54" si="47">SUM(F47:F53)</f>
        <v>3000</v>
      </c>
      <c r="G54" s="197">
        <f t="shared" si="47"/>
        <v>150</v>
      </c>
      <c r="H54" s="197">
        <f t="shared" si="47"/>
        <v>2850</v>
      </c>
      <c r="I54" s="197">
        <f t="shared" si="47"/>
        <v>185.25</v>
      </c>
      <c r="J54" s="197">
        <f t="shared" si="47"/>
        <v>0.18525</v>
      </c>
      <c r="K54" s="204">
        <f t="shared" si="47"/>
        <v>67.616249999999994</v>
      </c>
    </row>
    <row r="55" spans="1:11" ht="15" x14ac:dyDescent="0.25">
      <c r="A55" s="175" t="s">
        <v>229</v>
      </c>
      <c r="B55" s="201" t="s">
        <v>229</v>
      </c>
      <c r="C55" s="254">
        <v>1</v>
      </c>
      <c r="D55" s="202">
        <v>1</v>
      </c>
      <c r="E55" s="254">
        <v>1450</v>
      </c>
      <c r="F55" s="203">
        <f>IFERROR(D55*E55,0)</f>
        <v>1450</v>
      </c>
      <c r="G55" s="179">
        <f>IF(F55="-","-",F55*0.05)</f>
        <v>72.5</v>
      </c>
      <c r="H55" s="180">
        <f>IF(F55="-","-",F55-G55)</f>
        <v>1377.5</v>
      </c>
      <c r="I55" s="181">
        <f>IF(H55="-","-",H55*0.065)</f>
        <v>89.537500000000009</v>
      </c>
      <c r="J55" s="182">
        <f>IF(I55="-","-",I55/1000)</f>
        <v>8.9537500000000006E-2</v>
      </c>
      <c r="K55" s="182">
        <f>IF(J55="-","-",J55*365)</f>
        <v>32.6811875</v>
      </c>
    </row>
    <row r="56" spans="1:11" ht="15.75" thickBot="1" x14ac:dyDescent="0.3">
      <c r="A56" s="187" t="s">
        <v>229</v>
      </c>
      <c r="B56" s="188" t="s">
        <v>230</v>
      </c>
      <c r="C56" s="254">
        <v>1</v>
      </c>
      <c r="D56" s="189">
        <v>1</v>
      </c>
      <c r="E56" s="254">
        <v>4062</v>
      </c>
      <c r="F56" s="190">
        <f>IFERROR(D56*E56,0)</f>
        <v>4062</v>
      </c>
      <c r="G56" s="191">
        <f>IF(F56="-","-",F56*0.05)</f>
        <v>203.10000000000002</v>
      </c>
      <c r="H56" s="192">
        <f>IF(F56="-","-",F56-G56)</f>
        <v>3858.9</v>
      </c>
      <c r="I56" s="193">
        <f>IF(H56="-","-",H56*0.065)</f>
        <v>250.82850000000002</v>
      </c>
      <c r="J56" s="194">
        <f>IF(I56="-","-",I56/1000)</f>
        <v>0.25082850000000001</v>
      </c>
      <c r="K56" s="194">
        <f>IF(J56="-","-",J56*365)</f>
        <v>91.552402499999999</v>
      </c>
    </row>
    <row r="57" spans="1:11" ht="15.75" thickBot="1" x14ac:dyDescent="0.3">
      <c r="A57" s="195" t="s">
        <v>231</v>
      </c>
      <c r="B57" s="196"/>
      <c r="C57" s="256">
        <f t="shared" ref="C57" si="48">SUBTOTAL(9,C55:C56)</f>
        <v>2</v>
      </c>
      <c r="D57" s="197"/>
      <c r="E57" s="256">
        <f t="shared" ref="E57" si="49">SUBTOTAL(9,E55:E56)</f>
        <v>5512</v>
      </c>
      <c r="F57" s="197">
        <f t="shared" ref="F57:K57" si="50">SUM(F55:F56)</f>
        <v>5512</v>
      </c>
      <c r="G57" s="197">
        <f t="shared" si="50"/>
        <v>275.60000000000002</v>
      </c>
      <c r="H57" s="197">
        <f t="shared" si="50"/>
        <v>5236.3999999999996</v>
      </c>
      <c r="I57" s="197">
        <f t="shared" si="50"/>
        <v>340.36600000000004</v>
      </c>
      <c r="J57" s="197">
        <f t="shared" si="50"/>
        <v>0.340366</v>
      </c>
      <c r="K57" s="204">
        <f t="shared" si="50"/>
        <v>124.23358999999999</v>
      </c>
    </row>
    <row r="58" spans="1:11" ht="15" x14ac:dyDescent="0.25">
      <c r="A58" s="175" t="s">
        <v>232</v>
      </c>
      <c r="B58" s="201" t="s">
        <v>233</v>
      </c>
      <c r="C58" s="254">
        <v>62</v>
      </c>
      <c r="D58" s="202">
        <v>1</v>
      </c>
      <c r="E58" s="254">
        <v>685000</v>
      </c>
      <c r="F58" s="203">
        <f t="shared" ref="F58:F67" si="51">IFERROR(D58*E58,0)</f>
        <v>685000</v>
      </c>
      <c r="G58" s="179">
        <f t="shared" ref="G58:G67" si="52">IF(F58="-","-",F58*0.05)</f>
        <v>34250</v>
      </c>
      <c r="H58" s="180">
        <f t="shared" ref="H58:H67" si="53">IF(F58="-","-",F58-G58)</f>
        <v>650750</v>
      </c>
      <c r="I58" s="181">
        <f t="shared" ref="I58:I67" si="54">IF(H58="-","-",H58*0.065)</f>
        <v>42298.75</v>
      </c>
      <c r="J58" s="182">
        <f t="shared" ref="J58:J67" si="55">IF(I58="-","-",I58/1000)</f>
        <v>42.298749999999998</v>
      </c>
      <c r="K58" s="182">
        <f t="shared" ref="K58:K67" si="56">IF(J58="-","-",J58*365)</f>
        <v>15439.043749999999</v>
      </c>
    </row>
    <row r="59" spans="1:11" ht="15" x14ac:dyDescent="0.25">
      <c r="A59" s="183" t="s">
        <v>232</v>
      </c>
      <c r="B59" s="186" t="s">
        <v>234</v>
      </c>
      <c r="C59" s="265">
        <v>5</v>
      </c>
      <c r="D59" s="185">
        <v>1</v>
      </c>
      <c r="E59" s="265">
        <v>17000</v>
      </c>
      <c r="F59" s="178">
        <f t="shared" si="51"/>
        <v>17000</v>
      </c>
      <c r="G59" s="179">
        <f t="shared" si="52"/>
        <v>850</v>
      </c>
      <c r="H59" s="180">
        <f t="shared" si="53"/>
        <v>16150</v>
      </c>
      <c r="I59" s="181">
        <f t="shared" si="54"/>
        <v>1049.75</v>
      </c>
      <c r="J59" s="182">
        <f t="shared" si="55"/>
        <v>1.04975</v>
      </c>
      <c r="K59" s="182">
        <f t="shared" si="56"/>
        <v>383.15875</v>
      </c>
    </row>
    <row r="60" spans="1:11" ht="15" x14ac:dyDescent="0.25">
      <c r="A60" s="183" t="s">
        <v>232</v>
      </c>
      <c r="B60" s="186" t="s">
        <v>235</v>
      </c>
      <c r="C60" s="254">
        <v>7</v>
      </c>
      <c r="D60" s="185">
        <v>1</v>
      </c>
      <c r="E60" s="254">
        <v>330000</v>
      </c>
      <c r="F60" s="178">
        <f t="shared" si="51"/>
        <v>330000</v>
      </c>
      <c r="G60" s="179">
        <f t="shared" si="52"/>
        <v>16500</v>
      </c>
      <c r="H60" s="180">
        <f t="shared" si="53"/>
        <v>313500</v>
      </c>
      <c r="I60" s="181">
        <f t="shared" si="54"/>
        <v>20377.5</v>
      </c>
      <c r="J60" s="182">
        <f t="shared" si="55"/>
        <v>20.377500000000001</v>
      </c>
      <c r="K60" s="182">
        <f t="shared" si="56"/>
        <v>7437.7875000000004</v>
      </c>
    </row>
    <row r="61" spans="1:11" ht="15" x14ac:dyDescent="0.25">
      <c r="A61" s="183" t="s">
        <v>232</v>
      </c>
      <c r="B61" s="186" t="s">
        <v>236</v>
      </c>
      <c r="C61" s="254">
        <v>91</v>
      </c>
      <c r="D61" s="185">
        <v>1</v>
      </c>
      <c r="E61" s="254">
        <v>1801200</v>
      </c>
      <c r="F61" s="178">
        <f t="shared" si="51"/>
        <v>1801200</v>
      </c>
      <c r="G61" s="179">
        <f t="shared" si="52"/>
        <v>90060</v>
      </c>
      <c r="H61" s="180">
        <f t="shared" si="53"/>
        <v>1711140</v>
      </c>
      <c r="I61" s="181">
        <f t="shared" si="54"/>
        <v>111224.1</v>
      </c>
      <c r="J61" s="182">
        <f t="shared" si="55"/>
        <v>111.22410000000001</v>
      </c>
      <c r="K61" s="182">
        <f t="shared" si="56"/>
        <v>40596.796500000004</v>
      </c>
    </row>
    <row r="62" spans="1:11" ht="15" x14ac:dyDescent="0.25">
      <c r="A62" s="183" t="s">
        <v>232</v>
      </c>
      <c r="B62" s="186" t="s">
        <v>237</v>
      </c>
      <c r="C62" s="265">
        <v>43</v>
      </c>
      <c r="D62" s="185">
        <v>1</v>
      </c>
      <c r="E62" s="265">
        <v>527000</v>
      </c>
      <c r="F62" s="178">
        <f t="shared" si="51"/>
        <v>527000</v>
      </c>
      <c r="G62" s="179">
        <f t="shared" si="52"/>
        <v>26350</v>
      </c>
      <c r="H62" s="180">
        <f t="shared" si="53"/>
        <v>500650</v>
      </c>
      <c r="I62" s="181">
        <f t="shared" si="54"/>
        <v>32542.25</v>
      </c>
      <c r="J62" s="182">
        <f t="shared" si="55"/>
        <v>32.542250000000003</v>
      </c>
      <c r="K62" s="182">
        <f t="shared" si="56"/>
        <v>11877.921250000001</v>
      </c>
    </row>
    <row r="63" spans="1:11" ht="15" x14ac:dyDescent="0.25">
      <c r="A63" s="183" t="s">
        <v>232</v>
      </c>
      <c r="B63" s="186" t="s">
        <v>238</v>
      </c>
      <c r="C63" s="254">
        <v>3</v>
      </c>
      <c r="D63" s="185">
        <v>1</v>
      </c>
      <c r="E63" s="254">
        <v>8200</v>
      </c>
      <c r="F63" s="178">
        <f t="shared" si="51"/>
        <v>8200</v>
      </c>
      <c r="G63" s="179">
        <f t="shared" si="52"/>
        <v>410</v>
      </c>
      <c r="H63" s="180">
        <f t="shared" si="53"/>
        <v>7790</v>
      </c>
      <c r="I63" s="181">
        <f t="shared" si="54"/>
        <v>506.35</v>
      </c>
      <c r="J63" s="182">
        <f t="shared" si="55"/>
        <v>0.50635000000000008</v>
      </c>
      <c r="K63" s="182">
        <f t="shared" si="56"/>
        <v>184.81775000000002</v>
      </c>
    </row>
    <row r="64" spans="1:11" ht="15" x14ac:dyDescent="0.25">
      <c r="A64" s="183" t="s">
        <v>232</v>
      </c>
      <c r="B64" s="186" t="s">
        <v>239</v>
      </c>
      <c r="C64" s="254">
        <v>1</v>
      </c>
      <c r="D64" s="185">
        <v>1</v>
      </c>
      <c r="E64" s="254">
        <v>5200</v>
      </c>
      <c r="F64" s="178">
        <f t="shared" si="51"/>
        <v>5200</v>
      </c>
      <c r="G64" s="179">
        <f t="shared" si="52"/>
        <v>260</v>
      </c>
      <c r="H64" s="180">
        <f t="shared" si="53"/>
        <v>4940</v>
      </c>
      <c r="I64" s="181">
        <f t="shared" si="54"/>
        <v>321.10000000000002</v>
      </c>
      <c r="J64" s="182">
        <f t="shared" si="55"/>
        <v>0.3211</v>
      </c>
      <c r="K64" s="182">
        <f t="shared" si="56"/>
        <v>117.2015</v>
      </c>
    </row>
    <row r="65" spans="1:11" ht="15" x14ac:dyDescent="0.25">
      <c r="A65" s="183" t="s">
        <v>232</v>
      </c>
      <c r="B65" s="186" t="s">
        <v>240</v>
      </c>
      <c r="C65" s="254">
        <v>6</v>
      </c>
      <c r="D65" s="185">
        <v>1</v>
      </c>
      <c r="E65" s="254">
        <v>60000</v>
      </c>
      <c r="F65" s="178">
        <f t="shared" si="51"/>
        <v>60000</v>
      </c>
      <c r="G65" s="179">
        <f t="shared" si="52"/>
        <v>3000</v>
      </c>
      <c r="H65" s="180">
        <f t="shared" si="53"/>
        <v>57000</v>
      </c>
      <c r="I65" s="181">
        <f t="shared" si="54"/>
        <v>3705</v>
      </c>
      <c r="J65" s="182">
        <f t="shared" si="55"/>
        <v>3.7050000000000001</v>
      </c>
      <c r="K65" s="182">
        <f t="shared" si="56"/>
        <v>1352.325</v>
      </c>
    </row>
    <row r="66" spans="1:11" ht="15" x14ac:dyDescent="0.25">
      <c r="A66" s="183" t="s">
        <v>232</v>
      </c>
      <c r="B66" s="186" t="s">
        <v>241</v>
      </c>
      <c r="C66" s="254">
        <v>72</v>
      </c>
      <c r="D66" s="185">
        <v>1</v>
      </c>
      <c r="E66" s="254">
        <v>435000</v>
      </c>
      <c r="F66" s="178">
        <f t="shared" si="51"/>
        <v>435000</v>
      </c>
      <c r="G66" s="179">
        <f t="shared" si="52"/>
        <v>21750</v>
      </c>
      <c r="H66" s="180">
        <f t="shared" si="53"/>
        <v>413250</v>
      </c>
      <c r="I66" s="181">
        <f t="shared" si="54"/>
        <v>26861.25</v>
      </c>
      <c r="J66" s="182">
        <f t="shared" si="55"/>
        <v>26.861249999999998</v>
      </c>
      <c r="K66" s="182">
        <f t="shared" si="56"/>
        <v>9804.3562499999989</v>
      </c>
    </row>
    <row r="67" spans="1:11" ht="15.75" thickBot="1" x14ac:dyDescent="0.3">
      <c r="A67" s="187" t="s">
        <v>232</v>
      </c>
      <c r="B67" s="188" t="s">
        <v>242</v>
      </c>
      <c r="C67" s="254">
        <v>0</v>
      </c>
      <c r="D67" s="189"/>
      <c r="E67" s="254">
        <v>0</v>
      </c>
      <c r="F67" s="190">
        <f t="shared" si="51"/>
        <v>0</v>
      </c>
      <c r="G67" s="191">
        <f t="shared" si="52"/>
        <v>0</v>
      </c>
      <c r="H67" s="192">
        <f t="shared" si="53"/>
        <v>0</v>
      </c>
      <c r="I67" s="193">
        <f t="shared" si="54"/>
        <v>0</v>
      </c>
      <c r="J67" s="194">
        <f t="shared" si="55"/>
        <v>0</v>
      </c>
      <c r="K67" s="194">
        <f t="shared" si="56"/>
        <v>0</v>
      </c>
    </row>
    <row r="68" spans="1:11" ht="15.75" thickBot="1" x14ac:dyDescent="0.3">
      <c r="A68" s="195" t="s">
        <v>243</v>
      </c>
      <c r="B68" s="196"/>
      <c r="C68" s="256">
        <f t="shared" ref="C68" si="57">SUBTOTAL(9,C58:C67)</f>
        <v>290</v>
      </c>
      <c r="D68" s="197"/>
      <c r="E68" s="256">
        <f t="shared" ref="E68" si="58">SUBTOTAL(9,E58:E67)</f>
        <v>3868600</v>
      </c>
      <c r="F68" s="197">
        <f t="shared" ref="F68:K68" si="59">SUM(F58:F67)</f>
        <v>3868600</v>
      </c>
      <c r="G68" s="197">
        <f t="shared" si="59"/>
        <v>193430</v>
      </c>
      <c r="H68" s="197">
        <f t="shared" si="59"/>
        <v>3675170</v>
      </c>
      <c r="I68" s="197">
        <f t="shared" si="59"/>
        <v>238886.05000000002</v>
      </c>
      <c r="J68" s="197">
        <f t="shared" si="59"/>
        <v>238.88605000000001</v>
      </c>
      <c r="K68" s="204">
        <f t="shared" si="59"/>
        <v>87193.408249999993</v>
      </c>
    </row>
    <row r="69" spans="1:11" ht="15" x14ac:dyDescent="0.25">
      <c r="A69" s="175" t="s">
        <v>244</v>
      </c>
      <c r="B69" s="201" t="s">
        <v>245</v>
      </c>
      <c r="C69" s="254">
        <v>0</v>
      </c>
      <c r="D69" s="202"/>
      <c r="E69" s="254">
        <v>0</v>
      </c>
      <c r="F69" s="203">
        <f t="shared" ref="F69:F76" si="60">IFERROR(D69*E69,0)</f>
        <v>0</v>
      </c>
      <c r="G69" s="179">
        <f t="shared" ref="G69:G76" si="61">IF(F69="-","-",F69*0.05)</f>
        <v>0</v>
      </c>
      <c r="H69" s="180">
        <f t="shared" ref="H69:H76" si="62">IF(F69="-","-",F69-G69)</f>
        <v>0</v>
      </c>
      <c r="I69" s="181">
        <f t="shared" ref="I69:I76" si="63">IF(H69="-","-",H69*0.065)</f>
        <v>0</v>
      </c>
      <c r="J69" s="182">
        <f t="shared" ref="J69:J76" si="64">IF(I69="-","-",I69/1000)</f>
        <v>0</v>
      </c>
      <c r="K69" s="182">
        <f t="shared" ref="K69:K76" si="65">IF(J69="-","-",J69*365)</f>
        <v>0</v>
      </c>
    </row>
    <row r="70" spans="1:11" ht="15" x14ac:dyDescent="0.25">
      <c r="A70" s="183" t="s">
        <v>244</v>
      </c>
      <c r="B70" s="186" t="s">
        <v>246</v>
      </c>
      <c r="C70" s="254">
        <v>1</v>
      </c>
      <c r="D70" s="185">
        <v>1</v>
      </c>
      <c r="E70" s="254">
        <v>7800</v>
      </c>
      <c r="F70" s="178">
        <f t="shared" si="60"/>
        <v>7800</v>
      </c>
      <c r="G70" s="179">
        <f t="shared" si="61"/>
        <v>390</v>
      </c>
      <c r="H70" s="180">
        <f t="shared" si="62"/>
        <v>7410</v>
      </c>
      <c r="I70" s="181">
        <f t="shared" si="63"/>
        <v>481.65000000000003</v>
      </c>
      <c r="J70" s="182">
        <f t="shared" si="64"/>
        <v>0.48165000000000002</v>
      </c>
      <c r="K70" s="182">
        <f t="shared" si="65"/>
        <v>175.80225000000002</v>
      </c>
    </row>
    <row r="71" spans="1:11" ht="15" x14ac:dyDescent="0.25">
      <c r="A71" s="183" t="s">
        <v>244</v>
      </c>
      <c r="B71" s="186" t="s">
        <v>247</v>
      </c>
      <c r="C71" s="254">
        <v>6</v>
      </c>
      <c r="D71" s="185">
        <v>1</v>
      </c>
      <c r="E71" s="254">
        <v>35000</v>
      </c>
      <c r="F71" s="178">
        <f t="shared" si="60"/>
        <v>35000</v>
      </c>
      <c r="G71" s="179">
        <f t="shared" si="61"/>
        <v>1750</v>
      </c>
      <c r="H71" s="180">
        <f t="shared" si="62"/>
        <v>33250</v>
      </c>
      <c r="I71" s="181">
        <f t="shared" si="63"/>
        <v>2161.25</v>
      </c>
      <c r="J71" s="182">
        <f t="shared" si="64"/>
        <v>2.1612499999999999</v>
      </c>
      <c r="K71" s="182">
        <f t="shared" si="65"/>
        <v>788.85624999999993</v>
      </c>
    </row>
    <row r="72" spans="1:11" ht="15" x14ac:dyDescent="0.25">
      <c r="A72" s="183" t="s">
        <v>244</v>
      </c>
      <c r="B72" s="186" t="s">
        <v>248</v>
      </c>
      <c r="C72" s="254">
        <v>0</v>
      </c>
      <c r="D72" s="185"/>
      <c r="E72" s="254">
        <v>0</v>
      </c>
      <c r="F72" s="178">
        <f t="shared" si="60"/>
        <v>0</v>
      </c>
      <c r="G72" s="179">
        <f t="shared" si="61"/>
        <v>0</v>
      </c>
      <c r="H72" s="180">
        <f t="shared" si="62"/>
        <v>0</v>
      </c>
      <c r="I72" s="181">
        <f t="shared" si="63"/>
        <v>0</v>
      </c>
      <c r="J72" s="182">
        <f t="shared" si="64"/>
        <v>0</v>
      </c>
      <c r="K72" s="182">
        <f t="shared" si="65"/>
        <v>0</v>
      </c>
    </row>
    <row r="73" spans="1:11" ht="15" x14ac:dyDescent="0.25">
      <c r="A73" s="183" t="s">
        <v>244</v>
      </c>
      <c r="B73" s="186" t="s">
        <v>249</v>
      </c>
      <c r="C73" s="254">
        <v>0</v>
      </c>
      <c r="D73" s="185"/>
      <c r="E73" s="254">
        <v>0</v>
      </c>
      <c r="F73" s="178">
        <f t="shared" si="60"/>
        <v>0</v>
      </c>
      <c r="G73" s="179">
        <f t="shared" si="61"/>
        <v>0</v>
      </c>
      <c r="H73" s="180">
        <f t="shared" si="62"/>
        <v>0</v>
      </c>
      <c r="I73" s="181">
        <f t="shared" si="63"/>
        <v>0</v>
      </c>
      <c r="J73" s="182">
        <f t="shared" si="64"/>
        <v>0</v>
      </c>
      <c r="K73" s="182">
        <f t="shared" si="65"/>
        <v>0</v>
      </c>
    </row>
    <row r="74" spans="1:11" ht="15" x14ac:dyDescent="0.25">
      <c r="A74" s="183" t="s">
        <v>244</v>
      </c>
      <c r="B74" s="186" t="s">
        <v>250</v>
      </c>
      <c r="C74" s="254">
        <v>0</v>
      </c>
      <c r="D74" s="185"/>
      <c r="E74" s="254">
        <v>0</v>
      </c>
      <c r="F74" s="178">
        <f t="shared" si="60"/>
        <v>0</v>
      </c>
      <c r="G74" s="179">
        <f t="shared" si="61"/>
        <v>0</v>
      </c>
      <c r="H74" s="180">
        <f t="shared" si="62"/>
        <v>0</v>
      </c>
      <c r="I74" s="181">
        <f t="shared" si="63"/>
        <v>0</v>
      </c>
      <c r="J74" s="182">
        <f t="shared" si="64"/>
        <v>0</v>
      </c>
      <c r="K74" s="182">
        <f t="shared" si="65"/>
        <v>0</v>
      </c>
    </row>
    <row r="75" spans="1:11" ht="15" x14ac:dyDescent="0.25">
      <c r="A75" s="183" t="s">
        <v>244</v>
      </c>
      <c r="B75" s="186" t="s">
        <v>251</v>
      </c>
      <c r="C75" s="254">
        <v>0</v>
      </c>
      <c r="D75" s="185"/>
      <c r="E75" s="254">
        <v>0</v>
      </c>
      <c r="F75" s="178">
        <f t="shared" si="60"/>
        <v>0</v>
      </c>
      <c r="G75" s="179">
        <f t="shared" si="61"/>
        <v>0</v>
      </c>
      <c r="H75" s="180">
        <f t="shared" si="62"/>
        <v>0</v>
      </c>
      <c r="I75" s="181">
        <f t="shared" si="63"/>
        <v>0</v>
      </c>
      <c r="J75" s="182">
        <f t="shared" si="64"/>
        <v>0</v>
      </c>
      <c r="K75" s="182">
        <f t="shared" si="65"/>
        <v>0</v>
      </c>
    </row>
    <row r="76" spans="1:11" ht="15.75" thickBot="1" x14ac:dyDescent="0.3">
      <c r="A76" s="187" t="s">
        <v>244</v>
      </c>
      <c r="B76" s="188" t="s">
        <v>252</v>
      </c>
      <c r="C76" s="254">
        <v>0</v>
      </c>
      <c r="D76" s="189"/>
      <c r="E76" s="254">
        <v>0</v>
      </c>
      <c r="F76" s="190">
        <f t="shared" si="60"/>
        <v>0</v>
      </c>
      <c r="G76" s="191">
        <f t="shared" si="61"/>
        <v>0</v>
      </c>
      <c r="H76" s="192">
        <f t="shared" si="62"/>
        <v>0</v>
      </c>
      <c r="I76" s="193">
        <f t="shared" si="63"/>
        <v>0</v>
      </c>
      <c r="J76" s="194">
        <f t="shared" si="64"/>
        <v>0</v>
      </c>
      <c r="K76" s="194">
        <f t="shared" si="65"/>
        <v>0</v>
      </c>
    </row>
    <row r="77" spans="1:11" ht="15.75" thickBot="1" x14ac:dyDescent="0.3">
      <c r="A77" s="195" t="s">
        <v>253</v>
      </c>
      <c r="B77" s="196"/>
      <c r="C77" s="256">
        <f t="shared" ref="C77" si="66">SUBTOTAL(9,C69:C76)</f>
        <v>7</v>
      </c>
      <c r="D77" s="197"/>
      <c r="E77" s="256">
        <f t="shared" ref="E77" si="67">SUBTOTAL(9,E69:E76)</f>
        <v>42800</v>
      </c>
      <c r="F77" s="197">
        <f>SUM(F69:F76)</f>
        <v>42800</v>
      </c>
      <c r="G77" s="197">
        <f>SUM(G69:G76)</f>
        <v>2140</v>
      </c>
      <c r="H77" s="197">
        <v>2468</v>
      </c>
      <c r="I77" s="197">
        <f>SUM(I69:I76)</f>
        <v>2642.9</v>
      </c>
      <c r="J77" s="197">
        <f>SUM(J69:J76)</f>
        <v>2.6429</v>
      </c>
      <c r="K77" s="204">
        <f>SUM(K69:K76)</f>
        <v>964.6585</v>
      </c>
    </row>
    <row r="78" spans="1:11" ht="15" x14ac:dyDescent="0.25">
      <c r="A78" s="175" t="s">
        <v>483</v>
      </c>
      <c r="B78" s="201" t="s">
        <v>255</v>
      </c>
      <c r="C78" s="254">
        <v>3</v>
      </c>
      <c r="D78" s="202">
        <v>1</v>
      </c>
      <c r="E78" s="254">
        <v>552000</v>
      </c>
      <c r="F78" s="203">
        <f t="shared" ref="F78:F88" si="68">IFERROR(D78*E78,0)</f>
        <v>552000</v>
      </c>
      <c r="G78" s="179">
        <f t="shared" ref="G78:G88" si="69">IF(F78="-","-",F78*0.05)</f>
        <v>27600</v>
      </c>
      <c r="H78" s="180">
        <f t="shared" ref="H78:H88" si="70">IF(F78="-","-",F78-G78)</f>
        <v>524400</v>
      </c>
      <c r="I78" s="181">
        <f t="shared" ref="I78:I88" si="71">IF(H78="-","-",H78*0.065)</f>
        <v>34086</v>
      </c>
      <c r="J78" s="182">
        <f t="shared" ref="J78:J88" si="72">IF(I78="-","-",I78/1000)</f>
        <v>34.085999999999999</v>
      </c>
      <c r="K78" s="182">
        <f t="shared" ref="K78:K88" si="73">IF(J78="-","-",J78*365)</f>
        <v>12441.39</v>
      </c>
    </row>
    <row r="79" spans="1:11" ht="15" x14ac:dyDescent="0.25">
      <c r="A79" s="183" t="s">
        <v>483</v>
      </c>
      <c r="B79" s="186" t="s">
        <v>256</v>
      </c>
      <c r="C79" s="254">
        <v>3</v>
      </c>
      <c r="D79" s="185">
        <v>1</v>
      </c>
      <c r="E79" s="254">
        <v>287569</v>
      </c>
      <c r="F79" s="178">
        <f t="shared" si="68"/>
        <v>287569</v>
      </c>
      <c r="G79" s="179">
        <f t="shared" si="69"/>
        <v>14378.45</v>
      </c>
      <c r="H79" s="180">
        <f t="shared" si="70"/>
        <v>273190.55</v>
      </c>
      <c r="I79" s="181">
        <f t="shared" si="71"/>
        <v>17757.385750000001</v>
      </c>
      <c r="J79" s="182">
        <f t="shared" si="72"/>
        <v>17.757385750000001</v>
      </c>
      <c r="K79" s="182">
        <f t="shared" si="73"/>
        <v>6481.44579875</v>
      </c>
    </row>
    <row r="80" spans="1:11" ht="15" x14ac:dyDescent="0.25">
      <c r="A80" s="183" t="s">
        <v>483</v>
      </c>
      <c r="B80" s="186" t="s">
        <v>257</v>
      </c>
      <c r="C80" s="254">
        <v>2</v>
      </c>
      <c r="D80" s="185">
        <v>1</v>
      </c>
      <c r="E80" s="254">
        <v>219000</v>
      </c>
      <c r="F80" s="178">
        <f t="shared" si="68"/>
        <v>219000</v>
      </c>
      <c r="G80" s="179">
        <f t="shared" si="69"/>
        <v>10950</v>
      </c>
      <c r="H80" s="180">
        <f t="shared" si="70"/>
        <v>208050</v>
      </c>
      <c r="I80" s="181">
        <f t="shared" si="71"/>
        <v>13523.25</v>
      </c>
      <c r="J80" s="182">
        <f t="shared" si="72"/>
        <v>13.523250000000001</v>
      </c>
      <c r="K80" s="182">
        <f t="shared" si="73"/>
        <v>4935.9862499999999</v>
      </c>
    </row>
    <row r="81" spans="1:11" ht="15" x14ac:dyDescent="0.25">
      <c r="A81" s="183" t="s">
        <v>483</v>
      </c>
      <c r="B81" s="186" t="s">
        <v>258</v>
      </c>
      <c r="C81" s="254">
        <v>3</v>
      </c>
      <c r="D81" s="185">
        <v>1</v>
      </c>
      <c r="E81" s="254">
        <v>125000</v>
      </c>
      <c r="F81" s="178">
        <f t="shared" si="68"/>
        <v>125000</v>
      </c>
      <c r="G81" s="179">
        <f t="shared" si="69"/>
        <v>6250</v>
      </c>
      <c r="H81" s="180">
        <f t="shared" si="70"/>
        <v>118750</v>
      </c>
      <c r="I81" s="181">
        <f t="shared" si="71"/>
        <v>7718.75</v>
      </c>
      <c r="J81" s="182">
        <f t="shared" si="72"/>
        <v>7.71875</v>
      </c>
      <c r="K81" s="182">
        <f t="shared" si="73"/>
        <v>2817.34375</v>
      </c>
    </row>
    <row r="82" spans="1:11" ht="15" x14ac:dyDescent="0.25">
      <c r="A82" s="183" t="s">
        <v>483</v>
      </c>
      <c r="B82" s="186" t="s">
        <v>484</v>
      </c>
      <c r="C82" s="254">
        <v>2</v>
      </c>
      <c r="D82" s="185">
        <v>1</v>
      </c>
      <c r="E82" s="254">
        <v>129800</v>
      </c>
      <c r="F82" s="178">
        <f t="shared" si="68"/>
        <v>129800</v>
      </c>
      <c r="G82" s="179">
        <f t="shared" si="69"/>
        <v>6490</v>
      </c>
      <c r="H82" s="180">
        <f t="shared" si="70"/>
        <v>123310</v>
      </c>
      <c r="I82" s="181">
        <f t="shared" si="71"/>
        <v>8015.1500000000005</v>
      </c>
      <c r="J82" s="182">
        <f t="shared" si="72"/>
        <v>8.0151500000000002</v>
      </c>
      <c r="K82" s="182">
        <f t="shared" si="73"/>
        <v>2925.5297500000001</v>
      </c>
    </row>
    <row r="83" spans="1:11" ht="15" x14ac:dyDescent="0.25">
      <c r="A83" s="183" t="s">
        <v>483</v>
      </c>
      <c r="B83" s="186" t="s">
        <v>260</v>
      </c>
      <c r="C83" s="254">
        <v>7</v>
      </c>
      <c r="D83" s="185">
        <v>1</v>
      </c>
      <c r="E83" s="254">
        <v>319000</v>
      </c>
      <c r="F83" s="178">
        <f t="shared" si="68"/>
        <v>319000</v>
      </c>
      <c r="G83" s="179">
        <f t="shared" si="69"/>
        <v>15950</v>
      </c>
      <c r="H83" s="180">
        <f t="shared" si="70"/>
        <v>303050</v>
      </c>
      <c r="I83" s="181">
        <f t="shared" si="71"/>
        <v>19698.25</v>
      </c>
      <c r="J83" s="182">
        <f t="shared" si="72"/>
        <v>19.698250000000002</v>
      </c>
      <c r="K83" s="182">
        <f t="shared" si="73"/>
        <v>7189.8612500000008</v>
      </c>
    </row>
    <row r="84" spans="1:11" ht="15" x14ac:dyDescent="0.25">
      <c r="A84" s="183" t="s">
        <v>483</v>
      </c>
      <c r="B84" s="186" t="s">
        <v>261</v>
      </c>
      <c r="C84" s="254">
        <v>4</v>
      </c>
      <c r="D84" s="185">
        <v>1</v>
      </c>
      <c r="E84" s="254">
        <v>95000</v>
      </c>
      <c r="F84" s="178">
        <f t="shared" si="68"/>
        <v>95000</v>
      </c>
      <c r="G84" s="179">
        <f t="shared" si="69"/>
        <v>4750</v>
      </c>
      <c r="H84" s="180">
        <f t="shared" si="70"/>
        <v>90250</v>
      </c>
      <c r="I84" s="181">
        <f t="shared" si="71"/>
        <v>5866.25</v>
      </c>
      <c r="J84" s="182">
        <f t="shared" si="72"/>
        <v>5.86625</v>
      </c>
      <c r="K84" s="182">
        <f t="shared" si="73"/>
        <v>2141.1812500000001</v>
      </c>
    </row>
    <row r="85" spans="1:11" ht="15" x14ac:dyDescent="0.25">
      <c r="A85" s="183" t="s">
        <v>483</v>
      </c>
      <c r="B85" s="186" t="s">
        <v>485</v>
      </c>
      <c r="C85" s="254">
        <v>4</v>
      </c>
      <c r="D85" s="185">
        <v>1</v>
      </c>
      <c r="E85" s="254">
        <v>45000</v>
      </c>
      <c r="F85" s="178">
        <f t="shared" si="68"/>
        <v>45000</v>
      </c>
      <c r="G85" s="179">
        <f t="shared" si="69"/>
        <v>2250</v>
      </c>
      <c r="H85" s="180">
        <f t="shared" si="70"/>
        <v>42750</v>
      </c>
      <c r="I85" s="181">
        <f t="shared" si="71"/>
        <v>2778.75</v>
      </c>
      <c r="J85" s="182">
        <f t="shared" si="72"/>
        <v>2.7787500000000001</v>
      </c>
      <c r="K85" s="182">
        <f t="shared" si="73"/>
        <v>1014.24375</v>
      </c>
    </row>
    <row r="86" spans="1:11" ht="15" x14ac:dyDescent="0.25">
      <c r="A86" s="183" t="s">
        <v>483</v>
      </c>
      <c r="B86" s="186" t="s">
        <v>263</v>
      </c>
      <c r="C86" s="254">
        <v>6</v>
      </c>
      <c r="D86" s="185">
        <v>1</v>
      </c>
      <c r="E86" s="254">
        <v>85000</v>
      </c>
      <c r="F86" s="178">
        <f t="shared" si="68"/>
        <v>85000</v>
      </c>
      <c r="G86" s="179">
        <f t="shared" si="69"/>
        <v>4250</v>
      </c>
      <c r="H86" s="180">
        <f t="shared" si="70"/>
        <v>80750</v>
      </c>
      <c r="I86" s="181">
        <f t="shared" si="71"/>
        <v>5248.75</v>
      </c>
      <c r="J86" s="182">
        <f t="shared" si="72"/>
        <v>5.2487500000000002</v>
      </c>
      <c r="K86" s="182">
        <f t="shared" si="73"/>
        <v>1915.79375</v>
      </c>
    </row>
    <row r="87" spans="1:11" ht="15" x14ac:dyDescent="0.25">
      <c r="A87" s="183" t="s">
        <v>483</v>
      </c>
      <c r="B87" s="186" t="s">
        <v>264</v>
      </c>
      <c r="C87" s="254">
        <v>6</v>
      </c>
      <c r="D87" s="185">
        <v>1</v>
      </c>
      <c r="E87" s="254">
        <v>102358</v>
      </c>
      <c r="F87" s="178">
        <f t="shared" si="68"/>
        <v>102358</v>
      </c>
      <c r="G87" s="179">
        <f t="shared" si="69"/>
        <v>5117.9000000000005</v>
      </c>
      <c r="H87" s="180">
        <f t="shared" si="70"/>
        <v>97240.1</v>
      </c>
      <c r="I87" s="181">
        <f t="shared" si="71"/>
        <v>6320.6065000000008</v>
      </c>
      <c r="J87" s="182">
        <f t="shared" si="72"/>
        <v>6.3206065000000011</v>
      </c>
      <c r="K87" s="182">
        <f t="shared" si="73"/>
        <v>2307.0213725000003</v>
      </c>
    </row>
    <row r="88" spans="1:11" ht="15.75" thickBot="1" x14ac:dyDescent="0.3">
      <c r="A88" s="187" t="s">
        <v>483</v>
      </c>
      <c r="B88" s="188" t="s">
        <v>265</v>
      </c>
      <c r="C88" s="254">
        <v>3</v>
      </c>
      <c r="D88" s="189">
        <v>1</v>
      </c>
      <c r="E88" s="254">
        <v>9231</v>
      </c>
      <c r="F88" s="190">
        <f t="shared" si="68"/>
        <v>9231</v>
      </c>
      <c r="G88" s="191">
        <f t="shared" si="69"/>
        <v>461.55</v>
      </c>
      <c r="H88" s="192">
        <f t="shared" si="70"/>
        <v>8769.4500000000007</v>
      </c>
      <c r="I88" s="193">
        <f t="shared" si="71"/>
        <v>570.01425000000006</v>
      </c>
      <c r="J88" s="194">
        <f t="shared" si="72"/>
        <v>0.57001425000000006</v>
      </c>
      <c r="K88" s="194">
        <f t="shared" si="73"/>
        <v>208.05520125000001</v>
      </c>
    </row>
    <row r="89" spans="1:11" ht="15.75" thickBot="1" x14ac:dyDescent="0.3">
      <c r="A89" s="195" t="s">
        <v>486</v>
      </c>
      <c r="B89" s="196"/>
      <c r="C89" s="256">
        <f t="shared" ref="C89" si="74">SUBTOTAL(9,C78:C88)</f>
        <v>43</v>
      </c>
      <c r="D89" s="197"/>
      <c r="E89" s="256">
        <f t="shared" ref="E89" si="75">SUBTOTAL(9,E78:E88)</f>
        <v>1968958</v>
      </c>
      <c r="F89" s="197">
        <f t="shared" ref="F89:K89" si="76">SUM(F78:F88)</f>
        <v>1968958</v>
      </c>
      <c r="G89" s="197">
        <f t="shared" si="76"/>
        <v>98447.9</v>
      </c>
      <c r="H89" s="197">
        <f t="shared" si="76"/>
        <v>1870510.1</v>
      </c>
      <c r="I89" s="197">
        <f t="shared" si="76"/>
        <v>121583.15649999998</v>
      </c>
      <c r="J89" s="197">
        <f t="shared" si="76"/>
        <v>121.5831565</v>
      </c>
      <c r="K89" s="204">
        <f t="shared" si="76"/>
        <v>44377.8521225</v>
      </c>
    </row>
    <row r="90" spans="1:11" ht="15" x14ac:dyDescent="0.25">
      <c r="A90" s="205" t="s">
        <v>267</v>
      </c>
      <c r="B90" s="176" t="s">
        <v>268</v>
      </c>
      <c r="C90" s="254">
        <v>3</v>
      </c>
      <c r="D90" s="202">
        <v>1</v>
      </c>
      <c r="E90" s="254">
        <v>290000</v>
      </c>
      <c r="F90" s="203">
        <f t="shared" ref="F90:F97" si="77">IFERROR(D90*E90,0)</f>
        <v>290000</v>
      </c>
      <c r="G90" s="179">
        <f t="shared" ref="G90:G97" si="78">IF(F90="-","-",F90*0.05)</f>
        <v>14500</v>
      </c>
      <c r="H90" s="180">
        <f t="shared" ref="H90:H97" si="79">IF(F90="-","-",F90-G90)</f>
        <v>275500</v>
      </c>
      <c r="I90" s="181">
        <f t="shared" ref="I90:I97" si="80">IF(H90="-","-",H90*0.065)</f>
        <v>17907.5</v>
      </c>
      <c r="J90" s="182">
        <f t="shared" ref="J90:J97" si="81">IF(I90="-","-",I90/1000)</f>
        <v>17.907499999999999</v>
      </c>
      <c r="K90" s="182">
        <f t="shared" ref="K90:K97" si="82">IF(J90="-","-",J90*365)</f>
        <v>6536.2374999999993</v>
      </c>
    </row>
    <row r="91" spans="1:11" ht="15" x14ac:dyDescent="0.25">
      <c r="A91" s="206" t="s">
        <v>267</v>
      </c>
      <c r="B91" s="176" t="s">
        <v>487</v>
      </c>
      <c r="C91" s="254">
        <v>3</v>
      </c>
      <c r="D91" s="185">
        <v>1</v>
      </c>
      <c r="E91" s="254">
        <v>214040</v>
      </c>
      <c r="F91" s="178">
        <f t="shared" si="77"/>
        <v>214040</v>
      </c>
      <c r="G91" s="179">
        <f t="shared" si="78"/>
        <v>10702</v>
      </c>
      <c r="H91" s="180">
        <f t="shared" si="79"/>
        <v>203338</v>
      </c>
      <c r="I91" s="181">
        <f t="shared" si="80"/>
        <v>13216.970000000001</v>
      </c>
      <c r="J91" s="182">
        <f t="shared" si="81"/>
        <v>13.216970000000002</v>
      </c>
      <c r="K91" s="182">
        <f t="shared" si="82"/>
        <v>4824.194050000001</v>
      </c>
    </row>
    <row r="92" spans="1:11" ht="15" x14ac:dyDescent="0.25">
      <c r="A92" s="206" t="s">
        <v>267</v>
      </c>
      <c r="B92" s="176" t="s">
        <v>270</v>
      </c>
      <c r="C92" s="254">
        <v>4</v>
      </c>
      <c r="D92" s="185">
        <v>1</v>
      </c>
      <c r="E92" s="254">
        <v>170000</v>
      </c>
      <c r="F92" s="178">
        <f t="shared" si="77"/>
        <v>170000</v>
      </c>
      <c r="G92" s="179">
        <f t="shared" si="78"/>
        <v>8500</v>
      </c>
      <c r="H92" s="180">
        <f t="shared" si="79"/>
        <v>161500</v>
      </c>
      <c r="I92" s="181">
        <f t="shared" si="80"/>
        <v>10497.5</v>
      </c>
      <c r="J92" s="182">
        <f t="shared" si="81"/>
        <v>10.4975</v>
      </c>
      <c r="K92" s="182">
        <f t="shared" si="82"/>
        <v>3831.5875000000001</v>
      </c>
    </row>
    <row r="93" spans="1:11" ht="15" x14ac:dyDescent="0.25">
      <c r="A93" s="206" t="s">
        <v>267</v>
      </c>
      <c r="B93" s="176" t="s">
        <v>271</v>
      </c>
      <c r="C93" s="254">
        <v>0</v>
      </c>
      <c r="D93" s="185"/>
      <c r="E93" s="254">
        <v>0</v>
      </c>
      <c r="F93" s="178">
        <f t="shared" si="77"/>
        <v>0</v>
      </c>
      <c r="G93" s="179">
        <f t="shared" si="78"/>
        <v>0</v>
      </c>
      <c r="H93" s="180">
        <f t="shared" si="79"/>
        <v>0</v>
      </c>
      <c r="I93" s="181">
        <f t="shared" si="80"/>
        <v>0</v>
      </c>
      <c r="J93" s="182">
        <f t="shared" si="81"/>
        <v>0</v>
      </c>
      <c r="K93" s="182">
        <f t="shared" si="82"/>
        <v>0</v>
      </c>
    </row>
    <row r="94" spans="1:11" ht="15" x14ac:dyDescent="0.25">
      <c r="A94" s="206" t="s">
        <v>267</v>
      </c>
      <c r="B94" s="176" t="s">
        <v>272</v>
      </c>
      <c r="C94" s="254">
        <v>2</v>
      </c>
      <c r="D94" s="185">
        <v>1</v>
      </c>
      <c r="E94" s="254">
        <v>39000</v>
      </c>
      <c r="F94" s="178">
        <f t="shared" si="77"/>
        <v>39000</v>
      </c>
      <c r="G94" s="179">
        <f t="shared" si="78"/>
        <v>1950</v>
      </c>
      <c r="H94" s="180">
        <f t="shared" si="79"/>
        <v>37050</v>
      </c>
      <c r="I94" s="181">
        <f t="shared" si="80"/>
        <v>2408.25</v>
      </c>
      <c r="J94" s="182">
        <f t="shared" si="81"/>
        <v>2.4082499999999998</v>
      </c>
      <c r="K94" s="182">
        <f t="shared" si="82"/>
        <v>879.0112499999999</v>
      </c>
    </row>
    <row r="95" spans="1:11" ht="15" x14ac:dyDescent="0.25">
      <c r="A95" s="206" t="s">
        <v>267</v>
      </c>
      <c r="B95" s="176" t="s">
        <v>273</v>
      </c>
      <c r="C95" s="254">
        <v>0</v>
      </c>
      <c r="D95" s="185" t="s">
        <v>357</v>
      </c>
      <c r="E95" s="254">
        <v>0</v>
      </c>
      <c r="F95" s="178">
        <f t="shared" si="77"/>
        <v>0</v>
      </c>
      <c r="G95" s="179">
        <f t="shared" si="78"/>
        <v>0</v>
      </c>
      <c r="H95" s="180">
        <f t="shared" si="79"/>
        <v>0</v>
      </c>
      <c r="I95" s="181">
        <f t="shared" si="80"/>
        <v>0</v>
      </c>
      <c r="J95" s="182">
        <f t="shared" si="81"/>
        <v>0</v>
      </c>
      <c r="K95" s="182">
        <f t="shared" si="82"/>
        <v>0</v>
      </c>
    </row>
    <row r="96" spans="1:11" ht="15" x14ac:dyDescent="0.25">
      <c r="A96" s="206" t="s">
        <v>267</v>
      </c>
      <c r="B96" s="176" t="s">
        <v>274</v>
      </c>
      <c r="C96" s="254">
        <v>0</v>
      </c>
      <c r="D96" s="185">
        <v>1</v>
      </c>
      <c r="E96" s="254">
        <v>0</v>
      </c>
      <c r="F96" s="178">
        <f t="shared" si="77"/>
        <v>0</v>
      </c>
      <c r="G96" s="179">
        <f t="shared" si="78"/>
        <v>0</v>
      </c>
      <c r="H96" s="180">
        <f t="shared" si="79"/>
        <v>0</v>
      </c>
      <c r="I96" s="181">
        <f t="shared" si="80"/>
        <v>0</v>
      </c>
      <c r="J96" s="182">
        <f t="shared" si="81"/>
        <v>0</v>
      </c>
      <c r="K96" s="182">
        <f t="shared" si="82"/>
        <v>0</v>
      </c>
    </row>
    <row r="97" spans="1:11" ht="15.75" thickBot="1" x14ac:dyDescent="0.3">
      <c r="A97" s="207" t="s">
        <v>267</v>
      </c>
      <c r="B97" s="208" t="s">
        <v>275</v>
      </c>
      <c r="C97" s="254">
        <v>0</v>
      </c>
      <c r="D97" s="189">
        <v>1</v>
      </c>
      <c r="E97" s="254">
        <v>0</v>
      </c>
      <c r="F97" s="190">
        <f t="shared" si="77"/>
        <v>0</v>
      </c>
      <c r="G97" s="191">
        <f t="shared" si="78"/>
        <v>0</v>
      </c>
      <c r="H97" s="192">
        <f t="shared" si="79"/>
        <v>0</v>
      </c>
      <c r="I97" s="193">
        <f t="shared" si="80"/>
        <v>0</v>
      </c>
      <c r="J97" s="194">
        <f t="shared" si="81"/>
        <v>0</v>
      </c>
      <c r="K97" s="194">
        <f t="shared" si="82"/>
        <v>0</v>
      </c>
    </row>
    <row r="98" spans="1:11" ht="15.75" thickBot="1" x14ac:dyDescent="0.3">
      <c r="A98" s="209" t="s">
        <v>276</v>
      </c>
      <c r="B98" s="210"/>
      <c r="C98" s="256">
        <f t="shared" ref="C98" si="83">SUBTOTAL(9,C90:C97)</f>
        <v>12</v>
      </c>
      <c r="D98" s="197"/>
      <c r="E98" s="256">
        <f t="shared" ref="E98" si="84">SUBTOTAL(9,E90:E97)</f>
        <v>713040</v>
      </c>
      <c r="F98" s="197">
        <f t="shared" ref="F98:K98" si="85">SUM(F90:F97)</f>
        <v>713040</v>
      </c>
      <c r="G98" s="197">
        <f t="shared" si="85"/>
        <v>35652</v>
      </c>
      <c r="H98" s="197">
        <f t="shared" si="85"/>
        <v>677388</v>
      </c>
      <c r="I98" s="197">
        <f t="shared" si="85"/>
        <v>44030.22</v>
      </c>
      <c r="J98" s="197">
        <f t="shared" si="85"/>
        <v>44.030220000000007</v>
      </c>
      <c r="K98" s="204">
        <f t="shared" si="85"/>
        <v>16071.0303</v>
      </c>
    </row>
    <row r="99" spans="1:11" ht="15" x14ac:dyDescent="0.25">
      <c r="A99" s="175" t="s">
        <v>277</v>
      </c>
      <c r="B99" s="201" t="s">
        <v>278</v>
      </c>
      <c r="C99" s="254">
        <v>2</v>
      </c>
      <c r="D99" s="202">
        <v>1</v>
      </c>
      <c r="E99" s="254">
        <v>11000</v>
      </c>
      <c r="F99" s="203">
        <f>IFERROR(D99*E99,0)</f>
        <v>11000</v>
      </c>
      <c r="G99" s="179">
        <f>IF(F99="-","-",F99*0.05)</f>
        <v>550</v>
      </c>
      <c r="H99" s="180">
        <f>IF(F99="-","-",F99-G99)</f>
        <v>10450</v>
      </c>
      <c r="I99" s="181">
        <f>IF(H99="-","-",H99*0.065)</f>
        <v>679.25</v>
      </c>
      <c r="J99" s="182">
        <f>IF(I99="-","-",I99/1000)</f>
        <v>0.67925000000000002</v>
      </c>
      <c r="K99" s="182">
        <f>IF(J99="-","-",J99*365)</f>
        <v>247.92625000000001</v>
      </c>
    </row>
    <row r="100" spans="1:11" ht="15.75" thickBot="1" x14ac:dyDescent="0.3">
      <c r="A100" s="187" t="s">
        <v>277</v>
      </c>
      <c r="B100" s="188" t="s">
        <v>277</v>
      </c>
      <c r="C100" s="254">
        <v>0</v>
      </c>
      <c r="D100" s="189">
        <v>1</v>
      </c>
      <c r="E100" s="254">
        <v>0</v>
      </c>
      <c r="F100" s="190">
        <f>IFERROR(D100*E100,0)</f>
        <v>0</v>
      </c>
      <c r="G100" s="191">
        <f>IF(F100="-","-",F100*0.05)</f>
        <v>0</v>
      </c>
      <c r="H100" s="192">
        <f>IF(F100="-","-",F100-G100)</f>
        <v>0</v>
      </c>
      <c r="I100" s="193">
        <f>IF(H100="-","-",H100*0.065)</f>
        <v>0</v>
      </c>
      <c r="J100" s="194">
        <f>IF(I100="-","-",I100/1000)</f>
        <v>0</v>
      </c>
      <c r="K100" s="194">
        <f>IF(J100="-","-",J100*365)</f>
        <v>0</v>
      </c>
    </row>
    <row r="101" spans="1:11" ht="15.75" thickBot="1" x14ac:dyDescent="0.3">
      <c r="A101" s="195" t="s">
        <v>279</v>
      </c>
      <c r="B101" s="196"/>
      <c r="C101" s="256">
        <f t="shared" ref="C101" si="86">SUBTOTAL(9,C99:C100)</f>
        <v>2</v>
      </c>
      <c r="D101" s="197"/>
      <c r="E101" s="256">
        <f t="shared" ref="E101" si="87">SUBTOTAL(9,E99:E100)</f>
        <v>11000</v>
      </c>
      <c r="F101" s="197">
        <f t="shared" ref="F101:K101" si="88">SUM(F99:F100)</f>
        <v>11000</v>
      </c>
      <c r="G101" s="197">
        <f t="shared" si="88"/>
        <v>550</v>
      </c>
      <c r="H101" s="197">
        <f t="shared" si="88"/>
        <v>10450</v>
      </c>
      <c r="I101" s="197">
        <f t="shared" si="88"/>
        <v>679.25</v>
      </c>
      <c r="J101" s="197">
        <f t="shared" si="88"/>
        <v>0.67925000000000002</v>
      </c>
      <c r="K101" s="204">
        <f t="shared" si="88"/>
        <v>247.92625000000001</v>
      </c>
    </row>
    <row r="102" spans="1:11" ht="15" x14ac:dyDescent="0.25">
      <c r="A102" s="175" t="s">
        <v>280</v>
      </c>
      <c r="B102" s="201" t="s">
        <v>281</v>
      </c>
      <c r="C102" s="254">
        <v>20</v>
      </c>
      <c r="D102" s="202">
        <v>1</v>
      </c>
      <c r="E102" s="254">
        <v>9300</v>
      </c>
      <c r="F102" s="203">
        <f t="shared" ref="F102:F111" si="89">IFERROR(D102*E102,0)</f>
        <v>9300</v>
      </c>
      <c r="G102" s="179">
        <f t="shared" ref="G102:G111" si="90">IF(F102="-","-",F102*0.05)</f>
        <v>465</v>
      </c>
      <c r="H102" s="180">
        <f t="shared" ref="H102:H111" si="91">IF(F102="-","-",F102-G102)</f>
        <v>8835</v>
      </c>
      <c r="I102" s="181">
        <f t="shared" ref="I102:I111" si="92">IF(H102="-","-",H102*0.065)</f>
        <v>574.27499999999998</v>
      </c>
      <c r="J102" s="182">
        <f t="shared" ref="J102:J111" si="93">IF(I102="-","-",I102/1000)</f>
        <v>0.57427499999999998</v>
      </c>
      <c r="K102" s="182">
        <f t="shared" ref="K102:K111" si="94">IF(J102="-","-",J102*365)</f>
        <v>209.610375</v>
      </c>
    </row>
    <row r="103" spans="1:11" ht="15" x14ac:dyDescent="0.25">
      <c r="A103" s="183" t="s">
        <v>280</v>
      </c>
      <c r="B103" s="201" t="s">
        <v>282</v>
      </c>
      <c r="C103" s="254">
        <v>0</v>
      </c>
      <c r="D103" s="185" t="s">
        <v>357</v>
      </c>
      <c r="E103" s="254">
        <v>0</v>
      </c>
      <c r="F103" s="178">
        <f t="shared" si="89"/>
        <v>0</v>
      </c>
      <c r="G103" s="179">
        <f t="shared" si="90"/>
        <v>0</v>
      </c>
      <c r="H103" s="180">
        <f t="shared" si="91"/>
        <v>0</v>
      </c>
      <c r="I103" s="181">
        <f t="shared" si="92"/>
        <v>0</v>
      </c>
      <c r="J103" s="182">
        <f t="shared" si="93"/>
        <v>0</v>
      </c>
      <c r="K103" s="182">
        <f t="shared" si="94"/>
        <v>0</v>
      </c>
    </row>
    <row r="104" spans="1:11" ht="15" x14ac:dyDescent="0.25">
      <c r="A104" s="183" t="s">
        <v>280</v>
      </c>
      <c r="B104" s="186" t="s">
        <v>283</v>
      </c>
      <c r="C104" s="254">
        <v>117</v>
      </c>
      <c r="D104" s="185">
        <v>1</v>
      </c>
      <c r="E104" s="254">
        <v>2000000</v>
      </c>
      <c r="F104" s="178">
        <f t="shared" si="89"/>
        <v>2000000</v>
      </c>
      <c r="G104" s="179">
        <f t="shared" si="90"/>
        <v>100000</v>
      </c>
      <c r="H104" s="180">
        <f t="shared" si="91"/>
        <v>1900000</v>
      </c>
      <c r="I104" s="181">
        <f t="shared" si="92"/>
        <v>123500</v>
      </c>
      <c r="J104" s="182">
        <f t="shared" si="93"/>
        <v>123.5</v>
      </c>
      <c r="K104" s="182">
        <f t="shared" si="94"/>
        <v>45077.5</v>
      </c>
    </row>
    <row r="105" spans="1:11" ht="15" x14ac:dyDescent="0.25">
      <c r="A105" s="183" t="s">
        <v>280</v>
      </c>
      <c r="B105" s="186" t="s">
        <v>284</v>
      </c>
      <c r="C105" s="254">
        <v>1</v>
      </c>
      <c r="D105" s="185">
        <v>1</v>
      </c>
      <c r="E105" s="254">
        <v>6700</v>
      </c>
      <c r="F105" s="178">
        <f t="shared" si="89"/>
        <v>6700</v>
      </c>
      <c r="G105" s="179">
        <f t="shared" si="90"/>
        <v>335</v>
      </c>
      <c r="H105" s="180">
        <f t="shared" si="91"/>
        <v>6365</v>
      </c>
      <c r="I105" s="181">
        <f t="shared" si="92"/>
        <v>413.72500000000002</v>
      </c>
      <c r="J105" s="182">
        <f t="shared" si="93"/>
        <v>0.41372500000000001</v>
      </c>
      <c r="K105" s="182">
        <f t="shared" si="94"/>
        <v>151.009625</v>
      </c>
    </row>
    <row r="106" spans="1:11" ht="15" x14ac:dyDescent="0.25">
      <c r="A106" s="183" t="s">
        <v>280</v>
      </c>
      <c r="B106" s="186" t="s">
        <v>285</v>
      </c>
      <c r="C106" s="254">
        <v>0</v>
      </c>
      <c r="D106" s="185"/>
      <c r="E106" s="254">
        <v>0</v>
      </c>
      <c r="F106" s="178">
        <f t="shared" si="89"/>
        <v>0</v>
      </c>
      <c r="G106" s="179">
        <f t="shared" si="90"/>
        <v>0</v>
      </c>
      <c r="H106" s="180">
        <f t="shared" si="91"/>
        <v>0</v>
      </c>
      <c r="I106" s="181">
        <f t="shared" si="92"/>
        <v>0</v>
      </c>
      <c r="J106" s="182">
        <f t="shared" si="93"/>
        <v>0</v>
      </c>
      <c r="K106" s="182">
        <f t="shared" si="94"/>
        <v>0</v>
      </c>
    </row>
    <row r="107" spans="1:11" ht="15" x14ac:dyDescent="0.25">
      <c r="A107" s="183" t="s">
        <v>280</v>
      </c>
      <c r="B107" s="186" t="s">
        <v>286</v>
      </c>
      <c r="C107" s="254">
        <v>2</v>
      </c>
      <c r="D107" s="185">
        <v>1</v>
      </c>
      <c r="E107" s="254">
        <v>2500</v>
      </c>
      <c r="F107" s="178">
        <f t="shared" si="89"/>
        <v>2500</v>
      </c>
      <c r="G107" s="179">
        <f t="shared" si="90"/>
        <v>125</v>
      </c>
      <c r="H107" s="180">
        <f t="shared" si="91"/>
        <v>2375</v>
      </c>
      <c r="I107" s="181">
        <f t="shared" si="92"/>
        <v>154.375</v>
      </c>
      <c r="J107" s="182">
        <f t="shared" si="93"/>
        <v>0.15437500000000001</v>
      </c>
      <c r="K107" s="182">
        <f t="shared" si="94"/>
        <v>56.346875000000004</v>
      </c>
    </row>
    <row r="108" spans="1:11" ht="15" x14ac:dyDescent="0.25">
      <c r="A108" s="183" t="s">
        <v>280</v>
      </c>
      <c r="B108" s="186" t="s">
        <v>287</v>
      </c>
      <c r="C108" s="254">
        <v>1</v>
      </c>
      <c r="D108" s="185">
        <v>1</v>
      </c>
      <c r="E108" s="254">
        <v>2500</v>
      </c>
      <c r="F108" s="178">
        <f t="shared" si="89"/>
        <v>2500</v>
      </c>
      <c r="G108" s="179">
        <f t="shared" si="90"/>
        <v>125</v>
      </c>
      <c r="H108" s="180">
        <f t="shared" si="91"/>
        <v>2375</v>
      </c>
      <c r="I108" s="181">
        <f t="shared" si="92"/>
        <v>154.375</v>
      </c>
      <c r="J108" s="182">
        <f t="shared" si="93"/>
        <v>0.15437500000000001</v>
      </c>
      <c r="K108" s="182">
        <f t="shared" si="94"/>
        <v>56.346875000000004</v>
      </c>
    </row>
    <row r="109" spans="1:11" ht="15" x14ac:dyDescent="0.25">
      <c r="A109" s="183" t="s">
        <v>280</v>
      </c>
      <c r="B109" s="186" t="s">
        <v>288</v>
      </c>
      <c r="C109" s="254">
        <v>7</v>
      </c>
      <c r="D109" s="185">
        <v>1</v>
      </c>
      <c r="E109" s="254">
        <v>125000</v>
      </c>
      <c r="F109" s="178">
        <f t="shared" si="89"/>
        <v>125000</v>
      </c>
      <c r="G109" s="179">
        <f t="shared" si="90"/>
        <v>6250</v>
      </c>
      <c r="H109" s="180">
        <f t="shared" si="91"/>
        <v>118750</v>
      </c>
      <c r="I109" s="181">
        <f t="shared" si="92"/>
        <v>7718.75</v>
      </c>
      <c r="J109" s="182">
        <f t="shared" si="93"/>
        <v>7.71875</v>
      </c>
      <c r="K109" s="182">
        <f t="shared" si="94"/>
        <v>2817.34375</v>
      </c>
    </row>
    <row r="110" spans="1:11" ht="15" x14ac:dyDescent="0.25">
      <c r="A110" s="187" t="s">
        <v>280</v>
      </c>
      <c r="B110" s="188" t="s">
        <v>289</v>
      </c>
      <c r="C110" s="254">
        <v>1</v>
      </c>
      <c r="D110" s="185">
        <v>1</v>
      </c>
      <c r="E110" s="254">
        <v>5000</v>
      </c>
      <c r="F110" s="178">
        <f t="shared" si="89"/>
        <v>5000</v>
      </c>
      <c r="G110" s="179">
        <f t="shared" si="90"/>
        <v>250</v>
      </c>
      <c r="H110" s="180">
        <f t="shared" si="91"/>
        <v>4750</v>
      </c>
      <c r="I110" s="181">
        <f t="shared" si="92"/>
        <v>308.75</v>
      </c>
      <c r="J110" s="182">
        <f t="shared" si="93"/>
        <v>0.30875000000000002</v>
      </c>
      <c r="K110" s="182">
        <f t="shared" si="94"/>
        <v>112.69375000000001</v>
      </c>
    </row>
    <row r="111" spans="1:11" ht="15.75" thickBot="1" x14ac:dyDescent="0.3">
      <c r="A111" s="187" t="s">
        <v>280</v>
      </c>
      <c r="B111" s="188" t="s">
        <v>290</v>
      </c>
      <c r="C111" s="254">
        <v>1</v>
      </c>
      <c r="D111" s="189">
        <v>1</v>
      </c>
      <c r="E111" s="254">
        <v>2785</v>
      </c>
      <c r="F111" s="190">
        <f t="shared" si="89"/>
        <v>2785</v>
      </c>
      <c r="G111" s="191">
        <f t="shared" si="90"/>
        <v>139.25</v>
      </c>
      <c r="H111" s="192">
        <f t="shared" si="91"/>
        <v>2645.75</v>
      </c>
      <c r="I111" s="193">
        <f t="shared" si="92"/>
        <v>171.97375</v>
      </c>
      <c r="J111" s="194">
        <f t="shared" si="93"/>
        <v>0.17197375000000001</v>
      </c>
      <c r="K111" s="194">
        <f t="shared" si="94"/>
        <v>62.770418750000005</v>
      </c>
    </row>
    <row r="112" spans="1:11" ht="15.75" thickBot="1" x14ac:dyDescent="0.3">
      <c r="A112" s="195" t="s">
        <v>291</v>
      </c>
      <c r="B112" s="196"/>
      <c r="C112" s="256">
        <f t="shared" ref="C112" si="95">SUBTOTAL(9,C102:C111)</f>
        <v>150</v>
      </c>
      <c r="D112" s="197"/>
      <c r="E112" s="256">
        <f t="shared" ref="E112" si="96">SUBTOTAL(9,E102:E111)</f>
        <v>2153785</v>
      </c>
      <c r="F112" s="197">
        <f t="shared" ref="F112:K112" si="97">SUM(F102:F111)</f>
        <v>2153785</v>
      </c>
      <c r="G112" s="197">
        <f t="shared" si="97"/>
        <v>107689.25</v>
      </c>
      <c r="H112" s="197">
        <f t="shared" si="97"/>
        <v>2046095.75</v>
      </c>
      <c r="I112" s="197">
        <f t="shared" si="97"/>
        <v>132996.22375</v>
      </c>
      <c r="J112" s="197">
        <f t="shared" si="97"/>
        <v>132.99622375000001</v>
      </c>
      <c r="K112" s="204">
        <f t="shared" si="97"/>
        <v>48543.621668749998</v>
      </c>
    </row>
    <row r="113" spans="1:11" ht="15" x14ac:dyDescent="0.25">
      <c r="A113" s="211" t="s">
        <v>292</v>
      </c>
      <c r="B113" s="212" t="s">
        <v>293</v>
      </c>
      <c r="C113" s="254">
        <v>0</v>
      </c>
      <c r="D113" s="177"/>
      <c r="E113" s="254">
        <v>0</v>
      </c>
      <c r="F113" s="213">
        <f t="shared" ref="F113:F122" si="98">IFERROR(D113*E113,0)</f>
        <v>0</v>
      </c>
      <c r="G113" s="214">
        <f t="shared" ref="G113:G122" si="99">IF(F113="-","-",F113*0.05)</f>
        <v>0</v>
      </c>
      <c r="H113" s="215">
        <f t="shared" ref="H113:H122" si="100">IF(F113="-","-",F113-G113)</f>
        <v>0</v>
      </c>
      <c r="I113" s="216">
        <f t="shared" ref="I113:I122" si="101">IF(H113="-","-",H113*0.065)</f>
        <v>0</v>
      </c>
      <c r="J113" s="217">
        <f t="shared" ref="J113:J122" si="102">IF(I113="-","-",I113/1000)</f>
        <v>0</v>
      </c>
      <c r="K113" s="217">
        <f t="shared" ref="K113:K122" si="103">IF(J113="-","-",J113*365)</f>
        <v>0</v>
      </c>
    </row>
    <row r="114" spans="1:11" ht="15" x14ac:dyDescent="0.25">
      <c r="A114" s="218" t="s">
        <v>292</v>
      </c>
      <c r="B114" s="219" t="s">
        <v>294</v>
      </c>
      <c r="C114" s="254">
        <v>6</v>
      </c>
      <c r="D114" s="185">
        <v>1</v>
      </c>
      <c r="E114" s="254">
        <v>98474</v>
      </c>
      <c r="F114" s="178">
        <f t="shared" si="98"/>
        <v>98474</v>
      </c>
      <c r="G114" s="179">
        <f t="shared" si="99"/>
        <v>4923.7000000000007</v>
      </c>
      <c r="H114" s="180">
        <f t="shared" si="100"/>
        <v>93550.3</v>
      </c>
      <c r="I114" s="181">
        <f t="shared" si="101"/>
        <v>6080.7695000000003</v>
      </c>
      <c r="J114" s="182">
        <f t="shared" si="102"/>
        <v>6.0807695000000006</v>
      </c>
      <c r="K114" s="182">
        <f t="shared" si="103"/>
        <v>2219.4808675000004</v>
      </c>
    </row>
    <row r="115" spans="1:11" ht="15" x14ac:dyDescent="0.25">
      <c r="A115" s="218" t="s">
        <v>292</v>
      </c>
      <c r="B115" s="219" t="s">
        <v>295</v>
      </c>
      <c r="C115" s="254">
        <v>0</v>
      </c>
      <c r="D115" s="185"/>
      <c r="E115" s="254">
        <v>0</v>
      </c>
      <c r="F115" s="178">
        <f t="shared" si="98"/>
        <v>0</v>
      </c>
      <c r="G115" s="179">
        <f t="shared" si="99"/>
        <v>0</v>
      </c>
      <c r="H115" s="180">
        <f t="shared" si="100"/>
        <v>0</v>
      </c>
      <c r="I115" s="181">
        <f t="shared" si="101"/>
        <v>0</v>
      </c>
      <c r="J115" s="182">
        <f t="shared" si="102"/>
        <v>0</v>
      </c>
      <c r="K115" s="182">
        <f t="shared" si="103"/>
        <v>0</v>
      </c>
    </row>
    <row r="116" spans="1:11" ht="15" x14ac:dyDescent="0.25">
      <c r="A116" s="218" t="s">
        <v>292</v>
      </c>
      <c r="B116" s="219" t="s">
        <v>296</v>
      </c>
      <c r="C116" s="254">
        <v>5</v>
      </c>
      <c r="D116" s="185">
        <v>1</v>
      </c>
      <c r="E116" s="254">
        <v>703000</v>
      </c>
      <c r="F116" s="178">
        <f t="shared" si="98"/>
        <v>703000</v>
      </c>
      <c r="G116" s="179">
        <f t="shared" si="99"/>
        <v>35150</v>
      </c>
      <c r="H116" s="180">
        <f t="shared" si="100"/>
        <v>667850</v>
      </c>
      <c r="I116" s="181">
        <f t="shared" si="101"/>
        <v>43410.25</v>
      </c>
      <c r="J116" s="182">
        <f t="shared" si="102"/>
        <v>43.410249999999998</v>
      </c>
      <c r="K116" s="182">
        <f t="shared" si="103"/>
        <v>15844.741249999999</v>
      </c>
    </row>
    <row r="117" spans="1:11" ht="15" x14ac:dyDescent="0.25">
      <c r="A117" s="218" t="s">
        <v>292</v>
      </c>
      <c r="B117" s="220" t="s">
        <v>297</v>
      </c>
      <c r="C117" s="254">
        <v>2</v>
      </c>
      <c r="D117" s="185">
        <v>1</v>
      </c>
      <c r="E117" s="254">
        <v>10000</v>
      </c>
      <c r="F117" s="221">
        <f t="shared" si="98"/>
        <v>10000</v>
      </c>
      <c r="G117" s="221">
        <f t="shared" si="99"/>
        <v>500</v>
      </c>
      <c r="H117" s="222">
        <f t="shared" si="100"/>
        <v>9500</v>
      </c>
      <c r="I117" s="222">
        <f t="shared" si="101"/>
        <v>617.5</v>
      </c>
      <c r="J117" s="222">
        <f t="shared" si="102"/>
        <v>0.61750000000000005</v>
      </c>
      <c r="K117" s="223">
        <f t="shared" si="103"/>
        <v>225.38750000000002</v>
      </c>
    </row>
    <row r="118" spans="1:11" ht="15" x14ac:dyDescent="0.25">
      <c r="A118" s="218" t="s">
        <v>292</v>
      </c>
      <c r="B118" s="220" t="s">
        <v>298</v>
      </c>
      <c r="C118" s="254">
        <v>2</v>
      </c>
      <c r="D118" s="185">
        <v>1</v>
      </c>
      <c r="E118" s="254">
        <v>12000</v>
      </c>
      <c r="F118" s="221">
        <f t="shared" si="98"/>
        <v>12000</v>
      </c>
      <c r="G118" s="221">
        <f t="shared" si="99"/>
        <v>600</v>
      </c>
      <c r="H118" s="222">
        <f t="shared" si="100"/>
        <v>11400</v>
      </c>
      <c r="I118" s="222">
        <f t="shared" si="101"/>
        <v>741</v>
      </c>
      <c r="J118" s="222">
        <f t="shared" si="102"/>
        <v>0.74099999999999999</v>
      </c>
      <c r="K118" s="223">
        <f t="shared" si="103"/>
        <v>270.46499999999997</v>
      </c>
    </row>
    <row r="119" spans="1:11" ht="15" x14ac:dyDescent="0.25">
      <c r="A119" s="218" t="s">
        <v>292</v>
      </c>
      <c r="B119" s="220" t="s">
        <v>299</v>
      </c>
      <c r="C119" s="254">
        <v>0</v>
      </c>
      <c r="D119" s="185"/>
      <c r="E119" s="254">
        <v>0</v>
      </c>
      <c r="F119" s="221">
        <f t="shared" si="98"/>
        <v>0</v>
      </c>
      <c r="G119" s="221">
        <f t="shared" si="99"/>
        <v>0</v>
      </c>
      <c r="H119" s="222">
        <f t="shared" si="100"/>
        <v>0</v>
      </c>
      <c r="I119" s="222">
        <f t="shared" si="101"/>
        <v>0</v>
      </c>
      <c r="J119" s="222">
        <f t="shared" si="102"/>
        <v>0</v>
      </c>
      <c r="K119" s="223">
        <f t="shared" si="103"/>
        <v>0</v>
      </c>
    </row>
    <row r="120" spans="1:11" ht="15" x14ac:dyDescent="0.25">
      <c r="A120" s="218" t="s">
        <v>292</v>
      </c>
      <c r="B120" s="220" t="s">
        <v>300</v>
      </c>
      <c r="C120" s="254">
        <v>7</v>
      </c>
      <c r="D120" s="185">
        <v>1</v>
      </c>
      <c r="E120" s="254">
        <v>65000</v>
      </c>
      <c r="F120" s="221">
        <f t="shared" si="98"/>
        <v>65000</v>
      </c>
      <c r="G120" s="221">
        <f t="shared" si="99"/>
        <v>3250</v>
      </c>
      <c r="H120" s="222">
        <f t="shared" si="100"/>
        <v>61750</v>
      </c>
      <c r="I120" s="222">
        <f t="shared" si="101"/>
        <v>4013.75</v>
      </c>
      <c r="J120" s="222">
        <f t="shared" si="102"/>
        <v>4.0137499999999999</v>
      </c>
      <c r="K120" s="223">
        <f t="shared" si="103"/>
        <v>1465.01875</v>
      </c>
    </row>
    <row r="121" spans="1:11" ht="15" x14ac:dyDescent="0.25">
      <c r="A121" s="218" t="s">
        <v>292</v>
      </c>
      <c r="B121" s="220" t="s">
        <v>301</v>
      </c>
      <c r="C121" s="254">
        <v>0</v>
      </c>
      <c r="D121" s="185"/>
      <c r="E121" s="254">
        <v>0</v>
      </c>
      <c r="F121" s="221">
        <f t="shared" si="98"/>
        <v>0</v>
      </c>
      <c r="G121" s="221">
        <f t="shared" si="99"/>
        <v>0</v>
      </c>
      <c r="H121" s="222">
        <f t="shared" si="100"/>
        <v>0</v>
      </c>
      <c r="I121" s="222">
        <f t="shared" si="101"/>
        <v>0</v>
      </c>
      <c r="J121" s="222">
        <f t="shared" si="102"/>
        <v>0</v>
      </c>
      <c r="K121" s="223">
        <f t="shared" si="103"/>
        <v>0</v>
      </c>
    </row>
    <row r="122" spans="1:11" ht="15.75" thickBot="1" x14ac:dyDescent="0.3">
      <c r="A122" s="224" t="s">
        <v>292</v>
      </c>
      <c r="B122" s="220" t="s">
        <v>302</v>
      </c>
      <c r="C122" s="254">
        <v>3</v>
      </c>
      <c r="D122" s="185">
        <v>1</v>
      </c>
      <c r="E122" s="254">
        <v>55000</v>
      </c>
      <c r="F122" s="221">
        <f t="shared" si="98"/>
        <v>55000</v>
      </c>
      <c r="G122" s="221">
        <f t="shared" si="99"/>
        <v>2750</v>
      </c>
      <c r="H122" s="222">
        <f t="shared" si="100"/>
        <v>52250</v>
      </c>
      <c r="I122" s="222">
        <f t="shared" si="101"/>
        <v>3396.25</v>
      </c>
      <c r="J122" s="222">
        <f t="shared" si="102"/>
        <v>3.3962500000000002</v>
      </c>
      <c r="K122" s="223">
        <f t="shared" si="103"/>
        <v>1239.6312500000001</v>
      </c>
    </row>
    <row r="123" spans="1:11" ht="15.75" thickBot="1" x14ac:dyDescent="0.3">
      <c r="A123" s="225" t="s">
        <v>303</v>
      </c>
      <c r="B123" s="226"/>
      <c r="C123" s="256">
        <f t="shared" ref="C123" si="104">SUBTOTAL(9,C113:C122)</f>
        <v>25</v>
      </c>
      <c r="D123" s="227"/>
      <c r="E123" s="256">
        <f t="shared" ref="E123" si="105">SUBTOTAL(9,E113:E122)</f>
        <v>943474</v>
      </c>
      <c r="F123" s="227">
        <f t="shared" ref="F123:K123" si="106">SUM(F113:F122)</f>
        <v>943474</v>
      </c>
      <c r="G123" s="227">
        <f t="shared" si="106"/>
        <v>47173.7</v>
      </c>
      <c r="H123" s="227">
        <f t="shared" si="106"/>
        <v>896300.3</v>
      </c>
      <c r="I123" s="227">
        <f t="shared" si="106"/>
        <v>58259.519500000002</v>
      </c>
      <c r="J123" s="227">
        <f t="shared" si="106"/>
        <v>58.259519500000003</v>
      </c>
      <c r="K123" s="228">
        <f t="shared" si="106"/>
        <v>21264.7246175</v>
      </c>
    </row>
    <row r="124" spans="1:11" ht="15" x14ac:dyDescent="0.25">
      <c r="A124" s="211" t="s">
        <v>304</v>
      </c>
      <c r="B124" s="219" t="s">
        <v>305</v>
      </c>
      <c r="C124" s="254">
        <v>0</v>
      </c>
      <c r="D124" s="202"/>
      <c r="E124" s="254">
        <v>0</v>
      </c>
      <c r="F124" s="229">
        <f t="shared" ref="F124:F133" si="107">IFERROR(D124*E124,0)</f>
        <v>0</v>
      </c>
      <c r="G124" s="229">
        <f t="shared" ref="G124:G133" si="108">IF(F124="-","-",F124*0.05)</f>
        <v>0</v>
      </c>
      <c r="H124" s="181">
        <f t="shared" ref="H124:H133" si="109">IF(F124="-","-",F124-G124)</f>
        <v>0</v>
      </c>
      <c r="I124" s="181">
        <f t="shared" ref="I124:I133" si="110">IF(H124="-","-",H124*0.065)</f>
        <v>0</v>
      </c>
      <c r="J124" s="181">
        <f t="shared" ref="J124:J133" si="111">IF(I124="-","-",I124/1000)</f>
        <v>0</v>
      </c>
      <c r="K124" s="181">
        <f t="shared" ref="K124:K133" si="112">IF(J124="-","-",J124*365)</f>
        <v>0</v>
      </c>
    </row>
    <row r="125" spans="1:11" ht="15" x14ac:dyDescent="0.25">
      <c r="A125" s="218" t="s">
        <v>304</v>
      </c>
      <c r="B125" s="220" t="s">
        <v>306</v>
      </c>
      <c r="C125" s="254">
        <v>0</v>
      </c>
      <c r="D125" s="185"/>
      <c r="E125" s="254">
        <v>0</v>
      </c>
      <c r="F125" s="221">
        <f t="shared" si="107"/>
        <v>0</v>
      </c>
      <c r="G125" s="221">
        <f t="shared" si="108"/>
        <v>0</v>
      </c>
      <c r="H125" s="222">
        <f t="shared" si="109"/>
        <v>0</v>
      </c>
      <c r="I125" s="222">
        <f t="shared" si="110"/>
        <v>0</v>
      </c>
      <c r="J125" s="222">
        <f t="shared" si="111"/>
        <v>0</v>
      </c>
      <c r="K125" s="222">
        <f t="shared" si="112"/>
        <v>0</v>
      </c>
    </row>
    <row r="126" spans="1:11" ht="15" x14ac:dyDescent="0.25">
      <c r="A126" s="218" t="s">
        <v>304</v>
      </c>
      <c r="B126" s="220" t="s">
        <v>307</v>
      </c>
      <c r="C126" s="254">
        <v>1</v>
      </c>
      <c r="D126" s="185">
        <v>1</v>
      </c>
      <c r="E126" s="254">
        <v>4680</v>
      </c>
      <c r="F126" s="221">
        <f t="shared" si="107"/>
        <v>4680</v>
      </c>
      <c r="G126" s="221">
        <f t="shared" si="108"/>
        <v>234</v>
      </c>
      <c r="H126" s="222">
        <f t="shared" si="109"/>
        <v>4446</v>
      </c>
      <c r="I126" s="222">
        <f t="shared" si="110"/>
        <v>288.99</v>
      </c>
      <c r="J126" s="222">
        <f t="shared" si="111"/>
        <v>0.28899000000000002</v>
      </c>
      <c r="K126" s="222">
        <f t="shared" si="112"/>
        <v>105.48135000000001</v>
      </c>
    </row>
    <row r="127" spans="1:11" ht="15" x14ac:dyDescent="0.25">
      <c r="A127" s="218" t="s">
        <v>304</v>
      </c>
      <c r="B127" s="220" t="s">
        <v>308</v>
      </c>
      <c r="C127" s="254">
        <v>0</v>
      </c>
      <c r="D127" s="185"/>
      <c r="E127" s="254">
        <v>0</v>
      </c>
      <c r="F127" s="221">
        <f t="shared" si="107"/>
        <v>0</v>
      </c>
      <c r="G127" s="221">
        <f t="shared" si="108"/>
        <v>0</v>
      </c>
      <c r="H127" s="222">
        <f t="shared" si="109"/>
        <v>0</v>
      </c>
      <c r="I127" s="222">
        <f t="shared" si="110"/>
        <v>0</v>
      </c>
      <c r="J127" s="222">
        <f t="shared" si="111"/>
        <v>0</v>
      </c>
      <c r="K127" s="222">
        <f t="shared" si="112"/>
        <v>0</v>
      </c>
    </row>
    <row r="128" spans="1:11" ht="15" x14ac:dyDescent="0.25">
      <c r="A128" s="218" t="s">
        <v>304</v>
      </c>
      <c r="B128" s="220" t="s">
        <v>309</v>
      </c>
      <c r="C128" s="254">
        <v>0</v>
      </c>
      <c r="D128" s="185"/>
      <c r="E128" s="254">
        <v>0</v>
      </c>
      <c r="F128" s="221">
        <f t="shared" si="107"/>
        <v>0</v>
      </c>
      <c r="G128" s="221">
        <f t="shared" si="108"/>
        <v>0</v>
      </c>
      <c r="H128" s="222">
        <f t="shared" si="109"/>
        <v>0</v>
      </c>
      <c r="I128" s="222">
        <f t="shared" si="110"/>
        <v>0</v>
      </c>
      <c r="J128" s="222">
        <f t="shared" si="111"/>
        <v>0</v>
      </c>
      <c r="K128" s="222">
        <f t="shared" si="112"/>
        <v>0</v>
      </c>
    </row>
    <row r="129" spans="1:12" ht="15" x14ac:dyDescent="0.25">
      <c r="A129" s="218" t="s">
        <v>304</v>
      </c>
      <c r="B129" s="220" t="s">
        <v>310</v>
      </c>
      <c r="C129" s="254">
        <v>0</v>
      </c>
      <c r="D129" s="185"/>
      <c r="E129" s="254">
        <v>0</v>
      </c>
      <c r="F129" s="221">
        <f t="shared" si="107"/>
        <v>0</v>
      </c>
      <c r="G129" s="221">
        <f t="shared" si="108"/>
        <v>0</v>
      </c>
      <c r="H129" s="222">
        <f t="shared" si="109"/>
        <v>0</v>
      </c>
      <c r="I129" s="222">
        <f t="shared" si="110"/>
        <v>0</v>
      </c>
      <c r="J129" s="222">
        <f t="shared" si="111"/>
        <v>0</v>
      </c>
      <c r="K129" s="222">
        <f t="shared" si="112"/>
        <v>0</v>
      </c>
    </row>
    <row r="130" spans="1:12" ht="15" x14ac:dyDescent="0.25">
      <c r="A130" s="218" t="s">
        <v>304</v>
      </c>
      <c r="B130" s="220" t="s">
        <v>311</v>
      </c>
      <c r="C130" s="254">
        <v>0</v>
      </c>
      <c r="D130" s="185"/>
      <c r="E130" s="254">
        <v>0</v>
      </c>
      <c r="F130" s="221">
        <f t="shared" si="107"/>
        <v>0</v>
      </c>
      <c r="G130" s="221">
        <f t="shared" si="108"/>
        <v>0</v>
      </c>
      <c r="H130" s="222">
        <f t="shared" si="109"/>
        <v>0</v>
      </c>
      <c r="I130" s="222">
        <f t="shared" si="110"/>
        <v>0</v>
      </c>
      <c r="J130" s="222">
        <f t="shared" si="111"/>
        <v>0</v>
      </c>
      <c r="K130" s="222">
        <f t="shared" si="112"/>
        <v>0</v>
      </c>
    </row>
    <row r="131" spans="1:12" ht="15" x14ac:dyDescent="0.25">
      <c r="A131" s="218" t="s">
        <v>304</v>
      </c>
      <c r="B131" s="220" t="s">
        <v>312</v>
      </c>
      <c r="C131" s="254">
        <v>0</v>
      </c>
      <c r="D131" s="185" t="s">
        <v>357</v>
      </c>
      <c r="E131" s="254">
        <v>0</v>
      </c>
      <c r="F131" s="221">
        <f t="shared" si="107"/>
        <v>0</v>
      </c>
      <c r="G131" s="221">
        <f t="shared" si="108"/>
        <v>0</v>
      </c>
      <c r="H131" s="222">
        <f t="shared" si="109"/>
        <v>0</v>
      </c>
      <c r="I131" s="222">
        <f t="shared" si="110"/>
        <v>0</v>
      </c>
      <c r="J131" s="222">
        <f t="shared" si="111"/>
        <v>0</v>
      </c>
      <c r="K131" s="222">
        <f t="shared" si="112"/>
        <v>0</v>
      </c>
    </row>
    <row r="132" spans="1:12" ht="15" x14ac:dyDescent="0.25">
      <c r="A132" s="218" t="s">
        <v>304</v>
      </c>
      <c r="B132" s="220" t="s">
        <v>313</v>
      </c>
      <c r="C132" s="254">
        <v>1</v>
      </c>
      <c r="D132" s="185">
        <v>1</v>
      </c>
      <c r="E132" s="254">
        <v>3800</v>
      </c>
      <c r="F132" s="221">
        <f t="shared" si="107"/>
        <v>3800</v>
      </c>
      <c r="G132" s="221">
        <f t="shared" si="108"/>
        <v>190</v>
      </c>
      <c r="H132" s="222">
        <f t="shared" si="109"/>
        <v>3610</v>
      </c>
      <c r="I132" s="222">
        <f t="shared" si="110"/>
        <v>234.65</v>
      </c>
      <c r="J132" s="222">
        <f t="shared" si="111"/>
        <v>0.23465</v>
      </c>
      <c r="K132" s="222">
        <f t="shared" si="112"/>
        <v>85.64725</v>
      </c>
    </row>
    <row r="133" spans="1:12" ht="15.75" thickBot="1" x14ac:dyDescent="0.3">
      <c r="A133" s="224" t="s">
        <v>304</v>
      </c>
      <c r="B133" s="220" t="s">
        <v>304</v>
      </c>
      <c r="C133" s="254">
        <v>0</v>
      </c>
      <c r="D133" s="185" t="s">
        <v>357</v>
      </c>
      <c r="E133" s="254">
        <v>0</v>
      </c>
      <c r="F133" s="221">
        <f t="shared" si="107"/>
        <v>0</v>
      </c>
      <c r="G133" s="221">
        <f t="shared" si="108"/>
        <v>0</v>
      </c>
      <c r="H133" s="222">
        <f t="shared" si="109"/>
        <v>0</v>
      </c>
      <c r="I133" s="222">
        <f t="shared" si="110"/>
        <v>0</v>
      </c>
      <c r="J133" s="222">
        <f t="shared" si="111"/>
        <v>0</v>
      </c>
      <c r="K133" s="222">
        <f t="shared" si="112"/>
        <v>0</v>
      </c>
    </row>
    <row r="134" spans="1:12" ht="15.75" thickBot="1" x14ac:dyDescent="0.3">
      <c r="A134" s="225" t="s">
        <v>314</v>
      </c>
      <c r="B134" s="226" t="s">
        <v>155</v>
      </c>
      <c r="C134" s="258">
        <f t="shared" ref="C134" si="113">SUBTOTAL(9,C124:C133)</f>
        <v>2</v>
      </c>
      <c r="D134" s="227"/>
      <c r="E134" s="258">
        <f t="shared" ref="E134" si="114">SUBTOTAL(9,E124:E133)</f>
        <v>8480</v>
      </c>
      <c r="F134" s="227">
        <f t="shared" ref="F134:K134" si="115">SUM(F124:F133)</f>
        <v>8480</v>
      </c>
      <c r="G134" s="227">
        <f t="shared" si="115"/>
        <v>424</v>
      </c>
      <c r="H134" s="227">
        <f t="shared" si="115"/>
        <v>8056</v>
      </c>
      <c r="I134" s="227">
        <f t="shared" si="115"/>
        <v>523.64</v>
      </c>
      <c r="J134" s="227">
        <f t="shared" si="115"/>
        <v>0.52363999999999999</v>
      </c>
      <c r="K134" s="228">
        <f t="shared" si="115"/>
        <v>191.12860000000001</v>
      </c>
    </row>
    <row r="135" spans="1:12" ht="18.75" customHeight="1" thickBot="1" x14ac:dyDescent="0.3">
      <c r="B135" s="230" t="s">
        <v>488</v>
      </c>
      <c r="C135" s="231">
        <f>C11+C20+C24+C37+C46+C54+C57+C68+C77+C89+C98+C101+C112+C123+C134</f>
        <v>608</v>
      </c>
      <c r="D135" s="232"/>
      <c r="E135" s="232">
        <f t="shared" ref="E135:K135" si="116">SUM(E11+E20+E24+E37+E46+E54+E57+E68+E77+E89+E98+E101+E112+E123+E134)</f>
        <v>11211994</v>
      </c>
      <c r="F135" s="232">
        <f t="shared" si="116"/>
        <v>11211994</v>
      </c>
      <c r="G135" s="232">
        <f t="shared" si="116"/>
        <v>560599.69999999995</v>
      </c>
      <c r="H135" s="232">
        <f t="shared" si="116"/>
        <v>10613202.300000001</v>
      </c>
      <c r="I135" s="232">
        <f t="shared" si="116"/>
        <v>692340.62950000004</v>
      </c>
      <c r="J135" s="232">
        <f t="shared" si="116"/>
        <v>692.34062950000009</v>
      </c>
      <c r="K135" s="233">
        <f t="shared" si="116"/>
        <v>252704.32976750002</v>
      </c>
      <c r="L135" s="234"/>
    </row>
  </sheetData>
  <sheetProtection sort="0" autoFilter="0"/>
  <autoFilter ref="A3:L135" xr:uid="{00000000-0009-0000-0000-000019000000}"/>
  <mergeCells count="2">
    <mergeCell ref="B1:B2"/>
    <mergeCell ref="C1:K2"/>
  </mergeCells>
  <hyperlinks>
    <hyperlink ref="A1" location="PRESENTACIÓN!A1" display="PRESENTACIÓN!A1" xr:uid="{23B1F246-1EF4-44E9-89A6-F85641BCFE03}"/>
    <hyperlink ref="B1" location="PRESENTACIÓN!A1" display="PRESENTACIÓN!A1" xr:uid="{12D93581-17A4-4229-A09F-839EFFAA587F}"/>
    <hyperlink ref="B1:B2" location="PRESENTACIÓN!A1" display="REGRESAR" xr:uid="{5FA6CE69-B5EB-45D6-AA52-E86F55545A5E}"/>
  </hyperlinks>
  <pageMargins left="0.70866141732283472" right="0.70866141732283472" top="0.35433070866141736" bottom="0.35433070866141736" header="0.31496062992125984" footer="0.31496062992125984"/>
  <pageSetup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36"/>
  <sheetViews>
    <sheetView zoomScaleNormal="100" workbookViewId="0"/>
  </sheetViews>
  <sheetFormatPr baseColWidth="10" defaultRowHeight="15" x14ac:dyDescent="0.25"/>
  <cols>
    <col min="1" max="1" width="22" bestFit="1" customWidth="1"/>
    <col min="2" max="2" width="14.5703125" customWidth="1"/>
    <col min="3" max="3" width="18.140625" customWidth="1"/>
    <col min="4" max="4" width="13.7109375" customWidth="1"/>
    <col min="5" max="7" width="11.5703125" bestFit="1" customWidth="1"/>
    <col min="8" max="8" width="11.5703125" customWidth="1"/>
    <col min="9" max="9" width="13.28515625" customWidth="1"/>
    <col min="10" max="12" width="11.5703125" bestFit="1" customWidth="1"/>
    <col min="13" max="13" width="11.5703125" customWidth="1"/>
    <col min="14" max="14" width="13.140625" bestFit="1" customWidth="1"/>
    <col min="15" max="15" width="12.85546875" customWidth="1"/>
  </cols>
  <sheetData>
    <row r="1" spans="1:15" ht="54.75" customHeight="1" thickBot="1" x14ac:dyDescent="0.3">
      <c r="A1" s="3" t="s">
        <v>156</v>
      </c>
      <c r="B1" s="427" t="s">
        <v>157</v>
      </c>
      <c r="C1" s="428"/>
      <c r="D1" s="428"/>
      <c r="E1" s="428"/>
      <c r="F1" s="428"/>
      <c r="G1" s="428"/>
      <c r="H1" s="428"/>
      <c r="I1" s="428"/>
      <c r="J1" s="429"/>
    </row>
    <row r="2" spans="1:15" ht="60" x14ac:dyDescent="0.25">
      <c r="A2" s="4" t="s">
        <v>158</v>
      </c>
      <c r="B2" s="4" t="s">
        <v>159</v>
      </c>
      <c r="C2" s="5" t="s">
        <v>160</v>
      </c>
      <c r="D2" s="5" t="s">
        <v>161</v>
      </c>
      <c r="E2" s="5" t="s">
        <v>162</v>
      </c>
      <c r="F2" s="5" t="s">
        <v>163</v>
      </c>
      <c r="G2" s="5" t="s">
        <v>164</v>
      </c>
      <c r="H2" s="5" t="s">
        <v>165</v>
      </c>
      <c r="I2" s="5" t="s">
        <v>166</v>
      </c>
      <c r="J2" s="5" t="s">
        <v>167</v>
      </c>
      <c r="K2" s="5" t="s">
        <v>168</v>
      </c>
      <c r="L2" s="5" t="s">
        <v>169</v>
      </c>
      <c r="M2" s="5" t="s">
        <v>170</v>
      </c>
      <c r="N2" s="156" t="s">
        <v>155</v>
      </c>
      <c r="O2" s="5" t="s">
        <v>466</v>
      </c>
    </row>
    <row r="3" spans="1:15" x14ac:dyDescent="0.25">
      <c r="A3" s="6" t="s">
        <v>171</v>
      </c>
      <c r="B3" s="7">
        <v>25183</v>
      </c>
      <c r="C3" s="8" t="s">
        <v>172</v>
      </c>
      <c r="D3" s="9">
        <v>5353</v>
      </c>
      <c r="E3" s="9">
        <v>4256</v>
      </c>
      <c r="F3" s="9">
        <v>4093</v>
      </c>
      <c r="G3" s="9">
        <v>12237</v>
      </c>
      <c r="H3" s="10">
        <v>25939</v>
      </c>
      <c r="I3" s="9">
        <v>3149</v>
      </c>
      <c r="J3" s="9">
        <v>2281</v>
      </c>
      <c r="K3" s="9">
        <v>1063</v>
      </c>
      <c r="L3" s="9">
        <v>173</v>
      </c>
      <c r="M3" s="10">
        <v>6666</v>
      </c>
      <c r="N3" s="157">
        <v>32605</v>
      </c>
      <c r="O3" s="161">
        <f>F3+G3</f>
        <v>16330</v>
      </c>
    </row>
    <row r="4" spans="1:15" x14ac:dyDescent="0.25">
      <c r="A4" s="6" t="s">
        <v>171</v>
      </c>
      <c r="B4" s="7">
        <v>25426</v>
      </c>
      <c r="C4" s="8" t="s">
        <v>173</v>
      </c>
      <c r="D4" s="9">
        <v>1796</v>
      </c>
      <c r="E4" s="9">
        <v>1836</v>
      </c>
      <c r="F4" s="9">
        <v>1364</v>
      </c>
      <c r="G4" s="9">
        <v>3952</v>
      </c>
      <c r="H4" s="10">
        <v>8948</v>
      </c>
      <c r="I4" s="9">
        <v>1613</v>
      </c>
      <c r="J4" s="9">
        <v>1703</v>
      </c>
      <c r="K4" s="9">
        <v>1301</v>
      </c>
      <c r="L4" s="9">
        <v>336</v>
      </c>
      <c r="M4" s="10">
        <v>4953</v>
      </c>
      <c r="N4" s="157">
        <v>13901</v>
      </c>
      <c r="O4" s="8">
        <f t="shared" ref="O4:O67" si="0">F4+G4</f>
        <v>5316</v>
      </c>
    </row>
    <row r="5" spans="1:15" x14ac:dyDescent="0.25">
      <c r="A5" s="6" t="s">
        <v>171</v>
      </c>
      <c r="B5" s="7">
        <v>25436</v>
      </c>
      <c r="C5" s="8" t="s">
        <v>174</v>
      </c>
      <c r="D5" s="9">
        <v>699</v>
      </c>
      <c r="E5" s="9">
        <v>709</v>
      </c>
      <c r="F5" s="9">
        <v>816</v>
      </c>
      <c r="G5" s="9">
        <v>2187</v>
      </c>
      <c r="H5" s="10">
        <v>4411</v>
      </c>
      <c r="I5" s="9">
        <v>770</v>
      </c>
      <c r="J5" s="9">
        <v>1035</v>
      </c>
      <c r="K5" s="9">
        <v>1392</v>
      </c>
      <c r="L5" s="9">
        <v>221</v>
      </c>
      <c r="M5" s="10">
        <v>3418</v>
      </c>
      <c r="N5" s="157">
        <v>7829</v>
      </c>
      <c r="O5" s="8">
        <f t="shared" si="0"/>
        <v>3003</v>
      </c>
    </row>
    <row r="6" spans="1:15" x14ac:dyDescent="0.25">
      <c r="A6" s="6" t="s">
        <v>171</v>
      </c>
      <c r="B6" s="7">
        <v>25736</v>
      </c>
      <c r="C6" s="8" t="s">
        <v>175</v>
      </c>
      <c r="D6" s="9">
        <v>2030</v>
      </c>
      <c r="E6" s="9">
        <v>1897</v>
      </c>
      <c r="F6" s="9">
        <v>1641</v>
      </c>
      <c r="G6" s="9">
        <v>5998</v>
      </c>
      <c r="H6" s="10">
        <v>11566</v>
      </c>
      <c r="I6" s="9">
        <v>769</v>
      </c>
      <c r="J6" s="9">
        <v>985</v>
      </c>
      <c r="K6" s="9">
        <v>352</v>
      </c>
      <c r="L6" s="9">
        <v>135</v>
      </c>
      <c r="M6" s="10">
        <v>2241</v>
      </c>
      <c r="N6" s="157">
        <v>13807</v>
      </c>
      <c r="O6" s="8">
        <f t="shared" si="0"/>
        <v>7639</v>
      </c>
    </row>
    <row r="7" spans="1:15" x14ac:dyDescent="0.25">
      <c r="A7" s="6" t="s">
        <v>171</v>
      </c>
      <c r="B7" s="7">
        <v>25772</v>
      </c>
      <c r="C7" s="8" t="s">
        <v>176</v>
      </c>
      <c r="D7" s="9">
        <v>3146</v>
      </c>
      <c r="E7" s="9">
        <v>2638</v>
      </c>
      <c r="F7" s="9">
        <v>2138</v>
      </c>
      <c r="G7" s="9">
        <v>8502</v>
      </c>
      <c r="H7" s="10">
        <v>16424</v>
      </c>
      <c r="I7" s="9">
        <v>1062</v>
      </c>
      <c r="J7" s="9">
        <v>1271</v>
      </c>
      <c r="K7" s="9">
        <v>778</v>
      </c>
      <c r="L7" s="9">
        <v>65</v>
      </c>
      <c r="M7" s="10">
        <v>3176</v>
      </c>
      <c r="N7" s="157">
        <v>19600</v>
      </c>
      <c r="O7" s="8">
        <f t="shared" si="0"/>
        <v>10640</v>
      </c>
    </row>
    <row r="8" spans="1:15" x14ac:dyDescent="0.25">
      <c r="A8" s="6" t="s">
        <v>171</v>
      </c>
      <c r="B8" s="7">
        <v>25807</v>
      </c>
      <c r="C8" s="8" t="s">
        <v>177</v>
      </c>
      <c r="D8" s="9">
        <v>414</v>
      </c>
      <c r="E8" s="9">
        <v>416</v>
      </c>
      <c r="F8" s="9">
        <v>312</v>
      </c>
      <c r="G8" s="9">
        <v>1342</v>
      </c>
      <c r="H8" s="10">
        <v>2484</v>
      </c>
      <c r="I8" s="9">
        <v>452</v>
      </c>
      <c r="J8" s="9">
        <v>356</v>
      </c>
      <c r="K8" s="9">
        <v>329</v>
      </c>
      <c r="L8" s="9">
        <v>165</v>
      </c>
      <c r="M8" s="10">
        <v>1302</v>
      </c>
      <c r="N8" s="157">
        <v>3786</v>
      </c>
      <c r="O8" s="8">
        <f t="shared" si="0"/>
        <v>1654</v>
      </c>
    </row>
    <row r="9" spans="1:15" x14ac:dyDescent="0.25">
      <c r="A9" s="6" t="s">
        <v>171</v>
      </c>
      <c r="B9" s="7">
        <v>25873</v>
      </c>
      <c r="C9" s="8" t="s">
        <v>178</v>
      </c>
      <c r="D9" s="9">
        <v>4004</v>
      </c>
      <c r="E9" s="9">
        <v>3340</v>
      </c>
      <c r="F9" s="9">
        <v>2215</v>
      </c>
      <c r="G9" s="9">
        <v>13963</v>
      </c>
      <c r="H9" s="10">
        <v>23522</v>
      </c>
      <c r="I9" s="9">
        <v>2845</v>
      </c>
      <c r="J9" s="9">
        <v>1532</v>
      </c>
      <c r="K9" s="9">
        <v>923</v>
      </c>
      <c r="L9" s="9">
        <v>129</v>
      </c>
      <c r="M9" s="10">
        <v>5429</v>
      </c>
      <c r="N9" s="157">
        <v>28951</v>
      </c>
      <c r="O9" s="8">
        <f t="shared" si="0"/>
        <v>16178</v>
      </c>
    </row>
    <row r="10" spans="1:15" x14ac:dyDescent="0.25">
      <c r="A10" s="98" t="s">
        <v>179</v>
      </c>
      <c r="B10" s="99"/>
      <c r="C10" s="100"/>
      <c r="D10" s="101">
        <v>17442</v>
      </c>
      <c r="E10" s="101">
        <v>15092</v>
      </c>
      <c r="F10" s="101">
        <v>12579</v>
      </c>
      <c r="G10" s="101">
        <v>48181</v>
      </c>
      <c r="H10" s="102">
        <v>93294</v>
      </c>
      <c r="I10" s="101">
        <v>10660</v>
      </c>
      <c r="J10" s="101">
        <v>9163</v>
      </c>
      <c r="K10" s="101">
        <v>6138</v>
      </c>
      <c r="L10" s="101">
        <v>1224</v>
      </c>
      <c r="M10" s="102">
        <v>27185</v>
      </c>
      <c r="N10" s="158">
        <v>120479</v>
      </c>
      <c r="O10" s="8">
        <f t="shared" si="0"/>
        <v>60760</v>
      </c>
    </row>
    <row r="11" spans="1:15" x14ac:dyDescent="0.25">
      <c r="A11" s="6" t="s">
        <v>180</v>
      </c>
      <c r="B11" s="7">
        <v>25001</v>
      </c>
      <c r="C11" s="8" t="s">
        <v>181</v>
      </c>
      <c r="D11" s="9">
        <v>861</v>
      </c>
      <c r="E11" s="9">
        <v>659</v>
      </c>
      <c r="F11" s="9">
        <v>332</v>
      </c>
      <c r="G11" s="9">
        <v>1882</v>
      </c>
      <c r="H11" s="10">
        <v>3734</v>
      </c>
      <c r="I11" s="9">
        <v>662</v>
      </c>
      <c r="J11" s="9">
        <v>1025</v>
      </c>
      <c r="K11" s="9">
        <v>609</v>
      </c>
      <c r="L11" s="9">
        <v>98</v>
      </c>
      <c r="M11" s="10">
        <v>2394</v>
      </c>
      <c r="N11" s="157">
        <v>6128</v>
      </c>
      <c r="O11" s="8">
        <f t="shared" si="0"/>
        <v>2214</v>
      </c>
    </row>
    <row r="12" spans="1:15" x14ac:dyDescent="0.25">
      <c r="A12" s="6" t="s">
        <v>180</v>
      </c>
      <c r="B12" s="7">
        <v>25307</v>
      </c>
      <c r="C12" s="8" t="s">
        <v>182</v>
      </c>
      <c r="D12" s="9">
        <v>619</v>
      </c>
      <c r="E12" s="9">
        <v>547</v>
      </c>
      <c r="F12" s="9">
        <v>475</v>
      </c>
      <c r="G12" s="9">
        <v>1588</v>
      </c>
      <c r="H12" s="10">
        <v>3229</v>
      </c>
      <c r="I12" s="9">
        <v>466</v>
      </c>
      <c r="J12" s="9">
        <v>994</v>
      </c>
      <c r="K12" s="9">
        <v>974</v>
      </c>
      <c r="L12" s="9">
        <v>139</v>
      </c>
      <c r="M12" s="10">
        <v>2573</v>
      </c>
      <c r="N12" s="157">
        <v>5802</v>
      </c>
      <c r="O12" s="8">
        <f t="shared" si="0"/>
        <v>2063</v>
      </c>
    </row>
    <row r="13" spans="1:15" x14ac:dyDescent="0.25">
      <c r="A13" s="6" t="s">
        <v>180</v>
      </c>
      <c r="B13" s="7">
        <v>25324</v>
      </c>
      <c r="C13" s="8" t="s">
        <v>183</v>
      </c>
      <c r="D13" s="9">
        <v>291</v>
      </c>
      <c r="E13" s="9">
        <v>231</v>
      </c>
      <c r="F13" s="9">
        <v>234</v>
      </c>
      <c r="G13" s="9">
        <v>863</v>
      </c>
      <c r="H13" s="10">
        <v>1619</v>
      </c>
      <c r="I13" s="9">
        <v>242</v>
      </c>
      <c r="J13" s="9">
        <v>238</v>
      </c>
      <c r="K13" s="9">
        <v>149</v>
      </c>
      <c r="L13" s="9">
        <v>52</v>
      </c>
      <c r="M13" s="10">
        <v>681</v>
      </c>
      <c r="N13" s="157">
        <v>2300</v>
      </c>
      <c r="O13" s="8">
        <f t="shared" si="0"/>
        <v>1097</v>
      </c>
    </row>
    <row r="14" spans="1:15" x14ac:dyDescent="0.25">
      <c r="A14" s="6" t="s">
        <v>180</v>
      </c>
      <c r="B14" s="7">
        <v>25368</v>
      </c>
      <c r="C14" s="8" t="s">
        <v>184</v>
      </c>
      <c r="D14" s="9">
        <v>304</v>
      </c>
      <c r="E14" s="9">
        <v>447</v>
      </c>
      <c r="F14" s="9">
        <v>373</v>
      </c>
      <c r="G14" s="9">
        <v>1056</v>
      </c>
      <c r="H14" s="10">
        <v>2180</v>
      </c>
      <c r="I14" s="9">
        <v>269</v>
      </c>
      <c r="J14" s="9">
        <v>1064</v>
      </c>
      <c r="K14" s="9">
        <v>1069</v>
      </c>
      <c r="L14" s="9">
        <v>235</v>
      </c>
      <c r="M14" s="10">
        <v>2637</v>
      </c>
      <c r="N14" s="157">
        <v>4817</v>
      </c>
      <c r="O14" s="8">
        <f t="shared" si="0"/>
        <v>1429</v>
      </c>
    </row>
    <row r="15" spans="1:15" x14ac:dyDescent="0.25">
      <c r="A15" s="6" t="s">
        <v>180</v>
      </c>
      <c r="B15" s="7">
        <v>25483</v>
      </c>
      <c r="C15" s="8" t="s">
        <v>185</v>
      </c>
      <c r="D15" s="9">
        <v>131</v>
      </c>
      <c r="E15" s="9">
        <v>161</v>
      </c>
      <c r="F15" s="9">
        <v>160</v>
      </c>
      <c r="G15" s="9">
        <v>416</v>
      </c>
      <c r="H15" s="10">
        <v>868</v>
      </c>
      <c r="I15" s="9">
        <v>105</v>
      </c>
      <c r="J15" s="9">
        <v>149</v>
      </c>
      <c r="K15" s="9">
        <v>88</v>
      </c>
      <c r="L15" s="9">
        <v>297</v>
      </c>
      <c r="M15" s="10">
        <v>639</v>
      </c>
      <c r="N15" s="157">
        <v>1507</v>
      </c>
      <c r="O15" s="8">
        <f t="shared" si="0"/>
        <v>576</v>
      </c>
    </row>
    <row r="16" spans="1:15" x14ac:dyDescent="0.25">
      <c r="A16" s="6" t="s">
        <v>180</v>
      </c>
      <c r="B16" s="7">
        <v>25488</v>
      </c>
      <c r="C16" s="8" t="s">
        <v>186</v>
      </c>
      <c r="D16" s="9">
        <v>689</v>
      </c>
      <c r="E16" s="9">
        <v>562</v>
      </c>
      <c r="F16" s="9">
        <v>616</v>
      </c>
      <c r="G16" s="9">
        <v>1955</v>
      </c>
      <c r="H16" s="10">
        <v>3822</v>
      </c>
      <c r="I16" s="9">
        <v>693</v>
      </c>
      <c r="J16" s="9">
        <v>746</v>
      </c>
      <c r="K16" s="9">
        <v>726</v>
      </c>
      <c r="L16" s="9">
        <v>344</v>
      </c>
      <c r="M16" s="10">
        <v>2509</v>
      </c>
      <c r="N16" s="157">
        <v>6331</v>
      </c>
      <c r="O16" s="8">
        <f t="shared" si="0"/>
        <v>2571</v>
      </c>
    </row>
    <row r="17" spans="1:15" x14ac:dyDescent="0.25">
      <c r="A17" s="6" t="s">
        <v>180</v>
      </c>
      <c r="B17" s="7">
        <v>25612</v>
      </c>
      <c r="C17" s="8" t="s">
        <v>187</v>
      </c>
      <c r="D17" s="9">
        <v>804</v>
      </c>
      <c r="E17" s="9">
        <v>1061</v>
      </c>
      <c r="F17" s="9">
        <v>692</v>
      </c>
      <c r="G17" s="9">
        <v>2107</v>
      </c>
      <c r="H17" s="10">
        <v>4664</v>
      </c>
      <c r="I17" s="9">
        <v>585</v>
      </c>
      <c r="J17" s="9">
        <v>1152</v>
      </c>
      <c r="K17" s="9">
        <v>1615</v>
      </c>
      <c r="L17" s="9">
        <v>339</v>
      </c>
      <c r="M17" s="10">
        <v>3691</v>
      </c>
      <c r="N17" s="157">
        <v>8355</v>
      </c>
      <c r="O17" s="8">
        <f t="shared" si="0"/>
        <v>2799</v>
      </c>
    </row>
    <row r="18" spans="1:15" x14ac:dyDescent="0.25">
      <c r="A18" s="6" t="s">
        <v>180</v>
      </c>
      <c r="B18" s="7">
        <v>25815</v>
      </c>
      <c r="C18" s="8" t="s">
        <v>188</v>
      </c>
      <c r="D18" s="9">
        <v>805</v>
      </c>
      <c r="E18" s="9">
        <v>1068</v>
      </c>
      <c r="F18" s="9">
        <v>598</v>
      </c>
      <c r="G18" s="9">
        <v>2771</v>
      </c>
      <c r="H18" s="10">
        <v>5242</v>
      </c>
      <c r="I18" s="9">
        <v>1106</v>
      </c>
      <c r="J18" s="9">
        <v>2119</v>
      </c>
      <c r="K18" s="9">
        <v>5464</v>
      </c>
      <c r="L18" s="9">
        <v>771</v>
      </c>
      <c r="M18" s="10">
        <v>9460</v>
      </c>
      <c r="N18" s="157">
        <v>14702</v>
      </c>
      <c r="O18" s="8">
        <f t="shared" si="0"/>
        <v>3369</v>
      </c>
    </row>
    <row r="19" spans="1:15" x14ac:dyDescent="0.25">
      <c r="A19" s="98" t="s">
        <v>189</v>
      </c>
      <c r="B19" s="99"/>
      <c r="C19" s="100"/>
      <c r="D19" s="101">
        <v>4504</v>
      </c>
      <c r="E19" s="101">
        <v>4736</v>
      </c>
      <c r="F19" s="101">
        <v>3480</v>
      </c>
      <c r="G19" s="101">
        <v>12638</v>
      </c>
      <c r="H19" s="102">
        <v>25358</v>
      </c>
      <c r="I19" s="101">
        <v>4128</v>
      </c>
      <c r="J19" s="101">
        <v>7487</v>
      </c>
      <c r="K19" s="101">
        <v>10694</v>
      </c>
      <c r="L19" s="101">
        <v>2275</v>
      </c>
      <c r="M19" s="102">
        <v>24584</v>
      </c>
      <c r="N19" s="158">
        <v>49942</v>
      </c>
      <c r="O19" s="8">
        <f t="shared" si="0"/>
        <v>16118</v>
      </c>
    </row>
    <row r="20" spans="1:15" x14ac:dyDescent="0.25">
      <c r="A20" s="6" t="s">
        <v>190</v>
      </c>
      <c r="B20" s="7">
        <v>25148</v>
      </c>
      <c r="C20" s="8" t="s">
        <v>191</v>
      </c>
      <c r="D20" s="9">
        <v>5531</v>
      </c>
      <c r="E20" s="9">
        <v>8297</v>
      </c>
      <c r="F20" s="9">
        <v>4594</v>
      </c>
      <c r="G20" s="9">
        <v>14915</v>
      </c>
      <c r="H20" s="10">
        <v>33337</v>
      </c>
      <c r="I20" s="9">
        <v>5451</v>
      </c>
      <c r="J20" s="9">
        <v>8543</v>
      </c>
      <c r="K20" s="9">
        <v>2528</v>
      </c>
      <c r="L20" s="9">
        <v>948</v>
      </c>
      <c r="M20" s="10">
        <v>17470</v>
      </c>
      <c r="N20" s="157">
        <v>50807</v>
      </c>
      <c r="O20" s="8">
        <f t="shared" si="0"/>
        <v>19509</v>
      </c>
    </row>
    <row r="21" spans="1:15" x14ac:dyDescent="0.25">
      <c r="A21" s="6" t="s">
        <v>190</v>
      </c>
      <c r="B21" s="7">
        <v>25320</v>
      </c>
      <c r="C21" s="8" t="s">
        <v>192</v>
      </c>
      <c r="D21" s="9">
        <v>7044</v>
      </c>
      <c r="E21" s="9">
        <v>8460</v>
      </c>
      <c r="F21" s="9">
        <v>5874</v>
      </c>
      <c r="G21" s="9">
        <v>18710</v>
      </c>
      <c r="H21" s="10">
        <v>40088</v>
      </c>
      <c r="I21" s="9">
        <v>6591</v>
      </c>
      <c r="J21" s="9">
        <v>5822</v>
      </c>
      <c r="K21" s="9">
        <v>2911</v>
      </c>
      <c r="L21" s="9">
        <v>1316</v>
      </c>
      <c r="M21" s="10">
        <v>16640</v>
      </c>
      <c r="N21" s="157">
        <v>56728</v>
      </c>
      <c r="O21" s="8">
        <f t="shared" si="0"/>
        <v>24584</v>
      </c>
    </row>
    <row r="22" spans="1:15" x14ac:dyDescent="0.25">
      <c r="A22" s="6" t="s">
        <v>190</v>
      </c>
      <c r="B22" s="7">
        <v>25572</v>
      </c>
      <c r="C22" s="8" t="s">
        <v>193</v>
      </c>
      <c r="D22" s="9">
        <v>5814</v>
      </c>
      <c r="E22" s="9">
        <v>6921</v>
      </c>
      <c r="F22" s="9">
        <v>6118</v>
      </c>
      <c r="G22" s="9">
        <v>16111</v>
      </c>
      <c r="H22" s="10">
        <v>34964</v>
      </c>
      <c r="I22" s="9">
        <v>4617</v>
      </c>
      <c r="J22" s="9">
        <v>7824</v>
      </c>
      <c r="K22" s="9">
        <v>10008</v>
      </c>
      <c r="L22" s="9">
        <v>2472</v>
      </c>
      <c r="M22" s="10">
        <v>24921</v>
      </c>
      <c r="N22" s="157">
        <v>59885</v>
      </c>
      <c r="O22" s="8">
        <f t="shared" si="0"/>
        <v>22229</v>
      </c>
    </row>
    <row r="23" spans="1:15" x14ac:dyDescent="0.25">
      <c r="A23" s="98" t="s">
        <v>194</v>
      </c>
      <c r="B23" s="99"/>
      <c r="C23" s="100"/>
      <c r="D23" s="101">
        <v>18389</v>
      </c>
      <c r="E23" s="101">
        <v>23678</v>
      </c>
      <c r="F23" s="101">
        <v>16586</v>
      </c>
      <c r="G23" s="101">
        <v>49736</v>
      </c>
      <c r="H23" s="102">
        <v>108389</v>
      </c>
      <c r="I23" s="101">
        <v>16659</v>
      </c>
      <c r="J23" s="101">
        <v>22189</v>
      </c>
      <c r="K23" s="101">
        <v>15447</v>
      </c>
      <c r="L23" s="101">
        <v>4736</v>
      </c>
      <c r="M23" s="102">
        <v>59031</v>
      </c>
      <c r="N23" s="158">
        <v>167420</v>
      </c>
      <c r="O23" s="8">
        <f t="shared" si="0"/>
        <v>66322</v>
      </c>
    </row>
    <row r="24" spans="1:15" x14ac:dyDescent="0.25">
      <c r="A24" s="6" t="s">
        <v>195</v>
      </c>
      <c r="B24" s="7">
        <v>25019</v>
      </c>
      <c r="C24" s="8" t="s">
        <v>196</v>
      </c>
      <c r="D24" s="9">
        <v>510</v>
      </c>
      <c r="E24" s="9">
        <v>637</v>
      </c>
      <c r="F24" s="9">
        <v>323</v>
      </c>
      <c r="G24" s="9">
        <v>1333</v>
      </c>
      <c r="H24" s="10">
        <v>2803</v>
      </c>
      <c r="I24" s="9">
        <v>396</v>
      </c>
      <c r="J24" s="9">
        <v>634</v>
      </c>
      <c r="K24" s="9">
        <v>389</v>
      </c>
      <c r="L24" s="9">
        <v>110</v>
      </c>
      <c r="M24" s="10">
        <v>1529</v>
      </c>
      <c r="N24" s="157">
        <v>4332</v>
      </c>
      <c r="O24" s="8">
        <f t="shared" si="0"/>
        <v>1656</v>
      </c>
    </row>
    <row r="25" spans="1:15" x14ac:dyDescent="0.25">
      <c r="A25" s="6" t="s">
        <v>195</v>
      </c>
      <c r="B25" s="7">
        <v>25398</v>
      </c>
      <c r="C25" s="8" t="s">
        <v>197</v>
      </c>
      <c r="D25" s="9">
        <v>291</v>
      </c>
      <c r="E25" s="9">
        <v>395</v>
      </c>
      <c r="F25" s="9">
        <v>240</v>
      </c>
      <c r="G25" s="9">
        <v>684</v>
      </c>
      <c r="H25" s="10">
        <v>1610</v>
      </c>
      <c r="I25" s="9">
        <v>234</v>
      </c>
      <c r="J25" s="9">
        <v>766</v>
      </c>
      <c r="K25" s="9">
        <v>252</v>
      </c>
      <c r="L25" s="9">
        <v>39</v>
      </c>
      <c r="M25" s="10">
        <v>1291</v>
      </c>
      <c r="N25" s="157">
        <v>2901</v>
      </c>
      <c r="O25" s="8">
        <f t="shared" si="0"/>
        <v>924</v>
      </c>
    </row>
    <row r="26" spans="1:15" x14ac:dyDescent="0.25">
      <c r="A26" s="6" t="s">
        <v>195</v>
      </c>
      <c r="B26" s="7">
        <v>25402</v>
      </c>
      <c r="C26" s="8" t="s">
        <v>198</v>
      </c>
      <c r="D26" s="9">
        <v>997</v>
      </c>
      <c r="E26" s="9">
        <v>988</v>
      </c>
      <c r="F26" s="9">
        <v>716</v>
      </c>
      <c r="G26" s="9">
        <v>2083</v>
      </c>
      <c r="H26" s="10">
        <v>4784</v>
      </c>
      <c r="I26" s="9">
        <v>724</v>
      </c>
      <c r="J26" s="9">
        <v>1209</v>
      </c>
      <c r="K26" s="9">
        <v>816</v>
      </c>
      <c r="L26" s="9">
        <v>162</v>
      </c>
      <c r="M26" s="10">
        <v>2911</v>
      </c>
      <c r="N26" s="157">
        <v>7695</v>
      </c>
      <c r="O26" s="8">
        <f t="shared" si="0"/>
        <v>2799</v>
      </c>
    </row>
    <row r="27" spans="1:15" x14ac:dyDescent="0.25">
      <c r="A27" s="6" t="s">
        <v>195</v>
      </c>
      <c r="B27" s="7">
        <v>25489</v>
      </c>
      <c r="C27" s="8" t="s">
        <v>199</v>
      </c>
      <c r="D27" s="9">
        <v>156</v>
      </c>
      <c r="E27" s="9">
        <v>266</v>
      </c>
      <c r="F27" s="9">
        <v>147</v>
      </c>
      <c r="G27" s="9">
        <v>390</v>
      </c>
      <c r="H27" s="10">
        <v>959</v>
      </c>
      <c r="I27" s="9">
        <v>149</v>
      </c>
      <c r="J27" s="9">
        <v>552</v>
      </c>
      <c r="K27" s="9">
        <v>90</v>
      </c>
      <c r="L27" s="9">
        <v>19</v>
      </c>
      <c r="M27" s="10">
        <v>810</v>
      </c>
      <c r="N27" s="157">
        <v>1769</v>
      </c>
      <c r="O27" s="8">
        <f t="shared" si="0"/>
        <v>537</v>
      </c>
    </row>
    <row r="28" spans="1:15" x14ac:dyDescent="0.25">
      <c r="A28" s="6" t="s">
        <v>195</v>
      </c>
      <c r="B28" s="7">
        <v>25491</v>
      </c>
      <c r="C28" s="8" t="s">
        <v>200</v>
      </c>
      <c r="D28" s="9">
        <v>191</v>
      </c>
      <c r="E28" s="9">
        <v>289</v>
      </c>
      <c r="F28" s="9">
        <v>390</v>
      </c>
      <c r="G28" s="9">
        <v>480</v>
      </c>
      <c r="H28" s="10">
        <v>1350</v>
      </c>
      <c r="I28" s="9">
        <v>218</v>
      </c>
      <c r="J28" s="9">
        <v>553</v>
      </c>
      <c r="K28" s="9">
        <v>243</v>
      </c>
      <c r="L28" s="9">
        <v>41</v>
      </c>
      <c r="M28" s="10">
        <v>1055</v>
      </c>
      <c r="N28" s="157">
        <v>2405</v>
      </c>
      <c r="O28" s="8">
        <f t="shared" si="0"/>
        <v>870</v>
      </c>
    </row>
    <row r="29" spans="1:15" x14ac:dyDescent="0.25">
      <c r="A29" s="6" t="s">
        <v>195</v>
      </c>
      <c r="B29" s="7">
        <v>25592</v>
      </c>
      <c r="C29" s="8" t="s">
        <v>201</v>
      </c>
      <c r="D29" s="9">
        <v>284</v>
      </c>
      <c r="E29" s="9">
        <v>431</v>
      </c>
      <c r="F29" s="9">
        <v>320</v>
      </c>
      <c r="G29" s="9">
        <v>959</v>
      </c>
      <c r="H29" s="10">
        <v>1994</v>
      </c>
      <c r="I29" s="9">
        <v>362</v>
      </c>
      <c r="J29" s="9">
        <v>670</v>
      </c>
      <c r="K29" s="9">
        <v>334</v>
      </c>
      <c r="L29" s="9">
        <v>84</v>
      </c>
      <c r="M29" s="10">
        <v>1450</v>
      </c>
      <c r="N29" s="157">
        <v>3444</v>
      </c>
      <c r="O29" s="8">
        <f t="shared" si="0"/>
        <v>1279</v>
      </c>
    </row>
    <row r="30" spans="1:15" x14ac:dyDescent="0.25">
      <c r="A30" s="6" t="s">
        <v>195</v>
      </c>
      <c r="B30" s="7">
        <v>25658</v>
      </c>
      <c r="C30" s="8" t="s">
        <v>202</v>
      </c>
      <c r="D30" s="9">
        <v>895</v>
      </c>
      <c r="E30" s="9">
        <v>995</v>
      </c>
      <c r="F30" s="9">
        <v>1047</v>
      </c>
      <c r="G30" s="9">
        <v>1982</v>
      </c>
      <c r="H30" s="10">
        <v>4919</v>
      </c>
      <c r="I30" s="9">
        <v>548</v>
      </c>
      <c r="J30" s="9">
        <v>1359</v>
      </c>
      <c r="K30" s="9">
        <v>1112</v>
      </c>
      <c r="L30" s="9">
        <v>131</v>
      </c>
      <c r="M30" s="10">
        <v>3150</v>
      </c>
      <c r="N30" s="157">
        <v>8069</v>
      </c>
      <c r="O30" s="8">
        <f t="shared" si="0"/>
        <v>3029</v>
      </c>
    </row>
    <row r="31" spans="1:15" x14ac:dyDescent="0.25">
      <c r="A31" s="6" t="s">
        <v>195</v>
      </c>
      <c r="B31" s="7">
        <v>25718</v>
      </c>
      <c r="C31" s="8" t="s">
        <v>203</v>
      </c>
      <c r="D31" s="9">
        <v>693</v>
      </c>
      <c r="E31" s="9">
        <v>579</v>
      </c>
      <c r="F31" s="9">
        <v>473</v>
      </c>
      <c r="G31" s="9">
        <v>1162</v>
      </c>
      <c r="H31" s="10">
        <v>2907</v>
      </c>
      <c r="I31" s="9">
        <v>419</v>
      </c>
      <c r="J31" s="9">
        <v>710</v>
      </c>
      <c r="K31" s="9">
        <v>327</v>
      </c>
      <c r="L31" s="9">
        <v>73</v>
      </c>
      <c r="M31" s="10">
        <v>1529</v>
      </c>
      <c r="N31" s="157">
        <v>4436</v>
      </c>
      <c r="O31" s="8">
        <f t="shared" si="0"/>
        <v>1635</v>
      </c>
    </row>
    <row r="32" spans="1:15" x14ac:dyDescent="0.25">
      <c r="A32" s="6" t="s">
        <v>195</v>
      </c>
      <c r="B32" s="7">
        <v>25777</v>
      </c>
      <c r="C32" s="8" t="s">
        <v>204</v>
      </c>
      <c r="D32" s="9">
        <v>1002</v>
      </c>
      <c r="E32" s="9">
        <v>1322</v>
      </c>
      <c r="F32" s="9">
        <v>1305</v>
      </c>
      <c r="G32" s="9">
        <v>2589</v>
      </c>
      <c r="H32" s="10">
        <v>6218</v>
      </c>
      <c r="I32" s="9">
        <v>683</v>
      </c>
      <c r="J32" s="9">
        <v>1426</v>
      </c>
      <c r="K32" s="9">
        <v>1563</v>
      </c>
      <c r="L32" s="9">
        <v>206</v>
      </c>
      <c r="M32" s="10">
        <v>3878</v>
      </c>
      <c r="N32" s="157">
        <v>10096</v>
      </c>
      <c r="O32" s="8">
        <f t="shared" si="0"/>
        <v>3894</v>
      </c>
    </row>
    <row r="33" spans="1:15" x14ac:dyDescent="0.25">
      <c r="A33" s="6" t="s">
        <v>195</v>
      </c>
      <c r="B33" s="7">
        <v>25851</v>
      </c>
      <c r="C33" s="8" t="s">
        <v>205</v>
      </c>
      <c r="D33" s="9">
        <v>553</v>
      </c>
      <c r="E33" s="9">
        <v>812</v>
      </c>
      <c r="F33" s="9">
        <v>636</v>
      </c>
      <c r="G33" s="9">
        <v>1689</v>
      </c>
      <c r="H33" s="10">
        <v>3690</v>
      </c>
      <c r="I33" s="9">
        <v>534</v>
      </c>
      <c r="J33" s="9">
        <v>1207</v>
      </c>
      <c r="K33" s="9">
        <v>615</v>
      </c>
      <c r="L33" s="9">
        <v>225</v>
      </c>
      <c r="M33" s="10">
        <v>2581</v>
      </c>
      <c r="N33" s="157">
        <v>6271</v>
      </c>
      <c r="O33" s="8">
        <f t="shared" si="0"/>
        <v>2325</v>
      </c>
    </row>
    <row r="34" spans="1:15" x14ac:dyDescent="0.25">
      <c r="A34" s="6" t="s">
        <v>195</v>
      </c>
      <c r="B34" s="7" t="s">
        <v>206</v>
      </c>
      <c r="C34" s="8" t="s">
        <v>207</v>
      </c>
      <c r="D34" s="9">
        <v>592</v>
      </c>
      <c r="E34" s="9">
        <v>729</v>
      </c>
      <c r="F34" s="9">
        <v>616</v>
      </c>
      <c r="G34" s="9">
        <v>1262</v>
      </c>
      <c r="H34" s="10">
        <v>3199</v>
      </c>
      <c r="I34" s="9">
        <v>580</v>
      </c>
      <c r="J34" s="9">
        <v>1816</v>
      </c>
      <c r="K34" s="9">
        <v>965</v>
      </c>
      <c r="L34" s="9">
        <v>82</v>
      </c>
      <c r="M34" s="10">
        <v>3443</v>
      </c>
      <c r="N34" s="157">
        <v>6642</v>
      </c>
      <c r="O34" s="8">
        <f t="shared" si="0"/>
        <v>1878</v>
      </c>
    </row>
    <row r="35" spans="1:15" x14ac:dyDescent="0.25">
      <c r="A35" s="6" t="s">
        <v>195</v>
      </c>
      <c r="B35" s="7">
        <v>25875</v>
      </c>
      <c r="C35" s="8" t="s">
        <v>208</v>
      </c>
      <c r="D35" s="9">
        <v>494</v>
      </c>
      <c r="E35" s="9">
        <v>538</v>
      </c>
      <c r="F35" s="9">
        <v>603</v>
      </c>
      <c r="G35" s="9">
        <v>1204</v>
      </c>
      <c r="H35" s="10">
        <v>2839</v>
      </c>
      <c r="I35" s="9">
        <v>469</v>
      </c>
      <c r="J35" s="9">
        <v>995</v>
      </c>
      <c r="K35" s="9">
        <v>467</v>
      </c>
      <c r="L35" s="9">
        <v>127</v>
      </c>
      <c r="M35" s="10">
        <v>2058</v>
      </c>
      <c r="N35" s="157">
        <v>4897</v>
      </c>
      <c r="O35" s="8">
        <f t="shared" si="0"/>
        <v>1807</v>
      </c>
    </row>
    <row r="36" spans="1:15" x14ac:dyDescent="0.25">
      <c r="A36" s="98" t="s">
        <v>209</v>
      </c>
      <c r="B36" s="99"/>
      <c r="C36" s="100"/>
      <c r="D36" s="101">
        <v>6658</v>
      </c>
      <c r="E36" s="101">
        <v>7981</v>
      </c>
      <c r="F36" s="101">
        <v>6816</v>
      </c>
      <c r="G36" s="101">
        <v>15817</v>
      </c>
      <c r="H36" s="102">
        <v>37272</v>
      </c>
      <c r="I36" s="101">
        <v>5316</v>
      </c>
      <c r="J36" s="101">
        <v>11897</v>
      </c>
      <c r="K36" s="101">
        <v>7173</v>
      </c>
      <c r="L36" s="101">
        <v>1299</v>
      </c>
      <c r="M36" s="102">
        <v>25685</v>
      </c>
      <c r="N36" s="158">
        <v>62957</v>
      </c>
      <c r="O36" s="8">
        <f t="shared" si="0"/>
        <v>22633</v>
      </c>
    </row>
    <row r="37" spans="1:15" x14ac:dyDescent="0.25">
      <c r="A37" s="6" t="s">
        <v>210</v>
      </c>
      <c r="B37" s="7">
        <v>25293</v>
      </c>
      <c r="C37" s="8" t="s">
        <v>211</v>
      </c>
      <c r="D37" s="9">
        <v>680</v>
      </c>
      <c r="E37" s="9">
        <v>949</v>
      </c>
      <c r="F37" s="9">
        <v>1207</v>
      </c>
      <c r="G37" s="9">
        <v>2701</v>
      </c>
      <c r="H37" s="10">
        <v>5537</v>
      </c>
      <c r="I37" s="9">
        <v>672</v>
      </c>
      <c r="J37" s="9">
        <v>1025</v>
      </c>
      <c r="K37" s="9">
        <v>1176</v>
      </c>
      <c r="L37" s="9">
        <v>870</v>
      </c>
      <c r="M37" s="10">
        <v>3743</v>
      </c>
      <c r="N37" s="157">
        <v>9280</v>
      </c>
      <c r="O37" s="8">
        <f t="shared" si="0"/>
        <v>3908</v>
      </c>
    </row>
    <row r="38" spans="1:15" x14ac:dyDescent="0.25">
      <c r="A38" s="6" t="s">
        <v>210</v>
      </c>
      <c r="B38" s="7">
        <v>25297</v>
      </c>
      <c r="C38" s="8" t="s">
        <v>212</v>
      </c>
      <c r="D38" s="9">
        <v>1246</v>
      </c>
      <c r="E38" s="9">
        <v>1582</v>
      </c>
      <c r="F38" s="9">
        <v>2322</v>
      </c>
      <c r="G38" s="9">
        <v>4402</v>
      </c>
      <c r="H38" s="10">
        <v>9552</v>
      </c>
      <c r="I38" s="9">
        <v>1418</v>
      </c>
      <c r="J38" s="9">
        <v>1411</v>
      </c>
      <c r="K38" s="9">
        <v>3054</v>
      </c>
      <c r="L38" s="9">
        <v>362</v>
      </c>
      <c r="M38" s="10">
        <v>6245</v>
      </c>
      <c r="N38" s="157">
        <v>15797</v>
      </c>
      <c r="O38" s="8">
        <f t="shared" si="0"/>
        <v>6724</v>
      </c>
    </row>
    <row r="39" spans="1:15" x14ac:dyDescent="0.25">
      <c r="A39" s="6" t="s">
        <v>210</v>
      </c>
      <c r="B39" s="7">
        <v>25299</v>
      </c>
      <c r="C39" s="8" t="s">
        <v>213</v>
      </c>
      <c r="D39" s="9">
        <v>498</v>
      </c>
      <c r="E39" s="9">
        <v>677</v>
      </c>
      <c r="F39" s="9">
        <v>563</v>
      </c>
      <c r="G39" s="9">
        <v>1354</v>
      </c>
      <c r="H39" s="10">
        <v>3092</v>
      </c>
      <c r="I39" s="9">
        <v>528</v>
      </c>
      <c r="J39" s="9">
        <v>648</v>
      </c>
      <c r="K39" s="9">
        <v>627</v>
      </c>
      <c r="L39" s="9">
        <v>128</v>
      </c>
      <c r="M39" s="10">
        <v>1931</v>
      </c>
      <c r="N39" s="157">
        <v>5023</v>
      </c>
      <c r="O39" s="8">
        <f t="shared" si="0"/>
        <v>1917</v>
      </c>
    </row>
    <row r="40" spans="1:15" x14ac:dyDescent="0.25">
      <c r="A40" s="6" t="s">
        <v>210</v>
      </c>
      <c r="B40" s="7">
        <v>25322</v>
      </c>
      <c r="C40" s="8" t="s">
        <v>214</v>
      </c>
      <c r="D40" s="9">
        <v>3074</v>
      </c>
      <c r="E40" s="9">
        <v>2827</v>
      </c>
      <c r="F40" s="9">
        <v>2154</v>
      </c>
      <c r="G40" s="9">
        <v>9882</v>
      </c>
      <c r="H40" s="10">
        <v>17937</v>
      </c>
      <c r="I40" s="9">
        <v>602</v>
      </c>
      <c r="J40" s="9">
        <v>952</v>
      </c>
      <c r="K40" s="9">
        <v>576</v>
      </c>
      <c r="L40" s="9">
        <v>227</v>
      </c>
      <c r="M40" s="10">
        <v>2357</v>
      </c>
      <c r="N40" s="157">
        <v>20294</v>
      </c>
      <c r="O40" s="8">
        <f t="shared" si="0"/>
        <v>12036</v>
      </c>
    </row>
    <row r="41" spans="1:15" x14ac:dyDescent="0.25">
      <c r="A41" s="6" t="s">
        <v>210</v>
      </c>
      <c r="B41" s="7">
        <v>25326</v>
      </c>
      <c r="C41" s="8" t="s">
        <v>215</v>
      </c>
      <c r="D41" s="9">
        <v>1189</v>
      </c>
      <c r="E41" s="9">
        <v>1251</v>
      </c>
      <c r="F41" s="9">
        <v>756</v>
      </c>
      <c r="G41" s="9">
        <v>5881</v>
      </c>
      <c r="H41" s="10">
        <v>9077</v>
      </c>
      <c r="I41" s="9">
        <v>570</v>
      </c>
      <c r="J41" s="9">
        <v>684</v>
      </c>
      <c r="K41" s="9">
        <v>345</v>
      </c>
      <c r="L41" s="9">
        <v>48</v>
      </c>
      <c r="M41" s="10">
        <v>1647</v>
      </c>
      <c r="N41" s="157">
        <v>10724</v>
      </c>
      <c r="O41" s="8">
        <f t="shared" si="0"/>
        <v>6637</v>
      </c>
    </row>
    <row r="42" spans="1:15" x14ac:dyDescent="0.25">
      <c r="A42" s="6" t="s">
        <v>210</v>
      </c>
      <c r="B42" s="7">
        <v>25372</v>
      </c>
      <c r="C42" s="8" t="s">
        <v>216</v>
      </c>
      <c r="D42" s="9">
        <v>1691</v>
      </c>
      <c r="E42" s="9">
        <v>2037</v>
      </c>
      <c r="F42" s="9">
        <v>1463</v>
      </c>
      <c r="G42" s="9">
        <v>4589</v>
      </c>
      <c r="H42" s="10">
        <v>9780</v>
      </c>
      <c r="I42" s="9">
        <v>1645</v>
      </c>
      <c r="J42" s="9">
        <v>1898</v>
      </c>
      <c r="K42" s="9">
        <v>2105</v>
      </c>
      <c r="L42" s="9">
        <v>481</v>
      </c>
      <c r="M42" s="10">
        <v>6129</v>
      </c>
      <c r="N42" s="157">
        <v>15909</v>
      </c>
      <c r="O42" s="8">
        <f t="shared" si="0"/>
        <v>6052</v>
      </c>
    </row>
    <row r="43" spans="1:15" x14ac:dyDescent="0.25">
      <c r="A43" s="6" t="s">
        <v>210</v>
      </c>
      <c r="B43" s="7">
        <v>25377</v>
      </c>
      <c r="C43" s="8" t="s">
        <v>217</v>
      </c>
      <c r="D43" s="9">
        <v>3892</v>
      </c>
      <c r="E43" s="9">
        <v>3781</v>
      </c>
      <c r="F43" s="9">
        <v>3141</v>
      </c>
      <c r="G43" s="9">
        <v>9406</v>
      </c>
      <c r="H43" s="10">
        <v>20220</v>
      </c>
      <c r="I43" s="9">
        <v>2231</v>
      </c>
      <c r="J43" s="9">
        <v>2952</v>
      </c>
      <c r="K43" s="9">
        <v>1612</v>
      </c>
      <c r="L43" s="9">
        <v>242</v>
      </c>
      <c r="M43" s="10">
        <v>7037</v>
      </c>
      <c r="N43" s="157">
        <v>27257</v>
      </c>
      <c r="O43" s="8">
        <f t="shared" si="0"/>
        <v>12547</v>
      </c>
    </row>
    <row r="44" spans="1:15" x14ac:dyDescent="0.25">
      <c r="A44" s="6" t="s">
        <v>210</v>
      </c>
      <c r="B44" s="7">
        <v>25839</v>
      </c>
      <c r="C44" s="8" t="s">
        <v>218</v>
      </c>
      <c r="D44" s="9">
        <v>2020</v>
      </c>
      <c r="E44" s="9">
        <v>2274</v>
      </c>
      <c r="F44" s="9">
        <v>2787</v>
      </c>
      <c r="G44" s="9">
        <v>6751</v>
      </c>
      <c r="H44" s="10">
        <v>13832</v>
      </c>
      <c r="I44" s="9">
        <v>2099</v>
      </c>
      <c r="J44" s="9">
        <v>2228</v>
      </c>
      <c r="K44" s="9">
        <v>2307</v>
      </c>
      <c r="L44" s="9">
        <v>1000</v>
      </c>
      <c r="M44" s="10">
        <v>7634</v>
      </c>
      <c r="N44" s="157">
        <v>21466</v>
      </c>
      <c r="O44" s="8">
        <f t="shared" si="0"/>
        <v>9538</v>
      </c>
    </row>
    <row r="45" spans="1:15" x14ac:dyDescent="0.25">
      <c r="A45" s="98" t="s">
        <v>219</v>
      </c>
      <c r="B45" s="99"/>
      <c r="C45" s="100"/>
      <c r="D45" s="101">
        <v>14290</v>
      </c>
      <c r="E45" s="101">
        <v>15378</v>
      </c>
      <c r="F45" s="101">
        <v>14393</v>
      </c>
      <c r="G45" s="101">
        <v>44966</v>
      </c>
      <c r="H45" s="102">
        <v>89027</v>
      </c>
      <c r="I45" s="101">
        <v>9765</v>
      </c>
      <c r="J45" s="101">
        <v>11798</v>
      </c>
      <c r="K45" s="101">
        <v>11802</v>
      </c>
      <c r="L45" s="101">
        <v>3358</v>
      </c>
      <c r="M45" s="102">
        <v>36723</v>
      </c>
      <c r="N45" s="158">
        <v>125750</v>
      </c>
      <c r="O45" s="8">
        <f t="shared" si="0"/>
        <v>59359</v>
      </c>
    </row>
    <row r="46" spans="1:15" x14ac:dyDescent="0.25">
      <c r="A46" s="6" t="s">
        <v>220</v>
      </c>
      <c r="B46" s="7">
        <v>25086</v>
      </c>
      <c r="C46" s="8" t="s">
        <v>221</v>
      </c>
      <c r="D46" s="9">
        <v>345</v>
      </c>
      <c r="E46" s="9">
        <v>309</v>
      </c>
      <c r="F46" s="9">
        <v>389</v>
      </c>
      <c r="G46" s="9">
        <v>934</v>
      </c>
      <c r="H46" s="10">
        <v>1977</v>
      </c>
      <c r="I46" s="9">
        <v>404</v>
      </c>
      <c r="J46" s="9">
        <v>774</v>
      </c>
      <c r="K46" s="9">
        <v>1077</v>
      </c>
      <c r="L46" s="9">
        <v>123</v>
      </c>
      <c r="M46" s="10">
        <v>2378</v>
      </c>
      <c r="N46" s="157">
        <v>4355</v>
      </c>
      <c r="O46" s="8">
        <f t="shared" si="0"/>
        <v>1323</v>
      </c>
    </row>
    <row r="47" spans="1:15" x14ac:dyDescent="0.25">
      <c r="A47" s="6" t="s">
        <v>220</v>
      </c>
      <c r="B47" s="7">
        <v>25095</v>
      </c>
      <c r="C47" s="8" t="s">
        <v>222</v>
      </c>
      <c r="D47" s="9">
        <v>291</v>
      </c>
      <c r="E47" s="9">
        <v>209</v>
      </c>
      <c r="F47" s="9">
        <v>356</v>
      </c>
      <c r="G47" s="9">
        <v>890</v>
      </c>
      <c r="H47" s="10">
        <v>1746</v>
      </c>
      <c r="I47" s="9">
        <v>261</v>
      </c>
      <c r="J47" s="9">
        <v>396</v>
      </c>
      <c r="K47" s="9">
        <v>423</v>
      </c>
      <c r="L47" s="9">
        <v>112</v>
      </c>
      <c r="M47" s="10">
        <v>1192</v>
      </c>
      <c r="N47" s="157">
        <v>2938</v>
      </c>
      <c r="O47" s="8">
        <f t="shared" si="0"/>
        <v>1246</v>
      </c>
    </row>
    <row r="48" spans="1:15" x14ac:dyDescent="0.25">
      <c r="A48" s="6" t="s">
        <v>220</v>
      </c>
      <c r="B48" s="7">
        <v>25168</v>
      </c>
      <c r="C48" s="8" t="s">
        <v>223</v>
      </c>
      <c r="D48" s="9">
        <v>1077</v>
      </c>
      <c r="E48" s="9">
        <v>900</v>
      </c>
      <c r="F48" s="9">
        <v>1081</v>
      </c>
      <c r="G48" s="9">
        <v>2769</v>
      </c>
      <c r="H48" s="10">
        <v>5827</v>
      </c>
      <c r="I48" s="9">
        <v>899</v>
      </c>
      <c r="J48" s="9">
        <v>840</v>
      </c>
      <c r="K48" s="9">
        <v>660</v>
      </c>
      <c r="L48" s="9">
        <v>262</v>
      </c>
      <c r="M48" s="10">
        <v>2661</v>
      </c>
      <c r="N48" s="157">
        <v>8488</v>
      </c>
      <c r="O48" s="8">
        <f t="shared" si="0"/>
        <v>3850</v>
      </c>
    </row>
    <row r="49" spans="1:15" x14ac:dyDescent="0.25">
      <c r="A49" s="6" t="s">
        <v>220</v>
      </c>
      <c r="B49" s="7">
        <v>25328</v>
      </c>
      <c r="C49" s="8" t="s">
        <v>224</v>
      </c>
      <c r="D49" s="9">
        <v>381</v>
      </c>
      <c r="E49" s="9">
        <v>453</v>
      </c>
      <c r="F49" s="9">
        <v>373</v>
      </c>
      <c r="G49" s="9">
        <v>827</v>
      </c>
      <c r="H49" s="10">
        <v>2034</v>
      </c>
      <c r="I49" s="9">
        <v>353</v>
      </c>
      <c r="J49" s="9">
        <v>656</v>
      </c>
      <c r="K49" s="9">
        <v>450</v>
      </c>
      <c r="L49" s="9">
        <v>72</v>
      </c>
      <c r="M49" s="10">
        <v>1531</v>
      </c>
      <c r="N49" s="157">
        <v>3565</v>
      </c>
      <c r="O49" s="8">
        <f t="shared" si="0"/>
        <v>1200</v>
      </c>
    </row>
    <row r="50" spans="1:15" x14ac:dyDescent="0.25">
      <c r="A50" s="6" t="s">
        <v>220</v>
      </c>
      <c r="B50" s="7">
        <v>25580</v>
      </c>
      <c r="C50" s="8" t="s">
        <v>225</v>
      </c>
      <c r="D50" s="9">
        <v>904</v>
      </c>
      <c r="E50" s="9">
        <v>828</v>
      </c>
      <c r="F50" s="9">
        <v>944</v>
      </c>
      <c r="G50" s="9">
        <v>2446</v>
      </c>
      <c r="H50" s="10">
        <v>5122</v>
      </c>
      <c r="I50" s="9">
        <v>753</v>
      </c>
      <c r="J50" s="9">
        <v>998</v>
      </c>
      <c r="K50" s="9">
        <v>671</v>
      </c>
      <c r="L50" s="9">
        <v>249</v>
      </c>
      <c r="M50" s="10">
        <v>2671</v>
      </c>
      <c r="N50" s="157">
        <v>7793</v>
      </c>
      <c r="O50" s="8">
        <f t="shared" si="0"/>
        <v>3390</v>
      </c>
    </row>
    <row r="51" spans="1:15" x14ac:dyDescent="0.25">
      <c r="A51" s="6" t="s">
        <v>220</v>
      </c>
      <c r="B51" s="7">
        <v>25662</v>
      </c>
      <c r="C51" s="8" t="s">
        <v>226</v>
      </c>
      <c r="D51" s="9">
        <v>1904</v>
      </c>
      <c r="E51" s="9">
        <v>1782</v>
      </c>
      <c r="F51" s="9">
        <v>1512</v>
      </c>
      <c r="G51" s="9">
        <v>5889</v>
      </c>
      <c r="H51" s="10">
        <v>11087</v>
      </c>
      <c r="I51" s="9">
        <v>1712</v>
      </c>
      <c r="J51" s="9">
        <v>1375</v>
      </c>
      <c r="K51" s="9">
        <v>1103</v>
      </c>
      <c r="L51" s="9">
        <v>887</v>
      </c>
      <c r="M51" s="10">
        <v>5077</v>
      </c>
      <c r="N51" s="157">
        <v>16164</v>
      </c>
      <c r="O51" s="8">
        <f t="shared" si="0"/>
        <v>7401</v>
      </c>
    </row>
    <row r="52" spans="1:15" x14ac:dyDescent="0.25">
      <c r="A52" s="6" t="s">
        <v>220</v>
      </c>
      <c r="B52" s="7">
        <v>25867</v>
      </c>
      <c r="C52" s="8" t="s">
        <v>227</v>
      </c>
      <c r="D52" s="9">
        <v>389</v>
      </c>
      <c r="E52" s="9">
        <v>358</v>
      </c>
      <c r="F52" s="9">
        <v>228</v>
      </c>
      <c r="G52" s="9">
        <v>1076</v>
      </c>
      <c r="H52" s="10">
        <v>2051</v>
      </c>
      <c r="I52" s="9">
        <v>278</v>
      </c>
      <c r="J52" s="9">
        <v>366</v>
      </c>
      <c r="K52" s="9">
        <v>282</v>
      </c>
      <c r="L52" s="9">
        <v>89</v>
      </c>
      <c r="M52" s="10">
        <v>1015</v>
      </c>
      <c r="N52" s="157">
        <v>3066</v>
      </c>
      <c r="O52" s="8">
        <f t="shared" si="0"/>
        <v>1304</v>
      </c>
    </row>
    <row r="53" spans="1:15" x14ac:dyDescent="0.25">
      <c r="A53" s="98" t="s">
        <v>228</v>
      </c>
      <c r="B53" s="99"/>
      <c r="C53" s="100"/>
      <c r="D53" s="101">
        <v>5291</v>
      </c>
      <c r="E53" s="101">
        <v>4839</v>
      </c>
      <c r="F53" s="101">
        <v>4883</v>
      </c>
      <c r="G53" s="101">
        <v>14831</v>
      </c>
      <c r="H53" s="102">
        <v>29844</v>
      </c>
      <c r="I53" s="101">
        <v>4660</v>
      </c>
      <c r="J53" s="101">
        <v>5405</v>
      </c>
      <c r="K53" s="101">
        <v>4666</v>
      </c>
      <c r="L53" s="101">
        <v>1794</v>
      </c>
      <c r="M53" s="102">
        <v>16525</v>
      </c>
      <c r="N53" s="158">
        <v>46369</v>
      </c>
      <c r="O53" s="8">
        <f t="shared" si="0"/>
        <v>19714</v>
      </c>
    </row>
    <row r="54" spans="1:15" x14ac:dyDescent="0.25">
      <c r="A54" s="6" t="s">
        <v>229</v>
      </c>
      <c r="B54" s="7">
        <v>25438</v>
      </c>
      <c r="C54" s="8" t="s">
        <v>229</v>
      </c>
      <c r="D54" s="9">
        <v>5739</v>
      </c>
      <c r="E54" s="9">
        <v>5553</v>
      </c>
      <c r="F54" s="9">
        <v>6165</v>
      </c>
      <c r="G54" s="9">
        <v>14525</v>
      </c>
      <c r="H54" s="10">
        <v>31982</v>
      </c>
      <c r="I54" s="9">
        <v>5197</v>
      </c>
      <c r="J54" s="9">
        <v>7987</v>
      </c>
      <c r="K54" s="9">
        <v>10907</v>
      </c>
      <c r="L54" s="9">
        <v>6586</v>
      </c>
      <c r="M54" s="10">
        <v>30677</v>
      </c>
      <c r="N54" s="157">
        <v>62659</v>
      </c>
      <c r="O54" s="8">
        <f t="shared" si="0"/>
        <v>20690</v>
      </c>
    </row>
    <row r="55" spans="1:15" x14ac:dyDescent="0.25">
      <c r="A55" s="6" t="s">
        <v>229</v>
      </c>
      <c r="B55" s="7">
        <v>25530</v>
      </c>
      <c r="C55" s="8" t="s">
        <v>230</v>
      </c>
      <c r="D55" s="9">
        <v>6908</v>
      </c>
      <c r="E55" s="9">
        <v>6366</v>
      </c>
      <c r="F55" s="9">
        <v>6595</v>
      </c>
      <c r="G55" s="9">
        <v>18490</v>
      </c>
      <c r="H55" s="10">
        <v>38359</v>
      </c>
      <c r="I55" s="9">
        <v>5934</v>
      </c>
      <c r="J55" s="9">
        <v>8674</v>
      </c>
      <c r="K55" s="9">
        <v>9506</v>
      </c>
      <c r="L55" s="9">
        <v>7821</v>
      </c>
      <c r="M55" s="10">
        <v>31935</v>
      </c>
      <c r="N55" s="157">
        <v>70294</v>
      </c>
      <c r="O55" s="8">
        <f t="shared" si="0"/>
        <v>25085</v>
      </c>
    </row>
    <row r="56" spans="1:15" x14ac:dyDescent="0.25">
      <c r="A56" s="98" t="s">
        <v>231</v>
      </c>
      <c r="B56" s="99"/>
      <c r="C56" s="100"/>
      <c r="D56" s="101">
        <v>12647</v>
      </c>
      <c r="E56" s="101">
        <v>11919</v>
      </c>
      <c r="F56" s="101">
        <v>12760</v>
      </c>
      <c r="G56" s="101">
        <v>33015</v>
      </c>
      <c r="H56" s="102">
        <v>70341</v>
      </c>
      <c r="I56" s="101">
        <v>11131</v>
      </c>
      <c r="J56" s="101">
        <v>16661</v>
      </c>
      <c r="K56" s="101">
        <v>20413</v>
      </c>
      <c r="L56" s="101">
        <v>14407</v>
      </c>
      <c r="M56" s="102">
        <v>62612</v>
      </c>
      <c r="N56" s="158">
        <v>132953</v>
      </c>
      <c r="O56" s="8">
        <f t="shared" si="0"/>
        <v>45775</v>
      </c>
    </row>
    <row r="57" spans="1:15" x14ac:dyDescent="0.25">
      <c r="A57" s="6" t="s">
        <v>232</v>
      </c>
      <c r="B57" s="7">
        <v>25151</v>
      </c>
      <c r="C57" s="8" t="s">
        <v>233</v>
      </c>
      <c r="D57" s="9">
        <v>968</v>
      </c>
      <c r="E57" s="9">
        <v>1196</v>
      </c>
      <c r="F57" s="9">
        <v>788</v>
      </c>
      <c r="G57" s="9">
        <v>2422</v>
      </c>
      <c r="H57" s="10">
        <v>5374</v>
      </c>
      <c r="I57" s="9">
        <v>978</v>
      </c>
      <c r="J57" s="9">
        <v>1168</v>
      </c>
      <c r="K57" s="9">
        <v>610</v>
      </c>
      <c r="L57" s="9">
        <v>120</v>
      </c>
      <c r="M57" s="10">
        <v>2876</v>
      </c>
      <c r="N57" s="157">
        <v>8250</v>
      </c>
      <c r="O57" s="8">
        <f t="shared" si="0"/>
        <v>3210</v>
      </c>
    </row>
    <row r="58" spans="1:15" x14ac:dyDescent="0.25">
      <c r="A58" s="6" t="s">
        <v>232</v>
      </c>
      <c r="B58" s="7">
        <v>25178</v>
      </c>
      <c r="C58" s="8" t="s">
        <v>234</v>
      </c>
      <c r="D58" s="9">
        <v>867</v>
      </c>
      <c r="E58" s="9">
        <v>739</v>
      </c>
      <c r="F58" s="9">
        <v>642</v>
      </c>
      <c r="G58" s="9">
        <v>2470</v>
      </c>
      <c r="H58" s="10">
        <v>4718</v>
      </c>
      <c r="I58" s="9">
        <v>877</v>
      </c>
      <c r="J58" s="9">
        <v>940</v>
      </c>
      <c r="K58" s="9">
        <v>1102</v>
      </c>
      <c r="L58" s="9">
        <v>112</v>
      </c>
      <c r="M58" s="10">
        <v>3031</v>
      </c>
      <c r="N58" s="157">
        <v>7749</v>
      </c>
      <c r="O58" s="8">
        <f t="shared" si="0"/>
        <v>3112</v>
      </c>
    </row>
    <row r="59" spans="1:15" x14ac:dyDescent="0.25">
      <c r="A59" s="6" t="s">
        <v>232</v>
      </c>
      <c r="B59" s="7">
        <v>25181</v>
      </c>
      <c r="C59" s="8" t="s">
        <v>235</v>
      </c>
      <c r="D59" s="9">
        <v>1351</v>
      </c>
      <c r="E59" s="9">
        <v>1321</v>
      </c>
      <c r="F59" s="9">
        <v>1284</v>
      </c>
      <c r="G59" s="9">
        <v>3527</v>
      </c>
      <c r="H59" s="10">
        <v>7483</v>
      </c>
      <c r="I59" s="9">
        <v>1363</v>
      </c>
      <c r="J59" s="9">
        <v>1287</v>
      </c>
      <c r="K59" s="9">
        <v>831</v>
      </c>
      <c r="L59" s="9">
        <v>87</v>
      </c>
      <c r="M59" s="10">
        <v>3568</v>
      </c>
      <c r="N59" s="157">
        <v>11051</v>
      </c>
      <c r="O59" s="8">
        <f t="shared" si="0"/>
        <v>4811</v>
      </c>
    </row>
    <row r="60" spans="1:15" x14ac:dyDescent="0.25">
      <c r="A60" s="6" t="s">
        <v>232</v>
      </c>
      <c r="B60" s="7">
        <v>25279</v>
      </c>
      <c r="C60" s="8" t="s">
        <v>236</v>
      </c>
      <c r="D60" s="9">
        <v>969</v>
      </c>
      <c r="E60" s="9">
        <v>1633</v>
      </c>
      <c r="F60" s="9">
        <v>1220</v>
      </c>
      <c r="G60" s="9">
        <v>2562</v>
      </c>
      <c r="H60" s="10">
        <v>6384</v>
      </c>
      <c r="I60" s="9">
        <v>985</v>
      </c>
      <c r="J60" s="9">
        <v>2770</v>
      </c>
      <c r="K60" s="9">
        <v>3300</v>
      </c>
      <c r="L60" s="9">
        <v>307</v>
      </c>
      <c r="M60" s="10">
        <v>7362</v>
      </c>
      <c r="N60" s="157">
        <v>13746</v>
      </c>
      <c r="O60" s="8">
        <f t="shared" si="0"/>
        <v>3782</v>
      </c>
    </row>
    <row r="61" spans="1:15" x14ac:dyDescent="0.25">
      <c r="A61" s="6" t="s">
        <v>232</v>
      </c>
      <c r="B61" s="7">
        <v>25281</v>
      </c>
      <c r="C61" s="8" t="s">
        <v>237</v>
      </c>
      <c r="D61" s="9">
        <v>440</v>
      </c>
      <c r="E61" s="9">
        <v>242</v>
      </c>
      <c r="F61" s="9">
        <v>605</v>
      </c>
      <c r="G61" s="9">
        <v>1353</v>
      </c>
      <c r="H61" s="10">
        <v>2640</v>
      </c>
      <c r="I61" s="9">
        <v>712</v>
      </c>
      <c r="J61" s="9">
        <v>435</v>
      </c>
      <c r="K61" s="9">
        <v>696</v>
      </c>
      <c r="L61" s="9">
        <v>23</v>
      </c>
      <c r="M61" s="10">
        <v>1866</v>
      </c>
      <c r="N61" s="157">
        <v>4506</v>
      </c>
      <c r="O61" s="8">
        <f t="shared" si="0"/>
        <v>1958</v>
      </c>
    </row>
    <row r="62" spans="1:15" x14ac:dyDescent="0.25">
      <c r="A62" s="6" t="s">
        <v>232</v>
      </c>
      <c r="B62" s="7">
        <v>25335</v>
      </c>
      <c r="C62" s="8" t="s">
        <v>238</v>
      </c>
      <c r="D62" s="9">
        <v>268</v>
      </c>
      <c r="E62" s="9">
        <v>391</v>
      </c>
      <c r="F62" s="9">
        <v>160</v>
      </c>
      <c r="G62" s="9">
        <v>820</v>
      </c>
      <c r="H62" s="10">
        <v>1639</v>
      </c>
      <c r="I62" s="9">
        <v>303</v>
      </c>
      <c r="J62" s="9">
        <v>409</v>
      </c>
      <c r="K62" s="9">
        <v>294</v>
      </c>
      <c r="L62" s="9">
        <v>62</v>
      </c>
      <c r="M62" s="10">
        <v>1068</v>
      </c>
      <c r="N62" s="157">
        <v>2707</v>
      </c>
      <c r="O62" s="8">
        <f t="shared" si="0"/>
        <v>980</v>
      </c>
    </row>
    <row r="63" spans="1:15" x14ac:dyDescent="0.25">
      <c r="A63" s="6" t="s">
        <v>232</v>
      </c>
      <c r="B63" s="7">
        <v>25339</v>
      </c>
      <c r="C63" s="8" t="s">
        <v>239</v>
      </c>
      <c r="D63" s="9">
        <v>534</v>
      </c>
      <c r="E63" s="9">
        <v>393</v>
      </c>
      <c r="F63" s="9">
        <v>398</v>
      </c>
      <c r="G63" s="9">
        <v>1926</v>
      </c>
      <c r="H63" s="10">
        <v>3251</v>
      </c>
      <c r="I63" s="9">
        <v>614</v>
      </c>
      <c r="J63" s="9">
        <v>537</v>
      </c>
      <c r="K63" s="9">
        <v>673</v>
      </c>
      <c r="L63" s="9">
        <v>239</v>
      </c>
      <c r="M63" s="10">
        <v>2063</v>
      </c>
      <c r="N63" s="157">
        <v>5314</v>
      </c>
      <c r="O63" s="8">
        <f t="shared" si="0"/>
        <v>2324</v>
      </c>
    </row>
    <row r="64" spans="1:15" x14ac:dyDescent="0.25">
      <c r="A64" s="6" t="s">
        <v>232</v>
      </c>
      <c r="B64" s="7">
        <v>25594</v>
      </c>
      <c r="C64" s="8" t="s">
        <v>240</v>
      </c>
      <c r="D64" s="9">
        <v>424</v>
      </c>
      <c r="E64" s="9">
        <v>330</v>
      </c>
      <c r="F64" s="9">
        <v>245</v>
      </c>
      <c r="G64" s="9">
        <v>1514</v>
      </c>
      <c r="H64" s="10">
        <v>2513</v>
      </c>
      <c r="I64" s="9">
        <v>512</v>
      </c>
      <c r="J64" s="9">
        <v>495</v>
      </c>
      <c r="K64" s="9">
        <v>695</v>
      </c>
      <c r="L64" s="9">
        <v>227</v>
      </c>
      <c r="M64" s="10">
        <v>1929</v>
      </c>
      <c r="N64" s="157">
        <v>4442</v>
      </c>
      <c r="O64" s="8">
        <f t="shared" si="0"/>
        <v>1759</v>
      </c>
    </row>
    <row r="65" spans="1:15" x14ac:dyDescent="0.25">
      <c r="A65" s="6" t="s">
        <v>232</v>
      </c>
      <c r="B65" s="7">
        <v>25841</v>
      </c>
      <c r="C65" s="8" t="s">
        <v>241</v>
      </c>
      <c r="D65" s="9">
        <v>897</v>
      </c>
      <c r="E65" s="9">
        <v>996</v>
      </c>
      <c r="F65" s="9">
        <v>770</v>
      </c>
      <c r="G65" s="9">
        <v>1920</v>
      </c>
      <c r="H65" s="10">
        <v>4583</v>
      </c>
      <c r="I65" s="9">
        <v>742</v>
      </c>
      <c r="J65" s="9">
        <v>913</v>
      </c>
      <c r="K65" s="9">
        <v>491</v>
      </c>
      <c r="L65" s="9">
        <v>89</v>
      </c>
      <c r="M65" s="10">
        <v>2235</v>
      </c>
      <c r="N65" s="157">
        <v>6818</v>
      </c>
      <c r="O65" s="8">
        <f t="shared" si="0"/>
        <v>2690</v>
      </c>
    </row>
    <row r="66" spans="1:15" x14ac:dyDescent="0.25">
      <c r="A66" s="6" t="s">
        <v>232</v>
      </c>
      <c r="B66" s="7">
        <v>25845</v>
      </c>
      <c r="C66" s="8" t="s">
        <v>242</v>
      </c>
      <c r="D66" s="9">
        <v>733</v>
      </c>
      <c r="E66" s="9">
        <v>712</v>
      </c>
      <c r="F66" s="9">
        <v>650</v>
      </c>
      <c r="G66" s="9">
        <v>1826</v>
      </c>
      <c r="H66" s="10">
        <v>3921</v>
      </c>
      <c r="I66" s="9">
        <v>696</v>
      </c>
      <c r="J66" s="9">
        <v>1232</v>
      </c>
      <c r="K66" s="9">
        <v>1037</v>
      </c>
      <c r="L66" s="9">
        <v>172</v>
      </c>
      <c r="M66" s="10">
        <v>3137</v>
      </c>
      <c r="N66" s="157">
        <v>7058</v>
      </c>
      <c r="O66" s="8">
        <f t="shared" si="0"/>
        <v>2476</v>
      </c>
    </row>
    <row r="67" spans="1:15" x14ac:dyDescent="0.25">
      <c r="A67" s="98" t="s">
        <v>243</v>
      </c>
      <c r="B67" s="99"/>
      <c r="C67" s="100"/>
      <c r="D67" s="101">
        <v>7451</v>
      </c>
      <c r="E67" s="101">
        <v>7953</v>
      </c>
      <c r="F67" s="101">
        <v>6762</v>
      </c>
      <c r="G67" s="101">
        <v>20340</v>
      </c>
      <c r="H67" s="102">
        <v>42506</v>
      </c>
      <c r="I67" s="101">
        <v>7782</v>
      </c>
      <c r="J67" s="101">
        <v>10186</v>
      </c>
      <c r="K67" s="101">
        <v>9729</v>
      </c>
      <c r="L67" s="101">
        <v>1438</v>
      </c>
      <c r="M67" s="102">
        <v>29135</v>
      </c>
      <c r="N67" s="158">
        <v>71641</v>
      </c>
      <c r="O67" s="8">
        <f t="shared" si="0"/>
        <v>27102</v>
      </c>
    </row>
    <row r="68" spans="1:15" x14ac:dyDescent="0.25">
      <c r="A68" s="6" t="s">
        <v>244</v>
      </c>
      <c r="B68" s="7">
        <v>25258</v>
      </c>
      <c r="C68" s="8" t="s">
        <v>245</v>
      </c>
      <c r="D68" s="9">
        <v>593</v>
      </c>
      <c r="E68" s="9">
        <v>1119</v>
      </c>
      <c r="F68" s="9">
        <v>610</v>
      </c>
      <c r="G68" s="9">
        <v>1510</v>
      </c>
      <c r="H68" s="10">
        <v>3832</v>
      </c>
      <c r="I68" s="9">
        <v>810</v>
      </c>
      <c r="J68" s="9">
        <v>1342</v>
      </c>
      <c r="K68" s="9">
        <v>1084</v>
      </c>
      <c r="L68" s="9">
        <v>139</v>
      </c>
      <c r="M68" s="10">
        <v>3375</v>
      </c>
      <c r="N68" s="157">
        <v>7207</v>
      </c>
      <c r="O68" s="8">
        <f t="shared" ref="O68:O131" si="1">F68+G68</f>
        <v>2120</v>
      </c>
    </row>
    <row r="69" spans="1:15" x14ac:dyDescent="0.25">
      <c r="A69" s="6" t="s">
        <v>244</v>
      </c>
      <c r="B69" s="7">
        <v>25394</v>
      </c>
      <c r="C69" s="8" t="s">
        <v>246</v>
      </c>
      <c r="D69" s="9">
        <v>734</v>
      </c>
      <c r="E69" s="9">
        <v>1024</v>
      </c>
      <c r="F69" s="9">
        <v>863</v>
      </c>
      <c r="G69" s="9">
        <v>1220</v>
      </c>
      <c r="H69" s="10">
        <v>3841</v>
      </c>
      <c r="I69" s="9">
        <v>624</v>
      </c>
      <c r="J69" s="9">
        <v>1818</v>
      </c>
      <c r="K69" s="9">
        <v>1391</v>
      </c>
      <c r="L69" s="9">
        <v>153</v>
      </c>
      <c r="M69" s="10">
        <v>3986</v>
      </c>
      <c r="N69" s="157">
        <v>7827</v>
      </c>
      <c r="O69" s="8">
        <f t="shared" si="1"/>
        <v>2083</v>
      </c>
    </row>
    <row r="70" spans="1:15" x14ac:dyDescent="0.25">
      <c r="A70" s="6" t="s">
        <v>244</v>
      </c>
      <c r="B70" s="7">
        <v>25513</v>
      </c>
      <c r="C70" s="8" t="s">
        <v>247</v>
      </c>
      <c r="D70" s="9">
        <v>3250</v>
      </c>
      <c r="E70" s="9">
        <v>4265</v>
      </c>
      <c r="F70" s="9">
        <v>2744</v>
      </c>
      <c r="G70" s="9">
        <v>8831</v>
      </c>
      <c r="H70" s="10">
        <v>19090</v>
      </c>
      <c r="I70" s="9">
        <v>2426</v>
      </c>
      <c r="J70" s="9">
        <v>4711</v>
      </c>
      <c r="K70" s="9">
        <v>2198</v>
      </c>
      <c r="L70" s="9">
        <v>611</v>
      </c>
      <c r="M70" s="10">
        <v>9946</v>
      </c>
      <c r="N70" s="157">
        <v>29036</v>
      </c>
      <c r="O70" s="8">
        <f t="shared" si="1"/>
        <v>11575</v>
      </c>
    </row>
    <row r="71" spans="1:15" x14ac:dyDescent="0.25">
      <c r="A71" s="6" t="s">
        <v>244</v>
      </c>
      <c r="B71" s="7">
        <v>25518</v>
      </c>
      <c r="C71" s="8" t="s">
        <v>248</v>
      </c>
      <c r="D71" s="9">
        <v>631</v>
      </c>
      <c r="E71" s="9">
        <v>707</v>
      </c>
      <c r="F71" s="9">
        <v>883</v>
      </c>
      <c r="G71" s="9">
        <v>1425</v>
      </c>
      <c r="H71" s="10">
        <v>3646</v>
      </c>
      <c r="I71" s="9">
        <v>651</v>
      </c>
      <c r="J71" s="9">
        <v>814</v>
      </c>
      <c r="K71" s="9">
        <v>717</v>
      </c>
      <c r="L71" s="9">
        <v>153</v>
      </c>
      <c r="M71" s="10">
        <v>2335</v>
      </c>
      <c r="N71" s="157">
        <v>5981</v>
      </c>
      <c r="O71" s="8">
        <f t="shared" si="1"/>
        <v>2308</v>
      </c>
    </row>
    <row r="72" spans="1:15" x14ac:dyDescent="0.25">
      <c r="A72" s="6" t="s">
        <v>244</v>
      </c>
      <c r="B72" s="7">
        <v>25653</v>
      </c>
      <c r="C72" s="8" t="s">
        <v>249</v>
      </c>
      <c r="D72" s="9">
        <v>2195</v>
      </c>
      <c r="E72" s="9">
        <v>2455</v>
      </c>
      <c r="F72" s="9">
        <v>1637</v>
      </c>
      <c r="G72" s="9">
        <v>6557</v>
      </c>
      <c r="H72" s="10">
        <v>12844</v>
      </c>
      <c r="I72" s="9">
        <v>1587</v>
      </c>
      <c r="J72" s="9">
        <v>1973</v>
      </c>
      <c r="K72" s="9">
        <v>1514</v>
      </c>
      <c r="L72" s="9">
        <v>471</v>
      </c>
      <c r="M72" s="10">
        <v>5545</v>
      </c>
      <c r="N72" s="157">
        <v>18389</v>
      </c>
      <c r="O72" s="8">
        <f t="shared" si="1"/>
        <v>8194</v>
      </c>
    </row>
    <row r="73" spans="1:15" x14ac:dyDescent="0.25">
      <c r="A73" s="6" t="s">
        <v>244</v>
      </c>
      <c r="B73" s="7">
        <v>25823</v>
      </c>
      <c r="C73" s="8" t="s">
        <v>250</v>
      </c>
      <c r="D73" s="9">
        <v>648</v>
      </c>
      <c r="E73" s="9">
        <v>1175</v>
      </c>
      <c r="F73" s="9">
        <v>359</v>
      </c>
      <c r="G73" s="9">
        <v>2195</v>
      </c>
      <c r="H73" s="10">
        <v>4377</v>
      </c>
      <c r="I73" s="9">
        <v>698</v>
      </c>
      <c r="J73" s="9">
        <v>1171</v>
      </c>
      <c r="K73" s="9">
        <v>758</v>
      </c>
      <c r="L73" s="9">
        <v>172</v>
      </c>
      <c r="M73" s="10">
        <v>2799</v>
      </c>
      <c r="N73" s="157">
        <v>7176</v>
      </c>
      <c r="O73" s="8">
        <f t="shared" si="1"/>
        <v>2554</v>
      </c>
    </row>
    <row r="74" spans="1:15" x14ac:dyDescent="0.25">
      <c r="A74" s="6" t="s">
        <v>244</v>
      </c>
      <c r="B74" s="7">
        <v>25871</v>
      </c>
      <c r="C74" s="8" t="s">
        <v>251</v>
      </c>
      <c r="D74" s="9">
        <v>354</v>
      </c>
      <c r="E74" s="9">
        <v>434</v>
      </c>
      <c r="F74" s="9">
        <v>469</v>
      </c>
      <c r="G74" s="9">
        <v>882</v>
      </c>
      <c r="H74" s="10">
        <v>2139</v>
      </c>
      <c r="I74" s="9">
        <v>335</v>
      </c>
      <c r="J74" s="9">
        <v>514</v>
      </c>
      <c r="K74" s="9">
        <v>459</v>
      </c>
      <c r="L74" s="9">
        <v>57</v>
      </c>
      <c r="M74" s="10">
        <v>1365</v>
      </c>
      <c r="N74" s="157">
        <v>3504</v>
      </c>
      <c r="O74" s="8">
        <f t="shared" si="1"/>
        <v>1351</v>
      </c>
    </row>
    <row r="75" spans="1:15" x14ac:dyDescent="0.25">
      <c r="A75" s="6" t="s">
        <v>244</v>
      </c>
      <c r="B75" s="7">
        <v>25885</v>
      </c>
      <c r="C75" s="8" t="s">
        <v>252</v>
      </c>
      <c r="D75" s="9">
        <v>7407</v>
      </c>
      <c r="E75" s="9">
        <v>10520</v>
      </c>
      <c r="F75" s="9">
        <v>8810</v>
      </c>
      <c r="G75" s="9">
        <v>19954</v>
      </c>
      <c r="H75" s="10">
        <v>46691</v>
      </c>
      <c r="I75" s="9">
        <v>6578</v>
      </c>
      <c r="J75" s="9">
        <v>12239</v>
      </c>
      <c r="K75" s="9">
        <v>6685</v>
      </c>
      <c r="L75" s="9">
        <v>1487</v>
      </c>
      <c r="M75" s="10">
        <v>26989</v>
      </c>
      <c r="N75" s="157">
        <v>73680</v>
      </c>
      <c r="O75" s="8">
        <f t="shared" si="1"/>
        <v>28764</v>
      </c>
    </row>
    <row r="76" spans="1:15" x14ac:dyDescent="0.25">
      <c r="A76" s="98" t="s">
        <v>253</v>
      </c>
      <c r="B76" s="99"/>
      <c r="C76" s="100"/>
      <c r="D76" s="101">
        <v>15812</v>
      </c>
      <c r="E76" s="101">
        <v>21699</v>
      </c>
      <c r="F76" s="101">
        <v>16375</v>
      </c>
      <c r="G76" s="101">
        <v>42574</v>
      </c>
      <c r="H76" s="102">
        <v>96460</v>
      </c>
      <c r="I76" s="101">
        <v>13709</v>
      </c>
      <c r="J76" s="101">
        <v>24582</v>
      </c>
      <c r="K76" s="101">
        <v>14806</v>
      </c>
      <c r="L76" s="101">
        <v>3243</v>
      </c>
      <c r="M76" s="102">
        <v>56340</v>
      </c>
      <c r="N76" s="158">
        <v>152800</v>
      </c>
      <c r="O76" s="8">
        <f t="shared" si="1"/>
        <v>58949</v>
      </c>
    </row>
    <row r="77" spans="1:15" x14ac:dyDescent="0.25">
      <c r="A77" s="6" t="s">
        <v>254</v>
      </c>
      <c r="B77" s="7">
        <v>25126</v>
      </c>
      <c r="C77" s="8" t="s">
        <v>255</v>
      </c>
      <c r="D77" s="9">
        <v>841</v>
      </c>
      <c r="E77" s="9">
        <v>900</v>
      </c>
      <c r="F77" s="9">
        <v>540</v>
      </c>
      <c r="G77" s="9">
        <v>2005</v>
      </c>
      <c r="H77" s="10">
        <v>4286</v>
      </c>
      <c r="I77" s="9">
        <v>318</v>
      </c>
      <c r="J77" s="9">
        <v>556</v>
      </c>
      <c r="K77" s="9">
        <v>190</v>
      </c>
      <c r="L77" s="9">
        <v>15</v>
      </c>
      <c r="M77" s="10">
        <v>1079</v>
      </c>
      <c r="N77" s="157">
        <v>5365</v>
      </c>
      <c r="O77" s="8">
        <f t="shared" si="1"/>
        <v>2545</v>
      </c>
    </row>
    <row r="78" spans="1:15" x14ac:dyDescent="0.25">
      <c r="A78" s="6" t="s">
        <v>254</v>
      </c>
      <c r="B78" s="7">
        <v>25175</v>
      </c>
      <c r="C78" s="8" t="s">
        <v>256</v>
      </c>
      <c r="D78" s="9">
        <v>1028</v>
      </c>
      <c r="E78" s="9">
        <v>1429</v>
      </c>
      <c r="F78" s="9">
        <v>539</v>
      </c>
      <c r="G78" s="9">
        <v>1833</v>
      </c>
      <c r="H78" s="10">
        <v>4829</v>
      </c>
      <c r="I78" s="9">
        <v>398</v>
      </c>
      <c r="J78" s="9">
        <v>688</v>
      </c>
      <c r="K78" s="9">
        <v>223</v>
      </c>
      <c r="L78" s="9">
        <v>18</v>
      </c>
      <c r="M78" s="10">
        <v>1327</v>
      </c>
      <c r="N78" s="157">
        <v>6156</v>
      </c>
      <c r="O78" s="8">
        <f t="shared" si="1"/>
        <v>2372</v>
      </c>
    </row>
    <row r="79" spans="1:15" x14ac:dyDescent="0.25">
      <c r="A79" s="6" t="s">
        <v>254</v>
      </c>
      <c r="B79" s="7">
        <v>25200</v>
      </c>
      <c r="C79" s="8" t="s">
        <v>257</v>
      </c>
      <c r="D79" s="9">
        <v>2940</v>
      </c>
      <c r="E79" s="9">
        <v>2834</v>
      </c>
      <c r="F79" s="9">
        <v>2719</v>
      </c>
      <c r="G79" s="9">
        <v>8490</v>
      </c>
      <c r="H79" s="10">
        <v>16983</v>
      </c>
      <c r="I79" s="9">
        <v>889</v>
      </c>
      <c r="J79" s="9">
        <v>1413</v>
      </c>
      <c r="K79" s="9">
        <v>894</v>
      </c>
      <c r="L79" s="9">
        <v>89</v>
      </c>
      <c r="M79" s="10">
        <v>3285</v>
      </c>
      <c r="N79" s="157">
        <v>20268</v>
      </c>
      <c r="O79" s="8">
        <f t="shared" si="1"/>
        <v>11209</v>
      </c>
    </row>
    <row r="80" spans="1:15" x14ac:dyDescent="0.25">
      <c r="A80" s="6" t="s">
        <v>254</v>
      </c>
      <c r="B80" s="7">
        <v>25214</v>
      </c>
      <c r="C80" s="8" t="s">
        <v>258</v>
      </c>
      <c r="D80" s="9">
        <v>942</v>
      </c>
      <c r="E80" s="9">
        <v>621</v>
      </c>
      <c r="F80" s="9">
        <v>857</v>
      </c>
      <c r="G80" s="9">
        <v>1499</v>
      </c>
      <c r="H80" s="10">
        <v>3919</v>
      </c>
      <c r="I80" s="9">
        <v>208</v>
      </c>
      <c r="J80" s="9">
        <v>322</v>
      </c>
      <c r="K80" s="9">
        <v>54</v>
      </c>
      <c r="L80" s="9">
        <v>8</v>
      </c>
      <c r="M80" s="10">
        <v>592</v>
      </c>
      <c r="N80" s="157">
        <v>4511</v>
      </c>
      <c r="O80" s="8">
        <f t="shared" si="1"/>
        <v>2356</v>
      </c>
    </row>
    <row r="81" spans="1:15" x14ac:dyDescent="0.25">
      <c r="A81" s="6" t="s">
        <v>254</v>
      </c>
      <c r="B81" s="7">
        <v>25295</v>
      </c>
      <c r="C81" s="8" t="s">
        <v>259</v>
      </c>
      <c r="D81" s="9">
        <v>1197</v>
      </c>
      <c r="E81" s="9">
        <v>1337</v>
      </c>
      <c r="F81" s="9">
        <v>1049</v>
      </c>
      <c r="G81" s="9">
        <v>4038</v>
      </c>
      <c r="H81" s="10">
        <v>7621</v>
      </c>
      <c r="I81" s="9">
        <v>272</v>
      </c>
      <c r="J81" s="9">
        <v>407</v>
      </c>
      <c r="K81" s="9">
        <v>165</v>
      </c>
      <c r="L81" s="9">
        <v>65</v>
      </c>
      <c r="M81" s="10">
        <v>909</v>
      </c>
      <c r="N81" s="157">
        <v>8530</v>
      </c>
      <c r="O81" s="8">
        <f t="shared" si="1"/>
        <v>5087</v>
      </c>
    </row>
    <row r="82" spans="1:15" x14ac:dyDescent="0.25">
      <c r="A82" s="6" t="s">
        <v>254</v>
      </c>
      <c r="B82" s="7">
        <v>25486</v>
      </c>
      <c r="C82" s="8" t="s">
        <v>260</v>
      </c>
      <c r="D82" s="9">
        <v>2174</v>
      </c>
      <c r="E82" s="9">
        <v>1647</v>
      </c>
      <c r="F82" s="9">
        <v>2084</v>
      </c>
      <c r="G82" s="9">
        <v>7320</v>
      </c>
      <c r="H82" s="10">
        <v>13225</v>
      </c>
      <c r="I82" s="9">
        <v>501</v>
      </c>
      <c r="J82" s="9">
        <v>648</v>
      </c>
      <c r="K82" s="9">
        <v>542</v>
      </c>
      <c r="L82" s="9">
        <v>119</v>
      </c>
      <c r="M82" s="10">
        <v>1810</v>
      </c>
      <c r="N82" s="157">
        <v>15035</v>
      </c>
      <c r="O82" s="8">
        <f t="shared" si="1"/>
        <v>9404</v>
      </c>
    </row>
    <row r="83" spans="1:15" x14ac:dyDescent="0.25">
      <c r="A83" s="6" t="s">
        <v>254</v>
      </c>
      <c r="B83" s="7">
        <v>25758</v>
      </c>
      <c r="C83" s="8" t="s">
        <v>261</v>
      </c>
      <c r="D83" s="9">
        <v>2905</v>
      </c>
      <c r="E83" s="9">
        <v>2479</v>
      </c>
      <c r="F83" s="9">
        <v>1824</v>
      </c>
      <c r="G83" s="9">
        <v>6577</v>
      </c>
      <c r="H83" s="10">
        <v>13785</v>
      </c>
      <c r="I83" s="9">
        <v>749</v>
      </c>
      <c r="J83" s="9">
        <v>866</v>
      </c>
      <c r="K83" s="9">
        <v>213</v>
      </c>
      <c r="L83" s="9">
        <v>69</v>
      </c>
      <c r="M83" s="10">
        <v>1897</v>
      </c>
      <c r="N83" s="157">
        <v>15682</v>
      </c>
      <c r="O83" s="8">
        <f t="shared" si="1"/>
        <v>8401</v>
      </c>
    </row>
    <row r="84" spans="1:15" x14ac:dyDescent="0.25">
      <c r="A84" s="6" t="s">
        <v>254</v>
      </c>
      <c r="B84" s="7">
        <v>25785</v>
      </c>
      <c r="C84" s="8" t="s">
        <v>262</v>
      </c>
      <c r="D84" s="9">
        <v>1575</v>
      </c>
      <c r="E84" s="9">
        <v>1650</v>
      </c>
      <c r="F84" s="9">
        <v>1196</v>
      </c>
      <c r="G84" s="9">
        <v>3459</v>
      </c>
      <c r="H84" s="10">
        <v>7880</v>
      </c>
      <c r="I84" s="9">
        <v>735</v>
      </c>
      <c r="J84" s="9">
        <v>948</v>
      </c>
      <c r="K84" s="9">
        <v>401</v>
      </c>
      <c r="L84" s="9">
        <v>51</v>
      </c>
      <c r="M84" s="10">
        <v>2135</v>
      </c>
      <c r="N84" s="157">
        <v>10015</v>
      </c>
      <c r="O84" s="8">
        <f t="shared" si="1"/>
        <v>4655</v>
      </c>
    </row>
    <row r="85" spans="1:15" x14ac:dyDescent="0.25">
      <c r="A85" s="6" t="s">
        <v>254</v>
      </c>
      <c r="B85" s="7">
        <v>25799</v>
      </c>
      <c r="C85" s="8" t="s">
        <v>263</v>
      </c>
      <c r="D85" s="9">
        <v>3978</v>
      </c>
      <c r="E85" s="9">
        <v>3419</v>
      </c>
      <c r="F85" s="9">
        <v>3575</v>
      </c>
      <c r="G85" s="9">
        <v>8738</v>
      </c>
      <c r="H85" s="10">
        <v>19710</v>
      </c>
      <c r="I85" s="9">
        <v>897</v>
      </c>
      <c r="J85" s="9">
        <v>934</v>
      </c>
      <c r="K85" s="9">
        <v>471</v>
      </c>
      <c r="L85" s="9">
        <v>135</v>
      </c>
      <c r="M85" s="10">
        <v>2437</v>
      </c>
      <c r="N85" s="157">
        <v>22147</v>
      </c>
      <c r="O85" s="8">
        <f t="shared" si="1"/>
        <v>12313</v>
      </c>
    </row>
    <row r="86" spans="1:15" x14ac:dyDescent="0.25">
      <c r="A86" s="6" t="s">
        <v>254</v>
      </c>
      <c r="B86" s="7">
        <v>25817</v>
      </c>
      <c r="C86" s="8" t="s">
        <v>264</v>
      </c>
      <c r="D86" s="9">
        <v>1446</v>
      </c>
      <c r="E86" s="9">
        <v>1057</v>
      </c>
      <c r="F86" s="9">
        <v>1333</v>
      </c>
      <c r="G86" s="9">
        <v>4095</v>
      </c>
      <c r="H86" s="10">
        <v>7931</v>
      </c>
      <c r="I86" s="9">
        <v>311</v>
      </c>
      <c r="J86" s="9">
        <v>480</v>
      </c>
      <c r="K86" s="9">
        <v>117</v>
      </c>
      <c r="L86" s="9">
        <v>34</v>
      </c>
      <c r="M86" s="10">
        <v>942</v>
      </c>
      <c r="N86" s="157">
        <v>8873</v>
      </c>
      <c r="O86" s="8">
        <f t="shared" si="1"/>
        <v>5428</v>
      </c>
    </row>
    <row r="87" spans="1:15" x14ac:dyDescent="0.25">
      <c r="A87" s="6" t="s">
        <v>254</v>
      </c>
      <c r="B87" s="7">
        <v>25899</v>
      </c>
      <c r="C87" s="8" t="s">
        <v>265</v>
      </c>
      <c r="D87" s="9">
        <v>4099</v>
      </c>
      <c r="E87" s="9">
        <v>3598</v>
      </c>
      <c r="F87" s="9">
        <v>3143</v>
      </c>
      <c r="G87" s="9">
        <v>10825</v>
      </c>
      <c r="H87" s="10">
        <v>21665</v>
      </c>
      <c r="I87" s="9">
        <v>1175</v>
      </c>
      <c r="J87" s="9">
        <v>1637</v>
      </c>
      <c r="K87" s="9">
        <v>969</v>
      </c>
      <c r="L87" s="9">
        <v>120</v>
      </c>
      <c r="M87" s="10">
        <v>3901</v>
      </c>
      <c r="N87" s="157">
        <v>25566</v>
      </c>
      <c r="O87" s="8">
        <f t="shared" si="1"/>
        <v>13968</v>
      </c>
    </row>
    <row r="88" spans="1:15" x14ac:dyDescent="0.25">
      <c r="A88" s="98" t="s">
        <v>266</v>
      </c>
      <c r="B88" s="99"/>
      <c r="C88" s="100"/>
      <c r="D88" s="101">
        <v>23125</v>
      </c>
      <c r="E88" s="101">
        <v>20971</v>
      </c>
      <c r="F88" s="101">
        <v>18859</v>
      </c>
      <c r="G88" s="101">
        <v>58879</v>
      </c>
      <c r="H88" s="102">
        <v>121834</v>
      </c>
      <c r="I88" s="101">
        <v>6453</v>
      </c>
      <c r="J88" s="101">
        <v>8899</v>
      </c>
      <c r="K88" s="101">
        <v>4239</v>
      </c>
      <c r="L88" s="101">
        <v>723</v>
      </c>
      <c r="M88" s="102">
        <v>20314</v>
      </c>
      <c r="N88" s="158">
        <v>142148</v>
      </c>
      <c r="O88" s="8">
        <f t="shared" si="1"/>
        <v>77738</v>
      </c>
    </row>
    <row r="89" spans="1:15" x14ac:dyDescent="0.25">
      <c r="A89" s="6" t="s">
        <v>267</v>
      </c>
      <c r="B89" s="7">
        <v>25099</v>
      </c>
      <c r="C89" s="8" t="s">
        <v>268</v>
      </c>
      <c r="D89" s="9">
        <v>1026</v>
      </c>
      <c r="E89" s="9">
        <v>648</v>
      </c>
      <c r="F89" s="9">
        <v>870</v>
      </c>
      <c r="G89" s="9">
        <v>2119</v>
      </c>
      <c r="H89" s="10">
        <v>4663</v>
      </c>
      <c r="I89" s="9">
        <v>506</v>
      </c>
      <c r="J89" s="9">
        <v>908</v>
      </c>
      <c r="K89" s="9">
        <v>308</v>
      </c>
      <c r="L89" s="9">
        <v>152</v>
      </c>
      <c r="M89" s="10">
        <v>1874</v>
      </c>
      <c r="N89" s="157">
        <v>6537</v>
      </c>
      <c r="O89" s="8">
        <f t="shared" si="1"/>
        <v>2989</v>
      </c>
    </row>
    <row r="90" spans="1:15" x14ac:dyDescent="0.25">
      <c r="A90" s="6" t="s">
        <v>267</v>
      </c>
      <c r="B90" s="7">
        <v>25260</v>
      </c>
      <c r="C90" s="8" t="s">
        <v>269</v>
      </c>
      <c r="D90" s="9">
        <v>1923</v>
      </c>
      <c r="E90" s="9">
        <v>1684</v>
      </c>
      <c r="F90" s="9">
        <v>1393</v>
      </c>
      <c r="G90" s="9">
        <v>4667</v>
      </c>
      <c r="H90" s="10">
        <v>9667</v>
      </c>
      <c r="I90" s="9">
        <v>562</v>
      </c>
      <c r="J90" s="9">
        <v>829</v>
      </c>
      <c r="K90" s="9">
        <v>536</v>
      </c>
      <c r="L90" s="9">
        <v>126</v>
      </c>
      <c r="M90" s="10">
        <v>2053</v>
      </c>
      <c r="N90" s="157">
        <v>11720</v>
      </c>
      <c r="O90" s="8">
        <f t="shared" si="1"/>
        <v>6060</v>
      </c>
    </row>
    <row r="91" spans="1:15" x14ac:dyDescent="0.25">
      <c r="A91" s="6" t="s">
        <v>267</v>
      </c>
      <c r="B91" s="7">
        <v>25269</v>
      </c>
      <c r="C91" s="8" t="s">
        <v>270</v>
      </c>
      <c r="D91" s="9">
        <v>3171</v>
      </c>
      <c r="E91" s="9">
        <v>2462</v>
      </c>
      <c r="F91" s="9">
        <v>2550</v>
      </c>
      <c r="G91" s="9">
        <v>6887</v>
      </c>
      <c r="H91" s="10">
        <v>15070</v>
      </c>
      <c r="I91" s="9">
        <v>991</v>
      </c>
      <c r="J91" s="9">
        <v>1519</v>
      </c>
      <c r="K91" s="9">
        <v>830</v>
      </c>
      <c r="L91" s="9">
        <v>170</v>
      </c>
      <c r="M91" s="10">
        <v>3510</v>
      </c>
      <c r="N91" s="157">
        <v>18580</v>
      </c>
      <c r="O91" s="8">
        <f t="shared" si="1"/>
        <v>9437</v>
      </c>
    </row>
    <row r="92" spans="1:15" x14ac:dyDescent="0.25">
      <c r="A92" s="6" t="s">
        <v>267</v>
      </c>
      <c r="B92" s="7">
        <v>25286</v>
      </c>
      <c r="C92" s="8" t="s">
        <v>271</v>
      </c>
      <c r="D92" s="9">
        <v>1666</v>
      </c>
      <c r="E92" s="9">
        <v>1038</v>
      </c>
      <c r="F92" s="9">
        <v>1145</v>
      </c>
      <c r="G92" s="9">
        <v>4926</v>
      </c>
      <c r="H92" s="10">
        <v>8775</v>
      </c>
      <c r="I92" s="9">
        <v>353</v>
      </c>
      <c r="J92" s="9">
        <v>636</v>
      </c>
      <c r="K92" s="9">
        <v>337</v>
      </c>
      <c r="L92" s="9">
        <v>8</v>
      </c>
      <c r="M92" s="10">
        <v>1334</v>
      </c>
      <c r="N92" s="157">
        <v>10109</v>
      </c>
      <c r="O92" s="8">
        <f t="shared" si="1"/>
        <v>6071</v>
      </c>
    </row>
    <row r="93" spans="1:15" x14ac:dyDescent="0.25">
      <c r="A93" s="6" t="s">
        <v>267</v>
      </c>
      <c r="B93" s="7">
        <v>25430</v>
      </c>
      <c r="C93" s="8" t="s">
        <v>272</v>
      </c>
      <c r="D93" s="9">
        <v>2707</v>
      </c>
      <c r="E93" s="9">
        <v>1865</v>
      </c>
      <c r="F93" s="9">
        <v>2365</v>
      </c>
      <c r="G93" s="9">
        <v>5634</v>
      </c>
      <c r="H93" s="10">
        <v>12571</v>
      </c>
      <c r="I93" s="9">
        <v>699</v>
      </c>
      <c r="J93" s="9">
        <v>1384</v>
      </c>
      <c r="K93" s="9">
        <v>398</v>
      </c>
      <c r="L93" s="9">
        <v>38</v>
      </c>
      <c r="M93" s="10">
        <v>2519</v>
      </c>
      <c r="N93" s="157">
        <v>15090</v>
      </c>
      <c r="O93" s="8">
        <f t="shared" si="1"/>
        <v>7999</v>
      </c>
    </row>
    <row r="94" spans="1:15" x14ac:dyDescent="0.25">
      <c r="A94" s="6" t="s">
        <v>267</v>
      </c>
      <c r="B94" s="7">
        <v>25473</v>
      </c>
      <c r="C94" s="8" t="s">
        <v>273</v>
      </c>
      <c r="D94" s="9">
        <v>1340</v>
      </c>
      <c r="E94" s="9">
        <v>827</v>
      </c>
      <c r="F94" s="9">
        <v>1177</v>
      </c>
      <c r="G94" s="9">
        <v>4047</v>
      </c>
      <c r="H94" s="10">
        <v>7391</v>
      </c>
      <c r="I94" s="9">
        <v>286</v>
      </c>
      <c r="J94" s="9">
        <v>597</v>
      </c>
      <c r="K94" s="9">
        <v>327</v>
      </c>
      <c r="L94" s="9">
        <v>159</v>
      </c>
      <c r="M94" s="10">
        <v>1369</v>
      </c>
      <c r="N94" s="157">
        <v>8760</v>
      </c>
      <c r="O94" s="8">
        <f t="shared" si="1"/>
        <v>5224</v>
      </c>
    </row>
    <row r="95" spans="1:15" x14ac:dyDescent="0.25">
      <c r="A95" s="6" t="s">
        <v>267</v>
      </c>
      <c r="B95" s="7">
        <v>25769</v>
      </c>
      <c r="C95" s="8" t="s">
        <v>274</v>
      </c>
      <c r="D95" s="9">
        <v>2970</v>
      </c>
      <c r="E95" s="9">
        <v>2594</v>
      </c>
      <c r="F95" s="9">
        <v>2405</v>
      </c>
      <c r="G95" s="9">
        <v>6860</v>
      </c>
      <c r="H95" s="10">
        <v>14829</v>
      </c>
      <c r="I95" s="9">
        <v>1390</v>
      </c>
      <c r="J95" s="9">
        <v>2237</v>
      </c>
      <c r="K95" s="9">
        <v>1168</v>
      </c>
      <c r="L95" s="9">
        <v>146</v>
      </c>
      <c r="M95" s="10">
        <v>4941</v>
      </c>
      <c r="N95" s="157">
        <v>19770</v>
      </c>
      <c r="O95" s="8">
        <f t="shared" si="1"/>
        <v>9265</v>
      </c>
    </row>
    <row r="96" spans="1:15" x14ac:dyDescent="0.25">
      <c r="A96" s="6" t="s">
        <v>267</v>
      </c>
      <c r="B96" s="7">
        <v>25898</v>
      </c>
      <c r="C96" s="8" t="s">
        <v>275</v>
      </c>
      <c r="D96" s="9">
        <v>490</v>
      </c>
      <c r="E96" s="9">
        <v>466</v>
      </c>
      <c r="F96" s="9">
        <v>374</v>
      </c>
      <c r="G96" s="9">
        <v>1021</v>
      </c>
      <c r="H96" s="10">
        <v>2351</v>
      </c>
      <c r="I96" s="9">
        <v>351</v>
      </c>
      <c r="J96" s="9">
        <v>465</v>
      </c>
      <c r="K96" s="9">
        <v>406</v>
      </c>
      <c r="L96" s="9">
        <v>62</v>
      </c>
      <c r="M96" s="10">
        <v>1284</v>
      </c>
      <c r="N96" s="157">
        <v>3635</v>
      </c>
      <c r="O96" s="8">
        <f t="shared" si="1"/>
        <v>1395</v>
      </c>
    </row>
    <row r="97" spans="1:15" x14ac:dyDescent="0.25">
      <c r="A97" s="98" t="s">
        <v>276</v>
      </c>
      <c r="B97" s="99"/>
      <c r="C97" s="100"/>
      <c r="D97" s="101">
        <v>15293</v>
      </c>
      <c r="E97" s="101">
        <v>11584</v>
      </c>
      <c r="F97" s="101">
        <v>12279</v>
      </c>
      <c r="G97" s="101">
        <v>36161</v>
      </c>
      <c r="H97" s="102">
        <v>75317</v>
      </c>
      <c r="I97" s="101">
        <v>5138</v>
      </c>
      <c r="J97" s="101">
        <v>8575</v>
      </c>
      <c r="K97" s="101">
        <v>4310</v>
      </c>
      <c r="L97" s="101">
        <v>861</v>
      </c>
      <c r="M97" s="102">
        <v>18884</v>
      </c>
      <c r="N97" s="158">
        <v>94201</v>
      </c>
      <c r="O97" s="8">
        <f t="shared" si="1"/>
        <v>48440</v>
      </c>
    </row>
    <row r="98" spans="1:15" x14ac:dyDescent="0.25">
      <c r="A98" s="6" t="s">
        <v>277</v>
      </c>
      <c r="B98" s="7">
        <v>25740</v>
      </c>
      <c r="C98" s="8" t="s">
        <v>278</v>
      </c>
      <c r="D98" s="9">
        <v>1905</v>
      </c>
      <c r="E98" s="9">
        <v>1671</v>
      </c>
      <c r="F98" s="9">
        <v>1805</v>
      </c>
      <c r="G98" s="9">
        <v>4078</v>
      </c>
      <c r="H98" s="10">
        <v>9459</v>
      </c>
      <c r="I98" s="9">
        <v>958</v>
      </c>
      <c r="J98" s="9">
        <v>1535</v>
      </c>
      <c r="K98" s="9">
        <v>1007</v>
      </c>
      <c r="L98" s="9">
        <v>310</v>
      </c>
      <c r="M98" s="10">
        <v>3810</v>
      </c>
      <c r="N98" s="157">
        <v>13269</v>
      </c>
      <c r="O98" s="8">
        <f t="shared" si="1"/>
        <v>5883</v>
      </c>
    </row>
    <row r="99" spans="1:15" x14ac:dyDescent="0.25">
      <c r="A99" s="6" t="s">
        <v>277</v>
      </c>
      <c r="B99" s="7">
        <v>25754</v>
      </c>
      <c r="C99" s="8" t="s">
        <v>277</v>
      </c>
      <c r="D99" s="9">
        <v>2003</v>
      </c>
      <c r="E99" s="9">
        <v>1383</v>
      </c>
      <c r="F99" s="9">
        <v>1431</v>
      </c>
      <c r="G99" s="9">
        <v>3689</v>
      </c>
      <c r="H99" s="10">
        <v>8506</v>
      </c>
      <c r="I99" s="9">
        <v>687</v>
      </c>
      <c r="J99" s="9">
        <v>777</v>
      </c>
      <c r="K99" s="9">
        <v>333</v>
      </c>
      <c r="L99" s="9">
        <v>17</v>
      </c>
      <c r="M99" s="10">
        <v>1814</v>
      </c>
      <c r="N99" s="157">
        <v>10320</v>
      </c>
      <c r="O99" s="8">
        <f t="shared" si="1"/>
        <v>5120</v>
      </c>
    </row>
    <row r="100" spans="1:15" x14ac:dyDescent="0.25">
      <c r="A100" s="98" t="s">
        <v>279</v>
      </c>
      <c r="B100" s="99"/>
      <c r="C100" s="100"/>
      <c r="D100" s="101">
        <v>3908</v>
      </c>
      <c r="E100" s="101">
        <v>3054</v>
      </c>
      <c r="F100" s="101">
        <v>3236</v>
      </c>
      <c r="G100" s="101">
        <v>7767</v>
      </c>
      <c r="H100" s="102">
        <v>17965</v>
      </c>
      <c r="I100" s="101">
        <v>1645</v>
      </c>
      <c r="J100" s="101">
        <v>2312</v>
      </c>
      <c r="K100" s="101">
        <v>1340</v>
      </c>
      <c r="L100" s="101">
        <v>327</v>
      </c>
      <c r="M100" s="102">
        <v>5624</v>
      </c>
      <c r="N100" s="158">
        <v>23589</v>
      </c>
      <c r="O100" s="8">
        <f t="shared" si="1"/>
        <v>11003</v>
      </c>
    </row>
    <row r="101" spans="1:15" x14ac:dyDescent="0.25">
      <c r="A101" s="6" t="s">
        <v>280</v>
      </c>
      <c r="B101" s="7">
        <v>25053</v>
      </c>
      <c r="C101" s="8" t="s">
        <v>281</v>
      </c>
      <c r="D101" s="9">
        <v>966</v>
      </c>
      <c r="E101" s="9">
        <v>1196</v>
      </c>
      <c r="F101" s="9">
        <v>1164</v>
      </c>
      <c r="G101" s="9">
        <v>1998</v>
      </c>
      <c r="H101" s="10">
        <v>5324</v>
      </c>
      <c r="I101" s="9">
        <v>779</v>
      </c>
      <c r="J101" s="9">
        <v>1202</v>
      </c>
      <c r="K101" s="9">
        <v>1092</v>
      </c>
      <c r="L101" s="9">
        <v>191</v>
      </c>
      <c r="M101" s="10">
        <v>3264</v>
      </c>
      <c r="N101" s="157">
        <v>8588</v>
      </c>
      <c r="O101" s="8">
        <f t="shared" si="1"/>
        <v>3162</v>
      </c>
    </row>
    <row r="102" spans="1:15" x14ac:dyDescent="0.25">
      <c r="A102" s="6" t="s">
        <v>280</v>
      </c>
      <c r="B102" s="7">
        <v>25120</v>
      </c>
      <c r="C102" s="8" t="s">
        <v>282</v>
      </c>
      <c r="D102" s="9">
        <v>1300</v>
      </c>
      <c r="E102" s="9">
        <v>1179</v>
      </c>
      <c r="F102" s="9">
        <v>900</v>
      </c>
      <c r="G102" s="9">
        <v>3170</v>
      </c>
      <c r="H102" s="10">
        <v>6549</v>
      </c>
      <c r="I102" s="9">
        <v>1280</v>
      </c>
      <c r="J102" s="9">
        <v>1549</v>
      </c>
      <c r="K102" s="9">
        <v>1181</v>
      </c>
      <c r="L102" s="9">
        <v>226</v>
      </c>
      <c r="M102" s="10">
        <v>4236</v>
      </c>
      <c r="N102" s="157">
        <v>10785</v>
      </c>
      <c r="O102" s="8">
        <f t="shared" si="1"/>
        <v>4070</v>
      </c>
    </row>
    <row r="103" spans="1:15" x14ac:dyDescent="0.25">
      <c r="A103" s="6" t="s">
        <v>280</v>
      </c>
      <c r="B103" s="7">
        <v>25290</v>
      </c>
      <c r="C103" s="8" t="s">
        <v>283</v>
      </c>
      <c r="D103" s="9">
        <v>1691</v>
      </c>
      <c r="E103" s="9">
        <v>2174</v>
      </c>
      <c r="F103" s="9">
        <v>1582</v>
      </c>
      <c r="G103" s="9">
        <v>4318</v>
      </c>
      <c r="H103" s="10">
        <v>9765</v>
      </c>
      <c r="I103" s="9">
        <v>1561</v>
      </c>
      <c r="J103" s="9">
        <v>2529</v>
      </c>
      <c r="K103" s="9">
        <v>1764</v>
      </c>
      <c r="L103" s="9">
        <v>195</v>
      </c>
      <c r="M103" s="10">
        <v>6049</v>
      </c>
      <c r="N103" s="157">
        <v>15814</v>
      </c>
      <c r="O103" s="8">
        <f t="shared" si="1"/>
        <v>5900</v>
      </c>
    </row>
    <row r="104" spans="1:15" x14ac:dyDescent="0.25">
      <c r="A104" s="6" t="s">
        <v>280</v>
      </c>
      <c r="B104" s="7">
        <v>25312</v>
      </c>
      <c r="C104" s="8" t="s">
        <v>284</v>
      </c>
      <c r="D104" s="9">
        <v>822</v>
      </c>
      <c r="E104" s="9">
        <v>706</v>
      </c>
      <c r="F104" s="9">
        <v>699</v>
      </c>
      <c r="G104" s="9">
        <v>2109</v>
      </c>
      <c r="H104" s="10">
        <v>4336</v>
      </c>
      <c r="I104" s="9">
        <v>432</v>
      </c>
      <c r="J104" s="9">
        <v>800</v>
      </c>
      <c r="K104" s="9">
        <v>514</v>
      </c>
      <c r="L104" s="9">
        <v>68</v>
      </c>
      <c r="M104" s="10">
        <v>1814</v>
      </c>
      <c r="N104" s="157">
        <v>6150</v>
      </c>
      <c r="O104" s="8">
        <f t="shared" si="1"/>
        <v>2808</v>
      </c>
    </row>
    <row r="105" spans="1:15" x14ac:dyDescent="0.25">
      <c r="A105" s="6" t="s">
        <v>280</v>
      </c>
      <c r="B105" s="7">
        <v>25524</v>
      </c>
      <c r="C105" s="8" t="s">
        <v>285</v>
      </c>
      <c r="D105" s="9">
        <v>391</v>
      </c>
      <c r="E105" s="9">
        <v>431</v>
      </c>
      <c r="F105" s="9">
        <v>412</v>
      </c>
      <c r="G105" s="9">
        <v>1174</v>
      </c>
      <c r="H105" s="10">
        <v>2408</v>
      </c>
      <c r="I105" s="9">
        <v>362</v>
      </c>
      <c r="J105" s="9">
        <v>292</v>
      </c>
      <c r="K105" s="9">
        <v>482</v>
      </c>
      <c r="L105" s="9">
        <v>304</v>
      </c>
      <c r="M105" s="10">
        <v>1440</v>
      </c>
      <c r="N105" s="157">
        <v>3848</v>
      </c>
      <c r="O105" s="8">
        <f t="shared" si="1"/>
        <v>1586</v>
      </c>
    </row>
    <row r="106" spans="1:15" x14ac:dyDescent="0.25">
      <c r="A106" s="6" t="s">
        <v>280</v>
      </c>
      <c r="B106" s="7">
        <v>25535</v>
      </c>
      <c r="C106" s="8" t="s">
        <v>286</v>
      </c>
      <c r="D106" s="9">
        <v>1837</v>
      </c>
      <c r="E106" s="9">
        <v>1563</v>
      </c>
      <c r="F106" s="9">
        <v>1003</v>
      </c>
      <c r="G106" s="9">
        <v>4804</v>
      </c>
      <c r="H106" s="10">
        <v>9207</v>
      </c>
      <c r="I106" s="9">
        <v>1603</v>
      </c>
      <c r="J106" s="9">
        <v>1980</v>
      </c>
      <c r="K106" s="9">
        <v>1839</v>
      </c>
      <c r="L106" s="9">
        <v>514</v>
      </c>
      <c r="M106" s="10">
        <v>5936</v>
      </c>
      <c r="N106" s="157">
        <v>15143</v>
      </c>
      <c r="O106" s="8">
        <f t="shared" si="1"/>
        <v>5807</v>
      </c>
    </row>
    <row r="107" spans="1:15" x14ac:dyDescent="0.25">
      <c r="A107" s="6" t="s">
        <v>280</v>
      </c>
      <c r="B107" s="7">
        <v>25649</v>
      </c>
      <c r="C107" s="8" t="s">
        <v>287</v>
      </c>
      <c r="D107" s="9">
        <v>740</v>
      </c>
      <c r="E107" s="9">
        <v>696</v>
      </c>
      <c r="F107" s="9">
        <v>597</v>
      </c>
      <c r="G107" s="9">
        <v>1701</v>
      </c>
      <c r="H107" s="10">
        <v>3734</v>
      </c>
      <c r="I107" s="9">
        <v>605</v>
      </c>
      <c r="J107" s="9">
        <v>831</v>
      </c>
      <c r="K107" s="9">
        <v>823</v>
      </c>
      <c r="L107" s="9">
        <v>200</v>
      </c>
      <c r="M107" s="10">
        <v>2459</v>
      </c>
      <c r="N107" s="157">
        <v>6193</v>
      </c>
      <c r="O107" s="8">
        <f t="shared" si="1"/>
        <v>2298</v>
      </c>
    </row>
    <row r="108" spans="1:15" x14ac:dyDescent="0.25">
      <c r="A108" s="6" t="s">
        <v>280</v>
      </c>
      <c r="B108" s="7">
        <v>25743</v>
      </c>
      <c r="C108" s="8" t="s">
        <v>288</v>
      </c>
      <c r="D108" s="9">
        <v>1058</v>
      </c>
      <c r="E108" s="9">
        <v>1376</v>
      </c>
      <c r="F108" s="9">
        <v>689</v>
      </c>
      <c r="G108" s="9">
        <v>3271</v>
      </c>
      <c r="H108" s="10">
        <v>6394</v>
      </c>
      <c r="I108" s="9">
        <v>1076</v>
      </c>
      <c r="J108" s="9">
        <v>1448</v>
      </c>
      <c r="K108" s="9">
        <v>1337</v>
      </c>
      <c r="L108" s="9">
        <v>132</v>
      </c>
      <c r="M108" s="10">
        <v>3993</v>
      </c>
      <c r="N108" s="157">
        <v>10387</v>
      </c>
      <c r="O108" s="8">
        <f t="shared" si="1"/>
        <v>3960</v>
      </c>
    </row>
    <row r="109" spans="1:15" x14ac:dyDescent="0.25">
      <c r="A109" s="6" t="s">
        <v>280</v>
      </c>
      <c r="B109" s="7">
        <v>25805</v>
      </c>
      <c r="C109" s="8" t="s">
        <v>289</v>
      </c>
      <c r="D109" s="9">
        <v>367</v>
      </c>
      <c r="E109" s="9">
        <v>396</v>
      </c>
      <c r="F109" s="9">
        <v>363</v>
      </c>
      <c r="G109" s="9">
        <v>1145</v>
      </c>
      <c r="H109" s="10">
        <v>2271</v>
      </c>
      <c r="I109" s="9">
        <v>423</v>
      </c>
      <c r="J109" s="9">
        <v>724</v>
      </c>
      <c r="K109" s="9">
        <v>503</v>
      </c>
      <c r="L109" s="9">
        <v>81</v>
      </c>
      <c r="M109" s="10">
        <v>1731</v>
      </c>
      <c r="N109" s="157">
        <v>4002</v>
      </c>
      <c r="O109" s="8">
        <f t="shared" si="1"/>
        <v>1508</v>
      </c>
    </row>
    <row r="110" spans="1:15" x14ac:dyDescent="0.25">
      <c r="A110" s="6" t="s">
        <v>280</v>
      </c>
      <c r="B110" s="7">
        <v>25506</v>
      </c>
      <c r="C110" s="8" t="s">
        <v>290</v>
      </c>
      <c r="D110" s="9">
        <v>374</v>
      </c>
      <c r="E110" s="9">
        <v>374</v>
      </c>
      <c r="F110" s="9">
        <v>280</v>
      </c>
      <c r="G110" s="9">
        <v>1024</v>
      </c>
      <c r="H110" s="10">
        <v>2052</v>
      </c>
      <c r="I110" s="9">
        <v>366</v>
      </c>
      <c r="J110" s="9">
        <v>491</v>
      </c>
      <c r="K110" s="9">
        <v>428</v>
      </c>
      <c r="L110" s="9">
        <v>198</v>
      </c>
      <c r="M110" s="10">
        <v>1483</v>
      </c>
      <c r="N110" s="157">
        <v>3535</v>
      </c>
      <c r="O110" s="8">
        <f t="shared" si="1"/>
        <v>1304</v>
      </c>
    </row>
    <row r="111" spans="1:15" x14ac:dyDescent="0.25">
      <c r="A111" s="98" t="s">
        <v>291</v>
      </c>
      <c r="B111" s="99"/>
      <c r="C111" s="100"/>
      <c r="D111" s="101">
        <v>9546</v>
      </c>
      <c r="E111" s="101">
        <v>10091</v>
      </c>
      <c r="F111" s="101">
        <v>7689</v>
      </c>
      <c r="G111" s="101">
        <v>24714</v>
      </c>
      <c r="H111" s="102">
        <v>52040</v>
      </c>
      <c r="I111" s="101">
        <v>8487</v>
      </c>
      <c r="J111" s="101">
        <v>11846</v>
      </c>
      <c r="K111" s="101">
        <v>9963</v>
      </c>
      <c r="L111" s="101">
        <v>2109</v>
      </c>
      <c r="M111" s="102">
        <v>32405</v>
      </c>
      <c r="N111" s="158">
        <v>84445</v>
      </c>
      <c r="O111" s="8">
        <f t="shared" si="1"/>
        <v>32403</v>
      </c>
    </row>
    <row r="112" spans="1:15" x14ac:dyDescent="0.25">
      <c r="A112" s="6" t="s">
        <v>292</v>
      </c>
      <c r="B112" s="7">
        <v>25035</v>
      </c>
      <c r="C112" s="8" t="s">
        <v>293</v>
      </c>
      <c r="D112" s="9">
        <v>336</v>
      </c>
      <c r="E112" s="9">
        <v>354</v>
      </c>
      <c r="F112" s="9">
        <v>463</v>
      </c>
      <c r="G112" s="9">
        <v>642</v>
      </c>
      <c r="H112" s="10">
        <v>1795</v>
      </c>
      <c r="I112" s="9">
        <v>375</v>
      </c>
      <c r="J112" s="9">
        <v>667</v>
      </c>
      <c r="K112" s="9">
        <v>1030</v>
      </c>
      <c r="L112" s="9">
        <v>204</v>
      </c>
      <c r="M112" s="10">
        <v>2276</v>
      </c>
      <c r="N112" s="157">
        <v>4071</v>
      </c>
      <c r="O112" s="8">
        <f t="shared" si="1"/>
        <v>1105</v>
      </c>
    </row>
    <row r="113" spans="1:15" x14ac:dyDescent="0.25">
      <c r="A113" s="6" t="s">
        <v>292</v>
      </c>
      <c r="B113" s="7">
        <v>25040</v>
      </c>
      <c r="C113" s="8" t="s">
        <v>294</v>
      </c>
      <c r="D113" s="9">
        <v>819</v>
      </c>
      <c r="E113" s="9">
        <v>1100</v>
      </c>
      <c r="F113" s="9">
        <v>902</v>
      </c>
      <c r="G113" s="9">
        <v>2061</v>
      </c>
      <c r="H113" s="10">
        <v>4882</v>
      </c>
      <c r="I113" s="9">
        <v>760</v>
      </c>
      <c r="J113" s="9">
        <v>1714</v>
      </c>
      <c r="K113" s="9">
        <v>1123</v>
      </c>
      <c r="L113" s="9">
        <v>72</v>
      </c>
      <c r="M113" s="10">
        <v>3669</v>
      </c>
      <c r="N113" s="157">
        <v>8551</v>
      </c>
      <c r="O113" s="8">
        <f t="shared" si="1"/>
        <v>2963</v>
      </c>
    </row>
    <row r="114" spans="1:15" x14ac:dyDescent="0.25">
      <c r="A114" s="6" t="s">
        <v>292</v>
      </c>
      <c r="B114" s="7">
        <v>25599</v>
      </c>
      <c r="C114" s="8" t="s">
        <v>295</v>
      </c>
      <c r="D114" s="9">
        <v>444</v>
      </c>
      <c r="E114" s="9">
        <v>449</v>
      </c>
      <c r="F114" s="9">
        <v>250</v>
      </c>
      <c r="G114" s="9">
        <v>978</v>
      </c>
      <c r="H114" s="10">
        <v>2121</v>
      </c>
      <c r="I114" s="9">
        <v>353</v>
      </c>
      <c r="J114" s="9">
        <v>863</v>
      </c>
      <c r="K114" s="9">
        <v>512</v>
      </c>
      <c r="L114" s="9">
        <v>75</v>
      </c>
      <c r="M114" s="10">
        <v>1803</v>
      </c>
      <c r="N114" s="157">
        <v>3924</v>
      </c>
      <c r="O114" s="8">
        <f t="shared" si="1"/>
        <v>1228</v>
      </c>
    </row>
    <row r="115" spans="1:15" x14ac:dyDescent="0.25">
      <c r="A115" s="6" t="s">
        <v>292</v>
      </c>
      <c r="B115" s="7">
        <v>25123</v>
      </c>
      <c r="C115" s="8" t="s">
        <v>296</v>
      </c>
      <c r="D115" s="9">
        <v>248</v>
      </c>
      <c r="E115" s="9">
        <v>226</v>
      </c>
      <c r="F115" s="9">
        <v>289</v>
      </c>
      <c r="G115" s="9">
        <v>693</v>
      </c>
      <c r="H115" s="10">
        <v>1456</v>
      </c>
      <c r="I115" s="9">
        <v>234</v>
      </c>
      <c r="J115" s="9">
        <v>437</v>
      </c>
      <c r="K115" s="9">
        <v>244</v>
      </c>
      <c r="L115" s="9">
        <v>44</v>
      </c>
      <c r="M115" s="10">
        <v>959</v>
      </c>
      <c r="N115" s="157">
        <v>2415</v>
      </c>
      <c r="O115" s="8">
        <f t="shared" si="1"/>
        <v>982</v>
      </c>
    </row>
    <row r="116" spans="1:15" x14ac:dyDescent="0.25">
      <c r="A116" s="6" t="s">
        <v>292</v>
      </c>
      <c r="B116" s="7">
        <v>25245</v>
      </c>
      <c r="C116" s="8" t="s">
        <v>297</v>
      </c>
      <c r="D116" s="9">
        <v>828</v>
      </c>
      <c r="E116" s="9">
        <v>872</v>
      </c>
      <c r="F116" s="9">
        <v>911</v>
      </c>
      <c r="G116" s="9">
        <v>1859</v>
      </c>
      <c r="H116" s="10">
        <v>4470</v>
      </c>
      <c r="I116" s="9">
        <v>748</v>
      </c>
      <c r="J116" s="9">
        <v>1003</v>
      </c>
      <c r="K116" s="9">
        <v>1028</v>
      </c>
      <c r="L116" s="9">
        <v>145</v>
      </c>
      <c r="M116" s="10">
        <v>2924</v>
      </c>
      <c r="N116" s="157">
        <v>7394</v>
      </c>
      <c r="O116" s="8">
        <f t="shared" si="1"/>
        <v>2770</v>
      </c>
    </row>
    <row r="117" spans="1:15" x14ac:dyDescent="0.25">
      <c r="A117" s="6" t="s">
        <v>292</v>
      </c>
      <c r="B117" s="7">
        <v>25386</v>
      </c>
      <c r="C117" s="8" t="s">
        <v>298</v>
      </c>
      <c r="D117" s="9">
        <v>743</v>
      </c>
      <c r="E117" s="9">
        <v>826</v>
      </c>
      <c r="F117" s="9">
        <v>545</v>
      </c>
      <c r="G117" s="9">
        <v>1743</v>
      </c>
      <c r="H117" s="10">
        <v>3857</v>
      </c>
      <c r="I117" s="9">
        <v>606</v>
      </c>
      <c r="J117" s="9">
        <v>841</v>
      </c>
      <c r="K117" s="9">
        <v>646</v>
      </c>
      <c r="L117" s="9">
        <v>143</v>
      </c>
      <c r="M117" s="10">
        <v>2236</v>
      </c>
      <c r="N117" s="157">
        <v>6093</v>
      </c>
      <c r="O117" s="8">
        <f t="shared" si="1"/>
        <v>2288</v>
      </c>
    </row>
    <row r="118" spans="1:15" x14ac:dyDescent="0.25">
      <c r="A118" s="6" t="s">
        <v>292</v>
      </c>
      <c r="B118" s="7">
        <v>25596</v>
      </c>
      <c r="C118" s="8" t="s">
        <v>299</v>
      </c>
      <c r="D118" s="9">
        <v>491</v>
      </c>
      <c r="E118" s="9">
        <v>558</v>
      </c>
      <c r="F118" s="9">
        <v>409</v>
      </c>
      <c r="G118" s="9">
        <v>1311</v>
      </c>
      <c r="H118" s="10">
        <v>2769</v>
      </c>
      <c r="I118" s="9">
        <v>531</v>
      </c>
      <c r="J118" s="9">
        <v>706</v>
      </c>
      <c r="K118" s="9">
        <v>388</v>
      </c>
      <c r="L118" s="9">
        <v>98</v>
      </c>
      <c r="M118" s="10">
        <v>1723</v>
      </c>
      <c r="N118" s="157">
        <v>4492</v>
      </c>
      <c r="O118" s="8">
        <f t="shared" si="1"/>
        <v>1720</v>
      </c>
    </row>
    <row r="119" spans="1:15" x14ac:dyDescent="0.25">
      <c r="A119" s="6" t="s">
        <v>292</v>
      </c>
      <c r="B119" s="7">
        <v>25645</v>
      </c>
      <c r="C119" s="8" t="s">
        <v>300</v>
      </c>
      <c r="D119" s="9">
        <v>628</v>
      </c>
      <c r="E119" s="9">
        <v>603</v>
      </c>
      <c r="F119" s="9">
        <v>495</v>
      </c>
      <c r="G119" s="9">
        <v>1838</v>
      </c>
      <c r="H119" s="10">
        <v>3564</v>
      </c>
      <c r="I119" s="9">
        <v>678</v>
      </c>
      <c r="J119" s="9">
        <v>799</v>
      </c>
      <c r="K119" s="9">
        <v>507</v>
      </c>
      <c r="L119" s="9">
        <v>127</v>
      </c>
      <c r="M119" s="10">
        <v>2111</v>
      </c>
      <c r="N119" s="157">
        <v>5675</v>
      </c>
      <c r="O119" s="8">
        <f t="shared" si="1"/>
        <v>2333</v>
      </c>
    </row>
    <row r="120" spans="1:15" x14ac:dyDescent="0.25">
      <c r="A120" s="6" t="s">
        <v>292</v>
      </c>
      <c r="B120" s="7">
        <v>25797</v>
      </c>
      <c r="C120" s="8" t="s">
        <v>301</v>
      </c>
      <c r="D120" s="9">
        <v>313</v>
      </c>
      <c r="E120" s="9">
        <v>355</v>
      </c>
      <c r="F120" s="9">
        <v>190</v>
      </c>
      <c r="G120" s="9">
        <v>733</v>
      </c>
      <c r="H120" s="10">
        <v>1591</v>
      </c>
      <c r="I120" s="9">
        <v>268</v>
      </c>
      <c r="J120" s="9">
        <v>580</v>
      </c>
      <c r="K120" s="9">
        <v>280</v>
      </c>
      <c r="L120" s="9">
        <v>53</v>
      </c>
      <c r="M120" s="10">
        <v>1181</v>
      </c>
      <c r="N120" s="157">
        <v>2772</v>
      </c>
      <c r="O120" s="8">
        <f t="shared" si="1"/>
        <v>923</v>
      </c>
    </row>
    <row r="121" spans="1:15" x14ac:dyDescent="0.25">
      <c r="A121" s="6" t="s">
        <v>292</v>
      </c>
      <c r="B121" s="7">
        <v>25878</v>
      </c>
      <c r="C121" s="8" t="s">
        <v>302</v>
      </c>
      <c r="D121" s="9">
        <v>716</v>
      </c>
      <c r="E121" s="9">
        <v>809</v>
      </c>
      <c r="F121" s="9">
        <v>548</v>
      </c>
      <c r="G121" s="9">
        <v>2159</v>
      </c>
      <c r="H121" s="10">
        <v>4232</v>
      </c>
      <c r="I121" s="9">
        <v>713</v>
      </c>
      <c r="J121" s="9">
        <v>706</v>
      </c>
      <c r="K121" s="9">
        <v>824</v>
      </c>
      <c r="L121" s="9">
        <v>516</v>
      </c>
      <c r="M121" s="10">
        <v>2759</v>
      </c>
      <c r="N121" s="157">
        <v>6991</v>
      </c>
      <c r="O121" s="8">
        <f t="shared" si="1"/>
        <v>2707</v>
      </c>
    </row>
    <row r="122" spans="1:15" x14ac:dyDescent="0.25">
      <c r="A122" s="98" t="s">
        <v>303</v>
      </c>
      <c r="B122" s="99"/>
      <c r="C122" s="100"/>
      <c r="D122" s="101">
        <v>5566</v>
      </c>
      <c r="E122" s="101">
        <v>6152</v>
      </c>
      <c r="F122" s="101">
        <v>5002</v>
      </c>
      <c r="G122" s="101">
        <v>14017</v>
      </c>
      <c r="H122" s="102">
        <v>30737</v>
      </c>
      <c r="I122" s="101">
        <v>5266</v>
      </c>
      <c r="J122" s="101">
        <v>8316</v>
      </c>
      <c r="K122" s="101">
        <v>6582</v>
      </c>
      <c r="L122" s="101">
        <v>1477</v>
      </c>
      <c r="M122" s="102">
        <v>21641</v>
      </c>
      <c r="N122" s="158">
        <v>52378</v>
      </c>
      <c r="O122" s="8">
        <f t="shared" si="1"/>
        <v>19019</v>
      </c>
    </row>
    <row r="123" spans="1:15" x14ac:dyDescent="0.25">
      <c r="A123" s="6" t="s">
        <v>304</v>
      </c>
      <c r="B123" s="7">
        <v>25154</v>
      </c>
      <c r="C123" s="8" t="s">
        <v>305</v>
      </c>
      <c r="D123" s="9">
        <v>2158</v>
      </c>
      <c r="E123" s="9">
        <v>2882</v>
      </c>
      <c r="F123" s="9">
        <v>1331</v>
      </c>
      <c r="G123" s="9">
        <v>9269</v>
      </c>
      <c r="H123" s="10">
        <v>15640</v>
      </c>
      <c r="I123" s="9">
        <v>1404</v>
      </c>
      <c r="J123" s="9">
        <v>1956</v>
      </c>
      <c r="K123" s="9">
        <v>1887</v>
      </c>
      <c r="L123" s="9">
        <v>219</v>
      </c>
      <c r="M123" s="10">
        <v>5466</v>
      </c>
      <c r="N123" s="157">
        <v>21106</v>
      </c>
      <c r="O123" s="8">
        <f t="shared" si="1"/>
        <v>10600</v>
      </c>
    </row>
    <row r="124" spans="1:15" x14ac:dyDescent="0.25">
      <c r="A124" s="6" t="s">
        <v>304</v>
      </c>
      <c r="B124" s="7">
        <v>25224</v>
      </c>
      <c r="C124" s="8" t="s">
        <v>306</v>
      </c>
      <c r="D124" s="9">
        <v>872</v>
      </c>
      <c r="E124" s="9">
        <v>803</v>
      </c>
      <c r="F124" s="9">
        <v>687</v>
      </c>
      <c r="G124" s="9">
        <v>3219</v>
      </c>
      <c r="H124" s="10">
        <v>5581</v>
      </c>
      <c r="I124" s="9">
        <v>572</v>
      </c>
      <c r="J124" s="9">
        <v>653</v>
      </c>
      <c r="K124" s="9">
        <v>366</v>
      </c>
      <c r="L124" s="9">
        <v>27</v>
      </c>
      <c r="M124" s="10">
        <v>1618</v>
      </c>
      <c r="N124" s="157">
        <v>7199</v>
      </c>
      <c r="O124" s="8">
        <f t="shared" si="1"/>
        <v>3906</v>
      </c>
    </row>
    <row r="125" spans="1:15" x14ac:dyDescent="0.25">
      <c r="A125" s="6" t="s">
        <v>304</v>
      </c>
      <c r="B125" s="7">
        <v>25288</v>
      </c>
      <c r="C125" s="8" t="s">
        <v>307</v>
      </c>
      <c r="D125" s="9">
        <v>2116</v>
      </c>
      <c r="E125" s="9">
        <v>1821</v>
      </c>
      <c r="F125" s="9">
        <v>1152</v>
      </c>
      <c r="G125" s="9">
        <v>8721</v>
      </c>
      <c r="H125" s="10">
        <v>13810</v>
      </c>
      <c r="I125" s="9">
        <v>389</v>
      </c>
      <c r="J125" s="9">
        <v>406</v>
      </c>
      <c r="K125" s="9">
        <v>147</v>
      </c>
      <c r="L125" s="9">
        <v>5</v>
      </c>
      <c r="M125" s="10">
        <v>947</v>
      </c>
      <c r="N125" s="157">
        <v>14757</v>
      </c>
      <c r="O125" s="8">
        <f t="shared" si="1"/>
        <v>9873</v>
      </c>
    </row>
    <row r="126" spans="1:15" x14ac:dyDescent="0.25">
      <c r="A126" s="6" t="s">
        <v>304</v>
      </c>
      <c r="B126" s="7">
        <v>25317</v>
      </c>
      <c r="C126" s="8" t="s">
        <v>308</v>
      </c>
      <c r="D126" s="9">
        <v>3794</v>
      </c>
      <c r="E126" s="9">
        <v>3080</v>
      </c>
      <c r="F126" s="9">
        <v>3107</v>
      </c>
      <c r="G126" s="9">
        <v>10624</v>
      </c>
      <c r="H126" s="10">
        <v>20605</v>
      </c>
      <c r="I126" s="9">
        <v>823</v>
      </c>
      <c r="J126" s="9">
        <v>896</v>
      </c>
      <c r="K126" s="9">
        <v>327</v>
      </c>
      <c r="L126" s="9">
        <v>42</v>
      </c>
      <c r="M126" s="10">
        <v>2088</v>
      </c>
      <c r="N126" s="157">
        <v>22693</v>
      </c>
      <c r="O126" s="8">
        <f t="shared" si="1"/>
        <v>13731</v>
      </c>
    </row>
    <row r="127" spans="1:15" x14ac:dyDescent="0.25">
      <c r="A127" s="6" t="s">
        <v>304</v>
      </c>
      <c r="B127" s="7">
        <v>25407</v>
      </c>
      <c r="C127" s="8" t="s">
        <v>309</v>
      </c>
      <c r="D127" s="9">
        <v>2517</v>
      </c>
      <c r="E127" s="9">
        <v>1840</v>
      </c>
      <c r="F127" s="9">
        <v>1024</v>
      </c>
      <c r="G127" s="9">
        <v>9368</v>
      </c>
      <c r="H127" s="10">
        <v>14749</v>
      </c>
      <c r="I127" s="9">
        <v>1353</v>
      </c>
      <c r="J127" s="9">
        <v>1113</v>
      </c>
      <c r="K127" s="9">
        <v>520</v>
      </c>
      <c r="L127" s="9">
        <v>101</v>
      </c>
      <c r="M127" s="10">
        <v>3087</v>
      </c>
      <c r="N127" s="157">
        <v>17836</v>
      </c>
      <c r="O127" s="8">
        <f t="shared" si="1"/>
        <v>10392</v>
      </c>
    </row>
    <row r="128" spans="1:15" x14ac:dyDescent="0.25">
      <c r="A128" s="6" t="s">
        <v>304</v>
      </c>
      <c r="B128" s="7">
        <v>25745</v>
      </c>
      <c r="C128" s="8" t="s">
        <v>310</v>
      </c>
      <c r="D128" s="9">
        <v>3411</v>
      </c>
      <c r="E128" s="9">
        <v>2590</v>
      </c>
      <c r="F128" s="9">
        <v>3094</v>
      </c>
      <c r="G128" s="9">
        <v>10563</v>
      </c>
      <c r="H128" s="10">
        <v>19658</v>
      </c>
      <c r="I128" s="9">
        <v>424</v>
      </c>
      <c r="J128" s="9">
        <v>434</v>
      </c>
      <c r="K128" s="9">
        <v>221</v>
      </c>
      <c r="L128" s="9">
        <v>51</v>
      </c>
      <c r="M128" s="10">
        <v>1130</v>
      </c>
      <c r="N128" s="157">
        <v>20788</v>
      </c>
      <c r="O128" s="8">
        <f t="shared" si="1"/>
        <v>13657</v>
      </c>
    </row>
    <row r="129" spans="1:15" x14ac:dyDescent="0.25">
      <c r="A129" s="6" t="s">
        <v>304</v>
      </c>
      <c r="B129" s="7">
        <v>25779</v>
      </c>
      <c r="C129" s="8" t="s">
        <v>311</v>
      </c>
      <c r="D129" s="9">
        <v>1942</v>
      </c>
      <c r="E129" s="9">
        <v>1722</v>
      </c>
      <c r="F129" s="9">
        <v>1909</v>
      </c>
      <c r="G129" s="9">
        <v>6685</v>
      </c>
      <c r="H129" s="10">
        <v>12258</v>
      </c>
      <c r="I129" s="9">
        <v>562</v>
      </c>
      <c r="J129" s="9">
        <v>935</v>
      </c>
      <c r="K129" s="9">
        <v>238</v>
      </c>
      <c r="L129" s="9">
        <v>31</v>
      </c>
      <c r="M129" s="10">
        <v>1766</v>
      </c>
      <c r="N129" s="157">
        <v>14024</v>
      </c>
      <c r="O129" s="8">
        <f t="shared" si="1"/>
        <v>8594</v>
      </c>
    </row>
    <row r="130" spans="1:15" x14ac:dyDescent="0.25">
      <c r="A130" s="6" t="s">
        <v>304</v>
      </c>
      <c r="B130" s="7">
        <v>25781</v>
      </c>
      <c r="C130" s="8" t="s">
        <v>312</v>
      </c>
      <c r="D130" s="9">
        <v>478</v>
      </c>
      <c r="E130" s="9">
        <v>363</v>
      </c>
      <c r="F130" s="9">
        <v>309</v>
      </c>
      <c r="G130" s="9">
        <v>1031</v>
      </c>
      <c r="H130" s="10">
        <v>2181</v>
      </c>
      <c r="I130" s="9">
        <v>294</v>
      </c>
      <c r="J130" s="9">
        <v>674</v>
      </c>
      <c r="K130" s="9">
        <v>444</v>
      </c>
      <c r="L130" s="9">
        <v>67</v>
      </c>
      <c r="M130" s="10">
        <v>1479</v>
      </c>
      <c r="N130" s="157">
        <v>3660</v>
      </c>
      <c r="O130" s="8">
        <f t="shared" si="1"/>
        <v>1340</v>
      </c>
    </row>
    <row r="131" spans="1:15" x14ac:dyDescent="0.25">
      <c r="A131" s="6" t="s">
        <v>304</v>
      </c>
      <c r="B131" s="7">
        <v>25793</v>
      </c>
      <c r="C131" s="8" t="s">
        <v>313</v>
      </c>
      <c r="D131" s="9">
        <v>1587</v>
      </c>
      <c r="E131" s="9">
        <v>1681</v>
      </c>
      <c r="F131" s="9">
        <v>1686</v>
      </c>
      <c r="G131" s="9">
        <v>4436</v>
      </c>
      <c r="H131" s="10">
        <v>9390</v>
      </c>
      <c r="I131" s="9">
        <v>1121</v>
      </c>
      <c r="J131" s="9">
        <v>2146</v>
      </c>
      <c r="K131" s="9">
        <v>1224</v>
      </c>
      <c r="L131" s="9">
        <v>63</v>
      </c>
      <c r="M131" s="10">
        <v>4554</v>
      </c>
      <c r="N131" s="157">
        <v>13944</v>
      </c>
      <c r="O131" s="8">
        <f t="shared" si="1"/>
        <v>6122</v>
      </c>
    </row>
    <row r="132" spans="1:15" x14ac:dyDescent="0.25">
      <c r="A132" s="6" t="s">
        <v>304</v>
      </c>
      <c r="B132" s="7">
        <v>25843</v>
      </c>
      <c r="C132" s="8" t="s">
        <v>304</v>
      </c>
      <c r="D132" s="9">
        <v>3815</v>
      </c>
      <c r="E132" s="9">
        <v>2560</v>
      </c>
      <c r="F132" s="9">
        <v>2057</v>
      </c>
      <c r="G132" s="9">
        <v>9642</v>
      </c>
      <c r="H132" s="10">
        <v>18074</v>
      </c>
      <c r="I132" s="9">
        <v>1000</v>
      </c>
      <c r="J132" s="9">
        <v>1104</v>
      </c>
      <c r="K132" s="9">
        <v>569</v>
      </c>
      <c r="L132" s="9">
        <v>91</v>
      </c>
      <c r="M132" s="10">
        <v>2764</v>
      </c>
      <c r="N132" s="157">
        <v>20838</v>
      </c>
      <c r="O132" s="8">
        <f t="shared" ref="O132:O134" si="2">F132+G132</f>
        <v>11699</v>
      </c>
    </row>
    <row r="133" spans="1:15" ht="15.75" thickBot="1" x14ac:dyDescent="0.3">
      <c r="A133" s="103" t="s">
        <v>314</v>
      </c>
      <c r="B133" s="104"/>
      <c r="C133" s="105"/>
      <c r="D133" s="106">
        <v>22690</v>
      </c>
      <c r="E133" s="106">
        <v>19342</v>
      </c>
      <c r="F133" s="106">
        <v>16356</v>
      </c>
      <c r="G133" s="106">
        <v>73558</v>
      </c>
      <c r="H133" s="107">
        <v>131946</v>
      </c>
      <c r="I133" s="106">
        <v>7942</v>
      </c>
      <c r="J133" s="106">
        <v>10317</v>
      </c>
      <c r="K133" s="106">
        <v>5943</v>
      </c>
      <c r="L133" s="106">
        <v>697</v>
      </c>
      <c r="M133" s="107">
        <v>24899</v>
      </c>
      <c r="N133" s="159">
        <v>156845</v>
      </c>
      <c r="O133" s="8">
        <f t="shared" si="2"/>
        <v>89914</v>
      </c>
    </row>
    <row r="134" spans="1:15" ht="15.75" thickBot="1" x14ac:dyDescent="0.3">
      <c r="A134" s="108" t="s">
        <v>315</v>
      </c>
      <c r="B134" s="109"/>
      <c r="C134" s="110"/>
      <c r="D134" s="111">
        <v>182612</v>
      </c>
      <c r="E134" s="111">
        <v>184469</v>
      </c>
      <c r="F134" s="111">
        <v>158055</v>
      </c>
      <c r="G134" s="111">
        <v>497194</v>
      </c>
      <c r="H134" s="112">
        <v>1022330</v>
      </c>
      <c r="I134" s="111">
        <v>118741</v>
      </c>
      <c r="J134" s="111">
        <v>169633</v>
      </c>
      <c r="K134" s="111">
        <v>133245</v>
      </c>
      <c r="L134" s="111">
        <v>39968</v>
      </c>
      <c r="M134" s="112">
        <v>461587</v>
      </c>
      <c r="N134" s="160">
        <v>1483917</v>
      </c>
      <c r="O134" s="160">
        <f t="shared" si="2"/>
        <v>655249</v>
      </c>
    </row>
    <row r="136" spans="1:15" x14ac:dyDescent="0.25">
      <c r="N136" s="162"/>
    </row>
  </sheetData>
  <autoFilter ref="A2:N134" xr:uid="{00000000-0009-0000-0000-000001000000}"/>
  <mergeCells count="1">
    <mergeCell ref="B1:J1"/>
  </mergeCells>
  <hyperlinks>
    <hyperlink ref="A1" location="PRESENTACIÓN!A1" display="PRESENTACIÓN!A1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22"/>
  <sheetViews>
    <sheetView workbookViewId="0"/>
  </sheetViews>
  <sheetFormatPr baseColWidth="10" defaultRowHeight="15" x14ac:dyDescent="0.25"/>
  <cols>
    <col min="1" max="1" width="23" customWidth="1"/>
    <col min="2" max="2" width="18.140625" customWidth="1"/>
    <col min="3" max="3" width="21.42578125" customWidth="1"/>
    <col min="4" max="4" width="11.42578125" bestFit="1" customWidth="1"/>
    <col min="5" max="5" width="13.5703125" style="55" customWidth="1"/>
    <col min="6" max="6" width="17.5703125" customWidth="1"/>
    <col min="7" max="7" width="15.85546875" customWidth="1"/>
    <col min="9" max="9" width="11.42578125" style="55"/>
    <col min="10" max="10" width="22.28515625" customWidth="1"/>
    <col min="12" max="12" width="13.28515625" customWidth="1"/>
    <col min="13" max="13" width="11.42578125" style="55"/>
    <col min="14" max="14" width="23" customWidth="1"/>
    <col min="16" max="16" width="12.85546875" customWidth="1"/>
    <col min="17" max="18" width="11.42578125" style="56"/>
  </cols>
  <sheetData>
    <row r="1" spans="1:19" ht="63" customHeight="1" thickBot="1" x14ac:dyDescent="0.3">
      <c r="A1" s="3" t="s">
        <v>156</v>
      </c>
      <c r="B1" s="435" t="s">
        <v>447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7"/>
    </row>
    <row r="2" spans="1:19" ht="15.75" thickBot="1" x14ac:dyDescent="0.3">
      <c r="E2" s="430" t="s">
        <v>329</v>
      </c>
      <c r="F2" s="431"/>
      <c r="G2" s="431"/>
      <c r="H2" s="432"/>
      <c r="I2" s="430" t="s">
        <v>332</v>
      </c>
      <c r="J2" s="431"/>
      <c r="K2" s="431"/>
      <c r="L2" s="432"/>
      <c r="M2" s="430" t="s">
        <v>333</v>
      </c>
      <c r="N2" s="431"/>
      <c r="O2" s="431"/>
      <c r="P2" s="432"/>
      <c r="Q2" s="433" t="s">
        <v>334</v>
      </c>
      <c r="R2" s="434"/>
    </row>
    <row r="3" spans="1:19" s="66" customFormat="1" ht="60.75" thickBot="1" x14ac:dyDescent="0.3">
      <c r="A3" s="57" t="s">
        <v>158</v>
      </c>
      <c r="B3" s="58" t="s">
        <v>159</v>
      </c>
      <c r="C3" s="58" t="s">
        <v>160</v>
      </c>
      <c r="D3" s="58" t="s">
        <v>335</v>
      </c>
      <c r="E3" s="59" t="s">
        <v>336</v>
      </c>
      <c r="F3" s="58" t="s">
        <v>337</v>
      </c>
      <c r="G3" s="58" t="s">
        <v>448</v>
      </c>
      <c r="H3" s="60" t="s">
        <v>339</v>
      </c>
      <c r="I3" s="59" t="s">
        <v>336</v>
      </c>
      <c r="J3" s="58" t="s">
        <v>337</v>
      </c>
      <c r="K3" s="58" t="s">
        <v>338</v>
      </c>
      <c r="L3" s="61" t="s">
        <v>340</v>
      </c>
      <c r="M3" s="59" t="s">
        <v>336</v>
      </c>
      <c r="N3" s="58" t="s">
        <v>337</v>
      </c>
      <c r="O3" s="58" t="s">
        <v>338</v>
      </c>
      <c r="P3" s="62" t="s">
        <v>341</v>
      </c>
      <c r="Q3" s="63" t="s">
        <v>334</v>
      </c>
      <c r="R3" s="64" t="s">
        <v>342</v>
      </c>
      <c r="S3" s="65" t="s">
        <v>343</v>
      </c>
    </row>
    <row r="4" spans="1:19" x14ac:dyDescent="0.25">
      <c r="A4" s="67" t="s">
        <v>171</v>
      </c>
      <c r="B4" s="68">
        <v>25183</v>
      </c>
      <c r="C4" s="68" t="s">
        <v>172</v>
      </c>
      <c r="D4" s="69">
        <v>32605</v>
      </c>
      <c r="E4" s="70">
        <v>65</v>
      </c>
      <c r="F4" s="68" t="s">
        <v>344</v>
      </c>
      <c r="G4" s="68">
        <v>1310</v>
      </c>
      <c r="H4" s="71">
        <f>D4*E4/100</f>
        <v>21193.25</v>
      </c>
      <c r="I4" s="70">
        <v>15</v>
      </c>
      <c r="J4" s="68" t="s">
        <v>345</v>
      </c>
      <c r="K4" s="68">
        <v>80</v>
      </c>
      <c r="L4" s="72">
        <f t="shared" ref="L4:L67" si="0">D4*I4/100</f>
        <v>4890.75</v>
      </c>
      <c r="M4" s="70">
        <v>20</v>
      </c>
      <c r="N4" s="68" t="s">
        <v>346</v>
      </c>
      <c r="O4" s="73">
        <v>638</v>
      </c>
      <c r="P4" s="74">
        <f t="shared" ref="P4:P67" si="1">D4*M4/100</f>
        <v>6521</v>
      </c>
      <c r="Q4" s="75">
        <f>P4+L4+H4</f>
        <v>32605</v>
      </c>
      <c r="R4" s="76">
        <f t="shared" ref="R4:R67" si="2">M4+I4+E4</f>
        <v>100</v>
      </c>
      <c r="S4" s="77">
        <f>O4+K4+G4</f>
        <v>2028</v>
      </c>
    </row>
    <row r="5" spans="1:19" x14ac:dyDescent="0.25">
      <c r="A5" s="78" t="s">
        <v>171</v>
      </c>
      <c r="B5" s="8">
        <v>25426</v>
      </c>
      <c r="C5" s="8" t="s">
        <v>173</v>
      </c>
      <c r="D5" s="79">
        <v>13901</v>
      </c>
      <c r="E5" s="80">
        <v>15</v>
      </c>
      <c r="F5" s="8" t="s">
        <v>347</v>
      </c>
      <c r="G5" s="8">
        <v>320</v>
      </c>
      <c r="H5" s="81">
        <f t="shared" ref="H5:H68" si="3">D5*E5/100</f>
        <v>2085.15</v>
      </c>
      <c r="I5" s="80">
        <v>35</v>
      </c>
      <c r="J5" s="8" t="s">
        <v>348</v>
      </c>
      <c r="K5" s="8">
        <v>530</v>
      </c>
      <c r="L5" s="72">
        <f t="shared" si="0"/>
        <v>4865.3500000000004</v>
      </c>
      <c r="M5" s="80">
        <v>50</v>
      </c>
      <c r="N5" s="8" t="s">
        <v>349</v>
      </c>
      <c r="O5" s="82">
        <v>890</v>
      </c>
      <c r="P5" s="74">
        <f t="shared" si="1"/>
        <v>6950.5</v>
      </c>
      <c r="Q5" s="83">
        <f t="shared" ref="Q5:Q68" si="4">P5+L5+H5</f>
        <v>13901</v>
      </c>
      <c r="R5" s="84">
        <f t="shared" si="2"/>
        <v>100</v>
      </c>
      <c r="S5" s="77">
        <f t="shared" ref="S5:S68" si="5">O5+K5+G5</f>
        <v>1740</v>
      </c>
    </row>
    <row r="6" spans="1:19" x14ac:dyDescent="0.25">
      <c r="A6" s="78" t="s">
        <v>171</v>
      </c>
      <c r="B6" s="8">
        <v>25436</v>
      </c>
      <c r="C6" s="8" t="s">
        <v>174</v>
      </c>
      <c r="D6" s="79">
        <v>7829</v>
      </c>
      <c r="E6" s="80">
        <v>5</v>
      </c>
      <c r="F6" s="8" t="s">
        <v>350</v>
      </c>
      <c r="G6" s="8">
        <v>30</v>
      </c>
      <c r="H6" s="81">
        <f t="shared" si="3"/>
        <v>391.45</v>
      </c>
      <c r="I6" s="80">
        <v>45</v>
      </c>
      <c r="J6" s="8" t="s">
        <v>351</v>
      </c>
      <c r="K6" s="8">
        <v>280</v>
      </c>
      <c r="L6" s="72">
        <f t="shared" si="0"/>
        <v>3523.05</v>
      </c>
      <c r="M6" s="80">
        <v>50</v>
      </c>
      <c r="N6" s="8" t="s">
        <v>352</v>
      </c>
      <c r="O6" s="82">
        <v>750</v>
      </c>
      <c r="P6" s="74">
        <f t="shared" si="1"/>
        <v>3914.5</v>
      </c>
      <c r="Q6" s="83">
        <f t="shared" si="4"/>
        <v>7829</v>
      </c>
      <c r="R6" s="84">
        <f t="shared" si="2"/>
        <v>100</v>
      </c>
      <c r="S6" s="77">
        <f t="shared" si="5"/>
        <v>1060</v>
      </c>
    </row>
    <row r="7" spans="1:19" x14ac:dyDescent="0.25">
      <c r="A7" s="78" t="s">
        <v>171</v>
      </c>
      <c r="B7" s="8">
        <v>25736</v>
      </c>
      <c r="C7" s="8" t="s">
        <v>175</v>
      </c>
      <c r="D7" s="79">
        <v>13807</v>
      </c>
      <c r="E7" s="80">
        <v>18</v>
      </c>
      <c r="F7" s="8" t="s">
        <v>353</v>
      </c>
      <c r="G7" s="8">
        <v>270</v>
      </c>
      <c r="H7" s="81">
        <f t="shared" si="3"/>
        <v>2485.2600000000002</v>
      </c>
      <c r="I7" s="80">
        <v>36</v>
      </c>
      <c r="J7" s="8" t="s">
        <v>354</v>
      </c>
      <c r="K7" s="8">
        <v>20</v>
      </c>
      <c r="L7" s="72">
        <f t="shared" si="0"/>
        <v>4970.5200000000004</v>
      </c>
      <c r="M7" s="80">
        <v>46</v>
      </c>
      <c r="N7" s="8" t="s">
        <v>354</v>
      </c>
      <c r="O7" s="82">
        <v>480</v>
      </c>
      <c r="P7" s="74">
        <f t="shared" si="1"/>
        <v>6351.22</v>
      </c>
      <c r="Q7" s="83">
        <f t="shared" si="4"/>
        <v>13807.000000000002</v>
      </c>
      <c r="R7" s="84">
        <f t="shared" si="2"/>
        <v>100</v>
      </c>
      <c r="S7" s="77">
        <f t="shared" si="5"/>
        <v>770</v>
      </c>
    </row>
    <row r="8" spans="1:19" x14ac:dyDescent="0.25">
      <c r="A8" s="78" t="s">
        <v>171</v>
      </c>
      <c r="B8" s="8">
        <v>25772</v>
      </c>
      <c r="C8" s="8" t="s">
        <v>176</v>
      </c>
      <c r="D8" s="79">
        <v>19600</v>
      </c>
      <c r="E8" s="80">
        <v>47</v>
      </c>
      <c r="F8" s="8" t="s">
        <v>353</v>
      </c>
      <c r="G8" s="8">
        <v>545</v>
      </c>
      <c r="H8" s="81">
        <f t="shared" si="3"/>
        <v>9212</v>
      </c>
      <c r="I8" s="80">
        <v>1</v>
      </c>
      <c r="J8" s="8" t="s">
        <v>345</v>
      </c>
      <c r="K8" s="8">
        <v>5</v>
      </c>
      <c r="L8" s="72">
        <f t="shared" si="0"/>
        <v>196</v>
      </c>
      <c r="M8" s="80">
        <v>52</v>
      </c>
      <c r="N8" s="8" t="s">
        <v>348</v>
      </c>
      <c r="O8" s="82">
        <v>603</v>
      </c>
      <c r="P8" s="74">
        <f t="shared" si="1"/>
        <v>10192</v>
      </c>
      <c r="Q8" s="83">
        <f t="shared" si="4"/>
        <v>19600</v>
      </c>
      <c r="R8" s="84">
        <f t="shared" si="2"/>
        <v>100</v>
      </c>
      <c r="S8" s="77">
        <f t="shared" si="5"/>
        <v>1153</v>
      </c>
    </row>
    <row r="9" spans="1:19" x14ac:dyDescent="0.25">
      <c r="A9" s="78" t="s">
        <v>171</v>
      </c>
      <c r="B9" s="8">
        <v>25807</v>
      </c>
      <c r="C9" s="8" t="s">
        <v>177</v>
      </c>
      <c r="D9" s="79">
        <v>3786</v>
      </c>
      <c r="E9" s="80">
        <v>30</v>
      </c>
      <c r="F9" s="8" t="s">
        <v>355</v>
      </c>
      <c r="G9" s="8">
        <v>6</v>
      </c>
      <c r="H9" s="81">
        <f t="shared" si="3"/>
        <v>1135.8</v>
      </c>
      <c r="I9" s="80">
        <v>50</v>
      </c>
      <c r="J9" s="8" t="s">
        <v>356</v>
      </c>
      <c r="K9" s="8">
        <v>12</v>
      </c>
      <c r="L9" s="72">
        <f t="shared" si="0"/>
        <v>1893</v>
      </c>
      <c r="M9" s="80">
        <v>20</v>
      </c>
      <c r="N9" s="8" t="s">
        <v>357</v>
      </c>
      <c r="O9" s="82">
        <v>5</v>
      </c>
      <c r="P9" s="74">
        <f t="shared" si="1"/>
        <v>757.2</v>
      </c>
      <c r="Q9" s="83">
        <f t="shared" si="4"/>
        <v>3786</v>
      </c>
      <c r="R9" s="84">
        <f t="shared" si="2"/>
        <v>100</v>
      </c>
      <c r="S9" s="77">
        <f t="shared" si="5"/>
        <v>23</v>
      </c>
    </row>
    <row r="10" spans="1:19" x14ac:dyDescent="0.25">
      <c r="A10" s="78" t="s">
        <v>171</v>
      </c>
      <c r="B10" s="8">
        <v>25873</v>
      </c>
      <c r="C10" s="8" t="s">
        <v>178</v>
      </c>
      <c r="D10" s="79">
        <v>28951</v>
      </c>
      <c r="E10" s="80">
        <v>50</v>
      </c>
      <c r="F10" s="8" t="s">
        <v>344</v>
      </c>
      <c r="G10" s="8">
        <v>102</v>
      </c>
      <c r="H10" s="81">
        <f t="shared" si="3"/>
        <v>14475.5</v>
      </c>
      <c r="I10" s="80">
        <v>40</v>
      </c>
      <c r="J10" s="8" t="s">
        <v>358</v>
      </c>
      <c r="K10" s="8">
        <v>17</v>
      </c>
      <c r="L10" s="72">
        <f t="shared" si="0"/>
        <v>11580.4</v>
      </c>
      <c r="M10" s="80">
        <v>10</v>
      </c>
      <c r="N10" s="8" t="s">
        <v>359</v>
      </c>
      <c r="O10" s="82">
        <v>40</v>
      </c>
      <c r="P10" s="74">
        <f t="shared" si="1"/>
        <v>2895.1</v>
      </c>
      <c r="Q10" s="83">
        <f t="shared" si="4"/>
        <v>28951</v>
      </c>
      <c r="R10" s="84">
        <f t="shared" si="2"/>
        <v>100</v>
      </c>
      <c r="S10" s="77">
        <f t="shared" si="5"/>
        <v>159</v>
      </c>
    </row>
    <row r="11" spans="1:19" x14ac:dyDescent="0.25">
      <c r="A11" s="78" t="s">
        <v>180</v>
      </c>
      <c r="B11" s="8">
        <v>25001</v>
      </c>
      <c r="C11" s="8" t="s">
        <v>181</v>
      </c>
      <c r="D11" s="79">
        <v>6128</v>
      </c>
      <c r="E11" s="80">
        <v>18</v>
      </c>
      <c r="F11" s="8" t="s">
        <v>360</v>
      </c>
      <c r="G11" s="8">
        <v>37</v>
      </c>
      <c r="H11" s="81">
        <f t="shared" si="3"/>
        <v>1103.04</v>
      </c>
      <c r="I11" s="80">
        <v>46</v>
      </c>
      <c r="J11" s="8" t="s">
        <v>361</v>
      </c>
      <c r="K11" s="8">
        <v>95</v>
      </c>
      <c r="L11" s="72">
        <f t="shared" si="0"/>
        <v>2818.88</v>
      </c>
      <c r="M11" s="80">
        <v>36</v>
      </c>
      <c r="N11" s="8" t="s">
        <v>362</v>
      </c>
      <c r="O11" s="82">
        <v>69</v>
      </c>
      <c r="P11" s="74">
        <f t="shared" si="1"/>
        <v>2206.08</v>
      </c>
      <c r="Q11" s="83">
        <f t="shared" si="4"/>
        <v>6128</v>
      </c>
      <c r="R11" s="84">
        <f t="shared" si="2"/>
        <v>100</v>
      </c>
      <c r="S11" s="77">
        <f t="shared" si="5"/>
        <v>201</v>
      </c>
    </row>
    <row r="12" spans="1:19" x14ac:dyDescent="0.25">
      <c r="A12" s="78" t="s">
        <v>180</v>
      </c>
      <c r="B12" s="8">
        <v>25307</v>
      </c>
      <c r="C12" s="8" t="s">
        <v>182</v>
      </c>
      <c r="D12" s="79">
        <v>5802</v>
      </c>
      <c r="E12" s="80">
        <v>28</v>
      </c>
      <c r="F12" s="8" t="s">
        <v>363</v>
      </c>
      <c r="G12" s="8">
        <v>25</v>
      </c>
      <c r="H12" s="81">
        <f t="shared" si="3"/>
        <v>1624.56</v>
      </c>
      <c r="I12" s="80">
        <v>33</v>
      </c>
      <c r="J12" s="8" t="s">
        <v>361</v>
      </c>
      <c r="K12" s="8">
        <v>30</v>
      </c>
      <c r="L12" s="72">
        <f t="shared" si="0"/>
        <v>1914.66</v>
      </c>
      <c r="M12" s="80">
        <v>39</v>
      </c>
      <c r="N12" s="8" t="s">
        <v>364</v>
      </c>
      <c r="O12" s="82">
        <v>57</v>
      </c>
      <c r="P12" s="74">
        <f t="shared" si="1"/>
        <v>2262.7800000000002</v>
      </c>
      <c r="Q12" s="83">
        <f t="shared" si="4"/>
        <v>5802</v>
      </c>
      <c r="R12" s="84">
        <f t="shared" si="2"/>
        <v>100</v>
      </c>
      <c r="S12" s="77">
        <f t="shared" si="5"/>
        <v>112</v>
      </c>
    </row>
    <row r="13" spans="1:19" x14ac:dyDescent="0.25">
      <c r="A13" s="78" t="s">
        <v>180</v>
      </c>
      <c r="B13" s="8">
        <v>25324</v>
      </c>
      <c r="C13" s="8" t="s">
        <v>183</v>
      </c>
      <c r="D13" s="79">
        <v>2300</v>
      </c>
      <c r="E13" s="80"/>
      <c r="F13" s="8" t="s">
        <v>357</v>
      </c>
      <c r="G13" s="8">
        <v>0</v>
      </c>
      <c r="H13" s="81">
        <f t="shared" si="3"/>
        <v>0</v>
      </c>
      <c r="I13" s="80">
        <v>100</v>
      </c>
      <c r="J13" s="8" t="s">
        <v>361</v>
      </c>
      <c r="K13" s="8">
        <v>82</v>
      </c>
      <c r="L13" s="72">
        <f t="shared" si="0"/>
        <v>2300</v>
      </c>
      <c r="M13" s="80"/>
      <c r="N13" s="8" t="s">
        <v>357</v>
      </c>
      <c r="O13" s="82">
        <v>0</v>
      </c>
      <c r="P13" s="74">
        <f t="shared" si="1"/>
        <v>0</v>
      </c>
      <c r="Q13" s="83">
        <f t="shared" si="4"/>
        <v>2300</v>
      </c>
      <c r="R13" s="84">
        <f t="shared" si="2"/>
        <v>100</v>
      </c>
      <c r="S13" s="77">
        <f t="shared" si="5"/>
        <v>82</v>
      </c>
    </row>
    <row r="14" spans="1:19" x14ac:dyDescent="0.25">
      <c r="A14" s="78" t="s">
        <v>180</v>
      </c>
      <c r="B14" s="8">
        <v>25368</v>
      </c>
      <c r="C14" s="8" t="s">
        <v>184</v>
      </c>
      <c r="D14" s="79">
        <v>4817</v>
      </c>
      <c r="E14" s="80"/>
      <c r="F14" s="8" t="s">
        <v>357</v>
      </c>
      <c r="G14" s="8">
        <v>0</v>
      </c>
      <c r="H14" s="81">
        <f t="shared" si="3"/>
        <v>0</v>
      </c>
      <c r="I14" s="80">
        <v>80</v>
      </c>
      <c r="J14" s="8" t="s">
        <v>365</v>
      </c>
      <c r="K14" s="8">
        <v>164.8</v>
      </c>
      <c r="L14" s="72">
        <f t="shared" si="0"/>
        <v>3853.6</v>
      </c>
      <c r="M14" s="80">
        <v>20</v>
      </c>
      <c r="N14" s="8" t="s">
        <v>366</v>
      </c>
      <c r="O14" s="82">
        <v>41</v>
      </c>
      <c r="P14" s="74">
        <f t="shared" si="1"/>
        <v>963.4</v>
      </c>
      <c r="Q14" s="83">
        <f t="shared" si="4"/>
        <v>4817</v>
      </c>
      <c r="R14" s="84">
        <f t="shared" si="2"/>
        <v>100</v>
      </c>
      <c r="S14" s="77">
        <f t="shared" si="5"/>
        <v>205.8</v>
      </c>
    </row>
    <row r="15" spans="1:19" x14ac:dyDescent="0.25">
      <c r="A15" s="78" t="s">
        <v>180</v>
      </c>
      <c r="B15" s="8">
        <v>25483</v>
      </c>
      <c r="C15" s="8" t="s">
        <v>185</v>
      </c>
      <c r="D15" s="79">
        <v>1507</v>
      </c>
      <c r="E15" s="80"/>
      <c r="F15" s="8" t="s">
        <v>357</v>
      </c>
      <c r="G15" s="8">
        <v>0</v>
      </c>
      <c r="H15" s="81">
        <f t="shared" si="3"/>
        <v>0</v>
      </c>
      <c r="I15" s="80">
        <v>98.2</v>
      </c>
      <c r="J15" s="8" t="s">
        <v>357</v>
      </c>
      <c r="K15" s="8">
        <v>60</v>
      </c>
      <c r="L15" s="72">
        <f t="shared" si="0"/>
        <v>1479.874</v>
      </c>
      <c r="M15" s="80">
        <v>1.8</v>
      </c>
      <c r="N15" s="8" t="s">
        <v>362</v>
      </c>
      <c r="O15" s="82">
        <v>1</v>
      </c>
      <c r="P15" s="74">
        <f t="shared" si="1"/>
        <v>27.125999999999998</v>
      </c>
      <c r="Q15" s="83">
        <f t="shared" si="4"/>
        <v>1507</v>
      </c>
      <c r="R15" s="84">
        <f t="shared" si="2"/>
        <v>100</v>
      </c>
      <c r="S15" s="77">
        <f t="shared" si="5"/>
        <v>61</v>
      </c>
    </row>
    <row r="16" spans="1:19" x14ac:dyDescent="0.25">
      <c r="A16" s="78" t="s">
        <v>180</v>
      </c>
      <c r="B16" s="8">
        <v>25488</v>
      </c>
      <c r="C16" s="8" t="s">
        <v>186</v>
      </c>
      <c r="D16" s="79">
        <v>6331</v>
      </c>
      <c r="E16" s="80"/>
      <c r="F16" s="8" t="s">
        <v>357</v>
      </c>
      <c r="G16" s="8">
        <v>0</v>
      </c>
      <c r="H16" s="81">
        <f t="shared" si="3"/>
        <v>0</v>
      </c>
      <c r="I16" s="80">
        <v>4</v>
      </c>
      <c r="J16" s="8" t="s">
        <v>367</v>
      </c>
      <c r="K16" s="8">
        <v>10</v>
      </c>
      <c r="L16" s="72">
        <f t="shared" si="0"/>
        <v>253.24</v>
      </c>
      <c r="M16" s="80">
        <v>96</v>
      </c>
      <c r="N16" s="8" t="s">
        <v>362</v>
      </c>
      <c r="O16" s="82">
        <v>203</v>
      </c>
      <c r="P16" s="74">
        <f t="shared" si="1"/>
        <v>6077.76</v>
      </c>
      <c r="Q16" s="83">
        <f t="shared" si="4"/>
        <v>6331</v>
      </c>
      <c r="R16" s="84">
        <f t="shared" si="2"/>
        <v>100</v>
      </c>
      <c r="S16" s="77">
        <f t="shared" si="5"/>
        <v>213</v>
      </c>
    </row>
    <row r="17" spans="1:19" x14ac:dyDescent="0.25">
      <c r="A17" s="78" t="s">
        <v>180</v>
      </c>
      <c r="B17" s="8">
        <v>25612</v>
      </c>
      <c r="C17" s="8" t="s">
        <v>187</v>
      </c>
      <c r="D17" s="79">
        <v>8355</v>
      </c>
      <c r="E17" s="80">
        <v>10</v>
      </c>
      <c r="F17" s="8" t="s">
        <v>368</v>
      </c>
      <c r="G17" s="8">
        <v>3</v>
      </c>
      <c r="H17" s="81">
        <f t="shared" si="3"/>
        <v>835.5</v>
      </c>
      <c r="I17" s="80">
        <v>10</v>
      </c>
      <c r="J17" s="8" t="s">
        <v>369</v>
      </c>
      <c r="K17" s="8">
        <v>17</v>
      </c>
      <c r="L17" s="72">
        <f t="shared" si="0"/>
        <v>835.5</v>
      </c>
      <c r="M17" s="80">
        <v>80</v>
      </c>
      <c r="N17" s="8" t="s">
        <v>370</v>
      </c>
      <c r="O17" s="82">
        <v>200</v>
      </c>
      <c r="P17" s="74">
        <f t="shared" si="1"/>
        <v>6684</v>
      </c>
      <c r="Q17" s="83">
        <f t="shared" si="4"/>
        <v>8355</v>
      </c>
      <c r="R17" s="84">
        <f t="shared" si="2"/>
        <v>100</v>
      </c>
      <c r="S17" s="77">
        <f t="shared" si="5"/>
        <v>220</v>
      </c>
    </row>
    <row r="18" spans="1:19" x14ac:dyDescent="0.25">
      <c r="A18" s="78" t="s">
        <v>180</v>
      </c>
      <c r="B18" s="8">
        <v>25815</v>
      </c>
      <c r="C18" s="8" t="s">
        <v>188</v>
      </c>
      <c r="D18" s="79">
        <v>14702</v>
      </c>
      <c r="E18" s="80">
        <v>4</v>
      </c>
      <c r="F18" s="8" t="s">
        <v>371</v>
      </c>
      <c r="G18" s="8">
        <v>16</v>
      </c>
      <c r="H18" s="81">
        <f t="shared" si="3"/>
        <v>588.08000000000004</v>
      </c>
      <c r="I18" s="80">
        <v>67</v>
      </c>
      <c r="J18" s="8" t="s">
        <v>372</v>
      </c>
      <c r="K18" s="8">
        <v>245</v>
      </c>
      <c r="L18" s="72">
        <f t="shared" si="0"/>
        <v>9850.34</v>
      </c>
      <c r="M18" s="80">
        <v>29</v>
      </c>
      <c r="N18" s="8" t="s">
        <v>373</v>
      </c>
      <c r="O18" s="82">
        <v>103</v>
      </c>
      <c r="P18" s="74">
        <f t="shared" si="1"/>
        <v>4263.58</v>
      </c>
      <c r="Q18" s="83">
        <f t="shared" si="4"/>
        <v>14702</v>
      </c>
      <c r="R18" s="84">
        <f t="shared" si="2"/>
        <v>100</v>
      </c>
      <c r="S18" s="77">
        <f t="shared" si="5"/>
        <v>364</v>
      </c>
    </row>
    <row r="19" spans="1:19" x14ac:dyDescent="0.25">
      <c r="A19" s="78" t="s">
        <v>190</v>
      </c>
      <c r="B19" s="8">
        <v>25148</v>
      </c>
      <c r="C19" s="8" t="s">
        <v>191</v>
      </c>
      <c r="D19" s="79">
        <v>50807</v>
      </c>
      <c r="E19" s="80">
        <v>2</v>
      </c>
      <c r="F19" s="8" t="s">
        <v>371</v>
      </c>
      <c r="G19" s="8">
        <v>50</v>
      </c>
      <c r="H19" s="81">
        <f t="shared" si="3"/>
        <v>1016.14</v>
      </c>
      <c r="I19" s="80">
        <v>11</v>
      </c>
      <c r="J19" s="8" t="s">
        <v>374</v>
      </c>
      <c r="K19" s="8">
        <v>143</v>
      </c>
      <c r="L19" s="72">
        <f t="shared" si="0"/>
        <v>5588.77</v>
      </c>
      <c r="M19" s="80">
        <v>87</v>
      </c>
      <c r="N19" s="8" t="s">
        <v>375</v>
      </c>
      <c r="O19" s="82">
        <v>1128</v>
      </c>
      <c r="P19" s="74">
        <f t="shared" si="1"/>
        <v>44202.09</v>
      </c>
      <c r="Q19" s="83">
        <f t="shared" si="4"/>
        <v>50807</v>
      </c>
      <c r="R19" s="84">
        <f t="shared" si="2"/>
        <v>100</v>
      </c>
      <c r="S19" s="77">
        <f t="shared" si="5"/>
        <v>1321</v>
      </c>
    </row>
    <row r="20" spans="1:19" x14ac:dyDescent="0.25">
      <c r="A20" s="78" t="s">
        <v>190</v>
      </c>
      <c r="B20" s="8">
        <v>25320</v>
      </c>
      <c r="C20" s="8" t="s">
        <v>192</v>
      </c>
      <c r="D20" s="79">
        <v>56728</v>
      </c>
      <c r="E20" s="80">
        <v>5</v>
      </c>
      <c r="F20" s="8" t="s">
        <v>344</v>
      </c>
      <c r="G20" s="8">
        <v>182</v>
      </c>
      <c r="H20" s="81">
        <f t="shared" si="3"/>
        <v>2836.4</v>
      </c>
      <c r="I20" s="80">
        <v>35</v>
      </c>
      <c r="J20" s="8" t="s">
        <v>369</v>
      </c>
      <c r="K20" s="8">
        <v>405</v>
      </c>
      <c r="L20" s="72">
        <f t="shared" si="0"/>
        <v>19854.8</v>
      </c>
      <c r="M20" s="80">
        <v>60</v>
      </c>
      <c r="N20" s="8" t="s">
        <v>376</v>
      </c>
      <c r="O20" s="82">
        <v>480</v>
      </c>
      <c r="P20" s="74">
        <f t="shared" si="1"/>
        <v>34036.800000000003</v>
      </c>
      <c r="Q20" s="83">
        <f t="shared" si="4"/>
        <v>56728.000000000007</v>
      </c>
      <c r="R20" s="84">
        <f t="shared" si="2"/>
        <v>100</v>
      </c>
      <c r="S20" s="77">
        <f t="shared" si="5"/>
        <v>1067</v>
      </c>
    </row>
    <row r="21" spans="1:19" x14ac:dyDescent="0.25">
      <c r="A21" s="78" t="s">
        <v>190</v>
      </c>
      <c r="B21" s="8">
        <v>25572</v>
      </c>
      <c r="C21" s="8" t="s">
        <v>193</v>
      </c>
      <c r="D21" s="79">
        <v>59885</v>
      </c>
      <c r="E21" s="80"/>
      <c r="F21" s="8" t="s">
        <v>357</v>
      </c>
      <c r="G21" s="8">
        <v>0</v>
      </c>
      <c r="H21" s="81">
        <f t="shared" si="3"/>
        <v>0</v>
      </c>
      <c r="I21" s="80">
        <v>60</v>
      </c>
      <c r="J21" s="8" t="s">
        <v>377</v>
      </c>
      <c r="K21" s="8">
        <v>485</v>
      </c>
      <c r="L21" s="72">
        <f t="shared" si="0"/>
        <v>35931</v>
      </c>
      <c r="M21" s="80">
        <v>40</v>
      </c>
      <c r="N21" s="8" t="s">
        <v>377</v>
      </c>
      <c r="O21" s="82">
        <v>293</v>
      </c>
      <c r="P21" s="74">
        <f t="shared" si="1"/>
        <v>23954</v>
      </c>
      <c r="Q21" s="83">
        <f t="shared" si="4"/>
        <v>59885</v>
      </c>
      <c r="R21" s="84">
        <f t="shared" si="2"/>
        <v>100</v>
      </c>
      <c r="S21" s="77">
        <f t="shared" si="5"/>
        <v>778</v>
      </c>
    </row>
    <row r="22" spans="1:19" x14ac:dyDescent="0.25">
      <c r="A22" s="78" t="s">
        <v>195</v>
      </c>
      <c r="B22" s="8">
        <v>25019</v>
      </c>
      <c r="C22" s="8" t="s">
        <v>196</v>
      </c>
      <c r="D22" s="79">
        <v>4332</v>
      </c>
      <c r="E22" s="80">
        <v>40</v>
      </c>
      <c r="F22" s="8" t="s">
        <v>355</v>
      </c>
      <c r="G22" s="8">
        <v>25</v>
      </c>
      <c r="H22" s="81">
        <f t="shared" si="3"/>
        <v>1732.8</v>
      </c>
      <c r="I22" s="80">
        <v>20</v>
      </c>
      <c r="J22" s="8" t="s">
        <v>362</v>
      </c>
      <c r="K22" s="8">
        <v>20</v>
      </c>
      <c r="L22" s="72">
        <f t="shared" si="0"/>
        <v>866.4</v>
      </c>
      <c r="M22" s="80">
        <v>40</v>
      </c>
      <c r="N22" s="8" t="s">
        <v>378</v>
      </c>
      <c r="O22" s="82">
        <v>65</v>
      </c>
      <c r="P22" s="74">
        <f t="shared" si="1"/>
        <v>1732.8</v>
      </c>
      <c r="Q22" s="83">
        <f t="shared" si="4"/>
        <v>4332</v>
      </c>
      <c r="R22" s="84">
        <f t="shared" si="2"/>
        <v>100</v>
      </c>
      <c r="S22" s="77">
        <f t="shared" si="5"/>
        <v>110</v>
      </c>
    </row>
    <row r="23" spans="1:19" x14ac:dyDescent="0.25">
      <c r="A23" s="78" t="s">
        <v>195</v>
      </c>
      <c r="B23" s="8">
        <v>25398</v>
      </c>
      <c r="C23" s="8" t="s">
        <v>197</v>
      </c>
      <c r="D23" s="79">
        <v>2901</v>
      </c>
      <c r="E23" s="80"/>
      <c r="F23" s="8" t="s">
        <v>357</v>
      </c>
      <c r="G23" s="8">
        <v>0</v>
      </c>
      <c r="H23" s="81">
        <f t="shared" si="3"/>
        <v>0</v>
      </c>
      <c r="I23" s="80">
        <v>97</v>
      </c>
      <c r="J23" s="8" t="s">
        <v>377</v>
      </c>
      <c r="K23" s="8">
        <v>185</v>
      </c>
      <c r="L23" s="72">
        <f t="shared" si="0"/>
        <v>2813.97</v>
      </c>
      <c r="M23" s="80">
        <v>3</v>
      </c>
      <c r="N23" s="8" t="s">
        <v>379</v>
      </c>
      <c r="O23" s="82">
        <v>5</v>
      </c>
      <c r="P23" s="74">
        <f t="shared" si="1"/>
        <v>87.03</v>
      </c>
      <c r="Q23" s="83">
        <f t="shared" si="4"/>
        <v>2901</v>
      </c>
      <c r="R23" s="84">
        <f t="shared" si="2"/>
        <v>100</v>
      </c>
      <c r="S23" s="77">
        <f t="shared" si="5"/>
        <v>190</v>
      </c>
    </row>
    <row r="24" spans="1:19" x14ac:dyDescent="0.25">
      <c r="A24" s="78" t="s">
        <v>195</v>
      </c>
      <c r="B24" s="8">
        <v>25402</v>
      </c>
      <c r="C24" s="8" t="s">
        <v>198</v>
      </c>
      <c r="D24" s="79">
        <v>7695</v>
      </c>
      <c r="E24" s="80">
        <v>30</v>
      </c>
      <c r="F24" s="8" t="s">
        <v>380</v>
      </c>
      <c r="G24" s="8">
        <v>245</v>
      </c>
      <c r="H24" s="81">
        <f t="shared" si="3"/>
        <v>2308.5</v>
      </c>
      <c r="I24" s="80">
        <v>60</v>
      </c>
      <c r="J24" s="8" t="s">
        <v>361</v>
      </c>
      <c r="K24" s="8">
        <v>175</v>
      </c>
      <c r="L24" s="72">
        <f t="shared" si="0"/>
        <v>4617</v>
      </c>
      <c r="M24" s="80">
        <v>10</v>
      </c>
      <c r="N24" s="8" t="s">
        <v>347</v>
      </c>
      <c r="O24" s="82">
        <v>38</v>
      </c>
      <c r="P24" s="74">
        <f t="shared" si="1"/>
        <v>769.5</v>
      </c>
      <c r="Q24" s="83">
        <f t="shared" si="4"/>
        <v>7695</v>
      </c>
      <c r="R24" s="84">
        <f t="shared" si="2"/>
        <v>100</v>
      </c>
      <c r="S24" s="77">
        <f t="shared" si="5"/>
        <v>458</v>
      </c>
    </row>
    <row r="25" spans="1:19" x14ac:dyDescent="0.25">
      <c r="A25" s="78" t="s">
        <v>195</v>
      </c>
      <c r="B25" s="8">
        <v>25489</v>
      </c>
      <c r="C25" s="8" t="s">
        <v>199</v>
      </c>
      <c r="D25" s="79">
        <v>1769</v>
      </c>
      <c r="E25" s="80"/>
      <c r="F25" s="8" t="s">
        <v>357</v>
      </c>
      <c r="G25" s="8">
        <v>0</v>
      </c>
      <c r="H25" s="81">
        <f t="shared" si="3"/>
        <v>0</v>
      </c>
      <c r="I25" s="80">
        <v>90</v>
      </c>
      <c r="J25" s="8" t="s">
        <v>369</v>
      </c>
      <c r="K25" s="8">
        <v>85</v>
      </c>
      <c r="L25" s="72">
        <f t="shared" si="0"/>
        <v>1592.1</v>
      </c>
      <c r="M25" s="80">
        <v>10</v>
      </c>
      <c r="N25" s="8" t="s">
        <v>381</v>
      </c>
      <c r="O25" s="82">
        <v>15</v>
      </c>
      <c r="P25" s="74">
        <f t="shared" si="1"/>
        <v>176.9</v>
      </c>
      <c r="Q25" s="83">
        <f t="shared" si="4"/>
        <v>1769</v>
      </c>
      <c r="R25" s="84">
        <f t="shared" si="2"/>
        <v>100</v>
      </c>
      <c r="S25" s="77">
        <f t="shared" si="5"/>
        <v>100</v>
      </c>
    </row>
    <row r="26" spans="1:19" x14ac:dyDescent="0.25">
      <c r="A26" s="78" t="s">
        <v>195</v>
      </c>
      <c r="B26" s="8">
        <v>25491</v>
      </c>
      <c r="C26" s="8" t="s">
        <v>200</v>
      </c>
      <c r="D26" s="79">
        <v>2405</v>
      </c>
      <c r="E26" s="80"/>
      <c r="F26" s="8" t="s">
        <v>357</v>
      </c>
      <c r="G26" s="8">
        <v>0</v>
      </c>
      <c r="H26" s="81">
        <f t="shared" si="3"/>
        <v>0</v>
      </c>
      <c r="I26" s="80">
        <v>75</v>
      </c>
      <c r="J26" s="8" t="s">
        <v>382</v>
      </c>
      <c r="K26" s="8">
        <v>147</v>
      </c>
      <c r="L26" s="72">
        <f t="shared" si="0"/>
        <v>1803.75</v>
      </c>
      <c r="M26" s="80">
        <v>25</v>
      </c>
      <c r="N26" s="8" t="s">
        <v>383</v>
      </c>
      <c r="O26" s="82">
        <v>48</v>
      </c>
      <c r="P26" s="74">
        <f t="shared" si="1"/>
        <v>601.25</v>
      </c>
      <c r="Q26" s="83">
        <f t="shared" si="4"/>
        <v>2405</v>
      </c>
      <c r="R26" s="84">
        <f t="shared" si="2"/>
        <v>100</v>
      </c>
      <c r="S26" s="77">
        <f t="shared" si="5"/>
        <v>195</v>
      </c>
    </row>
    <row r="27" spans="1:19" x14ac:dyDescent="0.25">
      <c r="A27" s="78" t="s">
        <v>195</v>
      </c>
      <c r="B27" s="8">
        <v>25592</v>
      </c>
      <c r="C27" s="8" t="s">
        <v>201</v>
      </c>
      <c r="D27" s="79">
        <v>3444</v>
      </c>
      <c r="E27" s="80">
        <v>20</v>
      </c>
      <c r="F27" s="8" t="s">
        <v>384</v>
      </c>
      <c r="G27" s="8">
        <v>50</v>
      </c>
      <c r="H27" s="81">
        <f t="shared" si="3"/>
        <v>688.8</v>
      </c>
      <c r="I27" s="80">
        <v>32</v>
      </c>
      <c r="J27" s="8" t="s">
        <v>385</v>
      </c>
      <c r="K27" s="8">
        <v>80</v>
      </c>
      <c r="L27" s="72">
        <f t="shared" si="0"/>
        <v>1102.08</v>
      </c>
      <c r="M27" s="80">
        <v>48</v>
      </c>
      <c r="N27" s="8" t="s">
        <v>349</v>
      </c>
      <c r="O27" s="82">
        <v>121</v>
      </c>
      <c r="P27" s="74">
        <f t="shared" si="1"/>
        <v>1653.12</v>
      </c>
      <c r="Q27" s="83">
        <f t="shared" si="4"/>
        <v>3444</v>
      </c>
      <c r="R27" s="84">
        <f t="shared" si="2"/>
        <v>100</v>
      </c>
      <c r="S27" s="77">
        <f t="shared" si="5"/>
        <v>251</v>
      </c>
    </row>
    <row r="28" spans="1:19" x14ac:dyDescent="0.25">
      <c r="A28" s="78" t="s">
        <v>195</v>
      </c>
      <c r="B28" s="8">
        <v>25658</v>
      </c>
      <c r="C28" s="8" t="s">
        <v>202</v>
      </c>
      <c r="D28" s="79">
        <v>8069</v>
      </c>
      <c r="E28" s="80">
        <v>25</v>
      </c>
      <c r="F28" s="8" t="s">
        <v>355</v>
      </c>
      <c r="G28" s="8">
        <v>65</v>
      </c>
      <c r="H28" s="81">
        <f t="shared" si="3"/>
        <v>2017.25</v>
      </c>
      <c r="I28" s="80">
        <v>45</v>
      </c>
      <c r="J28" s="8" t="s">
        <v>386</v>
      </c>
      <c r="K28" s="8">
        <v>160</v>
      </c>
      <c r="L28" s="72">
        <f t="shared" si="0"/>
        <v>3631.05</v>
      </c>
      <c r="M28" s="80">
        <v>30</v>
      </c>
      <c r="N28" s="8" t="s">
        <v>387</v>
      </c>
      <c r="O28" s="82">
        <v>170</v>
      </c>
      <c r="P28" s="74">
        <f t="shared" si="1"/>
        <v>2420.6999999999998</v>
      </c>
      <c r="Q28" s="83">
        <f t="shared" si="4"/>
        <v>8069</v>
      </c>
      <c r="R28" s="84">
        <f t="shared" si="2"/>
        <v>100</v>
      </c>
      <c r="S28" s="77">
        <f t="shared" si="5"/>
        <v>395</v>
      </c>
    </row>
    <row r="29" spans="1:19" x14ac:dyDescent="0.25">
      <c r="A29" s="78" t="s">
        <v>195</v>
      </c>
      <c r="B29" s="8">
        <v>25718</v>
      </c>
      <c r="C29" s="8" t="s">
        <v>203</v>
      </c>
      <c r="D29" s="79">
        <v>4436</v>
      </c>
      <c r="E29" s="80">
        <v>21.6</v>
      </c>
      <c r="F29" s="8" t="s">
        <v>353</v>
      </c>
      <c r="G29" s="8">
        <v>60</v>
      </c>
      <c r="H29" s="81">
        <f t="shared" si="3"/>
        <v>958.17600000000004</v>
      </c>
      <c r="I29" s="80">
        <v>35.9</v>
      </c>
      <c r="J29" s="8" t="s">
        <v>388</v>
      </c>
      <c r="K29" s="8">
        <v>75</v>
      </c>
      <c r="L29" s="72">
        <f t="shared" si="0"/>
        <v>1592.5239999999999</v>
      </c>
      <c r="M29" s="80">
        <v>42.5</v>
      </c>
      <c r="N29" s="8" t="s">
        <v>380</v>
      </c>
      <c r="O29" s="82">
        <v>65</v>
      </c>
      <c r="P29" s="74">
        <f t="shared" si="1"/>
        <v>1885.3</v>
      </c>
      <c r="Q29" s="83">
        <f t="shared" si="4"/>
        <v>4436</v>
      </c>
      <c r="R29" s="84">
        <f t="shared" si="2"/>
        <v>100</v>
      </c>
      <c r="S29" s="77">
        <f t="shared" si="5"/>
        <v>200</v>
      </c>
    </row>
    <row r="30" spans="1:19" x14ac:dyDescent="0.25">
      <c r="A30" s="78" t="s">
        <v>195</v>
      </c>
      <c r="B30" s="8">
        <v>25777</v>
      </c>
      <c r="C30" s="8" t="s">
        <v>204</v>
      </c>
      <c r="D30" s="79">
        <v>10096</v>
      </c>
      <c r="E30" s="80">
        <v>55</v>
      </c>
      <c r="F30" s="8" t="s">
        <v>358</v>
      </c>
      <c r="G30" s="8">
        <v>259</v>
      </c>
      <c r="H30" s="81">
        <f t="shared" si="3"/>
        <v>5552.8</v>
      </c>
      <c r="I30" s="80">
        <v>15</v>
      </c>
      <c r="J30" s="8" t="s">
        <v>389</v>
      </c>
      <c r="K30" s="8">
        <v>71</v>
      </c>
      <c r="L30" s="72">
        <f t="shared" si="0"/>
        <v>1514.4</v>
      </c>
      <c r="M30" s="80">
        <v>30</v>
      </c>
      <c r="N30" s="8" t="s">
        <v>390</v>
      </c>
      <c r="O30" s="82">
        <v>141</v>
      </c>
      <c r="P30" s="74">
        <f t="shared" si="1"/>
        <v>3028.8</v>
      </c>
      <c r="Q30" s="83">
        <f t="shared" si="4"/>
        <v>10096</v>
      </c>
      <c r="R30" s="84">
        <f t="shared" si="2"/>
        <v>100</v>
      </c>
      <c r="S30" s="77">
        <f t="shared" si="5"/>
        <v>471</v>
      </c>
    </row>
    <row r="31" spans="1:19" x14ac:dyDescent="0.25">
      <c r="A31" s="78" t="s">
        <v>195</v>
      </c>
      <c r="B31" s="8">
        <v>25851</v>
      </c>
      <c r="C31" s="8" t="s">
        <v>205</v>
      </c>
      <c r="D31" s="79">
        <v>6271</v>
      </c>
      <c r="E31" s="80">
        <v>1</v>
      </c>
      <c r="F31" s="8" t="s">
        <v>391</v>
      </c>
      <c r="G31" s="8">
        <v>4</v>
      </c>
      <c r="H31" s="81">
        <f t="shared" si="3"/>
        <v>62.71</v>
      </c>
      <c r="I31" s="80">
        <v>94</v>
      </c>
      <c r="J31" s="8" t="s">
        <v>369</v>
      </c>
      <c r="K31" s="8">
        <v>157</v>
      </c>
      <c r="L31" s="72">
        <f t="shared" si="0"/>
        <v>5894.74</v>
      </c>
      <c r="M31" s="80">
        <v>5</v>
      </c>
      <c r="N31" s="8" t="s">
        <v>392</v>
      </c>
      <c r="O31" s="82">
        <v>15</v>
      </c>
      <c r="P31" s="74">
        <f t="shared" si="1"/>
        <v>313.55</v>
      </c>
      <c r="Q31" s="83">
        <f t="shared" si="4"/>
        <v>6271</v>
      </c>
      <c r="R31" s="84">
        <f t="shared" si="2"/>
        <v>100</v>
      </c>
      <c r="S31" s="77">
        <f t="shared" si="5"/>
        <v>176</v>
      </c>
    </row>
    <row r="32" spans="1:19" x14ac:dyDescent="0.25">
      <c r="A32" s="78" t="s">
        <v>195</v>
      </c>
      <c r="B32" s="85" t="s">
        <v>206</v>
      </c>
      <c r="C32" s="8" t="s">
        <v>207</v>
      </c>
      <c r="D32" s="79">
        <v>6642</v>
      </c>
      <c r="E32" s="80">
        <v>30</v>
      </c>
      <c r="F32" s="8" t="s">
        <v>369</v>
      </c>
      <c r="G32" s="8">
        <v>120</v>
      </c>
      <c r="H32" s="81">
        <f t="shared" si="3"/>
        <v>1992.6</v>
      </c>
      <c r="I32" s="80">
        <v>40</v>
      </c>
      <c r="J32" s="8" t="s">
        <v>377</v>
      </c>
      <c r="K32" s="8">
        <v>150</v>
      </c>
      <c r="L32" s="72">
        <f t="shared" si="0"/>
        <v>2656.8</v>
      </c>
      <c r="M32" s="80">
        <v>30</v>
      </c>
      <c r="N32" s="8" t="s">
        <v>357</v>
      </c>
      <c r="O32" s="82">
        <v>120</v>
      </c>
      <c r="P32" s="74">
        <f t="shared" si="1"/>
        <v>1992.6</v>
      </c>
      <c r="Q32" s="83">
        <f t="shared" si="4"/>
        <v>6642</v>
      </c>
      <c r="R32" s="84">
        <f t="shared" si="2"/>
        <v>100</v>
      </c>
      <c r="S32" s="77">
        <f t="shared" si="5"/>
        <v>390</v>
      </c>
    </row>
    <row r="33" spans="1:19" x14ac:dyDescent="0.25">
      <c r="A33" s="78" t="s">
        <v>195</v>
      </c>
      <c r="B33" s="8">
        <v>25875</v>
      </c>
      <c r="C33" s="8" t="s">
        <v>208</v>
      </c>
      <c r="D33" s="79">
        <v>4897</v>
      </c>
      <c r="E33" s="80">
        <v>20</v>
      </c>
      <c r="F33" s="8" t="s">
        <v>371</v>
      </c>
      <c r="G33" s="8">
        <v>39</v>
      </c>
      <c r="H33" s="81">
        <f t="shared" si="3"/>
        <v>979.4</v>
      </c>
      <c r="I33" s="80">
        <v>51</v>
      </c>
      <c r="J33" s="8" t="s">
        <v>393</v>
      </c>
      <c r="K33" s="8">
        <v>154</v>
      </c>
      <c r="L33" s="72">
        <f t="shared" si="0"/>
        <v>2497.4699999999998</v>
      </c>
      <c r="M33" s="80">
        <v>29</v>
      </c>
      <c r="N33" s="8" t="s">
        <v>394</v>
      </c>
      <c r="O33" s="82">
        <v>89</v>
      </c>
      <c r="P33" s="74">
        <f t="shared" si="1"/>
        <v>1420.13</v>
      </c>
      <c r="Q33" s="83">
        <f t="shared" si="4"/>
        <v>4897</v>
      </c>
      <c r="R33" s="84">
        <f t="shared" si="2"/>
        <v>100</v>
      </c>
      <c r="S33" s="77">
        <f t="shared" si="5"/>
        <v>282</v>
      </c>
    </row>
    <row r="34" spans="1:19" x14ac:dyDescent="0.25">
      <c r="A34" s="78" t="s">
        <v>210</v>
      </c>
      <c r="B34" s="8">
        <v>25293</v>
      </c>
      <c r="C34" s="8" t="s">
        <v>211</v>
      </c>
      <c r="D34" s="79">
        <v>9280</v>
      </c>
      <c r="E34" s="80">
        <v>30</v>
      </c>
      <c r="F34" s="8" t="s">
        <v>369</v>
      </c>
      <c r="G34" s="8">
        <v>344</v>
      </c>
      <c r="H34" s="81">
        <f t="shared" si="3"/>
        <v>2784</v>
      </c>
      <c r="I34" s="80">
        <v>50</v>
      </c>
      <c r="J34" s="8" t="s">
        <v>369</v>
      </c>
      <c r="K34" s="8">
        <v>574</v>
      </c>
      <c r="L34" s="72">
        <f t="shared" si="0"/>
        <v>4640</v>
      </c>
      <c r="M34" s="80">
        <v>20</v>
      </c>
      <c r="N34" s="8" t="s">
        <v>395</v>
      </c>
      <c r="O34" s="82">
        <v>229</v>
      </c>
      <c r="P34" s="74">
        <f t="shared" si="1"/>
        <v>1856</v>
      </c>
      <c r="Q34" s="83">
        <f t="shared" si="4"/>
        <v>9280</v>
      </c>
      <c r="R34" s="84">
        <f t="shared" si="2"/>
        <v>100</v>
      </c>
      <c r="S34" s="77">
        <f t="shared" si="5"/>
        <v>1147</v>
      </c>
    </row>
    <row r="35" spans="1:19" x14ac:dyDescent="0.25">
      <c r="A35" s="78" t="s">
        <v>210</v>
      </c>
      <c r="B35" s="8">
        <v>25297</v>
      </c>
      <c r="C35" s="8" t="s">
        <v>212</v>
      </c>
      <c r="D35" s="79">
        <v>15797</v>
      </c>
      <c r="E35" s="80">
        <v>30</v>
      </c>
      <c r="F35" s="8" t="s">
        <v>348</v>
      </c>
      <c r="G35" s="8">
        <v>625</v>
      </c>
      <c r="H35" s="81">
        <f t="shared" si="3"/>
        <v>4739.1000000000004</v>
      </c>
      <c r="I35" s="80">
        <v>30</v>
      </c>
      <c r="J35" s="8" t="s">
        <v>377</v>
      </c>
      <c r="K35" s="8">
        <v>625</v>
      </c>
      <c r="L35" s="72">
        <f t="shared" si="0"/>
        <v>4739.1000000000004</v>
      </c>
      <c r="M35" s="80">
        <v>40</v>
      </c>
      <c r="N35" s="8" t="s">
        <v>396</v>
      </c>
      <c r="O35" s="82">
        <v>833</v>
      </c>
      <c r="P35" s="74">
        <f t="shared" si="1"/>
        <v>6318.8</v>
      </c>
      <c r="Q35" s="83">
        <f t="shared" si="4"/>
        <v>15797.000000000002</v>
      </c>
      <c r="R35" s="84">
        <f t="shared" si="2"/>
        <v>100</v>
      </c>
      <c r="S35" s="77">
        <f t="shared" si="5"/>
        <v>2083</v>
      </c>
    </row>
    <row r="36" spans="1:19" x14ac:dyDescent="0.25">
      <c r="A36" s="78" t="s">
        <v>210</v>
      </c>
      <c r="B36" s="8">
        <v>25299</v>
      </c>
      <c r="C36" s="8" t="s">
        <v>213</v>
      </c>
      <c r="D36" s="79">
        <v>5023</v>
      </c>
      <c r="E36" s="80">
        <v>20</v>
      </c>
      <c r="F36" s="8" t="s">
        <v>350</v>
      </c>
      <c r="G36" s="8">
        <v>70</v>
      </c>
      <c r="H36" s="81">
        <f t="shared" si="3"/>
        <v>1004.6</v>
      </c>
      <c r="I36" s="80">
        <v>30</v>
      </c>
      <c r="J36" s="8" t="s">
        <v>397</v>
      </c>
      <c r="K36" s="8">
        <v>310</v>
      </c>
      <c r="L36" s="72">
        <f t="shared" si="0"/>
        <v>1506.9</v>
      </c>
      <c r="M36" s="80">
        <v>50</v>
      </c>
      <c r="N36" s="8" t="s">
        <v>398</v>
      </c>
      <c r="O36" s="82">
        <v>620</v>
      </c>
      <c r="P36" s="74">
        <f t="shared" si="1"/>
        <v>2511.5</v>
      </c>
      <c r="Q36" s="83">
        <f t="shared" si="4"/>
        <v>5023</v>
      </c>
      <c r="R36" s="84">
        <f t="shared" si="2"/>
        <v>100</v>
      </c>
      <c r="S36" s="77">
        <f t="shared" si="5"/>
        <v>1000</v>
      </c>
    </row>
    <row r="37" spans="1:19" x14ac:dyDescent="0.25">
      <c r="A37" s="78" t="s">
        <v>210</v>
      </c>
      <c r="B37" s="8">
        <v>25322</v>
      </c>
      <c r="C37" s="8" t="s">
        <v>214</v>
      </c>
      <c r="D37" s="79">
        <v>20294</v>
      </c>
      <c r="E37" s="80">
        <v>65</v>
      </c>
      <c r="F37" s="8" t="s">
        <v>353</v>
      </c>
      <c r="G37" s="8">
        <v>586</v>
      </c>
      <c r="H37" s="81">
        <f t="shared" si="3"/>
        <v>13191.1</v>
      </c>
      <c r="I37" s="80">
        <v>12</v>
      </c>
      <c r="J37" s="8" t="s">
        <v>345</v>
      </c>
      <c r="K37" s="8">
        <v>26</v>
      </c>
      <c r="L37" s="72">
        <f t="shared" si="0"/>
        <v>2435.2800000000002</v>
      </c>
      <c r="M37" s="80">
        <v>23</v>
      </c>
      <c r="N37" s="8" t="s">
        <v>346</v>
      </c>
      <c r="O37" s="82">
        <v>88</v>
      </c>
      <c r="P37" s="74">
        <f t="shared" si="1"/>
        <v>4667.62</v>
      </c>
      <c r="Q37" s="83">
        <f t="shared" si="4"/>
        <v>20294</v>
      </c>
      <c r="R37" s="84">
        <f t="shared" si="2"/>
        <v>100</v>
      </c>
      <c r="S37" s="77">
        <f t="shared" si="5"/>
        <v>700</v>
      </c>
    </row>
    <row r="38" spans="1:19" x14ac:dyDescent="0.25">
      <c r="A38" s="78" t="s">
        <v>210</v>
      </c>
      <c r="B38" s="8">
        <v>25326</v>
      </c>
      <c r="C38" s="8" t="s">
        <v>215</v>
      </c>
      <c r="D38" s="79">
        <v>10724</v>
      </c>
      <c r="E38" s="80">
        <v>70</v>
      </c>
      <c r="F38" s="8" t="s">
        <v>353</v>
      </c>
      <c r="G38" s="8">
        <v>1120</v>
      </c>
      <c r="H38" s="81">
        <f t="shared" si="3"/>
        <v>7506.8</v>
      </c>
      <c r="I38" s="80">
        <v>20</v>
      </c>
      <c r="J38" s="8" t="s">
        <v>346</v>
      </c>
      <c r="K38" s="8">
        <v>200</v>
      </c>
      <c r="L38" s="72">
        <f t="shared" si="0"/>
        <v>2144.8000000000002</v>
      </c>
      <c r="M38" s="80">
        <v>10</v>
      </c>
      <c r="N38" s="8" t="s">
        <v>346</v>
      </c>
      <c r="O38" s="82">
        <v>262</v>
      </c>
      <c r="P38" s="74">
        <f t="shared" si="1"/>
        <v>1072.4000000000001</v>
      </c>
      <c r="Q38" s="83">
        <f t="shared" si="4"/>
        <v>10724</v>
      </c>
      <c r="R38" s="84">
        <f t="shared" si="2"/>
        <v>100</v>
      </c>
      <c r="S38" s="77">
        <f t="shared" si="5"/>
        <v>1582</v>
      </c>
    </row>
    <row r="39" spans="1:19" x14ac:dyDescent="0.25">
      <c r="A39" s="78" t="s">
        <v>210</v>
      </c>
      <c r="B39" s="8">
        <v>25372</v>
      </c>
      <c r="C39" s="8" t="s">
        <v>216</v>
      </c>
      <c r="D39" s="79">
        <v>15909</v>
      </c>
      <c r="E39" s="80">
        <v>47</v>
      </c>
      <c r="F39" s="8" t="s">
        <v>348</v>
      </c>
      <c r="G39" s="8">
        <v>352</v>
      </c>
      <c r="H39" s="81">
        <f t="shared" si="3"/>
        <v>7477.23</v>
      </c>
      <c r="I39" s="80">
        <v>30</v>
      </c>
      <c r="J39" s="8" t="s">
        <v>350</v>
      </c>
      <c r="K39" s="8">
        <v>340</v>
      </c>
      <c r="L39" s="72">
        <f t="shared" si="0"/>
        <v>4772.7</v>
      </c>
      <c r="M39" s="80">
        <v>23</v>
      </c>
      <c r="N39" s="8" t="s">
        <v>397</v>
      </c>
      <c r="O39" s="82">
        <v>1038</v>
      </c>
      <c r="P39" s="74">
        <f t="shared" si="1"/>
        <v>3659.07</v>
      </c>
      <c r="Q39" s="83">
        <f t="shared" si="4"/>
        <v>15909</v>
      </c>
      <c r="R39" s="84">
        <f t="shared" si="2"/>
        <v>100</v>
      </c>
      <c r="S39" s="77">
        <f t="shared" si="5"/>
        <v>1730</v>
      </c>
    </row>
    <row r="40" spans="1:19" x14ac:dyDescent="0.25">
      <c r="A40" s="78" t="s">
        <v>210</v>
      </c>
      <c r="B40" s="8">
        <v>25377</v>
      </c>
      <c r="C40" s="8" t="s">
        <v>217</v>
      </c>
      <c r="D40" s="79">
        <v>27257</v>
      </c>
      <c r="E40" s="80">
        <v>30</v>
      </c>
      <c r="F40" s="8" t="s">
        <v>353</v>
      </c>
      <c r="G40" s="8">
        <v>409</v>
      </c>
      <c r="H40" s="81">
        <f t="shared" si="3"/>
        <v>8177.1</v>
      </c>
      <c r="I40" s="80">
        <v>10</v>
      </c>
      <c r="J40" s="8" t="s">
        <v>399</v>
      </c>
      <c r="K40" s="8">
        <v>145</v>
      </c>
      <c r="L40" s="72">
        <f t="shared" si="0"/>
        <v>2725.7</v>
      </c>
      <c r="M40" s="80">
        <v>60</v>
      </c>
      <c r="N40" s="8" t="s">
        <v>346</v>
      </c>
      <c r="O40" s="82">
        <v>861</v>
      </c>
      <c r="P40" s="74">
        <f t="shared" si="1"/>
        <v>16354.2</v>
      </c>
      <c r="Q40" s="83">
        <f t="shared" si="4"/>
        <v>27257</v>
      </c>
      <c r="R40" s="84">
        <f t="shared" si="2"/>
        <v>100</v>
      </c>
      <c r="S40" s="77">
        <f t="shared" si="5"/>
        <v>1415</v>
      </c>
    </row>
    <row r="41" spans="1:19" x14ac:dyDescent="0.25">
      <c r="A41" s="78" t="s">
        <v>210</v>
      </c>
      <c r="B41" s="8">
        <v>25839</v>
      </c>
      <c r="C41" s="8" t="s">
        <v>218</v>
      </c>
      <c r="D41" s="79">
        <v>21466</v>
      </c>
      <c r="E41" s="80">
        <v>5</v>
      </c>
      <c r="F41" s="8" t="s">
        <v>400</v>
      </c>
      <c r="G41" s="8">
        <v>120</v>
      </c>
      <c r="H41" s="81">
        <f t="shared" si="3"/>
        <v>1073.3</v>
      </c>
      <c r="I41" s="80">
        <v>40</v>
      </c>
      <c r="J41" s="8" t="s">
        <v>401</v>
      </c>
      <c r="K41" s="8">
        <v>1200</v>
      </c>
      <c r="L41" s="72">
        <f t="shared" si="0"/>
        <v>8586.4</v>
      </c>
      <c r="M41" s="80">
        <v>55</v>
      </c>
      <c r="N41" s="8" t="s">
        <v>346</v>
      </c>
      <c r="O41" s="82">
        <v>1400</v>
      </c>
      <c r="P41" s="74">
        <f t="shared" si="1"/>
        <v>11806.3</v>
      </c>
      <c r="Q41" s="83">
        <f t="shared" si="4"/>
        <v>21465.999999999996</v>
      </c>
      <c r="R41" s="84">
        <f t="shared" si="2"/>
        <v>100</v>
      </c>
      <c r="S41" s="77">
        <f t="shared" si="5"/>
        <v>2720</v>
      </c>
    </row>
    <row r="42" spans="1:19" x14ac:dyDescent="0.25">
      <c r="A42" s="78" t="s">
        <v>220</v>
      </c>
      <c r="B42" s="8">
        <v>25086</v>
      </c>
      <c r="C42" s="8" t="s">
        <v>221</v>
      </c>
      <c r="D42" s="79">
        <v>4355</v>
      </c>
      <c r="E42" s="80"/>
      <c r="F42" s="8" t="s">
        <v>357</v>
      </c>
      <c r="G42" s="8">
        <v>0</v>
      </c>
      <c r="H42" s="81">
        <f t="shared" si="3"/>
        <v>0</v>
      </c>
      <c r="I42" s="80">
        <v>60</v>
      </c>
      <c r="J42" s="8" t="s">
        <v>385</v>
      </c>
      <c r="K42" s="8">
        <v>56</v>
      </c>
      <c r="L42" s="72">
        <f t="shared" si="0"/>
        <v>2613</v>
      </c>
      <c r="M42" s="80">
        <v>40</v>
      </c>
      <c r="N42" s="8" t="s">
        <v>360</v>
      </c>
      <c r="O42" s="82">
        <v>35</v>
      </c>
      <c r="P42" s="74">
        <f t="shared" si="1"/>
        <v>1742</v>
      </c>
      <c r="Q42" s="83">
        <f t="shared" si="4"/>
        <v>4355</v>
      </c>
      <c r="R42" s="84">
        <f t="shared" si="2"/>
        <v>100</v>
      </c>
      <c r="S42" s="77">
        <f t="shared" si="5"/>
        <v>91</v>
      </c>
    </row>
    <row r="43" spans="1:19" x14ac:dyDescent="0.25">
      <c r="A43" s="78" t="s">
        <v>220</v>
      </c>
      <c r="B43" s="8">
        <v>25095</v>
      </c>
      <c r="C43" s="8" t="s">
        <v>222</v>
      </c>
      <c r="D43" s="79">
        <v>2938</v>
      </c>
      <c r="E43" s="80">
        <v>27</v>
      </c>
      <c r="F43" s="8" t="s">
        <v>348</v>
      </c>
      <c r="G43" s="8">
        <v>15</v>
      </c>
      <c r="H43" s="81">
        <f t="shared" si="3"/>
        <v>793.26</v>
      </c>
      <c r="I43" s="80">
        <v>30</v>
      </c>
      <c r="J43" s="8" t="s">
        <v>362</v>
      </c>
      <c r="K43" s="8">
        <v>278</v>
      </c>
      <c r="L43" s="72">
        <f t="shared" si="0"/>
        <v>881.4</v>
      </c>
      <c r="M43" s="80">
        <v>43</v>
      </c>
      <c r="N43" s="8" t="s">
        <v>378</v>
      </c>
      <c r="O43" s="82">
        <v>432</v>
      </c>
      <c r="P43" s="74">
        <f t="shared" si="1"/>
        <v>1263.3399999999999</v>
      </c>
      <c r="Q43" s="83">
        <f t="shared" si="4"/>
        <v>2938</v>
      </c>
      <c r="R43" s="84">
        <f t="shared" si="2"/>
        <v>100</v>
      </c>
      <c r="S43" s="77">
        <f t="shared" si="5"/>
        <v>725</v>
      </c>
    </row>
    <row r="44" spans="1:19" x14ac:dyDescent="0.25">
      <c r="A44" s="78" t="s">
        <v>220</v>
      </c>
      <c r="B44" s="8">
        <v>25168</v>
      </c>
      <c r="C44" s="8" t="s">
        <v>223</v>
      </c>
      <c r="D44" s="79">
        <v>8488</v>
      </c>
      <c r="E44" s="80">
        <v>13</v>
      </c>
      <c r="F44" s="8" t="s">
        <v>360</v>
      </c>
      <c r="G44" s="8">
        <v>44</v>
      </c>
      <c r="H44" s="81">
        <f t="shared" si="3"/>
        <v>1103.44</v>
      </c>
      <c r="I44" s="80">
        <v>41</v>
      </c>
      <c r="J44" s="8" t="s">
        <v>365</v>
      </c>
      <c r="K44" s="8">
        <v>140</v>
      </c>
      <c r="L44" s="72">
        <f t="shared" si="0"/>
        <v>3480.08</v>
      </c>
      <c r="M44" s="80">
        <v>46</v>
      </c>
      <c r="N44" s="8" t="s">
        <v>402</v>
      </c>
      <c r="O44" s="82">
        <v>221</v>
      </c>
      <c r="P44" s="74">
        <f t="shared" si="1"/>
        <v>3904.48</v>
      </c>
      <c r="Q44" s="83">
        <f t="shared" si="4"/>
        <v>8488</v>
      </c>
      <c r="R44" s="84">
        <f t="shared" si="2"/>
        <v>100</v>
      </c>
      <c r="S44" s="77">
        <f t="shared" si="5"/>
        <v>405</v>
      </c>
    </row>
    <row r="45" spans="1:19" x14ac:dyDescent="0.25">
      <c r="A45" s="78" t="s">
        <v>220</v>
      </c>
      <c r="B45" s="8">
        <v>25328</v>
      </c>
      <c r="C45" s="8" t="s">
        <v>224</v>
      </c>
      <c r="D45" s="79">
        <v>3565</v>
      </c>
      <c r="E45" s="80">
        <v>7.35</v>
      </c>
      <c r="F45" s="8" t="s">
        <v>353</v>
      </c>
      <c r="G45" s="8">
        <v>20</v>
      </c>
      <c r="H45" s="81">
        <f t="shared" si="3"/>
        <v>262.02749999999997</v>
      </c>
      <c r="I45" s="80">
        <v>22.79</v>
      </c>
      <c r="J45" s="8" t="s">
        <v>369</v>
      </c>
      <c r="K45" s="8">
        <v>62</v>
      </c>
      <c r="L45" s="72">
        <f t="shared" si="0"/>
        <v>812.46349999999995</v>
      </c>
      <c r="M45" s="80">
        <v>69.86</v>
      </c>
      <c r="N45" s="8" t="s">
        <v>403</v>
      </c>
      <c r="O45" s="82">
        <v>190</v>
      </c>
      <c r="P45" s="74">
        <f t="shared" si="1"/>
        <v>2490.509</v>
      </c>
      <c r="Q45" s="83">
        <f t="shared" si="4"/>
        <v>3565</v>
      </c>
      <c r="R45" s="84">
        <f t="shared" si="2"/>
        <v>100</v>
      </c>
      <c r="S45" s="77">
        <f t="shared" si="5"/>
        <v>272</v>
      </c>
    </row>
    <row r="46" spans="1:19" x14ac:dyDescent="0.25">
      <c r="A46" s="78" t="s">
        <v>220</v>
      </c>
      <c r="B46" s="8">
        <v>25580</v>
      </c>
      <c r="C46" s="8" t="s">
        <v>225</v>
      </c>
      <c r="D46" s="79">
        <v>7793</v>
      </c>
      <c r="E46" s="80">
        <v>6</v>
      </c>
      <c r="F46" s="8" t="s">
        <v>365</v>
      </c>
      <c r="G46" s="8">
        <v>6</v>
      </c>
      <c r="H46" s="81">
        <f t="shared" si="3"/>
        <v>467.58</v>
      </c>
      <c r="I46" s="80">
        <v>72</v>
      </c>
      <c r="J46" s="8" t="s">
        <v>356</v>
      </c>
      <c r="K46" s="8">
        <v>235</v>
      </c>
      <c r="L46" s="72">
        <f t="shared" si="0"/>
        <v>5610.96</v>
      </c>
      <c r="M46" s="80">
        <v>22</v>
      </c>
      <c r="N46" s="8" t="s">
        <v>404</v>
      </c>
      <c r="O46" s="82">
        <v>60</v>
      </c>
      <c r="P46" s="74">
        <f t="shared" si="1"/>
        <v>1714.46</v>
      </c>
      <c r="Q46" s="83">
        <f t="shared" si="4"/>
        <v>7793</v>
      </c>
      <c r="R46" s="84">
        <f t="shared" si="2"/>
        <v>100</v>
      </c>
      <c r="S46" s="77">
        <f t="shared" si="5"/>
        <v>301</v>
      </c>
    </row>
    <row r="47" spans="1:19" x14ac:dyDescent="0.25">
      <c r="A47" s="78" t="s">
        <v>220</v>
      </c>
      <c r="B47" s="8">
        <v>25662</v>
      </c>
      <c r="C47" s="8" t="s">
        <v>226</v>
      </c>
      <c r="D47" s="79">
        <v>16164</v>
      </c>
      <c r="E47" s="80">
        <v>9</v>
      </c>
      <c r="F47" s="8" t="s">
        <v>405</v>
      </c>
      <c r="G47" s="8">
        <v>36</v>
      </c>
      <c r="H47" s="81">
        <f t="shared" si="3"/>
        <v>1454.76</v>
      </c>
      <c r="I47" s="80">
        <v>63</v>
      </c>
      <c r="J47" s="8" t="s">
        <v>361</v>
      </c>
      <c r="K47" s="8">
        <v>785</v>
      </c>
      <c r="L47" s="72">
        <f t="shared" si="0"/>
        <v>10183.32</v>
      </c>
      <c r="M47" s="80">
        <v>28</v>
      </c>
      <c r="N47" s="8" t="s">
        <v>360</v>
      </c>
      <c r="O47" s="82">
        <v>278</v>
      </c>
      <c r="P47" s="74">
        <f t="shared" si="1"/>
        <v>4525.92</v>
      </c>
      <c r="Q47" s="83">
        <f t="shared" si="4"/>
        <v>16164</v>
      </c>
      <c r="R47" s="84">
        <f t="shared" si="2"/>
        <v>100</v>
      </c>
      <c r="S47" s="77">
        <f t="shared" si="5"/>
        <v>1099</v>
      </c>
    </row>
    <row r="48" spans="1:19" x14ac:dyDescent="0.25">
      <c r="A48" s="78" t="s">
        <v>220</v>
      </c>
      <c r="B48" s="8">
        <v>25867</v>
      </c>
      <c r="C48" s="8" t="s">
        <v>227</v>
      </c>
      <c r="D48" s="79">
        <v>3066</v>
      </c>
      <c r="E48" s="80">
        <v>60</v>
      </c>
      <c r="F48" s="8" t="s">
        <v>406</v>
      </c>
      <c r="G48" s="8">
        <v>179</v>
      </c>
      <c r="H48" s="81">
        <f t="shared" si="3"/>
        <v>1839.6</v>
      </c>
      <c r="I48" s="80">
        <v>20</v>
      </c>
      <c r="J48" s="8" t="s">
        <v>374</v>
      </c>
      <c r="K48" s="8">
        <v>60</v>
      </c>
      <c r="L48" s="72">
        <f t="shared" si="0"/>
        <v>613.20000000000005</v>
      </c>
      <c r="M48" s="80">
        <v>20</v>
      </c>
      <c r="N48" s="8" t="s">
        <v>407</v>
      </c>
      <c r="O48" s="82">
        <v>60</v>
      </c>
      <c r="P48" s="74">
        <f t="shared" si="1"/>
        <v>613.20000000000005</v>
      </c>
      <c r="Q48" s="83">
        <f t="shared" si="4"/>
        <v>3066</v>
      </c>
      <c r="R48" s="84">
        <f t="shared" si="2"/>
        <v>100</v>
      </c>
      <c r="S48" s="77">
        <f t="shared" si="5"/>
        <v>299</v>
      </c>
    </row>
    <row r="49" spans="1:19" x14ac:dyDescent="0.25">
      <c r="A49" s="78" t="s">
        <v>229</v>
      </c>
      <c r="B49" s="8">
        <v>25438</v>
      </c>
      <c r="C49" s="8" t="s">
        <v>229</v>
      </c>
      <c r="D49" s="79">
        <v>62659</v>
      </c>
      <c r="E49" s="80">
        <v>20</v>
      </c>
      <c r="F49" s="8" t="s">
        <v>408</v>
      </c>
      <c r="G49" s="8">
        <v>300</v>
      </c>
      <c r="H49" s="81">
        <f t="shared" si="3"/>
        <v>12531.8</v>
      </c>
      <c r="I49" s="80">
        <v>20</v>
      </c>
      <c r="J49" s="8" t="s">
        <v>365</v>
      </c>
      <c r="K49" s="8">
        <v>300</v>
      </c>
      <c r="L49" s="72">
        <f t="shared" si="0"/>
        <v>12531.8</v>
      </c>
      <c r="M49" s="80">
        <v>60</v>
      </c>
      <c r="N49" s="8" t="s">
        <v>408</v>
      </c>
      <c r="O49" s="82">
        <v>900</v>
      </c>
      <c r="P49" s="74">
        <f t="shared" si="1"/>
        <v>37595.4</v>
      </c>
      <c r="Q49" s="83">
        <f t="shared" si="4"/>
        <v>62659</v>
      </c>
      <c r="R49" s="84">
        <f t="shared" si="2"/>
        <v>100</v>
      </c>
      <c r="S49" s="77">
        <f t="shared" si="5"/>
        <v>1500</v>
      </c>
    </row>
    <row r="50" spans="1:19" x14ac:dyDescent="0.25">
      <c r="A50" s="78" t="s">
        <v>229</v>
      </c>
      <c r="B50" s="8">
        <v>25530</v>
      </c>
      <c r="C50" s="8" t="s">
        <v>230</v>
      </c>
      <c r="D50" s="79">
        <v>70294</v>
      </c>
      <c r="E50" s="80">
        <v>24</v>
      </c>
      <c r="F50" s="8" t="s">
        <v>395</v>
      </c>
      <c r="G50" s="8">
        <v>150</v>
      </c>
      <c r="H50" s="81">
        <f t="shared" si="3"/>
        <v>16870.560000000001</v>
      </c>
      <c r="I50" s="80">
        <v>52</v>
      </c>
      <c r="J50" s="8" t="s">
        <v>369</v>
      </c>
      <c r="K50" s="8">
        <v>470</v>
      </c>
      <c r="L50" s="72">
        <f t="shared" si="0"/>
        <v>36552.879999999997</v>
      </c>
      <c r="M50" s="80">
        <v>24</v>
      </c>
      <c r="N50" s="8" t="s">
        <v>409</v>
      </c>
      <c r="O50" s="82">
        <v>310</v>
      </c>
      <c r="P50" s="74">
        <f t="shared" si="1"/>
        <v>16870.560000000001</v>
      </c>
      <c r="Q50" s="83">
        <f t="shared" si="4"/>
        <v>70294</v>
      </c>
      <c r="R50" s="84">
        <f t="shared" si="2"/>
        <v>100</v>
      </c>
      <c r="S50" s="77">
        <f t="shared" si="5"/>
        <v>930</v>
      </c>
    </row>
    <row r="51" spans="1:19" x14ac:dyDescent="0.25">
      <c r="A51" s="78" t="s">
        <v>232</v>
      </c>
      <c r="B51" s="8">
        <v>25151</v>
      </c>
      <c r="C51" s="8" t="s">
        <v>233</v>
      </c>
      <c r="D51" s="79">
        <v>8250</v>
      </c>
      <c r="E51" s="80">
        <v>10</v>
      </c>
      <c r="F51" s="8" t="s">
        <v>346</v>
      </c>
      <c r="G51" s="8">
        <v>40</v>
      </c>
      <c r="H51" s="81">
        <f t="shared" si="3"/>
        <v>825</v>
      </c>
      <c r="I51" s="80">
        <v>20</v>
      </c>
      <c r="J51" s="8" t="s">
        <v>410</v>
      </c>
      <c r="K51" s="8">
        <v>510</v>
      </c>
      <c r="L51" s="72">
        <f t="shared" si="0"/>
        <v>1650</v>
      </c>
      <c r="M51" s="80">
        <v>70</v>
      </c>
      <c r="N51" s="8" t="s">
        <v>395</v>
      </c>
      <c r="O51" s="82">
        <v>850</v>
      </c>
      <c r="P51" s="74">
        <f t="shared" si="1"/>
        <v>5775</v>
      </c>
      <c r="Q51" s="83">
        <f t="shared" si="4"/>
        <v>8250</v>
      </c>
      <c r="R51" s="84">
        <f t="shared" si="2"/>
        <v>100</v>
      </c>
      <c r="S51" s="77">
        <f t="shared" si="5"/>
        <v>1400</v>
      </c>
    </row>
    <row r="52" spans="1:19" x14ac:dyDescent="0.25">
      <c r="A52" s="78" t="s">
        <v>232</v>
      </c>
      <c r="B52" s="8">
        <v>25178</v>
      </c>
      <c r="C52" s="8" t="s">
        <v>234</v>
      </c>
      <c r="D52" s="79">
        <v>7749</v>
      </c>
      <c r="E52" s="80">
        <v>50</v>
      </c>
      <c r="F52" s="8" t="s">
        <v>359</v>
      </c>
      <c r="G52" s="8">
        <v>335</v>
      </c>
      <c r="H52" s="81">
        <f t="shared" si="3"/>
        <v>3874.5</v>
      </c>
      <c r="I52" s="80">
        <v>35</v>
      </c>
      <c r="J52" s="8" t="s">
        <v>411</v>
      </c>
      <c r="K52" s="8">
        <v>235</v>
      </c>
      <c r="L52" s="72">
        <f t="shared" si="0"/>
        <v>2712.15</v>
      </c>
      <c r="M52" s="80">
        <v>15</v>
      </c>
      <c r="N52" s="8" t="s">
        <v>346</v>
      </c>
      <c r="O52" s="82">
        <v>100</v>
      </c>
      <c r="P52" s="74">
        <f t="shared" si="1"/>
        <v>1162.3499999999999</v>
      </c>
      <c r="Q52" s="83">
        <f t="shared" si="4"/>
        <v>7749</v>
      </c>
      <c r="R52" s="84">
        <f t="shared" si="2"/>
        <v>100</v>
      </c>
      <c r="S52" s="77">
        <f t="shared" si="5"/>
        <v>670</v>
      </c>
    </row>
    <row r="53" spans="1:19" x14ac:dyDescent="0.25">
      <c r="A53" s="78" t="s">
        <v>232</v>
      </c>
      <c r="B53" s="8">
        <v>25181</v>
      </c>
      <c r="C53" s="8" t="s">
        <v>235</v>
      </c>
      <c r="D53" s="79">
        <v>11051</v>
      </c>
      <c r="E53" s="80">
        <v>2</v>
      </c>
      <c r="F53" s="8" t="s">
        <v>353</v>
      </c>
      <c r="G53" s="8">
        <v>3</v>
      </c>
      <c r="H53" s="81">
        <f t="shared" si="3"/>
        <v>221.02</v>
      </c>
      <c r="I53" s="80">
        <v>8</v>
      </c>
      <c r="J53" s="8" t="s">
        <v>361</v>
      </c>
      <c r="K53" s="8">
        <v>40</v>
      </c>
      <c r="L53" s="72">
        <f t="shared" si="0"/>
        <v>884.08</v>
      </c>
      <c r="M53" s="80">
        <v>90</v>
      </c>
      <c r="N53" s="8" t="s">
        <v>348</v>
      </c>
      <c r="O53" s="82">
        <v>2640</v>
      </c>
      <c r="P53" s="74">
        <f t="shared" si="1"/>
        <v>9945.9</v>
      </c>
      <c r="Q53" s="83">
        <f t="shared" si="4"/>
        <v>11051</v>
      </c>
      <c r="R53" s="84">
        <f t="shared" si="2"/>
        <v>100</v>
      </c>
      <c r="S53" s="77">
        <f t="shared" si="5"/>
        <v>2683</v>
      </c>
    </row>
    <row r="54" spans="1:19" x14ac:dyDescent="0.25">
      <c r="A54" s="78" t="s">
        <v>232</v>
      </c>
      <c r="B54" s="8">
        <v>25279</v>
      </c>
      <c r="C54" s="8" t="s">
        <v>236</v>
      </c>
      <c r="D54" s="79">
        <v>13746</v>
      </c>
      <c r="E54" s="80">
        <v>9.1999999999999993</v>
      </c>
      <c r="F54" s="8" t="s">
        <v>346</v>
      </c>
      <c r="G54" s="8">
        <v>137</v>
      </c>
      <c r="H54" s="81">
        <f t="shared" si="3"/>
        <v>1264.6320000000001</v>
      </c>
      <c r="I54" s="80">
        <v>60.5</v>
      </c>
      <c r="J54" s="8" t="s">
        <v>361</v>
      </c>
      <c r="K54" s="8">
        <v>950</v>
      </c>
      <c r="L54" s="72">
        <f t="shared" si="0"/>
        <v>8316.33</v>
      </c>
      <c r="M54" s="80">
        <v>30.3</v>
      </c>
      <c r="N54" s="8" t="s">
        <v>346</v>
      </c>
      <c r="O54" s="82">
        <v>460</v>
      </c>
      <c r="P54" s="74">
        <f t="shared" si="1"/>
        <v>4165.0379999999996</v>
      </c>
      <c r="Q54" s="83">
        <f t="shared" si="4"/>
        <v>13745.999999999998</v>
      </c>
      <c r="R54" s="84">
        <f t="shared" si="2"/>
        <v>100</v>
      </c>
      <c r="S54" s="77">
        <f t="shared" si="5"/>
        <v>1547</v>
      </c>
    </row>
    <row r="55" spans="1:19" x14ac:dyDescent="0.25">
      <c r="A55" s="78" t="s">
        <v>232</v>
      </c>
      <c r="B55" s="8">
        <v>25281</v>
      </c>
      <c r="C55" s="8" t="s">
        <v>237</v>
      </c>
      <c r="D55" s="79">
        <v>4506</v>
      </c>
      <c r="E55" s="80">
        <v>20</v>
      </c>
      <c r="F55" s="8" t="s">
        <v>348</v>
      </c>
      <c r="G55" s="8">
        <v>93</v>
      </c>
      <c r="H55" s="81">
        <f t="shared" si="3"/>
        <v>901.2</v>
      </c>
      <c r="I55" s="80">
        <v>30</v>
      </c>
      <c r="J55" s="8" t="s">
        <v>411</v>
      </c>
      <c r="K55" s="8">
        <v>140</v>
      </c>
      <c r="L55" s="72">
        <f t="shared" si="0"/>
        <v>1351.8</v>
      </c>
      <c r="M55" s="80">
        <v>50</v>
      </c>
      <c r="N55" s="8" t="s">
        <v>412</v>
      </c>
      <c r="O55" s="82">
        <v>234</v>
      </c>
      <c r="P55" s="74">
        <f t="shared" si="1"/>
        <v>2253</v>
      </c>
      <c r="Q55" s="83">
        <f t="shared" si="4"/>
        <v>4506</v>
      </c>
      <c r="R55" s="84">
        <f t="shared" si="2"/>
        <v>100</v>
      </c>
      <c r="S55" s="77">
        <f t="shared" si="5"/>
        <v>467</v>
      </c>
    </row>
    <row r="56" spans="1:19" x14ac:dyDescent="0.25">
      <c r="A56" s="78" t="s">
        <v>232</v>
      </c>
      <c r="B56" s="8">
        <v>25335</v>
      </c>
      <c r="C56" s="8" t="s">
        <v>238</v>
      </c>
      <c r="D56" s="79">
        <v>2707</v>
      </c>
      <c r="E56" s="80"/>
      <c r="F56" s="8" t="s">
        <v>357</v>
      </c>
      <c r="G56" s="8">
        <v>0</v>
      </c>
      <c r="H56" s="81">
        <f t="shared" si="3"/>
        <v>0</v>
      </c>
      <c r="I56" s="80"/>
      <c r="J56" s="8" t="s">
        <v>357</v>
      </c>
      <c r="K56" s="8">
        <v>0</v>
      </c>
      <c r="L56" s="72">
        <f t="shared" si="0"/>
        <v>0</v>
      </c>
      <c r="M56" s="80">
        <v>100</v>
      </c>
      <c r="N56" s="8" t="s">
        <v>413</v>
      </c>
      <c r="O56" s="82">
        <v>280</v>
      </c>
      <c r="P56" s="74">
        <f t="shared" si="1"/>
        <v>2707</v>
      </c>
      <c r="Q56" s="83">
        <f t="shared" si="4"/>
        <v>2707</v>
      </c>
      <c r="R56" s="84">
        <f t="shared" si="2"/>
        <v>100</v>
      </c>
      <c r="S56" s="77">
        <f t="shared" si="5"/>
        <v>280</v>
      </c>
    </row>
    <row r="57" spans="1:19" x14ac:dyDescent="0.25">
      <c r="A57" s="78" t="s">
        <v>232</v>
      </c>
      <c r="B57" s="8">
        <v>25339</v>
      </c>
      <c r="C57" s="8" t="s">
        <v>239</v>
      </c>
      <c r="D57" s="79">
        <v>5314</v>
      </c>
      <c r="E57" s="80">
        <v>20</v>
      </c>
      <c r="F57" s="8" t="s">
        <v>414</v>
      </c>
      <c r="G57" s="8">
        <v>61</v>
      </c>
      <c r="H57" s="81">
        <f t="shared" si="3"/>
        <v>1062.8</v>
      </c>
      <c r="I57" s="80">
        <v>15</v>
      </c>
      <c r="J57" s="8" t="s">
        <v>415</v>
      </c>
      <c r="K57" s="8">
        <v>46</v>
      </c>
      <c r="L57" s="72">
        <f t="shared" si="0"/>
        <v>797.1</v>
      </c>
      <c r="M57" s="80">
        <v>65</v>
      </c>
      <c r="N57" s="8" t="s">
        <v>348</v>
      </c>
      <c r="O57" s="82">
        <v>200</v>
      </c>
      <c r="P57" s="74">
        <f t="shared" si="1"/>
        <v>3454.1</v>
      </c>
      <c r="Q57" s="83">
        <f t="shared" si="4"/>
        <v>5314</v>
      </c>
      <c r="R57" s="84">
        <f t="shared" si="2"/>
        <v>100</v>
      </c>
      <c r="S57" s="77">
        <f t="shared" si="5"/>
        <v>307</v>
      </c>
    </row>
    <row r="58" spans="1:19" x14ac:dyDescent="0.25">
      <c r="A58" s="78" t="s">
        <v>232</v>
      </c>
      <c r="B58" s="8">
        <v>25594</v>
      </c>
      <c r="C58" s="8" t="s">
        <v>240</v>
      </c>
      <c r="D58" s="79">
        <v>4442</v>
      </c>
      <c r="E58" s="80"/>
      <c r="F58" s="8" t="s">
        <v>357</v>
      </c>
      <c r="G58" s="8">
        <v>0</v>
      </c>
      <c r="H58" s="81">
        <f t="shared" si="3"/>
        <v>0</v>
      </c>
      <c r="I58" s="80">
        <v>48</v>
      </c>
      <c r="J58" s="8" t="s">
        <v>416</v>
      </c>
      <c r="K58" s="8">
        <v>226</v>
      </c>
      <c r="L58" s="72">
        <f t="shared" si="0"/>
        <v>2132.16</v>
      </c>
      <c r="M58" s="80">
        <v>52</v>
      </c>
      <c r="N58" s="8" t="s">
        <v>378</v>
      </c>
      <c r="O58" s="82">
        <v>244</v>
      </c>
      <c r="P58" s="74">
        <f t="shared" si="1"/>
        <v>2309.84</v>
      </c>
      <c r="Q58" s="83">
        <f t="shared" si="4"/>
        <v>4442</v>
      </c>
      <c r="R58" s="84">
        <f t="shared" si="2"/>
        <v>100</v>
      </c>
      <c r="S58" s="77">
        <f t="shared" si="5"/>
        <v>470</v>
      </c>
    </row>
    <row r="59" spans="1:19" x14ac:dyDescent="0.25">
      <c r="A59" s="78" t="s">
        <v>232</v>
      </c>
      <c r="B59" s="8">
        <v>25841</v>
      </c>
      <c r="C59" s="8" t="s">
        <v>241</v>
      </c>
      <c r="D59" s="79">
        <v>6818</v>
      </c>
      <c r="E59" s="80">
        <v>15</v>
      </c>
      <c r="F59" s="8" t="s">
        <v>417</v>
      </c>
      <c r="G59" s="8">
        <v>106</v>
      </c>
      <c r="H59" s="81">
        <f t="shared" si="3"/>
        <v>1022.7</v>
      </c>
      <c r="I59" s="80">
        <v>20</v>
      </c>
      <c r="J59" s="8" t="s">
        <v>379</v>
      </c>
      <c r="K59" s="8">
        <v>141</v>
      </c>
      <c r="L59" s="72">
        <f t="shared" si="0"/>
        <v>1363.6</v>
      </c>
      <c r="M59" s="80">
        <v>65</v>
      </c>
      <c r="N59" s="8" t="s">
        <v>417</v>
      </c>
      <c r="O59" s="82">
        <v>423</v>
      </c>
      <c r="P59" s="74">
        <f t="shared" si="1"/>
        <v>4431.7</v>
      </c>
      <c r="Q59" s="83">
        <f t="shared" si="4"/>
        <v>6817.9999999999991</v>
      </c>
      <c r="R59" s="84">
        <f t="shared" si="2"/>
        <v>100</v>
      </c>
      <c r="S59" s="77">
        <f t="shared" si="5"/>
        <v>670</v>
      </c>
    </row>
    <row r="60" spans="1:19" x14ac:dyDescent="0.25">
      <c r="A60" s="78" t="s">
        <v>232</v>
      </c>
      <c r="B60" s="8">
        <v>25845</v>
      </c>
      <c r="C60" s="8" t="s">
        <v>242</v>
      </c>
      <c r="D60" s="79">
        <v>7058</v>
      </c>
      <c r="E60" s="80">
        <v>20</v>
      </c>
      <c r="F60" s="8" t="s">
        <v>359</v>
      </c>
      <c r="G60" s="8">
        <v>8</v>
      </c>
      <c r="H60" s="81">
        <f t="shared" si="3"/>
        <v>1411.6</v>
      </c>
      <c r="I60" s="80">
        <v>15</v>
      </c>
      <c r="J60" s="8" t="s">
        <v>398</v>
      </c>
      <c r="K60" s="8">
        <v>20</v>
      </c>
      <c r="L60" s="72">
        <f t="shared" si="0"/>
        <v>1058.7</v>
      </c>
      <c r="M60" s="80">
        <v>65</v>
      </c>
      <c r="N60" s="8" t="s">
        <v>412</v>
      </c>
      <c r="O60" s="82">
        <v>976</v>
      </c>
      <c r="P60" s="74">
        <f t="shared" si="1"/>
        <v>4587.7</v>
      </c>
      <c r="Q60" s="83">
        <f t="shared" si="4"/>
        <v>7058</v>
      </c>
      <c r="R60" s="84">
        <f t="shared" si="2"/>
        <v>100</v>
      </c>
      <c r="S60" s="77">
        <f t="shared" si="5"/>
        <v>1004</v>
      </c>
    </row>
    <row r="61" spans="1:19" x14ac:dyDescent="0.25">
      <c r="A61" s="78" t="s">
        <v>244</v>
      </c>
      <c r="B61" s="8">
        <v>25258</v>
      </c>
      <c r="C61" s="8" t="s">
        <v>245</v>
      </c>
      <c r="D61" s="79">
        <v>7207</v>
      </c>
      <c r="E61" s="80">
        <v>20</v>
      </c>
      <c r="F61" s="8" t="s">
        <v>418</v>
      </c>
      <c r="G61" s="8">
        <v>10</v>
      </c>
      <c r="H61" s="81">
        <f t="shared" si="3"/>
        <v>1441.4</v>
      </c>
      <c r="I61" s="80">
        <v>20</v>
      </c>
      <c r="J61" s="8" t="s">
        <v>361</v>
      </c>
      <c r="K61" s="8">
        <v>1365</v>
      </c>
      <c r="L61" s="72">
        <f t="shared" si="0"/>
        <v>1441.4</v>
      </c>
      <c r="M61" s="80">
        <v>60</v>
      </c>
      <c r="N61" s="8" t="s">
        <v>361</v>
      </c>
      <c r="O61" s="82">
        <v>360</v>
      </c>
      <c r="P61" s="74">
        <f t="shared" si="1"/>
        <v>4324.2</v>
      </c>
      <c r="Q61" s="83">
        <f t="shared" si="4"/>
        <v>7207</v>
      </c>
      <c r="R61" s="84">
        <f t="shared" si="2"/>
        <v>100</v>
      </c>
      <c r="S61" s="77">
        <f t="shared" si="5"/>
        <v>1735</v>
      </c>
    </row>
    <row r="62" spans="1:19" x14ac:dyDescent="0.25">
      <c r="A62" s="78" t="s">
        <v>244</v>
      </c>
      <c r="B62" s="8">
        <v>25394</v>
      </c>
      <c r="C62" s="8" t="s">
        <v>246</v>
      </c>
      <c r="D62" s="79">
        <v>7827</v>
      </c>
      <c r="E62" s="80">
        <v>6</v>
      </c>
      <c r="F62" s="8" t="s">
        <v>355</v>
      </c>
      <c r="G62" s="8">
        <v>25</v>
      </c>
      <c r="H62" s="81">
        <f t="shared" si="3"/>
        <v>469.62</v>
      </c>
      <c r="I62" s="80">
        <v>65</v>
      </c>
      <c r="J62" s="8" t="s">
        <v>377</v>
      </c>
      <c r="K62" s="8">
        <v>270</v>
      </c>
      <c r="L62" s="72">
        <f t="shared" si="0"/>
        <v>5087.55</v>
      </c>
      <c r="M62" s="80">
        <v>29</v>
      </c>
      <c r="N62" s="8" t="s">
        <v>377</v>
      </c>
      <c r="O62" s="82">
        <v>120</v>
      </c>
      <c r="P62" s="74">
        <f t="shared" si="1"/>
        <v>2269.83</v>
      </c>
      <c r="Q62" s="83">
        <f t="shared" si="4"/>
        <v>7827</v>
      </c>
      <c r="R62" s="84">
        <f t="shared" si="2"/>
        <v>100</v>
      </c>
      <c r="S62" s="77">
        <f t="shared" si="5"/>
        <v>415</v>
      </c>
    </row>
    <row r="63" spans="1:19" x14ac:dyDescent="0.25">
      <c r="A63" s="78" t="s">
        <v>244</v>
      </c>
      <c r="B63" s="8">
        <v>25513</v>
      </c>
      <c r="C63" s="8" t="s">
        <v>247</v>
      </c>
      <c r="D63" s="79">
        <v>29036</v>
      </c>
      <c r="E63" s="80">
        <v>45</v>
      </c>
      <c r="F63" s="8" t="s">
        <v>353</v>
      </c>
      <c r="G63" s="8">
        <v>2140</v>
      </c>
      <c r="H63" s="81">
        <f t="shared" si="3"/>
        <v>13066.2</v>
      </c>
      <c r="I63" s="80">
        <v>35</v>
      </c>
      <c r="J63" s="8" t="s">
        <v>370</v>
      </c>
      <c r="K63" s="8">
        <v>1690</v>
      </c>
      <c r="L63" s="72">
        <f t="shared" si="0"/>
        <v>10162.6</v>
      </c>
      <c r="M63" s="80">
        <v>20</v>
      </c>
      <c r="N63" s="8" t="s">
        <v>346</v>
      </c>
      <c r="O63" s="82">
        <v>960</v>
      </c>
      <c r="P63" s="74">
        <f t="shared" si="1"/>
        <v>5807.2</v>
      </c>
      <c r="Q63" s="83">
        <f t="shared" si="4"/>
        <v>29036</v>
      </c>
      <c r="R63" s="84">
        <f t="shared" si="2"/>
        <v>100</v>
      </c>
      <c r="S63" s="77">
        <f t="shared" si="5"/>
        <v>4790</v>
      </c>
    </row>
    <row r="64" spans="1:19" x14ac:dyDescent="0.25">
      <c r="A64" s="78" t="s">
        <v>244</v>
      </c>
      <c r="B64" s="8">
        <v>25518</v>
      </c>
      <c r="C64" s="8" t="s">
        <v>248</v>
      </c>
      <c r="D64" s="79">
        <v>5981</v>
      </c>
      <c r="E64" s="80"/>
      <c r="F64" s="8" t="s">
        <v>357</v>
      </c>
      <c r="G64" s="8">
        <v>0</v>
      </c>
      <c r="H64" s="81">
        <f t="shared" si="3"/>
        <v>0</v>
      </c>
      <c r="I64" s="80"/>
      <c r="J64" s="8" t="s">
        <v>357</v>
      </c>
      <c r="K64" s="8">
        <v>0</v>
      </c>
      <c r="L64" s="72">
        <f t="shared" si="0"/>
        <v>0</v>
      </c>
      <c r="M64" s="80">
        <v>100</v>
      </c>
      <c r="N64" s="8" t="s">
        <v>369</v>
      </c>
      <c r="O64" s="82">
        <v>1700</v>
      </c>
      <c r="P64" s="74">
        <f t="shared" si="1"/>
        <v>5981</v>
      </c>
      <c r="Q64" s="83">
        <f t="shared" si="4"/>
        <v>5981</v>
      </c>
      <c r="R64" s="84">
        <f t="shared" si="2"/>
        <v>100</v>
      </c>
      <c r="S64" s="77">
        <f t="shared" si="5"/>
        <v>1700</v>
      </c>
    </row>
    <row r="65" spans="1:19" x14ac:dyDescent="0.25">
      <c r="A65" s="78" t="s">
        <v>244</v>
      </c>
      <c r="B65" s="8">
        <v>25653</v>
      </c>
      <c r="C65" s="8" t="s">
        <v>249</v>
      </c>
      <c r="D65" s="79">
        <v>18389</v>
      </c>
      <c r="E65" s="80">
        <v>30</v>
      </c>
      <c r="F65" s="8" t="s">
        <v>419</v>
      </c>
      <c r="G65" s="8">
        <v>502</v>
      </c>
      <c r="H65" s="81">
        <f t="shared" si="3"/>
        <v>5516.7</v>
      </c>
      <c r="I65" s="80">
        <v>24</v>
      </c>
      <c r="J65" s="8" t="s">
        <v>377</v>
      </c>
      <c r="K65" s="8">
        <v>124</v>
      </c>
      <c r="L65" s="72">
        <f t="shared" si="0"/>
        <v>4413.3599999999997</v>
      </c>
      <c r="M65" s="80">
        <v>46</v>
      </c>
      <c r="N65" s="8" t="s">
        <v>348</v>
      </c>
      <c r="O65" s="82">
        <v>645</v>
      </c>
      <c r="P65" s="74">
        <f t="shared" si="1"/>
        <v>8458.94</v>
      </c>
      <c r="Q65" s="83">
        <f t="shared" si="4"/>
        <v>18389</v>
      </c>
      <c r="R65" s="84">
        <f t="shared" si="2"/>
        <v>100</v>
      </c>
      <c r="S65" s="77">
        <f t="shared" si="5"/>
        <v>1271</v>
      </c>
    </row>
    <row r="66" spans="1:19" x14ac:dyDescent="0.25">
      <c r="A66" s="78" t="s">
        <v>244</v>
      </c>
      <c r="B66" s="8">
        <v>25823</v>
      </c>
      <c r="C66" s="8" t="s">
        <v>250</v>
      </c>
      <c r="D66" s="79">
        <v>7176</v>
      </c>
      <c r="E66" s="80">
        <v>10</v>
      </c>
      <c r="F66" s="8" t="s">
        <v>420</v>
      </c>
      <c r="G66" s="8">
        <v>260</v>
      </c>
      <c r="H66" s="81">
        <f t="shared" si="3"/>
        <v>717.6</v>
      </c>
      <c r="I66" s="80">
        <v>60</v>
      </c>
      <c r="J66" s="8" t="s">
        <v>356</v>
      </c>
      <c r="K66" s="8">
        <v>680</v>
      </c>
      <c r="L66" s="72">
        <f t="shared" si="0"/>
        <v>4305.6000000000004</v>
      </c>
      <c r="M66" s="80">
        <v>30</v>
      </c>
      <c r="N66" s="8" t="s">
        <v>347</v>
      </c>
      <c r="O66" s="82">
        <v>380</v>
      </c>
      <c r="P66" s="74">
        <f t="shared" si="1"/>
        <v>2152.8000000000002</v>
      </c>
      <c r="Q66" s="83">
        <f t="shared" si="4"/>
        <v>7176.0000000000009</v>
      </c>
      <c r="R66" s="84">
        <f t="shared" si="2"/>
        <v>100</v>
      </c>
      <c r="S66" s="77">
        <f t="shared" si="5"/>
        <v>1320</v>
      </c>
    </row>
    <row r="67" spans="1:19" x14ac:dyDescent="0.25">
      <c r="A67" s="78" t="s">
        <v>244</v>
      </c>
      <c r="B67" s="8">
        <v>25871</v>
      </c>
      <c r="C67" s="8" t="s">
        <v>251</v>
      </c>
      <c r="D67" s="79">
        <v>3504</v>
      </c>
      <c r="E67" s="80"/>
      <c r="F67" s="8" t="s">
        <v>357</v>
      </c>
      <c r="G67" s="8">
        <v>0</v>
      </c>
      <c r="H67" s="81">
        <f t="shared" si="3"/>
        <v>0</v>
      </c>
      <c r="I67" s="80">
        <v>30</v>
      </c>
      <c r="J67" s="8" t="s">
        <v>361</v>
      </c>
      <c r="K67" s="8">
        <v>100</v>
      </c>
      <c r="L67" s="72">
        <f t="shared" si="0"/>
        <v>1051.2</v>
      </c>
      <c r="M67" s="80">
        <v>70</v>
      </c>
      <c r="N67" s="8" t="s">
        <v>346</v>
      </c>
      <c r="O67" s="82">
        <v>340</v>
      </c>
      <c r="P67" s="74">
        <f t="shared" si="1"/>
        <v>2452.8000000000002</v>
      </c>
      <c r="Q67" s="83">
        <f t="shared" si="4"/>
        <v>3504</v>
      </c>
      <c r="R67" s="84">
        <f t="shared" si="2"/>
        <v>100</v>
      </c>
      <c r="S67" s="77">
        <f t="shared" si="5"/>
        <v>440</v>
      </c>
    </row>
    <row r="68" spans="1:19" x14ac:dyDescent="0.25">
      <c r="A68" s="78" t="s">
        <v>244</v>
      </c>
      <c r="B68" s="8">
        <v>25885</v>
      </c>
      <c r="C68" s="8" t="s">
        <v>252</v>
      </c>
      <c r="D68" s="79">
        <v>73680</v>
      </c>
      <c r="E68" s="80">
        <v>5</v>
      </c>
      <c r="F68" s="8" t="s">
        <v>421</v>
      </c>
      <c r="G68" s="8">
        <v>112</v>
      </c>
      <c r="H68" s="81">
        <f t="shared" si="3"/>
        <v>3684</v>
      </c>
      <c r="I68" s="80">
        <v>45</v>
      </c>
      <c r="J68" s="8" t="s">
        <v>385</v>
      </c>
      <c r="K68" s="8">
        <v>1011</v>
      </c>
      <c r="L68" s="72">
        <f t="shared" ref="L68:L119" si="6">D68*I68/100</f>
        <v>33156</v>
      </c>
      <c r="M68" s="80">
        <v>50</v>
      </c>
      <c r="N68" s="8" t="s">
        <v>366</v>
      </c>
      <c r="O68" s="82">
        <v>1124</v>
      </c>
      <c r="P68" s="74">
        <f t="shared" ref="P68:P119" si="7">D68*M68/100</f>
        <v>36840</v>
      </c>
      <c r="Q68" s="83">
        <f t="shared" si="4"/>
        <v>73680</v>
      </c>
      <c r="R68" s="84">
        <f t="shared" ref="R68:R119" si="8">M68+I68+E68</f>
        <v>100</v>
      </c>
      <c r="S68" s="77">
        <f t="shared" si="5"/>
        <v>2247</v>
      </c>
    </row>
    <row r="69" spans="1:19" x14ac:dyDescent="0.25">
      <c r="A69" s="78" t="s">
        <v>254</v>
      </c>
      <c r="B69" s="8">
        <v>25126</v>
      </c>
      <c r="C69" s="8" t="s">
        <v>255</v>
      </c>
      <c r="D69" s="79">
        <v>5365</v>
      </c>
      <c r="E69" s="80">
        <v>60</v>
      </c>
      <c r="F69" s="8" t="s">
        <v>353</v>
      </c>
      <c r="G69" s="8">
        <v>143</v>
      </c>
      <c r="H69" s="81">
        <f t="shared" ref="H69:H119" si="9">D69*E69/100</f>
        <v>3219</v>
      </c>
      <c r="I69" s="80">
        <v>15</v>
      </c>
      <c r="J69" s="8" t="s">
        <v>422</v>
      </c>
      <c r="K69" s="8">
        <v>34</v>
      </c>
      <c r="L69" s="72">
        <f t="shared" si="6"/>
        <v>804.75</v>
      </c>
      <c r="M69" s="80">
        <v>25</v>
      </c>
      <c r="N69" s="8" t="s">
        <v>423</v>
      </c>
      <c r="O69" s="82">
        <v>55</v>
      </c>
      <c r="P69" s="74">
        <f t="shared" si="7"/>
        <v>1341.25</v>
      </c>
      <c r="Q69" s="83">
        <f t="shared" ref="Q69:Q118" si="10">P69+L69+H69</f>
        <v>5365</v>
      </c>
      <c r="R69" s="84">
        <f t="shared" si="8"/>
        <v>100</v>
      </c>
      <c r="S69" s="77">
        <f t="shared" ref="S69:S119" si="11">O69+K69+G69</f>
        <v>232</v>
      </c>
    </row>
    <row r="70" spans="1:19" x14ac:dyDescent="0.25">
      <c r="A70" s="78" t="s">
        <v>254</v>
      </c>
      <c r="B70" s="8">
        <v>25175</v>
      </c>
      <c r="C70" s="8" t="s">
        <v>256</v>
      </c>
      <c r="D70" s="79">
        <v>6156</v>
      </c>
      <c r="E70" s="80">
        <v>80</v>
      </c>
      <c r="F70" s="8" t="s">
        <v>353</v>
      </c>
      <c r="G70" s="8">
        <v>351</v>
      </c>
      <c r="H70" s="81">
        <f t="shared" si="9"/>
        <v>4924.8</v>
      </c>
      <c r="I70" s="80">
        <v>10</v>
      </c>
      <c r="J70" s="8" t="s">
        <v>424</v>
      </c>
      <c r="K70" s="8">
        <v>44</v>
      </c>
      <c r="L70" s="72">
        <f t="shared" si="6"/>
        <v>615.6</v>
      </c>
      <c r="M70" s="80">
        <v>10</v>
      </c>
      <c r="N70" s="8" t="s">
        <v>346</v>
      </c>
      <c r="O70" s="82">
        <v>44</v>
      </c>
      <c r="P70" s="74">
        <f t="shared" si="7"/>
        <v>615.6</v>
      </c>
      <c r="Q70" s="83">
        <f t="shared" si="10"/>
        <v>6156</v>
      </c>
      <c r="R70" s="84">
        <f t="shared" si="8"/>
        <v>100</v>
      </c>
      <c r="S70" s="77">
        <f t="shared" si="11"/>
        <v>439</v>
      </c>
    </row>
    <row r="71" spans="1:19" x14ac:dyDescent="0.25">
      <c r="A71" s="78" t="s">
        <v>254</v>
      </c>
      <c r="B71" s="8">
        <v>25200</v>
      </c>
      <c r="C71" s="8" t="s">
        <v>257</v>
      </c>
      <c r="D71" s="79">
        <v>20268</v>
      </c>
      <c r="E71" s="80">
        <v>45</v>
      </c>
      <c r="F71" s="8" t="s">
        <v>353</v>
      </c>
      <c r="G71" s="8">
        <v>348</v>
      </c>
      <c r="H71" s="81">
        <f t="shared" si="9"/>
        <v>9120.6</v>
      </c>
      <c r="I71" s="80">
        <v>10</v>
      </c>
      <c r="J71" s="8" t="s">
        <v>359</v>
      </c>
      <c r="K71" s="8">
        <v>47</v>
      </c>
      <c r="L71" s="72">
        <f t="shared" si="6"/>
        <v>2026.8</v>
      </c>
      <c r="M71" s="80">
        <v>45</v>
      </c>
      <c r="N71" s="8" t="s">
        <v>359</v>
      </c>
      <c r="O71" s="82">
        <v>480</v>
      </c>
      <c r="P71" s="74">
        <f t="shared" si="7"/>
        <v>9120.6</v>
      </c>
      <c r="Q71" s="83">
        <f t="shared" si="10"/>
        <v>20268</v>
      </c>
      <c r="R71" s="84">
        <f t="shared" si="8"/>
        <v>100</v>
      </c>
      <c r="S71" s="77">
        <f t="shared" si="11"/>
        <v>875</v>
      </c>
    </row>
    <row r="72" spans="1:19" x14ac:dyDescent="0.25">
      <c r="A72" s="78" t="s">
        <v>254</v>
      </c>
      <c r="B72" s="8">
        <v>25214</v>
      </c>
      <c r="C72" s="8" t="s">
        <v>258</v>
      </c>
      <c r="D72" s="79">
        <v>4511</v>
      </c>
      <c r="E72" s="80">
        <v>90</v>
      </c>
      <c r="F72" s="8" t="s">
        <v>353</v>
      </c>
      <c r="G72" s="8">
        <v>200</v>
      </c>
      <c r="H72" s="81">
        <f t="shared" si="9"/>
        <v>4059.9</v>
      </c>
      <c r="I72" s="80"/>
      <c r="J72" s="8" t="s">
        <v>357</v>
      </c>
      <c r="K72" s="8">
        <v>0</v>
      </c>
      <c r="L72" s="72">
        <f t="shared" si="6"/>
        <v>0</v>
      </c>
      <c r="M72" s="80">
        <v>10</v>
      </c>
      <c r="N72" s="8" t="s">
        <v>355</v>
      </c>
      <c r="O72" s="82">
        <v>16</v>
      </c>
      <c r="P72" s="74">
        <f t="shared" si="7"/>
        <v>451.1</v>
      </c>
      <c r="Q72" s="83">
        <f t="shared" si="10"/>
        <v>4511</v>
      </c>
      <c r="R72" s="84">
        <f t="shared" si="8"/>
        <v>100</v>
      </c>
      <c r="S72" s="77">
        <f t="shared" si="11"/>
        <v>216</v>
      </c>
    </row>
    <row r="73" spans="1:19" x14ac:dyDescent="0.25">
      <c r="A73" s="78" t="s">
        <v>254</v>
      </c>
      <c r="B73" s="8">
        <v>25295</v>
      </c>
      <c r="C73" s="8" t="s">
        <v>259</v>
      </c>
      <c r="D73" s="79">
        <v>8530</v>
      </c>
      <c r="E73" s="80">
        <v>60</v>
      </c>
      <c r="F73" s="8" t="s">
        <v>353</v>
      </c>
      <c r="G73" s="8">
        <v>490</v>
      </c>
      <c r="H73" s="81">
        <f t="shared" si="9"/>
        <v>5118</v>
      </c>
      <c r="I73" s="80">
        <v>20</v>
      </c>
      <c r="J73" s="8" t="s">
        <v>345</v>
      </c>
      <c r="K73" s="8">
        <v>40</v>
      </c>
      <c r="L73" s="72">
        <f t="shared" si="6"/>
        <v>1706</v>
      </c>
      <c r="M73" s="80">
        <v>20</v>
      </c>
      <c r="N73" s="8" t="s">
        <v>392</v>
      </c>
      <c r="O73" s="82">
        <v>20</v>
      </c>
      <c r="P73" s="74">
        <f t="shared" si="7"/>
        <v>1706</v>
      </c>
      <c r="Q73" s="83">
        <f t="shared" si="10"/>
        <v>8530</v>
      </c>
      <c r="R73" s="84">
        <f t="shared" si="8"/>
        <v>100</v>
      </c>
      <c r="S73" s="77">
        <f t="shared" si="11"/>
        <v>550</v>
      </c>
    </row>
    <row r="74" spans="1:19" x14ac:dyDescent="0.25">
      <c r="A74" s="78" t="s">
        <v>254</v>
      </c>
      <c r="B74" s="8">
        <v>25486</v>
      </c>
      <c r="C74" s="8" t="s">
        <v>260</v>
      </c>
      <c r="D74" s="79">
        <v>15035</v>
      </c>
      <c r="E74" s="80">
        <v>70</v>
      </c>
      <c r="F74" s="8" t="s">
        <v>353</v>
      </c>
      <c r="G74" s="8">
        <v>321</v>
      </c>
      <c r="H74" s="81">
        <f t="shared" si="9"/>
        <v>10524.5</v>
      </c>
      <c r="I74" s="80">
        <v>20</v>
      </c>
      <c r="J74" s="8" t="s">
        <v>380</v>
      </c>
      <c r="K74" s="8">
        <v>30</v>
      </c>
      <c r="L74" s="72">
        <f t="shared" si="6"/>
        <v>3007</v>
      </c>
      <c r="M74" s="80">
        <v>10</v>
      </c>
      <c r="N74" s="8" t="s">
        <v>346</v>
      </c>
      <c r="O74" s="82">
        <v>125</v>
      </c>
      <c r="P74" s="74">
        <f t="shared" si="7"/>
        <v>1503.5</v>
      </c>
      <c r="Q74" s="83">
        <f t="shared" si="10"/>
        <v>15035</v>
      </c>
      <c r="R74" s="84">
        <f t="shared" si="8"/>
        <v>100</v>
      </c>
      <c r="S74" s="77">
        <f t="shared" si="11"/>
        <v>476</v>
      </c>
    </row>
    <row r="75" spans="1:19" x14ac:dyDescent="0.25">
      <c r="A75" s="78" t="s">
        <v>254</v>
      </c>
      <c r="B75" s="8">
        <v>25758</v>
      </c>
      <c r="C75" s="8" t="s">
        <v>261</v>
      </c>
      <c r="D75" s="79">
        <v>15682</v>
      </c>
      <c r="E75" s="80">
        <v>80</v>
      </c>
      <c r="F75" s="8" t="s">
        <v>353</v>
      </c>
      <c r="G75" s="8">
        <v>441</v>
      </c>
      <c r="H75" s="81">
        <f t="shared" si="9"/>
        <v>12545.6</v>
      </c>
      <c r="I75" s="80">
        <v>10</v>
      </c>
      <c r="J75" s="8" t="s">
        <v>425</v>
      </c>
      <c r="K75" s="8">
        <v>10</v>
      </c>
      <c r="L75" s="72">
        <f t="shared" si="6"/>
        <v>1568.2</v>
      </c>
      <c r="M75" s="80">
        <v>10</v>
      </c>
      <c r="N75" s="8" t="s">
        <v>346</v>
      </c>
      <c r="O75" s="82">
        <v>7</v>
      </c>
      <c r="P75" s="74">
        <f t="shared" si="7"/>
        <v>1568.2</v>
      </c>
      <c r="Q75" s="83">
        <f t="shared" si="10"/>
        <v>15682</v>
      </c>
      <c r="R75" s="84">
        <f t="shared" si="8"/>
        <v>100</v>
      </c>
      <c r="S75" s="77">
        <f t="shared" si="11"/>
        <v>458</v>
      </c>
    </row>
    <row r="76" spans="1:19" x14ac:dyDescent="0.25">
      <c r="A76" s="78" t="s">
        <v>254</v>
      </c>
      <c r="B76" s="8">
        <v>25785</v>
      </c>
      <c r="C76" s="8" t="s">
        <v>262</v>
      </c>
      <c r="D76" s="79">
        <v>10015</v>
      </c>
      <c r="E76" s="80">
        <v>75</v>
      </c>
      <c r="F76" s="8" t="s">
        <v>353</v>
      </c>
      <c r="G76" s="8">
        <v>470</v>
      </c>
      <c r="H76" s="81">
        <f t="shared" si="9"/>
        <v>7511.25</v>
      </c>
      <c r="I76" s="80">
        <v>5</v>
      </c>
      <c r="J76" s="8" t="s">
        <v>426</v>
      </c>
      <c r="K76" s="8">
        <v>15</v>
      </c>
      <c r="L76" s="72">
        <f t="shared" si="6"/>
        <v>500.75</v>
      </c>
      <c r="M76" s="80">
        <v>20</v>
      </c>
      <c r="N76" s="8" t="s">
        <v>355</v>
      </c>
      <c r="O76" s="82">
        <v>78</v>
      </c>
      <c r="P76" s="74">
        <f t="shared" si="7"/>
        <v>2003</v>
      </c>
      <c r="Q76" s="83">
        <f t="shared" si="10"/>
        <v>10015</v>
      </c>
      <c r="R76" s="84">
        <f t="shared" si="8"/>
        <v>100</v>
      </c>
      <c r="S76" s="77">
        <f t="shared" si="11"/>
        <v>563</v>
      </c>
    </row>
    <row r="77" spans="1:19" x14ac:dyDescent="0.25">
      <c r="A77" s="78" t="s">
        <v>254</v>
      </c>
      <c r="B77" s="8">
        <v>25799</v>
      </c>
      <c r="C77" s="8" t="s">
        <v>263</v>
      </c>
      <c r="D77" s="79">
        <v>22147</v>
      </c>
      <c r="E77" s="80">
        <v>62</v>
      </c>
      <c r="F77" s="8" t="s">
        <v>353</v>
      </c>
      <c r="G77" s="8">
        <v>441</v>
      </c>
      <c r="H77" s="81">
        <f t="shared" si="9"/>
        <v>13731.14</v>
      </c>
      <c r="I77" s="80">
        <v>9</v>
      </c>
      <c r="J77" s="8" t="s">
        <v>392</v>
      </c>
      <c r="K77" s="8">
        <v>64</v>
      </c>
      <c r="L77" s="72">
        <f t="shared" si="6"/>
        <v>1993.23</v>
      </c>
      <c r="M77" s="80">
        <v>29</v>
      </c>
      <c r="N77" s="8" t="s">
        <v>427</v>
      </c>
      <c r="O77" s="82">
        <v>206</v>
      </c>
      <c r="P77" s="74">
        <f t="shared" si="7"/>
        <v>6422.63</v>
      </c>
      <c r="Q77" s="83">
        <f t="shared" si="10"/>
        <v>22147</v>
      </c>
      <c r="R77" s="84">
        <f t="shared" si="8"/>
        <v>100</v>
      </c>
      <c r="S77" s="77">
        <f t="shared" si="11"/>
        <v>711</v>
      </c>
    </row>
    <row r="78" spans="1:19" x14ac:dyDescent="0.25">
      <c r="A78" s="78" t="s">
        <v>254</v>
      </c>
      <c r="B78" s="8">
        <v>25817</v>
      </c>
      <c r="C78" s="8" t="s">
        <v>264</v>
      </c>
      <c r="D78" s="79">
        <v>8873</v>
      </c>
      <c r="E78" s="80">
        <v>80</v>
      </c>
      <c r="F78" s="8" t="s">
        <v>353</v>
      </c>
      <c r="G78" s="8">
        <v>286</v>
      </c>
      <c r="H78" s="81">
        <f t="shared" si="9"/>
        <v>7098.4</v>
      </c>
      <c r="I78" s="80">
        <v>5</v>
      </c>
      <c r="J78" s="8" t="s">
        <v>346</v>
      </c>
      <c r="K78" s="8">
        <v>18</v>
      </c>
      <c r="L78" s="72">
        <f t="shared" si="6"/>
        <v>443.65</v>
      </c>
      <c r="M78" s="80">
        <v>15</v>
      </c>
      <c r="N78" s="8" t="s">
        <v>355</v>
      </c>
      <c r="O78" s="82">
        <v>54</v>
      </c>
      <c r="P78" s="74">
        <f t="shared" si="7"/>
        <v>1330.95</v>
      </c>
      <c r="Q78" s="83">
        <f t="shared" si="10"/>
        <v>8873</v>
      </c>
      <c r="R78" s="84">
        <f t="shared" si="8"/>
        <v>100</v>
      </c>
      <c r="S78" s="77">
        <f t="shared" si="11"/>
        <v>358</v>
      </c>
    </row>
    <row r="79" spans="1:19" x14ac:dyDescent="0.25">
      <c r="A79" s="78" t="s">
        <v>254</v>
      </c>
      <c r="B79" s="8">
        <v>25899</v>
      </c>
      <c r="C79" s="8" t="s">
        <v>265</v>
      </c>
      <c r="D79" s="79">
        <v>25566</v>
      </c>
      <c r="E79" s="80">
        <v>66</v>
      </c>
      <c r="F79" s="8" t="s">
        <v>353</v>
      </c>
      <c r="G79" s="8">
        <v>1868</v>
      </c>
      <c r="H79" s="81">
        <f t="shared" si="9"/>
        <v>16873.560000000001</v>
      </c>
      <c r="I79" s="80">
        <v>20</v>
      </c>
      <c r="J79" s="8" t="s">
        <v>346</v>
      </c>
      <c r="K79" s="8">
        <v>178</v>
      </c>
      <c r="L79" s="72">
        <f t="shared" si="6"/>
        <v>5113.2</v>
      </c>
      <c r="M79" s="80">
        <v>14</v>
      </c>
      <c r="N79" s="8" t="s">
        <v>346</v>
      </c>
      <c r="O79" s="82">
        <v>820</v>
      </c>
      <c r="P79" s="74">
        <f t="shared" si="7"/>
        <v>3579.24</v>
      </c>
      <c r="Q79" s="83">
        <f t="shared" si="10"/>
        <v>25566</v>
      </c>
      <c r="R79" s="84">
        <f t="shared" si="8"/>
        <v>100</v>
      </c>
      <c r="S79" s="77">
        <f t="shared" si="11"/>
        <v>2866</v>
      </c>
    </row>
    <row r="80" spans="1:19" x14ac:dyDescent="0.25">
      <c r="A80" s="78" t="s">
        <v>267</v>
      </c>
      <c r="B80" s="8">
        <v>25099</v>
      </c>
      <c r="C80" s="8" t="s">
        <v>268</v>
      </c>
      <c r="D80" s="79">
        <v>6537</v>
      </c>
      <c r="E80" s="80">
        <v>40</v>
      </c>
      <c r="F80" s="8" t="s">
        <v>353</v>
      </c>
      <c r="G80" s="8">
        <v>71</v>
      </c>
      <c r="H80" s="81">
        <f t="shared" si="9"/>
        <v>2614.8000000000002</v>
      </c>
      <c r="I80" s="80">
        <v>30</v>
      </c>
      <c r="J80" s="8" t="s">
        <v>346</v>
      </c>
      <c r="K80" s="8">
        <v>160</v>
      </c>
      <c r="L80" s="72">
        <f t="shared" si="6"/>
        <v>1961.1</v>
      </c>
      <c r="M80" s="80">
        <v>30</v>
      </c>
      <c r="N80" s="8" t="s">
        <v>346</v>
      </c>
      <c r="O80" s="82">
        <v>120</v>
      </c>
      <c r="P80" s="74">
        <f t="shared" si="7"/>
        <v>1961.1</v>
      </c>
      <c r="Q80" s="83">
        <f t="shared" si="10"/>
        <v>6537</v>
      </c>
      <c r="R80" s="84">
        <f t="shared" si="8"/>
        <v>100</v>
      </c>
      <c r="S80" s="77">
        <f t="shared" si="11"/>
        <v>351</v>
      </c>
    </row>
    <row r="81" spans="1:19" x14ac:dyDescent="0.25">
      <c r="A81" s="78" t="s">
        <v>267</v>
      </c>
      <c r="B81" s="8">
        <v>25260</v>
      </c>
      <c r="C81" s="8" t="s">
        <v>269</v>
      </c>
      <c r="D81" s="79">
        <v>11720</v>
      </c>
      <c r="E81" s="80">
        <v>70</v>
      </c>
      <c r="F81" s="8" t="s">
        <v>353</v>
      </c>
      <c r="G81" s="8">
        <v>285</v>
      </c>
      <c r="H81" s="81">
        <f t="shared" si="9"/>
        <v>8204</v>
      </c>
      <c r="I81" s="80">
        <v>30</v>
      </c>
      <c r="J81" s="8" t="s">
        <v>346</v>
      </c>
      <c r="K81" s="8">
        <v>121</v>
      </c>
      <c r="L81" s="72">
        <f t="shared" si="6"/>
        <v>3516</v>
      </c>
      <c r="M81" s="80"/>
      <c r="N81" s="8" t="s">
        <v>357</v>
      </c>
      <c r="O81" s="82">
        <v>0</v>
      </c>
      <c r="P81" s="74">
        <f t="shared" si="7"/>
        <v>0</v>
      </c>
      <c r="Q81" s="83">
        <f t="shared" si="10"/>
        <v>11720</v>
      </c>
      <c r="R81" s="84">
        <f t="shared" si="8"/>
        <v>100</v>
      </c>
      <c r="S81" s="77">
        <f t="shared" si="11"/>
        <v>406</v>
      </c>
    </row>
    <row r="82" spans="1:19" x14ac:dyDescent="0.25">
      <c r="A82" s="78" t="s">
        <v>267</v>
      </c>
      <c r="B82" s="8">
        <v>25269</v>
      </c>
      <c r="C82" s="8" t="s">
        <v>270</v>
      </c>
      <c r="D82" s="79">
        <v>18580</v>
      </c>
      <c r="E82" s="80">
        <v>93</v>
      </c>
      <c r="F82" s="8" t="s">
        <v>353</v>
      </c>
      <c r="G82" s="8">
        <v>672</v>
      </c>
      <c r="H82" s="81">
        <f t="shared" si="9"/>
        <v>17279.400000000001</v>
      </c>
      <c r="I82" s="80">
        <v>3</v>
      </c>
      <c r="J82" s="8" t="s">
        <v>346</v>
      </c>
      <c r="K82" s="8">
        <v>22</v>
      </c>
      <c r="L82" s="72">
        <f t="shared" si="6"/>
        <v>557.4</v>
      </c>
      <c r="M82" s="80">
        <v>4</v>
      </c>
      <c r="N82" s="8" t="s">
        <v>346</v>
      </c>
      <c r="O82" s="82">
        <v>29</v>
      </c>
      <c r="P82" s="74">
        <f t="shared" si="7"/>
        <v>743.2</v>
      </c>
      <c r="Q82" s="83">
        <f t="shared" si="10"/>
        <v>18580</v>
      </c>
      <c r="R82" s="84">
        <f t="shared" si="8"/>
        <v>100</v>
      </c>
      <c r="S82" s="77">
        <f t="shared" si="11"/>
        <v>723</v>
      </c>
    </row>
    <row r="83" spans="1:19" x14ac:dyDescent="0.25">
      <c r="A83" s="78" t="s">
        <v>267</v>
      </c>
      <c r="B83" s="8">
        <v>25286</v>
      </c>
      <c r="C83" s="8" t="s">
        <v>271</v>
      </c>
      <c r="D83" s="79">
        <v>10109</v>
      </c>
      <c r="E83" s="80">
        <v>80</v>
      </c>
      <c r="F83" s="8" t="s">
        <v>428</v>
      </c>
      <c r="G83" s="8">
        <v>143</v>
      </c>
      <c r="H83" s="81">
        <f t="shared" si="9"/>
        <v>8087.2</v>
      </c>
      <c r="I83" s="80">
        <v>10</v>
      </c>
      <c r="J83" s="8" t="s">
        <v>429</v>
      </c>
      <c r="K83" s="8">
        <v>21</v>
      </c>
      <c r="L83" s="72">
        <f t="shared" si="6"/>
        <v>1010.9</v>
      </c>
      <c r="M83" s="80">
        <v>10</v>
      </c>
      <c r="N83" s="8" t="s">
        <v>430</v>
      </c>
      <c r="O83" s="82">
        <v>21</v>
      </c>
      <c r="P83" s="74">
        <f t="shared" si="7"/>
        <v>1010.9</v>
      </c>
      <c r="Q83" s="83">
        <f t="shared" si="10"/>
        <v>10109</v>
      </c>
      <c r="R83" s="84">
        <f t="shared" si="8"/>
        <v>100</v>
      </c>
      <c r="S83" s="77">
        <f t="shared" si="11"/>
        <v>185</v>
      </c>
    </row>
    <row r="84" spans="1:19" x14ac:dyDescent="0.25">
      <c r="A84" s="78" t="s">
        <v>267</v>
      </c>
      <c r="B84" s="8">
        <v>25430</v>
      </c>
      <c r="C84" s="8" t="s">
        <v>272</v>
      </c>
      <c r="D84" s="79">
        <v>15090</v>
      </c>
      <c r="E84" s="80">
        <v>85</v>
      </c>
      <c r="F84" s="8" t="s">
        <v>353</v>
      </c>
      <c r="G84" s="8">
        <v>328</v>
      </c>
      <c r="H84" s="81">
        <f t="shared" si="9"/>
        <v>12826.5</v>
      </c>
      <c r="I84" s="80">
        <v>5</v>
      </c>
      <c r="J84" s="8" t="s">
        <v>399</v>
      </c>
      <c r="K84" s="8">
        <v>20</v>
      </c>
      <c r="L84" s="72">
        <f t="shared" si="6"/>
        <v>754.5</v>
      </c>
      <c r="M84" s="80">
        <v>10</v>
      </c>
      <c r="N84" s="8" t="s">
        <v>346</v>
      </c>
      <c r="O84" s="82">
        <v>38</v>
      </c>
      <c r="P84" s="74">
        <f t="shared" si="7"/>
        <v>1509</v>
      </c>
      <c r="Q84" s="83">
        <f t="shared" si="10"/>
        <v>15090</v>
      </c>
      <c r="R84" s="84">
        <f t="shared" si="8"/>
        <v>100</v>
      </c>
      <c r="S84" s="77">
        <f t="shared" si="11"/>
        <v>386</v>
      </c>
    </row>
    <row r="85" spans="1:19" x14ac:dyDescent="0.25">
      <c r="A85" s="78" t="s">
        <v>267</v>
      </c>
      <c r="B85" s="8">
        <v>25473</v>
      </c>
      <c r="C85" s="8" t="s">
        <v>273</v>
      </c>
      <c r="D85" s="79">
        <v>8760</v>
      </c>
      <c r="E85" s="80">
        <v>85</v>
      </c>
      <c r="F85" s="8" t="s">
        <v>353</v>
      </c>
      <c r="G85" s="8">
        <v>110</v>
      </c>
      <c r="H85" s="81">
        <f t="shared" si="9"/>
        <v>7446</v>
      </c>
      <c r="I85" s="80">
        <v>5</v>
      </c>
      <c r="J85" s="8" t="s">
        <v>431</v>
      </c>
      <c r="K85" s="8">
        <v>3</v>
      </c>
      <c r="L85" s="72">
        <f t="shared" si="6"/>
        <v>438</v>
      </c>
      <c r="M85" s="80">
        <v>10</v>
      </c>
      <c r="N85" s="8" t="s">
        <v>346</v>
      </c>
      <c r="O85" s="82">
        <v>8</v>
      </c>
      <c r="P85" s="74">
        <f t="shared" si="7"/>
        <v>876</v>
      </c>
      <c r="Q85" s="83">
        <f t="shared" si="10"/>
        <v>8760</v>
      </c>
      <c r="R85" s="84">
        <f t="shared" si="8"/>
        <v>100</v>
      </c>
      <c r="S85" s="77">
        <f t="shared" si="11"/>
        <v>121</v>
      </c>
    </row>
    <row r="86" spans="1:19" x14ac:dyDescent="0.25">
      <c r="A86" s="78" t="s">
        <v>267</v>
      </c>
      <c r="B86" s="8">
        <v>25769</v>
      </c>
      <c r="C86" s="8" t="s">
        <v>274</v>
      </c>
      <c r="D86" s="79">
        <v>19770</v>
      </c>
      <c r="E86" s="80">
        <v>40</v>
      </c>
      <c r="F86" s="8" t="s">
        <v>353</v>
      </c>
      <c r="G86" s="8">
        <v>417</v>
      </c>
      <c r="H86" s="81">
        <f t="shared" si="9"/>
        <v>7908</v>
      </c>
      <c r="I86" s="80">
        <v>20</v>
      </c>
      <c r="J86" s="8" t="s">
        <v>432</v>
      </c>
      <c r="K86" s="8">
        <v>152</v>
      </c>
      <c r="L86" s="72">
        <f t="shared" si="6"/>
        <v>3954</v>
      </c>
      <c r="M86" s="80">
        <v>40</v>
      </c>
      <c r="N86" s="8" t="s">
        <v>432</v>
      </c>
      <c r="O86" s="82">
        <v>398</v>
      </c>
      <c r="P86" s="74">
        <f t="shared" si="7"/>
        <v>7908</v>
      </c>
      <c r="Q86" s="83">
        <f t="shared" si="10"/>
        <v>19770</v>
      </c>
      <c r="R86" s="84">
        <f t="shared" si="8"/>
        <v>100</v>
      </c>
      <c r="S86" s="77">
        <f t="shared" si="11"/>
        <v>967</v>
      </c>
    </row>
    <row r="87" spans="1:19" x14ac:dyDescent="0.25">
      <c r="A87" s="78" t="s">
        <v>267</v>
      </c>
      <c r="B87" s="8">
        <v>25898</v>
      </c>
      <c r="C87" s="8" t="s">
        <v>275</v>
      </c>
      <c r="D87" s="79">
        <v>3635</v>
      </c>
      <c r="E87" s="80">
        <v>35</v>
      </c>
      <c r="F87" s="8" t="s">
        <v>353</v>
      </c>
      <c r="G87" s="8">
        <v>87</v>
      </c>
      <c r="H87" s="81">
        <f t="shared" si="9"/>
        <v>1272.25</v>
      </c>
      <c r="I87" s="80">
        <v>3</v>
      </c>
      <c r="J87" s="8" t="s">
        <v>346</v>
      </c>
      <c r="K87" s="8">
        <v>7</v>
      </c>
      <c r="L87" s="72">
        <f t="shared" si="6"/>
        <v>109.05</v>
      </c>
      <c r="M87" s="80">
        <v>62</v>
      </c>
      <c r="N87" s="8" t="s">
        <v>355</v>
      </c>
      <c r="O87" s="82">
        <v>179</v>
      </c>
      <c r="P87" s="74">
        <f t="shared" si="7"/>
        <v>2253.6999999999998</v>
      </c>
      <c r="Q87" s="83">
        <f t="shared" si="10"/>
        <v>3635</v>
      </c>
      <c r="R87" s="84">
        <f t="shared" si="8"/>
        <v>100</v>
      </c>
      <c r="S87" s="77">
        <f t="shared" si="11"/>
        <v>273</v>
      </c>
    </row>
    <row r="88" spans="1:19" x14ac:dyDescent="0.25">
      <c r="A88" s="78" t="s">
        <v>277</v>
      </c>
      <c r="B88" s="8">
        <v>25740</v>
      </c>
      <c r="C88" s="8" t="s">
        <v>278</v>
      </c>
      <c r="D88" s="79">
        <v>13269</v>
      </c>
      <c r="E88" s="80">
        <v>74</v>
      </c>
      <c r="F88" s="8" t="s">
        <v>353</v>
      </c>
      <c r="G88" s="8">
        <v>722</v>
      </c>
      <c r="H88" s="81">
        <f t="shared" si="9"/>
        <v>9819.06</v>
      </c>
      <c r="I88" s="80">
        <v>8</v>
      </c>
      <c r="J88" s="8" t="s">
        <v>346</v>
      </c>
      <c r="K88" s="8">
        <v>53</v>
      </c>
      <c r="L88" s="72">
        <f t="shared" si="6"/>
        <v>1061.52</v>
      </c>
      <c r="M88" s="80">
        <v>18</v>
      </c>
      <c r="N88" s="8" t="s">
        <v>346</v>
      </c>
      <c r="O88" s="82">
        <v>172</v>
      </c>
      <c r="P88" s="74">
        <f t="shared" si="7"/>
        <v>2388.42</v>
      </c>
      <c r="Q88" s="83">
        <f t="shared" si="10"/>
        <v>13269</v>
      </c>
      <c r="R88" s="84">
        <f t="shared" si="8"/>
        <v>100</v>
      </c>
      <c r="S88" s="77">
        <f t="shared" si="11"/>
        <v>947</v>
      </c>
    </row>
    <row r="89" spans="1:19" x14ac:dyDescent="0.25">
      <c r="A89" s="78" t="s">
        <v>277</v>
      </c>
      <c r="B89" s="8">
        <v>25754</v>
      </c>
      <c r="C89" s="8" t="s">
        <v>277</v>
      </c>
      <c r="D89" s="79">
        <v>10320</v>
      </c>
      <c r="E89" s="80">
        <v>21</v>
      </c>
      <c r="F89" s="8" t="s">
        <v>433</v>
      </c>
      <c r="G89" s="8">
        <v>170</v>
      </c>
      <c r="H89" s="81">
        <f t="shared" si="9"/>
        <v>2167.1999999999998</v>
      </c>
      <c r="I89" s="80">
        <v>13</v>
      </c>
      <c r="J89" s="8" t="s">
        <v>346</v>
      </c>
      <c r="K89" s="8">
        <v>31</v>
      </c>
      <c r="L89" s="72">
        <f t="shared" si="6"/>
        <v>1341.6</v>
      </c>
      <c r="M89" s="80">
        <v>66</v>
      </c>
      <c r="N89" s="8" t="s">
        <v>346</v>
      </c>
      <c r="O89" s="82">
        <v>130</v>
      </c>
      <c r="P89" s="74">
        <f t="shared" si="7"/>
        <v>6811.2</v>
      </c>
      <c r="Q89" s="83">
        <f t="shared" si="10"/>
        <v>10320</v>
      </c>
      <c r="R89" s="84">
        <f t="shared" si="8"/>
        <v>100</v>
      </c>
      <c r="S89" s="77">
        <f t="shared" si="11"/>
        <v>331</v>
      </c>
    </row>
    <row r="90" spans="1:19" x14ac:dyDescent="0.25">
      <c r="A90" s="78" t="s">
        <v>280</v>
      </c>
      <c r="B90" s="8">
        <v>25053</v>
      </c>
      <c r="C90" s="8" t="s">
        <v>281</v>
      </c>
      <c r="D90" s="79">
        <v>8588</v>
      </c>
      <c r="E90" s="80">
        <v>23</v>
      </c>
      <c r="F90" s="8" t="s">
        <v>380</v>
      </c>
      <c r="G90" s="8">
        <v>188</v>
      </c>
      <c r="H90" s="81">
        <f t="shared" si="9"/>
        <v>1975.24</v>
      </c>
      <c r="I90" s="80">
        <v>42</v>
      </c>
      <c r="J90" s="8" t="s">
        <v>385</v>
      </c>
      <c r="K90" s="8">
        <v>347</v>
      </c>
      <c r="L90" s="72">
        <f t="shared" si="6"/>
        <v>3606.96</v>
      </c>
      <c r="M90" s="80">
        <v>35</v>
      </c>
      <c r="N90" s="8" t="s">
        <v>412</v>
      </c>
      <c r="O90" s="82">
        <v>457</v>
      </c>
      <c r="P90" s="74">
        <f t="shared" si="7"/>
        <v>3005.8</v>
      </c>
      <c r="Q90" s="83">
        <f t="shared" si="10"/>
        <v>8588</v>
      </c>
      <c r="R90" s="84">
        <f t="shared" si="8"/>
        <v>100</v>
      </c>
      <c r="S90" s="77">
        <f t="shared" si="11"/>
        <v>992</v>
      </c>
    </row>
    <row r="91" spans="1:19" x14ac:dyDescent="0.25">
      <c r="A91" s="78" t="s">
        <v>280</v>
      </c>
      <c r="B91" s="8">
        <v>25120</v>
      </c>
      <c r="C91" s="8" t="s">
        <v>282</v>
      </c>
      <c r="D91" s="79">
        <v>10785</v>
      </c>
      <c r="E91" s="80"/>
      <c r="F91" s="8" t="s">
        <v>357</v>
      </c>
      <c r="G91" s="8">
        <v>0</v>
      </c>
      <c r="H91" s="81">
        <f t="shared" si="9"/>
        <v>0</v>
      </c>
      <c r="I91" s="80">
        <v>4</v>
      </c>
      <c r="J91" s="8" t="s">
        <v>434</v>
      </c>
      <c r="K91" s="8">
        <v>13</v>
      </c>
      <c r="L91" s="72">
        <f t="shared" si="6"/>
        <v>431.4</v>
      </c>
      <c r="M91" s="80">
        <v>96</v>
      </c>
      <c r="N91" s="8" t="s">
        <v>434</v>
      </c>
      <c r="O91" s="82">
        <v>520</v>
      </c>
      <c r="P91" s="74">
        <f t="shared" si="7"/>
        <v>10353.6</v>
      </c>
      <c r="Q91" s="83">
        <f t="shared" si="10"/>
        <v>10785</v>
      </c>
      <c r="R91" s="84">
        <f t="shared" si="8"/>
        <v>100</v>
      </c>
      <c r="S91" s="77">
        <f t="shared" si="11"/>
        <v>533</v>
      </c>
    </row>
    <row r="92" spans="1:19" x14ac:dyDescent="0.25">
      <c r="A92" s="78" t="s">
        <v>280</v>
      </c>
      <c r="B92" s="8">
        <v>25290</v>
      </c>
      <c r="C92" s="8" t="s">
        <v>283</v>
      </c>
      <c r="D92" s="79">
        <v>15814</v>
      </c>
      <c r="E92" s="80">
        <v>5</v>
      </c>
      <c r="F92" s="8" t="s">
        <v>435</v>
      </c>
      <c r="G92" s="8">
        <v>25</v>
      </c>
      <c r="H92" s="81">
        <f t="shared" si="9"/>
        <v>790.7</v>
      </c>
      <c r="I92" s="80">
        <v>30</v>
      </c>
      <c r="J92" s="8" t="s">
        <v>436</v>
      </c>
      <c r="K92" s="8">
        <v>1700</v>
      </c>
      <c r="L92" s="72">
        <f t="shared" si="6"/>
        <v>4744.2</v>
      </c>
      <c r="M92" s="80">
        <v>65</v>
      </c>
      <c r="N92" s="8" t="s">
        <v>378</v>
      </c>
      <c r="O92" s="82">
        <v>3800</v>
      </c>
      <c r="P92" s="74">
        <f t="shared" si="7"/>
        <v>10279.1</v>
      </c>
      <c r="Q92" s="83">
        <f t="shared" si="10"/>
        <v>15814</v>
      </c>
      <c r="R92" s="84">
        <f t="shared" si="8"/>
        <v>100</v>
      </c>
      <c r="S92" s="77">
        <f t="shared" si="11"/>
        <v>5525</v>
      </c>
    </row>
    <row r="93" spans="1:19" x14ac:dyDescent="0.25">
      <c r="A93" s="78" t="s">
        <v>280</v>
      </c>
      <c r="B93" s="8">
        <v>25312</v>
      </c>
      <c r="C93" s="8" t="s">
        <v>284</v>
      </c>
      <c r="D93" s="79">
        <v>6150</v>
      </c>
      <c r="E93" s="80">
        <v>45</v>
      </c>
      <c r="F93" s="8" t="s">
        <v>344</v>
      </c>
      <c r="G93" s="8">
        <v>130</v>
      </c>
      <c r="H93" s="81">
        <f t="shared" si="9"/>
        <v>2767.5</v>
      </c>
      <c r="I93" s="80">
        <v>35</v>
      </c>
      <c r="J93" s="8" t="s">
        <v>348</v>
      </c>
      <c r="K93" s="8">
        <v>42</v>
      </c>
      <c r="L93" s="72">
        <f t="shared" si="6"/>
        <v>2152.5</v>
      </c>
      <c r="M93" s="80">
        <v>20</v>
      </c>
      <c r="N93" s="8" t="s">
        <v>348</v>
      </c>
      <c r="O93" s="82">
        <v>200</v>
      </c>
      <c r="P93" s="74">
        <f t="shared" si="7"/>
        <v>1230</v>
      </c>
      <c r="Q93" s="83">
        <f t="shared" si="10"/>
        <v>6150</v>
      </c>
      <c r="R93" s="84">
        <f t="shared" si="8"/>
        <v>100</v>
      </c>
      <c r="S93" s="77">
        <f t="shared" si="11"/>
        <v>372</v>
      </c>
    </row>
    <row r="94" spans="1:19" x14ac:dyDescent="0.25">
      <c r="A94" s="78" t="s">
        <v>280</v>
      </c>
      <c r="B94" s="8">
        <v>25524</v>
      </c>
      <c r="C94" s="8" t="s">
        <v>285</v>
      </c>
      <c r="D94" s="79">
        <v>3848</v>
      </c>
      <c r="E94" s="80">
        <v>10</v>
      </c>
      <c r="F94" s="8" t="s">
        <v>437</v>
      </c>
      <c r="G94" s="8">
        <v>18</v>
      </c>
      <c r="H94" s="81">
        <f t="shared" si="9"/>
        <v>384.8</v>
      </c>
      <c r="I94" s="80">
        <v>55</v>
      </c>
      <c r="J94" s="8" t="s">
        <v>372</v>
      </c>
      <c r="K94" s="8">
        <v>101</v>
      </c>
      <c r="L94" s="72">
        <f t="shared" si="6"/>
        <v>2116.4</v>
      </c>
      <c r="M94" s="80">
        <v>35</v>
      </c>
      <c r="N94" s="8" t="s">
        <v>412</v>
      </c>
      <c r="O94" s="82">
        <v>64</v>
      </c>
      <c r="P94" s="74">
        <f t="shared" si="7"/>
        <v>1346.8</v>
      </c>
      <c r="Q94" s="83">
        <f t="shared" si="10"/>
        <v>3848</v>
      </c>
      <c r="R94" s="84">
        <f t="shared" si="8"/>
        <v>100</v>
      </c>
      <c r="S94" s="77">
        <f t="shared" si="11"/>
        <v>183</v>
      </c>
    </row>
    <row r="95" spans="1:19" x14ac:dyDescent="0.25">
      <c r="A95" s="78" t="s">
        <v>280</v>
      </c>
      <c r="B95" s="8">
        <v>25535</v>
      </c>
      <c r="C95" s="8" t="s">
        <v>286</v>
      </c>
      <c r="D95" s="79">
        <v>15143</v>
      </c>
      <c r="E95" s="80">
        <v>20</v>
      </c>
      <c r="F95" s="8" t="s">
        <v>353</v>
      </c>
      <c r="G95" s="8">
        <v>10</v>
      </c>
      <c r="H95" s="81">
        <f t="shared" si="9"/>
        <v>3028.6</v>
      </c>
      <c r="I95" s="80">
        <v>5</v>
      </c>
      <c r="J95" s="8" t="s">
        <v>350</v>
      </c>
      <c r="K95" s="8">
        <v>10</v>
      </c>
      <c r="L95" s="72">
        <f t="shared" si="6"/>
        <v>757.15</v>
      </c>
      <c r="M95" s="80">
        <v>75</v>
      </c>
      <c r="N95" s="8" t="s">
        <v>348</v>
      </c>
      <c r="O95" s="82">
        <v>0</v>
      </c>
      <c r="P95" s="74">
        <f t="shared" si="7"/>
        <v>11357.25</v>
      </c>
      <c r="Q95" s="83">
        <f t="shared" si="10"/>
        <v>15143</v>
      </c>
      <c r="R95" s="84">
        <f t="shared" si="8"/>
        <v>100</v>
      </c>
      <c r="S95" s="77">
        <f t="shared" si="11"/>
        <v>20</v>
      </c>
    </row>
    <row r="96" spans="1:19" x14ac:dyDescent="0.25">
      <c r="A96" s="78" t="s">
        <v>280</v>
      </c>
      <c r="B96" s="8">
        <v>25649</v>
      </c>
      <c r="C96" s="8" t="s">
        <v>287</v>
      </c>
      <c r="D96" s="79">
        <v>6193</v>
      </c>
      <c r="E96" s="80">
        <v>25</v>
      </c>
      <c r="F96" s="8" t="s">
        <v>405</v>
      </c>
      <c r="G96" s="8">
        <v>35</v>
      </c>
      <c r="H96" s="81">
        <f t="shared" si="9"/>
        <v>1548.25</v>
      </c>
      <c r="I96" s="80">
        <v>29.7</v>
      </c>
      <c r="J96" s="8" t="s">
        <v>377</v>
      </c>
      <c r="K96" s="8">
        <v>42</v>
      </c>
      <c r="L96" s="72">
        <f t="shared" si="6"/>
        <v>1839.3210000000001</v>
      </c>
      <c r="M96" s="80">
        <v>45.3</v>
      </c>
      <c r="N96" s="8" t="s">
        <v>412</v>
      </c>
      <c r="O96" s="82">
        <v>420</v>
      </c>
      <c r="P96" s="74">
        <f t="shared" si="7"/>
        <v>2805.4289999999996</v>
      </c>
      <c r="Q96" s="83">
        <f t="shared" si="10"/>
        <v>6193</v>
      </c>
      <c r="R96" s="84">
        <f t="shared" si="8"/>
        <v>100</v>
      </c>
      <c r="S96" s="77">
        <f t="shared" si="11"/>
        <v>497</v>
      </c>
    </row>
    <row r="97" spans="1:19" x14ac:dyDescent="0.25">
      <c r="A97" s="78" t="s">
        <v>280</v>
      </c>
      <c r="B97" s="8">
        <v>25743</v>
      </c>
      <c r="C97" s="8" t="s">
        <v>288</v>
      </c>
      <c r="D97" s="79">
        <v>10387</v>
      </c>
      <c r="E97" s="80">
        <v>10.87</v>
      </c>
      <c r="F97" s="8" t="s">
        <v>353</v>
      </c>
      <c r="G97" s="8">
        <v>108</v>
      </c>
      <c r="H97" s="81">
        <f t="shared" si="9"/>
        <v>1129.0668999999998</v>
      </c>
      <c r="I97" s="80">
        <v>14.13</v>
      </c>
      <c r="J97" s="8" t="s">
        <v>350</v>
      </c>
      <c r="K97" s="8">
        <v>155</v>
      </c>
      <c r="L97" s="72">
        <f t="shared" si="6"/>
        <v>1467.6831</v>
      </c>
      <c r="M97" s="80">
        <v>75</v>
      </c>
      <c r="N97" s="8" t="s">
        <v>371</v>
      </c>
      <c r="O97" s="82">
        <v>737</v>
      </c>
      <c r="P97" s="74">
        <f t="shared" si="7"/>
        <v>7790.25</v>
      </c>
      <c r="Q97" s="83">
        <f t="shared" si="10"/>
        <v>10387</v>
      </c>
      <c r="R97" s="84">
        <f t="shared" si="8"/>
        <v>100</v>
      </c>
      <c r="S97" s="77">
        <f t="shared" si="11"/>
        <v>1000</v>
      </c>
    </row>
    <row r="98" spans="1:19" x14ac:dyDescent="0.25">
      <c r="A98" s="78" t="s">
        <v>280</v>
      </c>
      <c r="B98" s="8">
        <v>25805</v>
      </c>
      <c r="C98" s="8" t="s">
        <v>289</v>
      </c>
      <c r="D98" s="79">
        <v>4002</v>
      </c>
      <c r="E98" s="80"/>
      <c r="F98" s="8" t="s">
        <v>357</v>
      </c>
      <c r="G98" s="8">
        <v>0</v>
      </c>
      <c r="H98" s="81">
        <f t="shared" si="9"/>
        <v>0</v>
      </c>
      <c r="I98" s="80">
        <v>96</v>
      </c>
      <c r="J98" s="8" t="s">
        <v>362</v>
      </c>
      <c r="K98" s="8">
        <v>328</v>
      </c>
      <c r="L98" s="72">
        <f t="shared" si="6"/>
        <v>3841.92</v>
      </c>
      <c r="M98" s="80">
        <v>4</v>
      </c>
      <c r="N98" s="8" t="s">
        <v>438</v>
      </c>
      <c r="O98" s="82">
        <v>14</v>
      </c>
      <c r="P98" s="74">
        <f t="shared" si="7"/>
        <v>160.08000000000001</v>
      </c>
      <c r="Q98" s="83">
        <f t="shared" si="10"/>
        <v>4002</v>
      </c>
      <c r="R98" s="84">
        <f t="shared" si="8"/>
        <v>100</v>
      </c>
      <c r="S98" s="77">
        <f t="shared" si="11"/>
        <v>342</v>
      </c>
    </row>
    <row r="99" spans="1:19" x14ac:dyDescent="0.25">
      <c r="A99" s="78" t="s">
        <v>280</v>
      </c>
      <c r="B99" s="8">
        <v>25506</v>
      </c>
      <c r="C99" s="8" t="s">
        <v>290</v>
      </c>
      <c r="D99" s="79">
        <v>3535</v>
      </c>
      <c r="E99" s="80"/>
      <c r="F99" s="8" t="s">
        <v>357</v>
      </c>
      <c r="G99" s="8">
        <v>0</v>
      </c>
      <c r="H99" s="81">
        <f t="shared" si="9"/>
        <v>0</v>
      </c>
      <c r="I99" s="80">
        <v>10</v>
      </c>
      <c r="J99" s="8" t="s">
        <v>418</v>
      </c>
      <c r="K99" s="8">
        <v>87</v>
      </c>
      <c r="L99" s="72">
        <f t="shared" si="6"/>
        <v>353.5</v>
      </c>
      <c r="M99" s="80">
        <v>90</v>
      </c>
      <c r="N99" s="8" t="s">
        <v>347</v>
      </c>
      <c r="O99" s="82">
        <v>776</v>
      </c>
      <c r="P99" s="74">
        <f t="shared" si="7"/>
        <v>3181.5</v>
      </c>
      <c r="Q99" s="83">
        <f t="shared" si="10"/>
        <v>3535</v>
      </c>
      <c r="R99" s="84">
        <f t="shared" si="8"/>
        <v>100</v>
      </c>
      <c r="S99" s="77">
        <f t="shared" si="11"/>
        <v>863</v>
      </c>
    </row>
    <row r="100" spans="1:19" x14ac:dyDescent="0.25">
      <c r="A100" s="78" t="s">
        <v>292</v>
      </c>
      <c r="B100" s="8">
        <v>25035</v>
      </c>
      <c r="C100" s="8" t="s">
        <v>293</v>
      </c>
      <c r="D100" s="79">
        <v>4071</v>
      </c>
      <c r="E100" s="80">
        <v>3</v>
      </c>
      <c r="F100" s="8" t="s">
        <v>353</v>
      </c>
      <c r="G100" s="8">
        <v>5</v>
      </c>
      <c r="H100" s="81">
        <f t="shared" si="9"/>
        <v>122.13</v>
      </c>
      <c r="I100" s="80">
        <v>92</v>
      </c>
      <c r="J100" s="8" t="s">
        <v>361</v>
      </c>
      <c r="K100" s="8">
        <v>220</v>
      </c>
      <c r="L100" s="72">
        <f t="shared" si="6"/>
        <v>3745.32</v>
      </c>
      <c r="M100" s="80">
        <v>5</v>
      </c>
      <c r="N100" s="8" t="s">
        <v>362</v>
      </c>
      <c r="O100" s="82">
        <v>10</v>
      </c>
      <c r="P100" s="74">
        <f t="shared" si="7"/>
        <v>203.55</v>
      </c>
      <c r="Q100" s="83">
        <f t="shared" si="10"/>
        <v>4071.0000000000005</v>
      </c>
      <c r="R100" s="84">
        <f t="shared" si="8"/>
        <v>100</v>
      </c>
      <c r="S100" s="77">
        <f t="shared" si="11"/>
        <v>235</v>
      </c>
    </row>
    <row r="101" spans="1:19" x14ac:dyDescent="0.25">
      <c r="A101" s="78" t="s">
        <v>292</v>
      </c>
      <c r="B101" s="8">
        <v>25040</v>
      </c>
      <c r="C101" s="8" t="s">
        <v>294</v>
      </c>
      <c r="D101" s="79">
        <v>8551</v>
      </c>
      <c r="E101" s="80">
        <v>25</v>
      </c>
      <c r="F101" s="8" t="s">
        <v>353</v>
      </c>
      <c r="G101" s="8">
        <v>199</v>
      </c>
      <c r="H101" s="81">
        <f t="shared" si="9"/>
        <v>2137.75</v>
      </c>
      <c r="I101" s="80">
        <v>40</v>
      </c>
      <c r="J101" s="8" t="s">
        <v>439</v>
      </c>
      <c r="K101" s="8">
        <v>319</v>
      </c>
      <c r="L101" s="72">
        <f t="shared" si="6"/>
        <v>3420.4</v>
      </c>
      <c r="M101" s="80">
        <v>35</v>
      </c>
      <c r="N101" s="8" t="s">
        <v>440</v>
      </c>
      <c r="O101" s="82">
        <v>278</v>
      </c>
      <c r="P101" s="74">
        <f t="shared" si="7"/>
        <v>2992.85</v>
      </c>
      <c r="Q101" s="83">
        <f t="shared" si="10"/>
        <v>8551</v>
      </c>
      <c r="R101" s="84">
        <f t="shared" si="8"/>
        <v>100</v>
      </c>
      <c r="S101" s="77">
        <f t="shared" si="11"/>
        <v>796</v>
      </c>
    </row>
    <row r="102" spans="1:19" x14ac:dyDescent="0.25">
      <c r="A102" s="78" t="s">
        <v>292</v>
      </c>
      <c r="B102" s="8">
        <v>25599</v>
      </c>
      <c r="C102" s="8" t="s">
        <v>295</v>
      </c>
      <c r="D102" s="79">
        <v>3924</v>
      </c>
      <c r="E102" s="80">
        <v>20</v>
      </c>
      <c r="F102" s="8" t="s">
        <v>441</v>
      </c>
      <c r="G102" s="8">
        <v>60</v>
      </c>
      <c r="H102" s="81">
        <f t="shared" si="9"/>
        <v>784.8</v>
      </c>
      <c r="I102" s="80">
        <v>50</v>
      </c>
      <c r="J102" s="8" t="s">
        <v>441</v>
      </c>
      <c r="K102" s="8">
        <v>140</v>
      </c>
      <c r="L102" s="72">
        <f t="shared" si="6"/>
        <v>1962</v>
      </c>
      <c r="M102" s="80">
        <v>30</v>
      </c>
      <c r="N102" s="8" t="s">
        <v>441</v>
      </c>
      <c r="O102" s="82">
        <v>165</v>
      </c>
      <c r="P102" s="74">
        <f t="shared" si="7"/>
        <v>1177.2</v>
      </c>
      <c r="Q102" s="83">
        <f t="shared" si="10"/>
        <v>3924</v>
      </c>
      <c r="R102" s="84">
        <f t="shared" si="8"/>
        <v>100</v>
      </c>
      <c r="S102" s="77">
        <f t="shared" si="11"/>
        <v>365</v>
      </c>
    </row>
    <row r="103" spans="1:19" x14ac:dyDescent="0.25">
      <c r="A103" s="78" t="s">
        <v>292</v>
      </c>
      <c r="B103" s="8">
        <v>25123</v>
      </c>
      <c r="C103" s="8" t="s">
        <v>296</v>
      </c>
      <c r="D103" s="79">
        <v>2415</v>
      </c>
      <c r="E103" s="80">
        <v>3</v>
      </c>
      <c r="F103" s="8" t="s">
        <v>353</v>
      </c>
      <c r="G103" s="8">
        <v>3</v>
      </c>
      <c r="H103" s="81">
        <f t="shared" si="9"/>
        <v>72.45</v>
      </c>
      <c r="I103" s="80">
        <v>41</v>
      </c>
      <c r="J103" s="8" t="s">
        <v>425</v>
      </c>
      <c r="K103" s="8">
        <v>73</v>
      </c>
      <c r="L103" s="72">
        <f t="shared" si="6"/>
        <v>990.15</v>
      </c>
      <c r="M103" s="80">
        <v>56</v>
      </c>
      <c r="N103" s="8" t="s">
        <v>361</v>
      </c>
      <c r="O103" s="82">
        <v>129</v>
      </c>
      <c r="P103" s="74">
        <f t="shared" si="7"/>
        <v>1352.4</v>
      </c>
      <c r="Q103" s="83">
        <f t="shared" si="10"/>
        <v>2415</v>
      </c>
      <c r="R103" s="84">
        <f t="shared" si="8"/>
        <v>100</v>
      </c>
      <c r="S103" s="77">
        <f t="shared" si="11"/>
        <v>205</v>
      </c>
    </row>
    <row r="104" spans="1:19" x14ac:dyDescent="0.25">
      <c r="A104" s="78" t="s">
        <v>292</v>
      </c>
      <c r="B104" s="8">
        <v>25245</v>
      </c>
      <c r="C104" s="8" t="s">
        <v>297</v>
      </c>
      <c r="D104" s="79">
        <v>7394</v>
      </c>
      <c r="E104" s="80">
        <v>9</v>
      </c>
      <c r="F104" s="8" t="s">
        <v>355</v>
      </c>
      <c r="G104" s="8">
        <v>20</v>
      </c>
      <c r="H104" s="81">
        <f t="shared" si="9"/>
        <v>665.46</v>
      </c>
      <c r="I104" s="80">
        <v>75</v>
      </c>
      <c r="J104" s="8" t="s">
        <v>436</v>
      </c>
      <c r="K104" s="8">
        <v>395</v>
      </c>
      <c r="L104" s="72">
        <f t="shared" si="6"/>
        <v>5545.5</v>
      </c>
      <c r="M104" s="80">
        <v>16</v>
      </c>
      <c r="N104" s="8" t="s">
        <v>380</v>
      </c>
      <c r="O104" s="82">
        <v>148</v>
      </c>
      <c r="P104" s="74">
        <f t="shared" si="7"/>
        <v>1183.04</v>
      </c>
      <c r="Q104" s="83">
        <f t="shared" si="10"/>
        <v>7394</v>
      </c>
      <c r="R104" s="84">
        <f t="shared" si="8"/>
        <v>100</v>
      </c>
      <c r="S104" s="77">
        <f t="shared" si="11"/>
        <v>563</v>
      </c>
    </row>
    <row r="105" spans="1:19" x14ac:dyDescent="0.25">
      <c r="A105" s="78" t="s">
        <v>292</v>
      </c>
      <c r="B105" s="8">
        <v>25386</v>
      </c>
      <c r="C105" s="8" t="s">
        <v>298</v>
      </c>
      <c r="D105" s="79">
        <v>6093</v>
      </c>
      <c r="E105" s="80">
        <v>5</v>
      </c>
      <c r="F105" s="8" t="s">
        <v>435</v>
      </c>
      <c r="G105" s="8">
        <v>25</v>
      </c>
      <c r="H105" s="81">
        <f t="shared" si="9"/>
        <v>304.64999999999998</v>
      </c>
      <c r="I105" s="80">
        <v>38</v>
      </c>
      <c r="J105" s="8" t="s">
        <v>442</v>
      </c>
      <c r="K105" s="8">
        <v>185</v>
      </c>
      <c r="L105" s="72">
        <f t="shared" si="6"/>
        <v>2315.34</v>
      </c>
      <c r="M105" s="80">
        <v>57</v>
      </c>
      <c r="N105" s="8" t="s">
        <v>437</v>
      </c>
      <c r="O105" s="82">
        <v>276</v>
      </c>
      <c r="P105" s="74">
        <f t="shared" si="7"/>
        <v>3473.01</v>
      </c>
      <c r="Q105" s="83">
        <f t="shared" si="10"/>
        <v>6093</v>
      </c>
      <c r="R105" s="84">
        <f t="shared" si="8"/>
        <v>100</v>
      </c>
      <c r="S105" s="77">
        <f t="shared" si="11"/>
        <v>486</v>
      </c>
    </row>
    <row r="106" spans="1:19" x14ac:dyDescent="0.25">
      <c r="A106" s="78" t="s">
        <v>292</v>
      </c>
      <c r="B106" s="8">
        <v>25596</v>
      </c>
      <c r="C106" s="8" t="s">
        <v>299</v>
      </c>
      <c r="D106" s="79">
        <v>4492</v>
      </c>
      <c r="E106" s="80">
        <v>12</v>
      </c>
      <c r="F106" s="8" t="s">
        <v>443</v>
      </c>
      <c r="G106" s="8">
        <v>57</v>
      </c>
      <c r="H106" s="81">
        <f t="shared" si="9"/>
        <v>539.04</v>
      </c>
      <c r="I106" s="80">
        <v>24</v>
      </c>
      <c r="J106" s="8" t="s">
        <v>361</v>
      </c>
      <c r="K106" s="8">
        <v>125</v>
      </c>
      <c r="L106" s="72">
        <f t="shared" si="6"/>
        <v>1078.08</v>
      </c>
      <c r="M106" s="80">
        <v>64</v>
      </c>
      <c r="N106" s="8" t="s">
        <v>361</v>
      </c>
      <c r="O106" s="82">
        <v>320</v>
      </c>
      <c r="P106" s="74">
        <f t="shared" si="7"/>
        <v>2874.88</v>
      </c>
      <c r="Q106" s="83">
        <f t="shared" si="10"/>
        <v>4492</v>
      </c>
      <c r="R106" s="84">
        <f t="shared" si="8"/>
        <v>100</v>
      </c>
      <c r="S106" s="77">
        <f t="shared" si="11"/>
        <v>502</v>
      </c>
    </row>
    <row r="107" spans="1:19" x14ac:dyDescent="0.25">
      <c r="A107" s="78" t="s">
        <v>292</v>
      </c>
      <c r="B107" s="8">
        <v>25645</v>
      </c>
      <c r="C107" s="8" t="s">
        <v>300</v>
      </c>
      <c r="D107" s="79">
        <v>5675</v>
      </c>
      <c r="E107" s="80">
        <v>25</v>
      </c>
      <c r="F107" s="8" t="s">
        <v>444</v>
      </c>
      <c r="G107" s="8">
        <v>152</v>
      </c>
      <c r="H107" s="81">
        <f t="shared" si="9"/>
        <v>1418.75</v>
      </c>
      <c r="I107" s="80">
        <v>21</v>
      </c>
      <c r="J107" s="8" t="s">
        <v>402</v>
      </c>
      <c r="K107" s="8">
        <v>127</v>
      </c>
      <c r="L107" s="72">
        <f t="shared" si="6"/>
        <v>1191.75</v>
      </c>
      <c r="M107" s="80">
        <v>54</v>
      </c>
      <c r="N107" s="8" t="s">
        <v>440</v>
      </c>
      <c r="O107" s="82">
        <v>328</v>
      </c>
      <c r="P107" s="74">
        <f t="shared" si="7"/>
        <v>3064.5</v>
      </c>
      <c r="Q107" s="83">
        <f t="shared" si="10"/>
        <v>5675</v>
      </c>
      <c r="R107" s="84">
        <f t="shared" si="8"/>
        <v>100</v>
      </c>
      <c r="S107" s="77">
        <f t="shared" si="11"/>
        <v>607</v>
      </c>
    </row>
    <row r="108" spans="1:19" x14ac:dyDescent="0.25">
      <c r="A108" s="78" t="s">
        <v>292</v>
      </c>
      <c r="B108" s="8">
        <v>25797</v>
      </c>
      <c r="C108" s="8" t="s">
        <v>301</v>
      </c>
      <c r="D108" s="79">
        <v>2772</v>
      </c>
      <c r="E108" s="80">
        <v>25</v>
      </c>
      <c r="F108" s="8" t="s">
        <v>380</v>
      </c>
      <c r="G108" s="8">
        <v>75</v>
      </c>
      <c r="H108" s="81">
        <f t="shared" si="9"/>
        <v>693</v>
      </c>
      <c r="I108" s="80">
        <v>30</v>
      </c>
      <c r="J108" s="8" t="s">
        <v>421</v>
      </c>
      <c r="K108" s="8">
        <v>60</v>
      </c>
      <c r="L108" s="72">
        <f t="shared" si="6"/>
        <v>831.6</v>
      </c>
      <c r="M108" s="80">
        <v>45</v>
      </c>
      <c r="N108" s="8" t="s">
        <v>397</v>
      </c>
      <c r="O108" s="82">
        <v>125</v>
      </c>
      <c r="P108" s="74">
        <f t="shared" si="7"/>
        <v>1247.4000000000001</v>
      </c>
      <c r="Q108" s="83">
        <f t="shared" si="10"/>
        <v>2772</v>
      </c>
      <c r="R108" s="84">
        <f t="shared" si="8"/>
        <v>100</v>
      </c>
      <c r="S108" s="77">
        <f t="shared" si="11"/>
        <v>260</v>
      </c>
    </row>
    <row r="109" spans="1:19" x14ac:dyDescent="0.25">
      <c r="A109" s="78" t="s">
        <v>292</v>
      </c>
      <c r="B109" s="8">
        <v>25878</v>
      </c>
      <c r="C109" s="8" t="s">
        <v>302</v>
      </c>
      <c r="D109" s="79">
        <v>6991</v>
      </c>
      <c r="E109" s="80">
        <v>15</v>
      </c>
      <c r="F109" s="8" t="s">
        <v>424</v>
      </c>
      <c r="G109" s="8">
        <v>48</v>
      </c>
      <c r="H109" s="81">
        <f t="shared" si="9"/>
        <v>1048.6500000000001</v>
      </c>
      <c r="I109" s="80">
        <v>35</v>
      </c>
      <c r="J109" s="8" t="s">
        <v>418</v>
      </c>
      <c r="K109" s="8">
        <v>243</v>
      </c>
      <c r="L109" s="72">
        <f t="shared" si="6"/>
        <v>2446.85</v>
      </c>
      <c r="M109" s="80">
        <v>50</v>
      </c>
      <c r="N109" s="8" t="s">
        <v>370</v>
      </c>
      <c r="O109" s="82">
        <v>258</v>
      </c>
      <c r="P109" s="74">
        <f t="shared" si="7"/>
        <v>3495.5</v>
      </c>
      <c r="Q109" s="83">
        <f t="shared" si="10"/>
        <v>6991</v>
      </c>
      <c r="R109" s="84">
        <f t="shared" si="8"/>
        <v>100</v>
      </c>
      <c r="S109" s="77">
        <f t="shared" si="11"/>
        <v>549</v>
      </c>
    </row>
    <row r="110" spans="1:19" x14ac:dyDescent="0.25">
      <c r="A110" s="78" t="s">
        <v>304</v>
      </c>
      <c r="B110" s="8">
        <v>25154</v>
      </c>
      <c r="C110" s="8" t="s">
        <v>305</v>
      </c>
      <c r="D110" s="79">
        <v>21106</v>
      </c>
      <c r="E110" s="80">
        <v>40</v>
      </c>
      <c r="F110" s="8" t="s">
        <v>344</v>
      </c>
      <c r="G110" s="8">
        <v>527</v>
      </c>
      <c r="H110" s="81">
        <f t="shared" si="9"/>
        <v>8442.4</v>
      </c>
      <c r="I110" s="80">
        <v>30</v>
      </c>
      <c r="J110" s="8" t="s">
        <v>397</v>
      </c>
      <c r="K110" s="8">
        <v>532</v>
      </c>
      <c r="L110" s="72">
        <f t="shared" si="6"/>
        <v>6331.8</v>
      </c>
      <c r="M110" s="80">
        <v>30</v>
      </c>
      <c r="N110" s="8" t="s">
        <v>445</v>
      </c>
      <c r="O110" s="82">
        <v>1124</v>
      </c>
      <c r="P110" s="74">
        <f t="shared" si="7"/>
        <v>6331.8</v>
      </c>
      <c r="Q110" s="83">
        <f t="shared" si="10"/>
        <v>21106</v>
      </c>
      <c r="R110" s="84">
        <f t="shared" si="8"/>
        <v>100</v>
      </c>
      <c r="S110" s="77">
        <f t="shared" si="11"/>
        <v>2183</v>
      </c>
    </row>
    <row r="111" spans="1:19" x14ac:dyDescent="0.25">
      <c r="A111" s="78" t="s">
        <v>304</v>
      </c>
      <c r="B111" s="8">
        <v>25224</v>
      </c>
      <c r="C111" s="8" t="s">
        <v>306</v>
      </c>
      <c r="D111" s="79">
        <v>7199</v>
      </c>
      <c r="E111" s="80">
        <v>65</v>
      </c>
      <c r="F111" s="8" t="s">
        <v>353</v>
      </c>
      <c r="G111" s="8">
        <v>475</v>
      </c>
      <c r="H111" s="81">
        <f t="shared" si="9"/>
        <v>4679.3500000000004</v>
      </c>
      <c r="I111" s="80">
        <v>10</v>
      </c>
      <c r="J111" s="8" t="s">
        <v>359</v>
      </c>
      <c r="K111" s="8">
        <v>73</v>
      </c>
      <c r="L111" s="72">
        <f t="shared" si="6"/>
        <v>719.9</v>
      </c>
      <c r="M111" s="80">
        <v>25</v>
      </c>
      <c r="N111" s="8" t="s">
        <v>346</v>
      </c>
      <c r="O111" s="82">
        <v>183</v>
      </c>
      <c r="P111" s="74">
        <f t="shared" si="7"/>
        <v>1799.75</v>
      </c>
      <c r="Q111" s="83">
        <f t="shared" si="10"/>
        <v>7199</v>
      </c>
      <c r="R111" s="84">
        <f t="shared" si="8"/>
        <v>100</v>
      </c>
      <c r="S111" s="77">
        <f t="shared" si="11"/>
        <v>731</v>
      </c>
    </row>
    <row r="112" spans="1:19" x14ac:dyDescent="0.25">
      <c r="A112" s="78" t="s">
        <v>304</v>
      </c>
      <c r="B112" s="8">
        <v>25288</v>
      </c>
      <c r="C112" s="8" t="s">
        <v>307</v>
      </c>
      <c r="D112" s="79">
        <v>14757</v>
      </c>
      <c r="E112" s="80">
        <v>85</v>
      </c>
      <c r="F112" s="8" t="s">
        <v>353</v>
      </c>
      <c r="G112" s="8">
        <v>798</v>
      </c>
      <c r="H112" s="81">
        <f t="shared" si="9"/>
        <v>12543.45</v>
      </c>
      <c r="I112" s="80">
        <v>8</v>
      </c>
      <c r="J112" s="8" t="s">
        <v>397</v>
      </c>
      <c r="K112" s="8">
        <v>9</v>
      </c>
      <c r="L112" s="72">
        <f t="shared" si="6"/>
        <v>1180.56</v>
      </c>
      <c r="M112" s="80">
        <v>7</v>
      </c>
      <c r="N112" s="8" t="s">
        <v>346</v>
      </c>
      <c r="O112" s="82">
        <v>221</v>
      </c>
      <c r="P112" s="74">
        <f t="shared" si="7"/>
        <v>1032.99</v>
      </c>
      <c r="Q112" s="83">
        <f t="shared" si="10"/>
        <v>14757</v>
      </c>
      <c r="R112" s="84">
        <f t="shared" si="8"/>
        <v>100</v>
      </c>
      <c r="S112" s="77">
        <f t="shared" si="11"/>
        <v>1028</v>
      </c>
    </row>
    <row r="113" spans="1:19" x14ac:dyDescent="0.25">
      <c r="A113" s="78" t="s">
        <v>304</v>
      </c>
      <c r="B113" s="8">
        <v>25317</v>
      </c>
      <c r="C113" s="8" t="s">
        <v>308</v>
      </c>
      <c r="D113" s="79">
        <v>22693</v>
      </c>
      <c r="E113" s="80">
        <v>70</v>
      </c>
      <c r="F113" s="8" t="s">
        <v>353</v>
      </c>
      <c r="G113" s="8">
        <v>1050</v>
      </c>
      <c r="H113" s="81">
        <f t="shared" si="9"/>
        <v>15885.1</v>
      </c>
      <c r="I113" s="80">
        <v>5</v>
      </c>
      <c r="J113" s="8" t="s">
        <v>346</v>
      </c>
      <c r="K113" s="8">
        <v>38</v>
      </c>
      <c r="L113" s="72">
        <f t="shared" si="6"/>
        <v>1134.6500000000001</v>
      </c>
      <c r="M113" s="80">
        <v>25</v>
      </c>
      <c r="N113" s="8" t="s">
        <v>446</v>
      </c>
      <c r="O113" s="82">
        <v>157</v>
      </c>
      <c r="P113" s="74">
        <f t="shared" si="7"/>
        <v>5673.25</v>
      </c>
      <c r="Q113" s="83">
        <f t="shared" si="10"/>
        <v>22693</v>
      </c>
      <c r="R113" s="84">
        <f t="shared" si="8"/>
        <v>100</v>
      </c>
      <c r="S113" s="77">
        <f t="shared" si="11"/>
        <v>1245</v>
      </c>
    </row>
    <row r="114" spans="1:19" x14ac:dyDescent="0.25">
      <c r="A114" s="78" t="s">
        <v>304</v>
      </c>
      <c r="B114" s="8">
        <v>25407</v>
      </c>
      <c r="C114" s="8" t="s">
        <v>309</v>
      </c>
      <c r="D114" s="79">
        <v>17836</v>
      </c>
      <c r="E114" s="80">
        <v>65</v>
      </c>
      <c r="F114" s="8" t="s">
        <v>353</v>
      </c>
      <c r="G114" s="8">
        <v>803</v>
      </c>
      <c r="H114" s="81">
        <f t="shared" si="9"/>
        <v>11593.4</v>
      </c>
      <c r="I114" s="80">
        <v>10</v>
      </c>
      <c r="J114" s="8" t="s">
        <v>355</v>
      </c>
      <c r="K114" s="8">
        <v>123</v>
      </c>
      <c r="L114" s="72">
        <f t="shared" si="6"/>
        <v>1783.6</v>
      </c>
      <c r="M114" s="80">
        <v>25</v>
      </c>
      <c r="N114" s="8" t="s">
        <v>346</v>
      </c>
      <c r="O114" s="82">
        <v>309</v>
      </c>
      <c r="P114" s="74">
        <f t="shared" si="7"/>
        <v>4459</v>
      </c>
      <c r="Q114" s="83">
        <f t="shared" si="10"/>
        <v>17836</v>
      </c>
      <c r="R114" s="84">
        <f t="shared" si="8"/>
        <v>100</v>
      </c>
      <c r="S114" s="77">
        <f t="shared" si="11"/>
        <v>1235</v>
      </c>
    </row>
    <row r="115" spans="1:19" x14ac:dyDescent="0.25">
      <c r="A115" s="78" t="s">
        <v>304</v>
      </c>
      <c r="B115" s="8">
        <v>25745</v>
      </c>
      <c r="C115" s="8" t="s">
        <v>310</v>
      </c>
      <c r="D115" s="79">
        <v>20788</v>
      </c>
      <c r="E115" s="80">
        <v>75</v>
      </c>
      <c r="F115" s="8" t="s">
        <v>353</v>
      </c>
      <c r="G115" s="8">
        <v>875</v>
      </c>
      <c r="H115" s="81">
        <f t="shared" si="9"/>
        <v>15591</v>
      </c>
      <c r="I115" s="80">
        <v>5</v>
      </c>
      <c r="J115" s="8" t="s">
        <v>345</v>
      </c>
      <c r="K115" s="8">
        <v>4</v>
      </c>
      <c r="L115" s="72">
        <f t="shared" si="6"/>
        <v>1039.4000000000001</v>
      </c>
      <c r="M115" s="80">
        <v>20</v>
      </c>
      <c r="N115" s="8" t="s">
        <v>355</v>
      </c>
      <c r="O115" s="82">
        <v>190</v>
      </c>
      <c r="P115" s="74">
        <f t="shared" si="7"/>
        <v>4157.6000000000004</v>
      </c>
      <c r="Q115" s="83">
        <f t="shared" si="10"/>
        <v>20788</v>
      </c>
      <c r="R115" s="84">
        <f t="shared" si="8"/>
        <v>100</v>
      </c>
      <c r="S115" s="77">
        <f t="shared" si="11"/>
        <v>1069</v>
      </c>
    </row>
    <row r="116" spans="1:19" x14ac:dyDescent="0.25">
      <c r="A116" s="78" t="s">
        <v>304</v>
      </c>
      <c r="B116" s="8">
        <v>25779</v>
      </c>
      <c r="C116" s="8" t="s">
        <v>311</v>
      </c>
      <c r="D116" s="79">
        <v>14024</v>
      </c>
      <c r="E116" s="80">
        <v>75</v>
      </c>
      <c r="F116" s="8" t="s">
        <v>353</v>
      </c>
      <c r="G116" s="8">
        <v>954</v>
      </c>
      <c r="H116" s="81">
        <f t="shared" si="9"/>
        <v>10518</v>
      </c>
      <c r="I116" s="80">
        <v>5</v>
      </c>
      <c r="J116" s="8" t="s">
        <v>359</v>
      </c>
      <c r="K116" s="8">
        <v>64</v>
      </c>
      <c r="L116" s="72">
        <f t="shared" si="6"/>
        <v>701.2</v>
      </c>
      <c r="M116" s="80">
        <v>20</v>
      </c>
      <c r="N116" s="8" t="s">
        <v>345</v>
      </c>
      <c r="O116" s="82">
        <v>254</v>
      </c>
      <c r="P116" s="74">
        <f t="shared" si="7"/>
        <v>2804.8</v>
      </c>
      <c r="Q116" s="83">
        <f t="shared" si="10"/>
        <v>14024</v>
      </c>
      <c r="R116" s="84">
        <f t="shared" si="8"/>
        <v>100</v>
      </c>
      <c r="S116" s="77">
        <f t="shared" si="11"/>
        <v>1272</v>
      </c>
    </row>
    <row r="117" spans="1:19" x14ac:dyDescent="0.25">
      <c r="A117" s="78" t="s">
        <v>304</v>
      </c>
      <c r="B117" s="8">
        <v>25781</v>
      </c>
      <c r="C117" s="8" t="s">
        <v>312</v>
      </c>
      <c r="D117" s="79">
        <v>3660</v>
      </c>
      <c r="E117" s="80">
        <v>15</v>
      </c>
      <c r="F117" s="8" t="s">
        <v>353</v>
      </c>
      <c r="G117" s="8">
        <v>63</v>
      </c>
      <c r="H117" s="81">
        <f t="shared" si="9"/>
        <v>549</v>
      </c>
      <c r="I117" s="80">
        <v>35</v>
      </c>
      <c r="J117" s="8" t="s">
        <v>346</v>
      </c>
      <c r="K117" s="8">
        <v>146</v>
      </c>
      <c r="L117" s="72">
        <f t="shared" si="6"/>
        <v>1281</v>
      </c>
      <c r="M117" s="80">
        <v>50</v>
      </c>
      <c r="N117" s="8" t="s">
        <v>355</v>
      </c>
      <c r="O117" s="82">
        <v>208</v>
      </c>
      <c r="P117" s="74">
        <f t="shared" si="7"/>
        <v>1830</v>
      </c>
      <c r="Q117" s="83">
        <f t="shared" si="10"/>
        <v>3660</v>
      </c>
      <c r="R117" s="84">
        <f t="shared" si="8"/>
        <v>100</v>
      </c>
      <c r="S117" s="77">
        <f t="shared" si="11"/>
        <v>417</v>
      </c>
    </row>
    <row r="118" spans="1:19" x14ac:dyDescent="0.25">
      <c r="A118" s="78" t="s">
        <v>304</v>
      </c>
      <c r="B118" s="8">
        <v>25793</v>
      </c>
      <c r="C118" s="8" t="s">
        <v>313</v>
      </c>
      <c r="D118" s="79">
        <v>13944</v>
      </c>
      <c r="E118" s="80">
        <v>15</v>
      </c>
      <c r="F118" s="8" t="s">
        <v>355</v>
      </c>
      <c r="G118" s="8">
        <v>128</v>
      </c>
      <c r="H118" s="81">
        <f t="shared" si="9"/>
        <v>2091.6</v>
      </c>
      <c r="I118" s="80">
        <v>15</v>
      </c>
      <c r="J118" s="8" t="s">
        <v>348</v>
      </c>
      <c r="K118" s="8">
        <v>69</v>
      </c>
      <c r="L118" s="72">
        <f t="shared" si="6"/>
        <v>2091.6</v>
      </c>
      <c r="M118" s="80">
        <v>70</v>
      </c>
      <c r="N118" s="8" t="s">
        <v>348</v>
      </c>
      <c r="O118" s="82">
        <v>980</v>
      </c>
      <c r="P118" s="74">
        <f t="shared" si="7"/>
        <v>9760.7999999999993</v>
      </c>
      <c r="Q118" s="83">
        <f t="shared" si="10"/>
        <v>13944</v>
      </c>
      <c r="R118" s="84">
        <f t="shared" si="8"/>
        <v>100</v>
      </c>
      <c r="S118" s="77">
        <f t="shared" si="11"/>
        <v>1177</v>
      </c>
    </row>
    <row r="119" spans="1:19" ht="15.75" thickBot="1" x14ac:dyDescent="0.3">
      <c r="A119" s="86" t="s">
        <v>304</v>
      </c>
      <c r="B119" s="87">
        <v>25843</v>
      </c>
      <c r="C119" s="87" t="s">
        <v>304</v>
      </c>
      <c r="D119" s="88">
        <v>20838</v>
      </c>
      <c r="E119" s="89">
        <v>62.9</v>
      </c>
      <c r="F119" s="87" t="s">
        <v>353</v>
      </c>
      <c r="G119" s="87">
        <v>689</v>
      </c>
      <c r="H119" s="90">
        <f t="shared" si="9"/>
        <v>13107.101999999999</v>
      </c>
      <c r="I119" s="89">
        <v>12.6</v>
      </c>
      <c r="J119" s="87" t="s">
        <v>346</v>
      </c>
      <c r="K119" s="87">
        <v>138</v>
      </c>
      <c r="L119" s="72">
        <f t="shared" si="6"/>
        <v>2625.5879999999997</v>
      </c>
      <c r="M119" s="89">
        <v>24.5</v>
      </c>
      <c r="N119" s="87" t="s">
        <v>348</v>
      </c>
      <c r="O119" s="91">
        <v>268</v>
      </c>
      <c r="P119" s="74">
        <f t="shared" si="7"/>
        <v>5105.3100000000004</v>
      </c>
      <c r="Q119" s="92">
        <f>H119+L119+P119</f>
        <v>20838</v>
      </c>
      <c r="R119" s="93">
        <f t="shared" si="8"/>
        <v>100</v>
      </c>
      <c r="S119" s="77">
        <f t="shared" si="11"/>
        <v>1095</v>
      </c>
    </row>
    <row r="120" spans="1:19" ht="15.75" thickBot="1" x14ac:dyDescent="0.3">
      <c r="D120" s="94">
        <f>SUM(D4:D119)</f>
        <v>1483917</v>
      </c>
      <c r="G120" s="94">
        <f>SUM(G4:G119)</f>
        <v>27855</v>
      </c>
      <c r="H120" s="94">
        <f>SUM(H4:H119)</f>
        <v>478792.79440000013</v>
      </c>
      <c r="K120" s="94">
        <f t="shared" ref="K120:L120" si="12">SUM(K4:K119)</f>
        <v>24471.8</v>
      </c>
      <c r="L120" s="94">
        <f t="shared" si="12"/>
        <v>428106.20360000001</v>
      </c>
      <c r="O120" s="94">
        <f>SUM(O4:O119)</f>
        <v>42645</v>
      </c>
      <c r="P120" s="94">
        <f>SUM(P4:P119)</f>
        <v>577018.00200000009</v>
      </c>
      <c r="Q120" s="95">
        <f>SUM(Q4:Q119)</f>
        <v>1483917</v>
      </c>
      <c r="S120" s="96">
        <f>SUM(S4:S119)</f>
        <v>94971.8</v>
      </c>
    </row>
    <row r="122" spans="1:19" ht="18.75" x14ac:dyDescent="0.3">
      <c r="H122" s="97">
        <f>H120*100/$D120</f>
        <v>32.265469995963393</v>
      </c>
      <c r="I122" s="97"/>
      <c r="J122" s="97"/>
      <c r="K122" s="97"/>
      <c r="L122" s="97">
        <f>L120*100/$D120</f>
        <v>28.84974049087651</v>
      </c>
      <c r="M122" s="97"/>
      <c r="N122" s="97"/>
      <c r="O122" s="97"/>
      <c r="P122" s="97">
        <f>P120*100/$D120</f>
        <v>38.884789513160108</v>
      </c>
    </row>
  </sheetData>
  <mergeCells count="5">
    <mergeCell ref="E2:H2"/>
    <mergeCell ref="I2:L2"/>
    <mergeCell ref="M2:P2"/>
    <mergeCell ref="Q2:R2"/>
    <mergeCell ref="B1:M1"/>
  </mergeCells>
  <hyperlinks>
    <hyperlink ref="A1" location="PRESENTACIÓN!A1" display="PRESENTACIÓN!A1" xr:uid="{00000000-0004-0000-0200-000000000000}"/>
  </hyperlinks>
  <pageMargins left="0.7" right="0.7" top="0.75" bottom="0.75" header="0.3" footer="0.3"/>
  <pageSetup paperSize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W138"/>
  <sheetViews>
    <sheetView zoomScale="110" zoomScaleNormal="110" workbookViewId="0"/>
  </sheetViews>
  <sheetFormatPr baseColWidth="10" defaultRowHeight="15" outlineLevelRow="2" x14ac:dyDescent="0.25"/>
  <cols>
    <col min="1" max="1" width="21.5703125" customWidth="1"/>
    <col min="2" max="2" width="14.85546875" customWidth="1"/>
    <col min="3" max="3" width="20.42578125" customWidth="1"/>
    <col min="4" max="4" width="20.28515625" style="56" customWidth="1"/>
    <col min="5" max="5" width="20.7109375" style="56" customWidth="1"/>
    <col min="6" max="6" width="22.85546875" style="56" customWidth="1"/>
    <col min="7" max="7" width="15.85546875" style="56" customWidth="1"/>
    <col min="8" max="8" width="16.140625" style="56" customWidth="1"/>
    <col min="9" max="9" width="19.7109375" style="56" customWidth="1"/>
    <col min="10" max="10" width="16.42578125" style="56" customWidth="1"/>
    <col min="11" max="11" width="16.5703125" style="56" customWidth="1"/>
    <col min="12" max="13" width="15.7109375" style="56" customWidth="1"/>
    <col min="14" max="14" width="14.42578125" style="56" customWidth="1"/>
    <col min="15" max="17" width="15.7109375" style="56" customWidth="1"/>
    <col min="18" max="18" width="10" style="56" customWidth="1"/>
    <col min="19" max="19" width="8.85546875" style="56" customWidth="1"/>
    <col min="20" max="23" width="13.7109375" style="56" customWidth="1"/>
  </cols>
  <sheetData>
    <row r="1" spans="1:23" ht="49.5" customHeight="1" thickBot="1" x14ac:dyDescent="0.3">
      <c r="A1" s="3" t="s">
        <v>156</v>
      </c>
      <c r="B1" s="447" t="s">
        <v>496</v>
      </c>
      <c r="C1" s="448"/>
      <c r="D1" s="448"/>
      <c r="E1" s="448"/>
      <c r="F1" s="448"/>
      <c r="G1" s="448"/>
      <c r="H1" s="448"/>
      <c r="I1" s="448"/>
      <c r="J1" s="448"/>
      <c r="K1" s="448"/>
      <c r="L1" s="449"/>
      <c r="M1" s="363"/>
    </row>
    <row r="2" spans="1:23" ht="15.75" thickBot="1" x14ac:dyDescent="0.3">
      <c r="D2" s="438" t="s">
        <v>453</v>
      </c>
      <c r="E2" s="439"/>
      <c r="F2" s="440"/>
      <c r="G2" s="441" t="s">
        <v>454</v>
      </c>
      <c r="H2" s="442"/>
      <c r="I2" s="443"/>
      <c r="J2" s="444" t="s">
        <v>333</v>
      </c>
      <c r="K2" s="445"/>
      <c r="L2" s="446"/>
      <c r="M2" s="364"/>
    </row>
    <row r="3" spans="1:23" s="121" customFormat="1" ht="71.25" customHeight="1" thickBot="1" x14ac:dyDescent="0.3">
      <c r="A3" s="116" t="s">
        <v>158</v>
      </c>
      <c r="B3" s="117" t="s">
        <v>159</v>
      </c>
      <c r="C3" s="117" t="s">
        <v>160</v>
      </c>
      <c r="D3" s="118" t="s">
        <v>455</v>
      </c>
      <c r="E3" s="118" t="s">
        <v>456</v>
      </c>
      <c r="F3" s="118" t="s">
        <v>457</v>
      </c>
      <c r="G3" s="118" t="s">
        <v>455</v>
      </c>
      <c r="H3" s="118" t="s">
        <v>456</v>
      </c>
      <c r="I3" s="118" t="s">
        <v>457</v>
      </c>
      <c r="J3" s="118" t="s">
        <v>455</v>
      </c>
      <c r="K3" s="118" t="s">
        <v>456</v>
      </c>
      <c r="L3" s="118" t="s">
        <v>457</v>
      </c>
      <c r="M3" s="118" t="s">
        <v>465</v>
      </c>
      <c r="N3" s="119" t="s">
        <v>458</v>
      </c>
      <c r="O3" s="120" t="str">
        <f>'1. INVENTARIO BOVINO 2020'!F2</f>
        <v>HEMBRAS DE 24 A 36 MESES</v>
      </c>
      <c r="P3" s="120" t="str">
        <f>'1. INVENTARIO BOVINO 2020'!G2</f>
        <v>HEMBRAS MAYORES DE 36 MESES</v>
      </c>
      <c r="Q3" s="120" t="s">
        <v>468</v>
      </c>
      <c r="R3" s="120" t="s">
        <v>459</v>
      </c>
      <c r="S3" s="120" t="s">
        <v>460</v>
      </c>
      <c r="T3" s="120" t="s">
        <v>461</v>
      </c>
      <c r="U3" s="120" t="s">
        <v>469</v>
      </c>
      <c r="V3" s="120" t="s">
        <v>464</v>
      </c>
      <c r="W3" s="120" t="s">
        <v>463</v>
      </c>
    </row>
    <row r="4" spans="1:23" outlineLevel="2" x14ac:dyDescent="0.25">
      <c r="A4" s="67" t="s">
        <v>171</v>
      </c>
      <c r="B4" s="68">
        <v>25183</v>
      </c>
      <c r="C4" s="68" t="s">
        <v>172</v>
      </c>
      <c r="D4" s="122">
        <f>W4*R4/100</f>
        <v>3467.3287671232883</v>
      </c>
      <c r="E4" s="122">
        <v>18</v>
      </c>
      <c r="F4" s="122">
        <v>60822</v>
      </c>
      <c r="G4" s="123">
        <f>W4*S4/100</f>
        <v>6935.6836747517918</v>
      </c>
      <c r="H4" s="123">
        <v>10</v>
      </c>
      <c r="I4" s="123">
        <v>67590</v>
      </c>
      <c r="J4" s="124">
        <f>W4*T4/100</f>
        <v>3467.3287671232883</v>
      </c>
      <c r="K4" s="124">
        <v>8</v>
      </c>
      <c r="L4" s="124">
        <v>27032</v>
      </c>
      <c r="M4" s="124">
        <f>J4+G4+D4</f>
        <v>13870.341208998369</v>
      </c>
      <c r="N4" s="69">
        <f t="shared" ref="N4:N10" si="0">F4+I4+L4</f>
        <v>155444</v>
      </c>
      <c r="O4" s="125">
        <f>'1. INVENTARIO BOVINO 2020'!F3</f>
        <v>4093</v>
      </c>
      <c r="P4" s="125">
        <f>'1. INVENTARIO BOVINO 2020'!G3</f>
        <v>12237</v>
      </c>
      <c r="Q4" s="125">
        <f>O4+P4</f>
        <v>16330</v>
      </c>
      <c r="R4" s="125">
        <v>24.998150477176889</v>
      </c>
      <c r="S4" s="125">
        <v>50.003699045646222</v>
      </c>
      <c r="T4" s="125">
        <v>24.998150477176889</v>
      </c>
      <c r="U4" s="125">
        <v>15.062209375392737</v>
      </c>
      <c r="V4" s="125">
        <f>Q4*U4/100</f>
        <v>2459.6587910016337</v>
      </c>
      <c r="W4" s="125">
        <f>Q4-V4</f>
        <v>13870.341208998367</v>
      </c>
    </row>
    <row r="5" spans="1:23" outlineLevel="2" x14ac:dyDescent="0.25">
      <c r="A5" s="78" t="s">
        <v>171</v>
      </c>
      <c r="B5" s="8">
        <v>25426</v>
      </c>
      <c r="C5" s="8" t="s">
        <v>173</v>
      </c>
      <c r="D5" s="126">
        <f t="shared" ref="D5:D68" si="1">W5*R5/100</f>
        <v>0</v>
      </c>
      <c r="E5" s="126" t="s">
        <v>357</v>
      </c>
      <c r="F5" s="126"/>
      <c r="G5" s="127">
        <f t="shared" ref="G5:G68" si="2">W5*S5/100</f>
        <v>3830.9880523421198</v>
      </c>
      <c r="H5" s="127">
        <v>8.5</v>
      </c>
      <c r="I5" s="127">
        <v>32300</v>
      </c>
      <c r="J5" s="128">
        <f t="shared" ref="J5:J68" si="3">W5*T5/100</f>
        <v>1149.2964157026361</v>
      </c>
      <c r="K5" s="128">
        <v>6.2</v>
      </c>
      <c r="L5" s="128">
        <v>7068</v>
      </c>
      <c r="M5" s="128">
        <f t="shared" ref="M5:M68" si="4">J5+G5+D5</f>
        <v>4980.2844680447561</v>
      </c>
      <c r="N5" s="79">
        <f t="shared" si="0"/>
        <v>39368</v>
      </c>
      <c r="O5" s="129">
        <f>'1. INVENTARIO BOVINO 2020'!F4</f>
        <v>1364</v>
      </c>
      <c r="P5" s="129">
        <f>'1. INVENTARIO BOVINO 2020'!G4</f>
        <v>3952</v>
      </c>
      <c r="Q5" s="129">
        <f t="shared" ref="Q5:Q68" si="5">O5+P5</f>
        <v>5316</v>
      </c>
      <c r="R5" s="129">
        <v>0</v>
      </c>
      <c r="S5" s="129">
        <v>76.92307692307692</v>
      </c>
      <c r="T5" s="129">
        <v>23.076923076923077</v>
      </c>
      <c r="U5" s="129">
        <v>6.3151905935899864</v>
      </c>
      <c r="V5" s="129">
        <f t="shared" ref="V5:V68" si="6">Q5*U5/100</f>
        <v>335.71553195524365</v>
      </c>
      <c r="W5" s="129">
        <f t="shared" ref="W5:W68" si="7">Q5-V5</f>
        <v>4980.2844680447561</v>
      </c>
    </row>
    <row r="6" spans="1:23" outlineLevel="2" x14ac:dyDescent="0.25">
      <c r="A6" s="78" t="s">
        <v>171</v>
      </c>
      <c r="B6" s="8">
        <v>25436</v>
      </c>
      <c r="C6" s="8" t="s">
        <v>174</v>
      </c>
      <c r="D6" s="126">
        <f t="shared" si="1"/>
        <v>111.86290322580643</v>
      </c>
      <c r="E6" s="126">
        <v>25</v>
      </c>
      <c r="F6" s="126">
        <v>2425</v>
      </c>
      <c r="G6" s="127">
        <f t="shared" si="2"/>
        <v>1003.3064516129032</v>
      </c>
      <c r="H6" s="127">
        <v>12</v>
      </c>
      <c r="I6" s="127">
        <v>10440</v>
      </c>
      <c r="J6" s="128">
        <f t="shared" si="3"/>
        <v>1118.6290322580646</v>
      </c>
      <c r="K6" s="128">
        <v>8</v>
      </c>
      <c r="L6" s="128">
        <v>7760</v>
      </c>
      <c r="M6" s="128">
        <f t="shared" si="4"/>
        <v>2233.7983870967741</v>
      </c>
      <c r="N6" s="79">
        <f t="shared" si="0"/>
        <v>20625</v>
      </c>
      <c r="O6" s="129">
        <f>'1. INVENTARIO BOVINO 2020'!F5</f>
        <v>816</v>
      </c>
      <c r="P6" s="129">
        <f>'1. INVENTARIO BOVINO 2020'!G5</f>
        <v>2187</v>
      </c>
      <c r="Q6" s="129">
        <f t="shared" si="5"/>
        <v>3003</v>
      </c>
      <c r="R6" s="129">
        <v>5.0077439339184302</v>
      </c>
      <c r="S6" s="129">
        <v>44.914816726897264</v>
      </c>
      <c r="T6" s="129">
        <v>50.077439339184309</v>
      </c>
      <c r="U6" s="129">
        <v>25.614439324116745</v>
      </c>
      <c r="V6" s="129">
        <f t="shared" si="6"/>
        <v>769.20161290322585</v>
      </c>
      <c r="W6" s="129">
        <f t="shared" si="7"/>
        <v>2233.7983870967741</v>
      </c>
    </row>
    <row r="7" spans="1:23" outlineLevel="2" x14ac:dyDescent="0.25">
      <c r="A7" s="78" t="s">
        <v>171</v>
      </c>
      <c r="B7" s="8">
        <v>25736</v>
      </c>
      <c r="C7" s="8" t="s">
        <v>175</v>
      </c>
      <c r="D7" s="126">
        <f t="shared" si="1"/>
        <v>1482.2044355206715</v>
      </c>
      <c r="E7" s="126">
        <v>14.6</v>
      </c>
      <c r="F7" s="126">
        <v>31039.599999999999</v>
      </c>
      <c r="G7" s="127">
        <f t="shared" si="2"/>
        <v>2344.6159532718812</v>
      </c>
      <c r="H7" s="127">
        <v>8.1999999999999993</v>
      </c>
      <c r="I7" s="127">
        <v>27576.6</v>
      </c>
      <c r="J7" s="128">
        <f t="shared" si="3"/>
        <v>1995.3288308843662</v>
      </c>
      <c r="K7" s="128">
        <v>7</v>
      </c>
      <c r="L7" s="128">
        <v>20034</v>
      </c>
      <c r="M7" s="128">
        <f t="shared" si="4"/>
        <v>5822.1492196769186</v>
      </c>
      <c r="N7" s="79">
        <f t="shared" si="0"/>
        <v>78650.2</v>
      </c>
      <c r="O7" s="129">
        <f>'1. INVENTARIO BOVINO 2020'!F6</f>
        <v>1641</v>
      </c>
      <c r="P7" s="129">
        <f>'1. INVENTARIO BOVINO 2020'!G6</f>
        <v>5998</v>
      </c>
      <c r="Q7" s="129">
        <f t="shared" si="5"/>
        <v>7639</v>
      </c>
      <c r="R7" s="129">
        <v>25.458028978565441</v>
      </c>
      <c r="S7" s="129">
        <v>40.270626272302721</v>
      </c>
      <c r="T7" s="129">
        <v>34.271344749131842</v>
      </c>
      <c r="U7" s="129">
        <v>23.783882449575614</v>
      </c>
      <c r="V7" s="129">
        <f t="shared" si="6"/>
        <v>1816.8507803230812</v>
      </c>
      <c r="W7" s="129">
        <f t="shared" si="7"/>
        <v>5822.1492196769186</v>
      </c>
    </row>
    <row r="8" spans="1:23" outlineLevel="2" x14ac:dyDescent="0.25">
      <c r="A8" s="78" t="s">
        <v>171</v>
      </c>
      <c r="B8" s="8">
        <v>25772</v>
      </c>
      <c r="C8" s="8" t="s">
        <v>176</v>
      </c>
      <c r="D8" s="126">
        <f t="shared" si="1"/>
        <v>1276.3183704262544</v>
      </c>
      <c r="E8" s="126">
        <v>18</v>
      </c>
      <c r="F8" s="126">
        <v>22896</v>
      </c>
      <c r="G8" s="127">
        <f t="shared" si="2"/>
        <v>5106.2768766503214</v>
      </c>
      <c r="H8" s="127">
        <v>15</v>
      </c>
      <c r="I8" s="127">
        <v>76335</v>
      </c>
      <c r="J8" s="128">
        <f t="shared" si="3"/>
        <v>2127.197284043757</v>
      </c>
      <c r="K8" s="128">
        <v>12</v>
      </c>
      <c r="L8" s="128">
        <v>25440</v>
      </c>
      <c r="M8" s="128">
        <f t="shared" si="4"/>
        <v>8509.7925311203326</v>
      </c>
      <c r="N8" s="79">
        <f t="shared" si="0"/>
        <v>124671</v>
      </c>
      <c r="O8" s="129">
        <f>'1. INVENTARIO BOVINO 2020'!F7</f>
        <v>2138</v>
      </c>
      <c r="P8" s="129">
        <f>'1. INVENTARIO BOVINO 2020'!G7</f>
        <v>8502</v>
      </c>
      <c r="Q8" s="129">
        <f t="shared" si="5"/>
        <v>10640</v>
      </c>
      <c r="R8" s="129">
        <v>14.998231340643793</v>
      </c>
      <c r="S8" s="129">
        <v>60.004716424949891</v>
      </c>
      <c r="T8" s="129">
        <v>24.997052234406318</v>
      </c>
      <c r="U8" s="129">
        <v>20.020746887966805</v>
      </c>
      <c r="V8" s="129">
        <f t="shared" si="6"/>
        <v>2130.2074688796683</v>
      </c>
      <c r="W8" s="129">
        <f t="shared" si="7"/>
        <v>8509.7925311203326</v>
      </c>
    </row>
    <row r="9" spans="1:23" outlineLevel="2" x14ac:dyDescent="0.25">
      <c r="A9" s="78" t="s">
        <v>171</v>
      </c>
      <c r="B9" s="8">
        <v>25807</v>
      </c>
      <c r="C9" s="8" t="s">
        <v>177</v>
      </c>
      <c r="D9" s="126">
        <f t="shared" si="1"/>
        <v>0</v>
      </c>
      <c r="E9" s="126" t="s">
        <v>357</v>
      </c>
      <c r="F9" s="126"/>
      <c r="G9" s="127">
        <f t="shared" si="2"/>
        <v>661.6</v>
      </c>
      <c r="H9" s="127">
        <v>5</v>
      </c>
      <c r="I9" s="127">
        <v>2500</v>
      </c>
      <c r="J9" s="128">
        <f t="shared" si="3"/>
        <v>264.64</v>
      </c>
      <c r="K9" s="128">
        <v>6</v>
      </c>
      <c r="L9" s="128">
        <v>1200</v>
      </c>
      <c r="M9" s="128">
        <f t="shared" si="4"/>
        <v>926.24</v>
      </c>
      <c r="N9" s="79">
        <f t="shared" si="0"/>
        <v>3700</v>
      </c>
      <c r="O9" s="129">
        <f>'1. INVENTARIO BOVINO 2020'!F8</f>
        <v>312</v>
      </c>
      <c r="P9" s="129">
        <f>'1. INVENTARIO BOVINO 2020'!G8</f>
        <v>1342</v>
      </c>
      <c r="Q9" s="129">
        <f t="shared" si="5"/>
        <v>1654</v>
      </c>
      <c r="R9" s="129">
        <v>0</v>
      </c>
      <c r="S9" s="129">
        <v>71.428571428571431</v>
      </c>
      <c r="T9" s="129">
        <v>28.571428571428573</v>
      </c>
      <c r="U9" s="129">
        <v>44</v>
      </c>
      <c r="V9" s="129">
        <f t="shared" si="6"/>
        <v>727.76</v>
      </c>
      <c r="W9" s="129">
        <f t="shared" si="7"/>
        <v>926.24</v>
      </c>
    </row>
    <row r="10" spans="1:23" ht="15.75" outlineLevel="2" thickBot="1" x14ac:dyDescent="0.3">
      <c r="A10" s="130" t="s">
        <v>171</v>
      </c>
      <c r="B10" s="131">
        <v>25873</v>
      </c>
      <c r="C10" s="131" t="s">
        <v>178</v>
      </c>
      <c r="D10" s="132">
        <f t="shared" si="1"/>
        <v>6132.9559720027082</v>
      </c>
      <c r="E10" s="132">
        <v>24</v>
      </c>
      <c r="F10" s="132">
        <v>120888</v>
      </c>
      <c r="G10" s="133">
        <f t="shared" si="2"/>
        <v>4906.8518100398887</v>
      </c>
      <c r="H10" s="133">
        <v>14</v>
      </c>
      <c r="I10" s="133">
        <v>56420</v>
      </c>
      <c r="J10" s="134">
        <f t="shared" si="3"/>
        <v>282.47881387822684</v>
      </c>
      <c r="K10" s="134">
        <v>18</v>
      </c>
      <c r="L10" s="134">
        <v>4176</v>
      </c>
      <c r="M10" s="134">
        <f t="shared" si="4"/>
        <v>11322.286595920825</v>
      </c>
      <c r="N10" s="135">
        <f t="shared" si="0"/>
        <v>181484</v>
      </c>
      <c r="O10" s="136">
        <f>'1. INVENTARIO BOVINO 2020'!F9</f>
        <v>2215</v>
      </c>
      <c r="P10" s="136">
        <f>'1. INVENTARIO BOVINO 2020'!G9</f>
        <v>13963</v>
      </c>
      <c r="Q10" s="136">
        <f t="shared" si="5"/>
        <v>16178</v>
      </c>
      <c r="R10" s="136">
        <v>54.167114743520806</v>
      </c>
      <c r="S10" s="136">
        <v>43.337993332616414</v>
      </c>
      <c r="T10" s="136">
        <v>2.4948919238627809</v>
      </c>
      <c r="U10" s="136">
        <v>30.014299691427713</v>
      </c>
      <c r="V10" s="136">
        <f t="shared" si="6"/>
        <v>4855.7134040791752</v>
      </c>
      <c r="W10" s="136">
        <f t="shared" si="7"/>
        <v>11322.286595920825</v>
      </c>
    </row>
    <row r="11" spans="1:23" ht="15.75" outlineLevel="1" thickBot="1" x14ac:dyDescent="0.3">
      <c r="A11" s="137" t="s">
        <v>179</v>
      </c>
      <c r="B11" s="138"/>
      <c r="C11" s="138"/>
      <c r="D11" s="139">
        <f t="shared" si="1"/>
        <v>12084.228489372004</v>
      </c>
      <c r="E11" s="139"/>
      <c r="F11" s="139">
        <f>SUBTOTAL(9,F4:F10)</f>
        <v>238070.6</v>
      </c>
      <c r="G11" s="139">
        <f t="shared" si="2"/>
        <v>24766.023142814203</v>
      </c>
      <c r="H11" s="139"/>
      <c r="I11" s="139">
        <f>SUBTOTAL(9,I4:I10)</f>
        <v>273161.59999999998</v>
      </c>
      <c r="J11" s="139">
        <f t="shared" si="3"/>
        <v>11061.568568518425</v>
      </c>
      <c r="K11" s="139"/>
      <c r="L11" s="139">
        <f>SUBTOTAL(9,L4:L10)</f>
        <v>92710</v>
      </c>
      <c r="M11" s="139">
        <f t="shared" si="4"/>
        <v>47911.820200704635</v>
      </c>
      <c r="N11" s="140">
        <f>SUBTOTAL(9,N4:N10)</f>
        <v>603942.19999999995</v>
      </c>
      <c r="O11" s="141">
        <f>'1. INVENTARIO BOVINO 2020'!F10</f>
        <v>12579</v>
      </c>
      <c r="P11" s="141">
        <f>'1. INVENTARIO BOVINO 2020'!G10</f>
        <v>48181</v>
      </c>
      <c r="Q11" s="141">
        <f t="shared" si="5"/>
        <v>60760</v>
      </c>
      <c r="R11" s="141">
        <v>25.22181048173637</v>
      </c>
      <c r="S11" s="141">
        <v>51.690841715193223</v>
      </c>
      <c r="T11" s="141">
        <v>23.087347803070408</v>
      </c>
      <c r="U11" s="141">
        <v>21.145786371453855</v>
      </c>
      <c r="V11" s="141">
        <f t="shared" si="6"/>
        <v>12848.179799295363</v>
      </c>
      <c r="W11" s="141">
        <f t="shared" si="7"/>
        <v>47911.820200704635</v>
      </c>
    </row>
    <row r="12" spans="1:23" outlineLevel="2" x14ac:dyDescent="0.25">
      <c r="A12" s="67" t="s">
        <v>180</v>
      </c>
      <c r="B12" s="68">
        <v>25001</v>
      </c>
      <c r="C12" s="68" t="s">
        <v>181</v>
      </c>
      <c r="D12" s="122">
        <f t="shared" si="1"/>
        <v>0</v>
      </c>
      <c r="E12" s="122" t="s">
        <v>357</v>
      </c>
      <c r="F12" s="122"/>
      <c r="G12" s="123">
        <f t="shared" si="2"/>
        <v>174.54771784232369</v>
      </c>
      <c r="H12" s="123">
        <v>4</v>
      </c>
      <c r="I12" s="123">
        <v>760</v>
      </c>
      <c r="J12" s="124">
        <f t="shared" si="3"/>
        <v>349.09543568464738</v>
      </c>
      <c r="K12" s="124">
        <v>3</v>
      </c>
      <c r="L12" s="124">
        <v>1140</v>
      </c>
      <c r="M12" s="124">
        <f t="shared" si="4"/>
        <v>523.6431535269711</v>
      </c>
      <c r="N12" s="69">
        <f t="shared" ref="N12:N19" si="8">F12+I12+L12</f>
        <v>1900</v>
      </c>
      <c r="O12" s="125">
        <f>'1. INVENTARIO BOVINO 2020'!F11</f>
        <v>332</v>
      </c>
      <c r="P12" s="125">
        <f>'1. INVENTARIO BOVINO 2020'!G11</f>
        <v>1882</v>
      </c>
      <c r="Q12" s="125">
        <f t="shared" si="5"/>
        <v>2214</v>
      </c>
      <c r="R12" s="125">
        <v>0</v>
      </c>
      <c r="S12" s="125">
        <v>33.333333333333336</v>
      </c>
      <c r="T12" s="125">
        <v>66.666666666666671</v>
      </c>
      <c r="U12" s="125">
        <v>76.348547717842322</v>
      </c>
      <c r="V12" s="125">
        <f t="shared" si="6"/>
        <v>1690.356846473029</v>
      </c>
      <c r="W12" s="125">
        <f t="shared" si="7"/>
        <v>523.64315352697099</v>
      </c>
    </row>
    <row r="13" spans="1:23" outlineLevel="2" x14ac:dyDescent="0.25">
      <c r="A13" s="78" t="s">
        <v>180</v>
      </c>
      <c r="B13" s="8">
        <v>25307</v>
      </c>
      <c r="C13" s="8" t="s">
        <v>182</v>
      </c>
      <c r="D13" s="126">
        <f t="shared" si="1"/>
        <v>0</v>
      </c>
      <c r="E13" s="126" t="s">
        <v>357</v>
      </c>
      <c r="F13" s="126"/>
      <c r="G13" s="127">
        <f t="shared" si="2"/>
        <v>554.56989247311822</v>
      </c>
      <c r="H13" s="127">
        <v>3</v>
      </c>
      <c r="I13" s="127">
        <v>1500</v>
      </c>
      <c r="J13" s="128">
        <f t="shared" si="3"/>
        <v>776.39784946236568</v>
      </c>
      <c r="K13" s="128">
        <v>3</v>
      </c>
      <c r="L13" s="128">
        <v>2100</v>
      </c>
      <c r="M13" s="128">
        <f t="shared" si="4"/>
        <v>1330.9677419354839</v>
      </c>
      <c r="N13" s="79">
        <f t="shared" si="8"/>
        <v>3600</v>
      </c>
      <c r="O13" s="129">
        <f>'1. INVENTARIO BOVINO 2020'!F12</f>
        <v>475</v>
      </c>
      <c r="P13" s="129">
        <f>'1. INVENTARIO BOVINO 2020'!G12</f>
        <v>1588</v>
      </c>
      <c r="Q13" s="129">
        <f t="shared" si="5"/>
        <v>2063</v>
      </c>
      <c r="R13" s="129">
        <v>0</v>
      </c>
      <c r="S13" s="129">
        <v>41.666666666666664</v>
      </c>
      <c r="T13" s="129">
        <v>58.333333333333336</v>
      </c>
      <c r="U13" s="129">
        <v>35.483870967741936</v>
      </c>
      <c r="V13" s="129">
        <f t="shared" si="6"/>
        <v>732.03225806451621</v>
      </c>
      <c r="W13" s="129">
        <f t="shared" si="7"/>
        <v>1330.9677419354839</v>
      </c>
    </row>
    <row r="14" spans="1:23" outlineLevel="2" x14ac:dyDescent="0.25">
      <c r="A14" s="78" t="s">
        <v>180</v>
      </c>
      <c r="B14" s="8">
        <v>25324</v>
      </c>
      <c r="C14" s="8" t="s">
        <v>183</v>
      </c>
      <c r="D14" s="126">
        <f t="shared" si="1"/>
        <v>0</v>
      </c>
      <c r="E14" s="126" t="s">
        <v>357</v>
      </c>
      <c r="F14" s="126"/>
      <c r="G14" s="127">
        <f t="shared" si="2"/>
        <v>197.30215827338137</v>
      </c>
      <c r="H14" s="127">
        <v>2</v>
      </c>
      <c r="I14" s="127">
        <v>400</v>
      </c>
      <c r="J14" s="128">
        <f t="shared" si="3"/>
        <v>0</v>
      </c>
      <c r="K14" s="128" t="s">
        <v>357</v>
      </c>
      <c r="L14" s="128"/>
      <c r="M14" s="128">
        <f t="shared" si="4"/>
        <v>197.30215827338137</v>
      </c>
      <c r="N14" s="79">
        <f t="shared" si="8"/>
        <v>400</v>
      </c>
      <c r="O14" s="129">
        <f>'1. INVENTARIO BOVINO 2020'!F13</f>
        <v>234</v>
      </c>
      <c r="P14" s="129">
        <f>'1. INVENTARIO BOVINO 2020'!G13</f>
        <v>863</v>
      </c>
      <c r="Q14" s="129">
        <f t="shared" si="5"/>
        <v>1097</v>
      </c>
      <c r="R14" s="129">
        <v>0</v>
      </c>
      <c r="S14" s="129">
        <v>100</v>
      </c>
      <c r="T14" s="129">
        <v>0</v>
      </c>
      <c r="U14" s="129">
        <v>82.014388489208628</v>
      </c>
      <c r="V14" s="129">
        <f t="shared" si="6"/>
        <v>899.69784172661866</v>
      </c>
      <c r="W14" s="129">
        <f t="shared" si="7"/>
        <v>197.30215827338134</v>
      </c>
    </row>
    <row r="15" spans="1:23" outlineLevel="2" x14ac:dyDescent="0.25">
      <c r="A15" s="78" t="s">
        <v>180</v>
      </c>
      <c r="B15" s="8">
        <v>25368</v>
      </c>
      <c r="C15" s="8" t="s">
        <v>184</v>
      </c>
      <c r="D15" s="126">
        <f t="shared" si="1"/>
        <v>0</v>
      </c>
      <c r="E15" s="126" t="s">
        <v>357</v>
      </c>
      <c r="F15" s="126"/>
      <c r="G15" s="127">
        <f t="shared" si="2"/>
        <v>0</v>
      </c>
      <c r="H15" s="127" t="s">
        <v>357</v>
      </c>
      <c r="I15" s="127"/>
      <c r="J15" s="128">
        <f t="shared" si="3"/>
        <v>646.83147632311966</v>
      </c>
      <c r="K15" s="128">
        <v>3</v>
      </c>
      <c r="L15" s="128">
        <v>1950</v>
      </c>
      <c r="M15" s="128">
        <f t="shared" si="4"/>
        <v>646.83147632311966</v>
      </c>
      <c r="N15" s="79">
        <f t="shared" si="8"/>
        <v>1950</v>
      </c>
      <c r="O15" s="129">
        <f>'1. INVENTARIO BOVINO 2020'!F14</f>
        <v>373</v>
      </c>
      <c r="P15" s="129">
        <f>'1. INVENTARIO BOVINO 2020'!G14</f>
        <v>1056</v>
      </c>
      <c r="Q15" s="129">
        <f t="shared" si="5"/>
        <v>1429</v>
      </c>
      <c r="R15" s="129">
        <v>0</v>
      </c>
      <c r="S15" s="129">
        <v>0</v>
      </c>
      <c r="T15" s="129">
        <v>100</v>
      </c>
      <c r="U15" s="129">
        <v>54.735376044568248</v>
      </c>
      <c r="V15" s="129">
        <f t="shared" si="6"/>
        <v>782.16852367688034</v>
      </c>
      <c r="W15" s="129">
        <f t="shared" si="7"/>
        <v>646.83147632311966</v>
      </c>
    </row>
    <row r="16" spans="1:23" outlineLevel="2" x14ac:dyDescent="0.25">
      <c r="A16" s="78" t="s">
        <v>180</v>
      </c>
      <c r="B16" s="8">
        <v>25483</v>
      </c>
      <c r="C16" s="8" t="s">
        <v>185</v>
      </c>
      <c r="D16" s="126">
        <f t="shared" si="1"/>
        <v>0</v>
      </c>
      <c r="E16" s="126" t="s">
        <v>357</v>
      </c>
      <c r="F16" s="126"/>
      <c r="G16" s="127">
        <f t="shared" si="2"/>
        <v>0</v>
      </c>
      <c r="H16" s="127" t="s">
        <v>357</v>
      </c>
      <c r="I16" s="127"/>
      <c r="J16" s="128">
        <f t="shared" si="3"/>
        <v>219.09202453987729</v>
      </c>
      <c r="K16" s="128">
        <v>3</v>
      </c>
      <c r="L16" s="128">
        <v>372</v>
      </c>
      <c r="M16" s="128">
        <f t="shared" si="4"/>
        <v>219.09202453987729</v>
      </c>
      <c r="N16" s="79">
        <f t="shared" si="8"/>
        <v>372</v>
      </c>
      <c r="O16" s="129">
        <f>'1. INVENTARIO BOVINO 2020'!F15</f>
        <v>160</v>
      </c>
      <c r="P16" s="129">
        <f>'1. INVENTARIO BOVINO 2020'!G15</f>
        <v>416</v>
      </c>
      <c r="Q16" s="129">
        <f t="shared" si="5"/>
        <v>576</v>
      </c>
      <c r="R16" s="129">
        <v>0</v>
      </c>
      <c r="S16" s="129">
        <v>0</v>
      </c>
      <c r="T16" s="129">
        <v>100</v>
      </c>
      <c r="U16" s="129">
        <v>61.963190184049083</v>
      </c>
      <c r="V16" s="129">
        <f t="shared" si="6"/>
        <v>356.90797546012271</v>
      </c>
      <c r="W16" s="129">
        <f t="shared" si="7"/>
        <v>219.09202453987729</v>
      </c>
    </row>
    <row r="17" spans="1:23" outlineLevel="2" x14ac:dyDescent="0.25">
      <c r="A17" s="78" t="s">
        <v>180</v>
      </c>
      <c r="B17" s="8">
        <v>25488</v>
      </c>
      <c r="C17" s="8" t="s">
        <v>186</v>
      </c>
      <c r="D17" s="126">
        <f t="shared" si="1"/>
        <v>0</v>
      </c>
      <c r="E17" s="126" t="s">
        <v>357</v>
      </c>
      <c r="F17" s="126"/>
      <c r="G17" s="127">
        <f t="shared" si="2"/>
        <v>1227.6959808993236</v>
      </c>
      <c r="H17" s="127">
        <v>3</v>
      </c>
      <c r="I17" s="127">
        <v>3600</v>
      </c>
      <c r="J17" s="128">
        <f t="shared" si="3"/>
        <v>306.92399522483089</v>
      </c>
      <c r="K17" s="128">
        <v>6</v>
      </c>
      <c r="L17" s="128">
        <v>1800</v>
      </c>
      <c r="M17" s="128">
        <f t="shared" si="4"/>
        <v>1534.6199761241544</v>
      </c>
      <c r="N17" s="79">
        <f t="shared" si="8"/>
        <v>5400</v>
      </c>
      <c r="O17" s="129">
        <f>'1. INVENTARIO BOVINO 2020'!F16</f>
        <v>616</v>
      </c>
      <c r="P17" s="129">
        <f>'1. INVENTARIO BOVINO 2020'!G16</f>
        <v>1955</v>
      </c>
      <c r="Q17" s="129">
        <f t="shared" si="5"/>
        <v>2571</v>
      </c>
      <c r="R17" s="129">
        <v>0</v>
      </c>
      <c r="S17" s="129">
        <v>80</v>
      </c>
      <c r="T17" s="129">
        <v>20</v>
      </c>
      <c r="U17" s="129">
        <v>40.310385992837247</v>
      </c>
      <c r="V17" s="129">
        <f t="shared" si="6"/>
        <v>1036.3800238758456</v>
      </c>
      <c r="W17" s="129">
        <f t="shared" si="7"/>
        <v>1534.6199761241544</v>
      </c>
    </row>
    <row r="18" spans="1:23" outlineLevel="2" x14ac:dyDescent="0.25">
      <c r="A18" s="78" t="s">
        <v>180</v>
      </c>
      <c r="B18" s="8">
        <v>25612</v>
      </c>
      <c r="C18" s="8" t="s">
        <v>187</v>
      </c>
      <c r="D18" s="126">
        <f t="shared" si="1"/>
        <v>195.79650238473766</v>
      </c>
      <c r="E18" s="126">
        <v>18</v>
      </c>
      <c r="F18" s="126">
        <v>3960</v>
      </c>
      <c r="G18" s="127">
        <f t="shared" si="2"/>
        <v>427.19236883942756</v>
      </c>
      <c r="H18" s="127">
        <v>4</v>
      </c>
      <c r="I18" s="127">
        <v>1920</v>
      </c>
      <c r="J18" s="128">
        <f t="shared" si="3"/>
        <v>596.28934817170102</v>
      </c>
      <c r="K18" s="128">
        <v>2</v>
      </c>
      <c r="L18" s="128">
        <v>1340</v>
      </c>
      <c r="M18" s="128">
        <f t="shared" si="4"/>
        <v>1219.2782193958662</v>
      </c>
      <c r="N18" s="79">
        <f t="shared" si="8"/>
        <v>7220</v>
      </c>
      <c r="O18" s="129">
        <f>'1. INVENTARIO BOVINO 2020'!F17</f>
        <v>692</v>
      </c>
      <c r="P18" s="129">
        <f>'1. INVENTARIO BOVINO 2020'!G17</f>
        <v>2107</v>
      </c>
      <c r="Q18" s="129">
        <f t="shared" si="5"/>
        <v>2799</v>
      </c>
      <c r="R18" s="129">
        <v>16.058394160583941</v>
      </c>
      <c r="S18" s="129">
        <v>35.036496350364963</v>
      </c>
      <c r="T18" s="129">
        <v>48.905109489051092</v>
      </c>
      <c r="U18" s="129">
        <v>56.43879173290938</v>
      </c>
      <c r="V18" s="129">
        <f t="shared" si="6"/>
        <v>1579.7217806041338</v>
      </c>
      <c r="W18" s="129">
        <f t="shared" si="7"/>
        <v>1219.2782193958662</v>
      </c>
    </row>
    <row r="19" spans="1:23" ht="15.75" outlineLevel="2" thickBot="1" x14ac:dyDescent="0.3">
      <c r="A19" s="130" t="s">
        <v>180</v>
      </c>
      <c r="B19" s="131">
        <v>25815</v>
      </c>
      <c r="C19" s="131" t="s">
        <v>188</v>
      </c>
      <c r="D19" s="132">
        <f t="shared" si="1"/>
        <v>0</v>
      </c>
      <c r="E19" s="132" t="s">
        <v>357</v>
      </c>
      <c r="F19" s="132"/>
      <c r="G19" s="133">
        <f t="shared" si="2"/>
        <v>415.24239934264585</v>
      </c>
      <c r="H19" s="133">
        <v>10.5</v>
      </c>
      <c r="I19" s="133">
        <v>4725</v>
      </c>
      <c r="J19" s="134">
        <f t="shared" si="3"/>
        <v>1660.9695973705834</v>
      </c>
      <c r="K19" s="134">
        <v>8</v>
      </c>
      <c r="L19" s="134">
        <v>14400</v>
      </c>
      <c r="M19" s="134">
        <f t="shared" si="4"/>
        <v>2076.2119967132294</v>
      </c>
      <c r="N19" s="135">
        <f t="shared" si="8"/>
        <v>19125</v>
      </c>
      <c r="O19" s="136">
        <f>'1. INVENTARIO BOVINO 2020'!F18</f>
        <v>598</v>
      </c>
      <c r="P19" s="136">
        <f>'1. INVENTARIO BOVINO 2020'!G18</f>
        <v>2771</v>
      </c>
      <c r="Q19" s="136">
        <f t="shared" si="5"/>
        <v>3369</v>
      </c>
      <c r="R19" s="136">
        <v>0</v>
      </c>
      <c r="S19" s="136">
        <v>20</v>
      </c>
      <c r="T19" s="136">
        <v>80</v>
      </c>
      <c r="U19" s="136">
        <v>38.37304847986853</v>
      </c>
      <c r="V19" s="136">
        <f t="shared" si="6"/>
        <v>1292.7880032867706</v>
      </c>
      <c r="W19" s="136">
        <f t="shared" si="7"/>
        <v>2076.2119967132294</v>
      </c>
    </row>
    <row r="20" spans="1:23" ht="15.75" outlineLevel="1" thickBot="1" x14ac:dyDescent="0.3">
      <c r="A20" s="137" t="s">
        <v>189</v>
      </c>
      <c r="B20" s="138"/>
      <c r="C20" s="138"/>
      <c r="D20" s="139">
        <f t="shared" si="1"/>
        <v>215.52057375554611</v>
      </c>
      <c r="E20" s="139"/>
      <c r="F20" s="139">
        <f>SUBTOTAL(9,F12:F19)</f>
        <v>3960</v>
      </c>
      <c r="G20" s="139">
        <f t="shared" si="2"/>
        <v>2958.5096942806781</v>
      </c>
      <c r="H20" s="139"/>
      <c r="I20" s="139">
        <f>SUBTOTAL(9,I12:I19)</f>
        <v>12905</v>
      </c>
      <c r="J20" s="139">
        <f t="shared" si="3"/>
        <v>4529.8506047529327</v>
      </c>
      <c r="K20" s="139"/>
      <c r="L20" s="139">
        <f>SUBTOTAL(9,L12:L19)</f>
        <v>23102</v>
      </c>
      <c r="M20" s="139">
        <f t="shared" si="4"/>
        <v>7703.8808727891574</v>
      </c>
      <c r="N20" s="140">
        <f>SUBTOTAL(9,N12:N19)</f>
        <v>39967</v>
      </c>
      <c r="O20" s="141">
        <f>'1. INVENTARIO BOVINO 2020'!F19</f>
        <v>3480</v>
      </c>
      <c r="P20" s="141">
        <f>'1. INVENTARIO BOVINO 2020'!G19</f>
        <v>12638</v>
      </c>
      <c r="Q20" s="141">
        <f t="shared" si="5"/>
        <v>16118</v>
      </c>
      <c r="R20" s="141">
        <v>2.7975584944048828</v>
      </c>
      <c r="S20" s="141">
        <v>38.4028484231943</v>
      </c>
      <c r="T20" s="141">
        <v>58.799593082400811</v>
      </c>
      <c r="U20" s="141">
        <v>52.203245608703583</v>
      </c>
      <c r="V20" s="141">
        <f t="shared" si="6"/>
        <v>8414.1191272108426</v>
      </c>
      <c r="W20" s="141">
        <f t="shared" si="7"/>
        <v>7703.8808727891574</v>
      </c>
    </row>
    <row r="21" spans="1:23" outlineLevel="2" x14ac:dyDescent="0.25">
      <c r="A21" s="67" t="s">
        <v>190</v>
      </c>
      <c r="B21" s="68">
        <v>25148</v>
      </c>
      <c r="C21" s="68" t="s">
        <v>191</v>
      </c>
      <c r="D21" s="122">
        <f t="shared" si="1"/>
        <v>409.30848708487088</v>
      </c>
      <c r="E21" s="122">
        <v>12</v>
      </c>
      <c r="F21" s="122">
        <v>4776</v>
      </c>
      <c r="G21" s="123">
        <f t="shared" si="2"/>
        <v>5052.5944649446501</v>
      </c>
      <c r="H21" s="123">
        <v>5.5</v>
      </c>
      <c r="I21" s="123">
        <v>27021.5</v>
      </c>
      <c r="J21" s="124">
        <f t="shared" si="3"/>
        <v>8193.3686346863469</v>
      </c>
      <c r="K21" s="124">
        <v>5</v>
      </c>
      <c r="L21" s="124">
        <v>39835</v>
      </c>
      <c r="M21" s="124">
        <f t="shared" si="4"/>
        <v>13655.271586715868</v>
      </c>
      <c r="N21" s="69">
        <f>F21+I21+L21</f>
        <v>71632.5</v>
      </c>
      <c r="O21" s="125">
        <f>'1. INVENTARIO BOVINO 2020'!F20</f>
        <v>4594</v>
      </c>
      <c r="P21" s="125">
        <f>'1. INVENTARIO BOVINO 2020'!G20</f>
        <v>14915</v>
      </c>
      <c r="Q21" s="125">
        <f t="shared" si="5"/>
        <v>19509</v>
      </c>
      <c r="R21" s="125">
        <v>2.9974393733996085</v>
      </c>
      <c r="S21" s="125">
        <v>37.001054375658988</v>
      </c>
      <c r="T21" s="125">
        <v>60.001506250941404</v>
      </c>
      <c r="U21" s="125">
        <v>30.00527148128624</v>
      </c>
      <c r="V21" s="125">
        <f t="shared" si="6"/>
        <v>5853.7284132841323</v>
      </c>
      <c r="W21" s="125">
        <f t="shared" si="7"/>
        <v>13655.271586715868</v>
      </c>
    </row>
    <row r="22" spans="1:23" outlineLevel="2" x14ac:dyDescent="0.25">
      <c r="A22" s="78" t="s">
        <v>190</v>
      </c>
      <c r="B22" s="8">
        <v>25320</v>
      </c>
      <c r="C22" s="8" t="s">
        <v>192</v>
      </c>
      <c r="D22" s="126">
        <f t="shared" si="1"/>
        <v>786.17553002487273</v>
      </c>
      <c r="E22" s="126">
        <v>14</v>
      </c>
      <c r="F22" s="126">
        <v>11340</v>
      </c>
      <c r="G22" s="127">
        <f t="shared" si="2"/>
        <v>4377.3477042125633</v>
      </c>
      <c r="H22" s="127">
        <v>12</v>
      </c>
      <c r="I22" s="127">
        <v>54120</v>
      </c>
      <c r="J22" s="128">
        <f t="shared" si="3"/>
        <v>7903.4905444352326</v>
      </c>
      <c r="K22" s="128">
        <v>7</v>
      </c>
      <c r="L22" s="128">
        <v>57001</v>
      </c>
      <c r="M22" s="128">
        <f t="shared" si="4"/>
        <v>13067.01377867267</v>
      </c>
      <c r="N22" s="79">
        <f>F22+I22+L22</f>
        <v>122461</v>
      </c>
      <c r="O22" s="129">
        <f>'1. INVENTARIO BOVINO 2020'!F21</f>
        <v>5874</v>
      </c>
      <c r="P22" s="129">
        <f>'1. INVENTARIO BOVINO 2020'!G21</f>
        <v>18710</v>
      </c>
      <c r="Q22" s="129">
        <f t="shared" si="5"/>
        <v>24584</v>
      </c>
      <c r="R22" s="129">
        <v>6.0164896382678448</v>
      </c>
      <c r="S22" s="129">
        <v>33.499220084676523</v>
      </c>
      <c r="T22" s="129">
        <v>60.484290277055635</v>
      </c>
      <c r="U22" s="129">
        <v>46.847487070156738</v>
      </c>
      <c r="V22" s="129">
        <f t="shared" si="6"/>
        <v>11516.986221327332</v>
      </c>
      <c r="W22" s="129">
        <f t="shared" si="7"/>
        <v>13067.013778672668</v>
      </c>
    </row>
    <row r="23" spans="1:23" ht="15.75" outlineLevel="2" thickBot="1" x14ac:dyDescent="0.3">
      <c r="A23" s="130" t="s">
        <v>190</v>
      </c>
      <c r="B23" s="131">
        <v>25572</v>
      </c>
      <c r="C23" s="131" t="s">
        <v>193</v>
      </c>
      <c r="D23" s="132">
        <f t="shared" si="1"/>
        <v>0</v>
      </c>
      <c r="E23" s="132" t="s">
        <v>357</v>
      </c>
      <c r="F23" s="132"/>
      <c r="G23" s="133">
        <f t="shared" si="2"/>
        <v>7833.356208984078</v>
      </c>
      <c r="H23" s="133">
        <v>3</v>
      </c>
      <c r="I23" s="133">
        <v>20781</v>
      </c>
      <c r="J23" s="134">
        <f t="shared" si="3"/>
        <v>5805.7529633209551</v>
      </c>
      <c r="K23" s="134">
        <v>5</v>
      </c>
      <c r="L23" s="134">
        <v>25670</v>
      </c>
      <c r="M23" s="134">
        <f t="shared" si="4"/>
        <v>13639.109172305034</v>
      </c>
      <c r="N23" s="135">
        <f>F23+I23+L23</f>
        <v>46451</v>
      </c>
      <c r="O23" s="136">
        <f>'1. INVENTARIO BOVINO 2020'!F22</f>
        <v>6118</v>
      </c>
      <c r="P23" s="136">
        <f>'1. INVENTARIO BOVINO 2020'!G22</f>
        <v>16111</v>
      </c>
      <c r="Q23" s="136">
        <f t="shared" si="5"/>
        <v>22229</v>
      </c>
      <c r="R23" s="136">
        <v>0</v>
      </c>
      <c r="S23" s="136">
        <v>57.433048669264572</v>
      </c>
      <c r="T23" s="136">
        <v>42.566951330735428</v>
      </c>
      <c r="U23" s="136">
        <v>38.642722694205624</v>
      </c>
      <c r="V23" s="136">
        <f t="shared" si="6"/>
        <v>8589.8908276949678</v>
      </c>
      <c r="W23" s="136">
        <f t="shared" si="7"/>
        <v>13639.109172305032</v>
      </c>
    </row>
    <row r="24" spans="1:23" ht="15.75" outlineLevel="1" thickBot="1" x14ac:dyDescent="0.3">
      <c r="A24" s="137" t="s">
        <v>194</v>
      </c>
      <c r="B24" s="138"/>
      <c r="C24" s="138"/>
      <c r="D24" s="139">
        <f t="shared" si="1"/>
        <v>1252.6889736693977</v>
      </c>
      <c r="E24" s="139"/>
      <c r="F24" s="139">
        <f>SUBTOTAL(9,F21:F23)</f>
        <v>16116</v>
      </c>
      <c r="G24" s="139">
        <f t="shared" si="2"/>
        <v>16954.854900243918</v>
      </c>
      <c r="H24" s="139"/>
      <c r="I24" s="139">
        <f>SUBTOTAL(9,I21:I23)</f>
        <v>101922.5</v>
      </c>
      <c r="J24" s="139">
        <f t="shared" si="3"/>
        <v>22029.904434298584</v>
      </c>
      <c r="K24" s="139"/>
      <c r="L24" s="139">
        <f>SUBTOTAL(9,L21:L23)</f>
        <v>122506</v>
      </c>
      <c r="M24" s="139">
        <f t="shared" si="4"/>
        <v>40237.448308211897</v>
      </c>
      <c r="N24" s="140">
        <f>SUBTOTAL(9,N21:N23)</f>
        <v>240544.5</v>
      </c>
      <c r="O24" s="141">
        <f>'1. INVENTARIO BOVINO 2020'!F23</f>
        <v>16586</v>
      </c>
      <c r="P24" s="141">
        <f>'1. INVENTARIO BOVINO 2020'!G23</f>
        <v>49736</v>
      </c>
      <c r="Q24" s="141">
        <f t="shared" si="5"/>
        <v>66322</v>
      </c>
      <c r="R24" s="141">
        <v>3.1132415854852842</v>
      </c>
      <c r="S24" s="141">
        <v>42.137003247255294</v>
      </c>
      <c r="T24" s="141">
        <v>54.749755167259423</v>
      </c>
      <c r="U24" s="141">
        <v>39.330164488085558</v>
      </c>
      <c r="V24" s="141">
        <f t="shared" si="6"/>
        <v>26084.551691788103</v>
      </c>
      <c r="W24" s="141">
        <f t="shared" si="7"/>
        <v>40237.448308211897</v>
      </c>
    </row>
    <row r="25" spans="1:23" outlineLevel="2" x14ac:dyDescent="0.25">
      <c r="A25" s="67" t="s">
        <v>195</v>
      </c>
      <c r="B25" s="68">
        <v>25019</v>
      </c>
      <c r="C25" s="68" t="s">
        <v>196</v>
      </c>
      <c r="D25" s="122">
        <f t="shared" si="1"/>
        <v>156.22641509433959</v>
      </c>
      <c r="E25" s="122">
        <v>15</v>
      </c>
      <c r="F25" s="122">
        <v>3375</v>
      </c>
      <c r="G25" s="123">
        <f t="shared" si="2"/>
        <v>527.69811320754718</v>
      </c>
      <c r="H25" s="123">
        <v>10</v>
      </c>
      <c r="I25" s="123">
        <v>7600</v>
      </c>
      <c r="J25" s="124">
        <f t="shared" si="3"/>
        <v>187.47169811320754</v>
      </c>
      <c r="K25" s="124">
        <v>8</v>
      </c>
      <c r="L25" s="124">
        <v>2160</v>
      </c>
      <c r="M25" s="124">
        <f t="shared" si="4"/>
        <v>871.39622641509425</v>
      </c>
      <c r="N25" s="69">
        <f t="shared" ref="N25:N36" si="9">F25+I25+L25</f>
        <v>13135</v>
      </c>
      <c r="O25" s="125">
        <f>'1. INVENTARIO BOVINO 2020'!F24</f>
        <v>323</v>
      </c>
      <c r="P25" s="125">
        <f>'1. INVENTARIO BOVINO 2020'!G24</f>
        <v>1333</v>
      </c>
      <c r="Q25" s="125">
        <f t="shared" si="5"/>
        <v>1656</v>
      </c>
      <c r="R25" s="125">
        <v>17.92828685258964</v>
      </c>
      <c r="S25" s="125">
        <v>60.557768924302792</v>
      </c>
      <c r="T25" s="125">
        <v>21.513944223107568</v>
      </c>
      <c r="U25" s="125">
        <v>47.379454926624739</v>
      </c>
      <c r="V25" s="125">
        <f t="shared" si="6"/>
        <v>784.60377358490575</v>
      </c>
      <c r="W25" s="125">
        <f t="shared" si="7"/>
        <v>871.39622641509425</v>
      </c>
    </row>
    <row r="26" spans="1:23" outlineLevel="2" x14ac:dyDescent="0.25">
      <c r="A26" s="78" t="s">
        <v>195</v>
      </c>
      <c r="B26" s="8">
        <v>25398</v>
      </c>
      <c r="C26" s="8" t="s">
        <v>197</v>
      </c>
      <c r="D26" s="126">
        <f t="shared" si="1"/>
        <v>0</v>
      </c>
      <c r="E26" s="126" t="s">
        <v>357</v>
      </c>
      <c r="F26" s="126"/>
      <c r="G26" s="127">
        <f t="shared" si="2"/>
        <v>282.44541484716154</v>
      </c>
      <c r="H26" s="127">
        <v>6</v>
      </c>
      <c r="I26" s="127">
        <v>420</v>
      </c>
      <c r="J26" s="128">
        <f t="shared" si="3"/>
        <v>201.74672489082968</v>
      </c>
      <c r="K26" s="128">
        <v>4</v>
      </c>
      <c r="L26" s="128">
        <v>200</v>
      </c>
      <c r="M26" s="128">
        <f t="shared" si="4"/>
        <v>484.19213973799123</v>
      </c>
      <c r="N26" s="79">
        <f t="shared" si="9"/>
        <v>620</v>
      </c>
      <c r="O26" s="129">
        <f>'1. INVENTARIO BOVINO 2020'!F25</f>
        <v>240</v>
      </c>
      <c r="P26" s="129">
        <f>'1. INVENTARIO BOVINO 2020'!G25</f>
        <v>684</v>
      </c>
      <c r="Q26" s="129">
        <f t="shared" si="5"/>
        <v>924</v>
      </c>
      <c r="R26" s="129">
        <v>0</v>
      </c>
      <c r="S26" s="129">
        <v>58.333333333333336</v>
      </c>
      <c r="T26" s="129">
        <v>41.666666666666664</v>
      </c>
      <c r="U26" s="129">
        <v>47.598253275109172</v>
      </c>
      <c r="V26" s="129">
        <f t="shared" si="6"/>
        <v>439.80786026200877</v>
      </c>
      <c r="W26" s="129">
        <f t="shared" si="7"/>
        <v>484.19213973799123</v>
      </c>
    </row>
    <row r="27" spans="1:23" outlineLevel="2" x14ac:dyDescent="0.25">
      <c r="A27" s="78" t="s">
        <v>195</v>
      </c>
      <c r="B27" s="8">
        <v>25402</v>
      </c>
      <c r="C27" s="8" t="s">
        <v>198</v>
      </c>
      <c r="D27" s="126">
        <f t="shared" si="1"/>
        <v>139.27762525737816</v>
      </c>
      <c r="E27" s="126">
        <v>16</v>
      </c>
      <c r="F27" s="126">
        <v>2320</v>
      </c>
      <c r="G27" s="127">
        <f t="shared" si="2"/>
        <v>662.76938915579956</v>
      </c>
      <c r="H27" s="127">
        <v>5</v>
      </c>
      <c r="I27" s="127">
        <v>3450</v>
      </c>
      <c r="J27" s="128">
        <f t="shared" si="3"/>
        <v>912.50857927247762</v>
      </c>
      <c r="K27" s="128">
        <v>8</v>
      </c>
      <c r="L27" s="128">
        <v>7600</v>
      </c>
      <c r="M27" s="128">
        <f t="shared" si="4"/>
        <v>1714.5555936856554</v>
      </c>
      <c r="N27" s="79">
        <f t="shared" si="9"/>
        <v>13370</v>
      </c>
      <c r="O27" s="129">
        <f>'1. INVENTARIO BOVINO 2020'!F26</f>
        <v>716</v>
      </c>
      <c r="P27" s="129">
        <f>'1. INVENTARIO BOVINO 2020'!G26</f>
        <v>2083</v>
      </c>
      <c r="Q27" s="129">
        <f t="shared" si="5"/>
        <v>2799</v>
      </c>
      <c r="R27" s="129">
        <v>8.1232492997198875</v>
      </c>
      <c r="S27" s="129">
        <v>38.655462184873947</v>
      </c>
      <c r="T27" s="129">
        <v>53.221288515406165</v>
      </c>
      <c r="U27" s="129">
        <v>38.743994509265612</v>
      </c>
      <c r="V27" s="129">
        <f t="shared" si="6"/>
        <v>1084.4444063143446</v>
      </c>
      <c r="W27" s="129">
        <f t="shared" si="7"/>
        <v>1714.5555936856554</v>
      </c>
    </row>
    <row r="28" spans="1:23" outlineLevel="2" x14ac:dyDescent="0.25">
      <c r="A28" s="78" t="s">
        <v>195</v>
      </c>
      <c r="B28" s="8">
        <v>25489</v>
      </c>
      <c r="C28" s="8" t="s">
        <v>199</v>
      </c>
      <c r="D28" s="126">
        <f t="shared" si="1"/>
        <v>0</v>
      </c>
      <c r="E28" s="126" t="s">
        <v>357</v>
      </c>
      <c r="F28" s="126"/>
      <c r="G28" s="127">
        <f t="shared" si="2"/>
        <v>0</v>
      </c>
      <c r="H28" s="127" t="s">
        <v>357</v>
      </c>
      <c r="I28" s="127"/>
      <c r="J28" s="128">
        <f t="shared" si="3"/>
        <v>184.59375</v>
      </c>
      <c r="K28" s="128">
        <v>6</v>
      </c>
      <c r="L28" s="128">
        <v>1650</v>
      </c>
      <c r="M28" s="128">
        <f t="shared" si="4"/>
        <v>184.59375</v>
      </c>
      <c r="N28" s="79">
        <f t="shared" si="9"/>
        <v>1650</v>
      </c>
      <c r="O28" s="129">
        <f>'1. INVENTARIO BOVINO 2020'!F27</f>
        <v>147</v>
      </c>
      <c r="P28" s="129">
        <f>'1. INVENTARIO BOVINO 2020'!G27</f>
        <v>390</v>
      </c>
      <c r="Q28" s="129">
        <f t="shared" si="5"/>
        <v>537</v>
      </c>
      <c r="R28" s="129">
        <v>0</v>
      </c>
      <c r="S28" s="129">
        <v>0</v>
      </c>
      <c r="T28" s="129">
        <v>100</v>
      </c>
      <c r="U28" s="129">
        <v>65.625</v>
      </c>
      <c r="V28" s="129">
        <f t="shared" si="6"/>
        <v>352.40625</v>
      </c>
      <c r="W28" s="129">
        <f t="shared" si="7"/>
        <v>184.59375</v>
      </c>
    </row>
    <row r="29" spans="1:23" outlineLevel="2" x14ac:dyDescent="0.25">
      <c r="A29" s="78" t="s">
        <v>195</v>
      </c>
      <c r="B29" s="8">
        <v>25491</v>
      </c>
      <c r="C29" s="8" t="s">
        <v>200</v>
      </c>
      <c r="D29" s="126">
        <f t="shared" si="1"/>
        <v>0</v>
      </c>
      <c r="E29" s="126" t="s">
        <v>357</v>
      </c>
      <c r="F29" s="126"/>
      <c r="G29" s="127">
        <f t="shared" si="2"/>
        <v>0</v>
      </c>
      <c r="H29" s="127" t="s">
        <v>357</v>
      </c>
      <c r="I29" s="127"/>
      <c r="J29" s="128">
        <f t="shared" si="3"/>
        <v>213.75921375921371</v>
      </c>
      <c r="K29" s="128">
        <v>5</v>
      </c>
      <c r="L29" s="128">
        <v>1500</v>
      </c>
      <c r="M29" s="128">
        <f t="shared" si="4"/>
        <v>213.75921375921371</v>
      </c>
      <c r="N29" s="79">
        <f t="shared" si="9"/>
        <v>1500</v>
      </c>
      <c r="O29" s="129">
        <f>'1. INVENTARIO BOVINO 2020'!F28</f>
        <v>390</v>
      </c>
      <c r="P29" s="129">
        <f>'1. INVENTARIO BOVINO 2020'!G28</f>
        <v>480</v>
      </c>
      <c r="Q29" s="129">
        <f t="shared" si="5"/>
        <v>870</v>
      </c>
      <c r="R29" s="129">
        <v>0</v>
      </c>
      <c r="S29" s="129">
        <v>0</v>
      </c>
      <c r="T29" s="129">
        <v>100</v>
      </c>
      <c r="U29" s="129">
        <v>75.429975429975428</v>
      </c>
      <c r="V29" s="129">
        <f t="shared" si="6"/>
        <v>656.24078624078629</v>
      </c>
      <c r="W29" s="129">
        <f t="shared" si="7"/>
        <v>213.75921375921371</v>
      </c>
    </row>
    <row r="30" spans="1:23" outlineLevel="2" x14ac:dyDescent="0.25">
      <c r="A30" s="78" t="s">
        <v>195</v>
      </c>
      <c r="B30" s="8">
        <v>25592</v>
      </c>
      <c r="C30" s="8" t="s">
        <v>201</v>
      </c>
      <c r="D30" s="126">
        <f t="shared" si="1"/>
        <v>0</v>
      </c>
      <c r="E30" s="126" t="s">
        <v>357</v>
      </c>
      <c r="F30" s="126"/>
      <c r="G30" s="127">
        <f t="shared" si="2"/>
        <v>292.93516560958426</v>
      </c>
      <c r="H30" s="127">
        <v>9</v>
      </c>
      <c r="I30" s="127">
        <v>2925</v>
      </c>
      <c r="J30" s="128">
        <f t="shared" si="3"/>
        <v>620.12121212121212</v>
      </c>
      <c r="K30" s="128">
        <v>5</v>
      </c>
      <c r="L30" s="128">
        <v>3440</v>
      </c>
      <c r="M30" s="128">
        <f t="shared" si="4"/>
        <v>913.05637773079638</v>
      </c>
      <c r="N30" s="79">
        <f t="shared" si="9"/>
        <v>6365</v>
      </c>
      <c r="O30" s="129">
        <f>'1. INVENTARIO BOVINO 2020'!F29</f>
        <v>320</v>
      </c>
      <c r="P30" s="129">
        <f>'1. INVENTARIO BOVINO 2020'!G29</f>
        <v>959</v>
      </c>
      <c r="Q30" s="129">
        <f t="shared" si="5"/>
        <v>1279</v>
      </c>
      <c r="R30" s="129">
        <v>0</v>
      </c>
      <c r="S30" s="129">
        <v>32.082922013820337</v>
      </c>
      <c r="T30" s="129">
        <v>67.917077986179663</v>
      </c>
      <c r="U30" s="129">
        <v>28.61169837914024</v>
      </c>
      <c r="V30" s="129">
        <f t="shared" si="6"/>
        <v>365.94362226920367</v>
      </c>
      <c r="W30" s="129">
        <f t="shared" si="7"/>
        <v>913.05637773079638</v>
      </c>
    </row>
    <row r="31" spans="1:23" outlineLevel="2" x14ac:dyDescent="0.25">
      <c r="A31" s="78" t="s">
        <v>195</v>
      </c>
      <c r="B31" s="8">
        <v>25658</v>
      </c>
      <c r="C31" s="8" t="s">
        <v>202</v>
      </c>
      <c r="D31" s="126">
        <f t="shared" si="1"/>
        <v>459.00204778156984</v>
      </c>
      <c r="E31" s="126">
        <v>15</v>
      </c>
      <c r="F31" s="126">
        <v>6660</v>
      </c>
      <c r="G31" s="127">
        <f t="shared" si="2"/>
        <v>506.55631399317394</v>
      </c>
      <c r="H31" s="127">
        <v>6</v>
      </c>
      <c r="I31" s="127">
        <v>2940</v>
      </c>
      <c r="J31" s="128">
        <f t="shared" si="3"/>
        <v>606.83378839590432</v>
      </c>
      <c r="K31" s="128">
        <v>10</v>
      </c>
      <c r="L31" s="128">
        <v>5870</v>
      </c>
      <c r="M31" s="128">
        <f t="shared" si="4"/>
        <v>1572.3921501706482</v>
      </c>
      <c r="N31" s="79">
        <f t="shared" si="9"/>
        <v>15470</v>
      </c>
      <c r="O31" s="129">
        <f>'1. INVENTARIO BOVINO 2020'!F30</f>
        <v>1047</v>
      </c>
      <c r="P31" s="129">
        <f>'1. INVENTARIO BOVINO 2020'!G30</f>
        <v>1982</v>
      </c>
      <c r="Q31" s="129">
        <f t="shared" si="5"/>
        <v>3029</v>
      </c>
      <c r="R31" s="129">
        <v>29.191321499013807</v>
      </c>
      <c r="S31" s="129">
        <v>32.215647600262983</v>
      </c>
      <c r="T31" s="129">
        <v>38.593030900723207</v>
      </c>
      <c r="U31" s="129">
        <v>48.088737201365191</v>
      </c>
      <c r="V31" s="129">
        <f t="shared" si="6"/>
        <v>1456.6078498293518</v>
      </c>
      <c r="W31" s="129">
        <f t="shared" si="7"/>
        <v>1572.3921501706482</v>
      </c>
    </row>
    <row r="32" spans="1:23" outlineLevel="2" x14ac:dyDescent="0.25">
      <c r="A32" s="78" t="s">
        <v>195</v>
      </c>
      <c r="B32" s="8">
        <v>25718</v>
      </c>
      <c r="C32" s="8" t="s">
        <v>203</v>
      </c>
      <c r="D32" s="126">
        <f t="shared" si="1"/>
        <v>209.01217487548422</v>
      </c>
      <c r="E32" s="126">
        <v>18</v>
      </c>
      <c r="F32" s="126">
        <v>4158</v>
      </c>
      <c r="G32" s="127">
        <f t="shared" si="2"/>
        <v>379.11732152739353</v>
      </c>
      <c r="H32" s="127">
        <v>6</v>
      </c>
      <c r="I32" s="127">
        <v>2514</v>
      </c>
      <c r="J32" s="128">
        <f t="shared" si="3"/>
        <v>407.16657443276148</v>
      </c>
      <c r="K32" s="128">
        <v>14</v>
      </c>
      <c r="L32" s="128">
        <v>6300</v>
      </c>
      <c r="M32" s="128">
        <f t="shared" si="4"/>
        <v>995.29607083563917</v>
      </c>
      <c r="N32" s="79">
        <f t="shared" si="9"/>
        <v>12972</v>
      </c>
      <c r="O32" s="129">
        <f>'1. INVENTARIO BOVINO 2020'!F31</f>
        <v>473</v>
      </c>
      <c r="P32" s="129">
        <f>'1. INVENTARIO BOVINO 2020'!G31</f>
        <v>1162</v>
      </c>
      <c r="Q32" s="129">
        <f t="shared" si="5"/>
        <v>1635</v>
      </c>
      <c r="R32" s="129">
        <v>21</v>
      </c>
      <c r="S32" s="129">
        <v>38.090909090909093</v>
      </c>
      <c r="T32" s="129">
        <v>40.909090909090907</v>
      </c>
      <c r="U32" s="129">
        <v>39.125622578859989</v>
      </c>
      <c r="V32" s="129">
        <f t="shared" si="6"/>
        <v>639.70392916436083</v>
      </c>
      <c r="W32" s="129">
        <f t="shared" si="7"/>
        <v>995.29607083563917</v>
      </c>
    </row>
    <row r="33" spans="1:23" outlineLevel="2" x14ac:dyDescent="0.25">
      <c r="A33" s="78" t="s">
        <v>195</v>
      </c>
      <c r="B33" s="8">
        <v>25777</v>
      </c>
      <c r="C33" s="8" t="s">
        <v>204</v>
      </c>
      <c r="D33" s="126">
        <f t="shared" si="1"/>
        <v>2083.2562174667437</v>
      </c>
      <c r="E33" s="126">
        <v>22</v>
      </c>
      <c r="F33" s="126">
        <v>40700</v>
      </c>
      <c r="G33" s="127">
        <f t="shared" si="2"/>
        <v>563.04222093695773</v>
      </c>
      <c r="H33" s="127">
        <v>7</v>
      </c>
      <c r="I33" s="127">
        <v>3500</v>
      </c>
      <c r="J33" s="128">
        <f t="shared" si="3"/>
        <v>506.73799884326201</v>
      </c>
      <c r="K33" s="128">
        <v>5</v>
      </c>
      <c r="L33" s="128">
        <v>2250</v>
      </c>
      <c r="M33" s="128">
        <f t="shared" si="4"/>
        <v>3153.0364372469635</v>
      </c>
      <c r="N33" s="79">
        <f t="shared" si="9"/>
        <v>46450</v>
      </c>
      <c r="O33" s="129">
        <f>'1. INVENTARIO BOVINO 2020'!F32</f>
        <v>1305</v>
      </c>
      <c r="P33" s="129">
        <f>'1. INVENTARIO BOVINO 2020'!G32</f>
        <v>2589</v>
      </c>
      <c r="Q33" s="129">
        <f t="shared" si="5"/>
        <v>3894</v>
      </c>
      <c r="R33" s="129">
        <v>66.071428571428569</v>
      </c>
      <c r="S33" s="129">
        <v>17.857142857142858</v>
      </c>
      <c r="T33" s="129">
        <v>16.071428571428573</v>
      </c>
      <c r="U33" s="129">
        <v>19.02834008097166</v>
      </c>
      <c r="V33" s="129">
        <f t="shared" si="6"/>
        <v>740.9635627530364</v>
      </c>
      <c r="W33" s="129">
        <f t="shared" si="7"/>
        <v>3153.0364372469635</v>
      </c>
    </row>
    <row r="34" spans="1:23" outlineLevel="2" x14ac:dyDescent="0.25">
      <c r="A34" s="78" t="s">
        <v>195</v>
      </c>
      <c r="B34" s="8">
        <v>25851</v>
      </c>
      <c r="C34" s="8" t="s">
        <v>205</v>
      </c>
      <c r="D34" s="126">
        <f t="shared" si="1"/>
        <v>0</v>
      </c>
      <c r="E34" s="126" t="s">
        <v>357</v>
      </c>
      <c r="F34" s="126"/>
      <c r="G34" s="127">
        <f t="shared" si="2"/>
        <v>133.99031811894881</v>
      </c>
      <c r="H34" s="127">
        <v>4</v>
      </c>
      <c r="I34" s="127">
        <v>500</v>
      </c>
      <c r="J34" s="128">
        <f t="shared" si="3"/>
        <v>466.28630705394175</v>
      </c>
      <c r="K34" s="128">
        <v>3</v>
      </c>
      <c r="L34" s="128">
        <v>1305</v>
      </c>
      <c r="M34" s="128">
        <f t="shared" si="4"/>
        <v>600.27662517289059</v>
      </c>
      <c r="N34" s="79">
        <f t="shared" si="9"/>
        <v>1805</v>
      </c>
      <c r="O34" s="129">
        <f>'1. INVENTARIO BOVINO 2020'!F33</f>
        <v>636</v>
      </c>
      <c r="P34" s="129">
        <f>'1. INVENTARIO BOVINO 2020'!G33</f>
        <v>1689</v>
      </c>
      <c r="Q34" s="129">
        <f t="shared" si="5"/>
        <v>2325</v>
      </c>
      <c r="R34" s="129">
        <v>0</v>
      </c>
      <c r="S34" s="129">
        <v>22.321428571428573</v>
      </c>
      <c r="T34" s="129">
        <v>77.678571428571431</v>
      </c>
      <c r="U34" s="129">
        <v>74.181650530198255</v>
      </c>
      <c r="V34" s="129">
        <f t="shared" si="6"/>
        <v>1724.7233748271094</v>
      </c>
      <c r="W34" s="129">
        <f t="shared" si="7"/>
        <v>600.27662517289059</v>
      </c>
    </row>
    <row r="35" spans="1:23" outlineLevel="2" x14ac:dyDescent="0.25">
      <c r="A35" s="78" t="s">
        <v>195</v>
      </c>
      <c r="B35" s="85" t="s">
        <v>206</v>
      </c>
      <c r="C35" s="8" t="s">
        <v>207</v>
      </c>
      <c r="D35" s="126">
        <f t="shared" si="1"/>
        <v>0</v>
      </c>
      <c r="E35" s="126" t="s">
        <v>357</v>
      </c>
      <c r="F35" s="126"/>
      <c r="G35" s="127">
        <f t="shared" si="2"/>
        <v>410.62379421221868</v>
      </c>
      <c r="H35" s="127">
        <v>6</v>
      </c>
      <c r="I35" s="127">
        <v>4080</v>
      </c>
      <c r="J35" s="128">
        <f t="shared" si="3"/>
        <v>362.31511254019296</v>
      </c>
      <c r="K35" s="128">
        <v>6</v>
      </c>
      <c r="L35" s="128">
        <v>3600</v>
      </c>
      <c r="M35" s="128">
        <f t="shared" si="4"/>
        <v>772.93890675241164</v>
      </c>
      <c r="N35" s="79">
        <f t="shared" si="9"/>
        <v>7680</v>
      </c>
      <c r="O35" s="129">
        <f>'1. INVENTARIO BOVINO 2020'!F34</f>
        <v>616</v>
      </c>
      <c r="P35" s="129">
        <f>'1. INVENTARIO BOVINO 2020'!G34</f>
        <v>1262</v>
      </c>
      <c r="Q35" s="129">
        <f t="shared" si="5"/>
        <v>1878</v>
      </c>
      <c r="R35" s="129">
        <v>0</v>
      </c>
      <c r="S35" s="129">
        <v>53.125</v>
      </c>
      <c r="T35" s="129">
        <v>46.875</v>
      </c>
      <c r="U35" s="129">
        <v>58.842443729903536</v>
      </c>
      <c r="V35" s="129">
        <f t="shared" si="6"/>
        <v>1105.0610932475884</v>
      </c>
      <c r="W35" s="129">
        <f t="shared" si="7"/>
        <v>772.93890675241164</v>
      </c>
    </row>
    <row r="36" spans="1:23" ht="15.75" outlineLevel="2" thickBot="1" x14ac:dyDescent="0.3">
      <c r="A36" s="130" t="s">
        <v>195</v>
      </c>
      <c r="B36" s="131">
        <v>25875</v>
      </c>
      <c r="C36" s="131" t="s">
        <v>208</v>
      </c>
      <c r="D36" s="132">
        <f t="shared" si="1"/>
        <v>0</v>
      </c>
      <c r="E36" s="132" t="s">
        <v>357</v>
      </c>
      <c r="F36" s="132"/>
      <c r="G36" s="133">
        <f t="shared" si="2"/>
        <v>907.30421052631584</v>
      </c>
      <c r="H36" s="133">
        <v>8</v>
      </c>
      <c r="I36" s="133">
        <v>7632</v>
      </c>
      <c r="J36" s="134">
        <f t="shared" si="3"/>
        <v>299.58157894736843</v>
      </c>
      <c r="K36" s="134">
        <v>11</v>
      </c>
      <c r="L36" s="134">
        <v>3465</v>
      </c>
      <c r="M36" s="134">
        <f t="shared" si="4"/>
        <v>1206.8857894736843</v>
      </c>
      <c r="N36" s="135">
        <f t="shared" si="9"/>
        <v>11097</v>
      </c>
      <c r="O36" s="136">
        <f>'1. INVENTARIO BOVINO 2020'!F35</f>
        <v>603</v>
      </c>
      <c r="P36" s="136">
        <f>'1. INVENTARIO BOVINO 2020'!G35</f>
        <v>1204</v>
      </c>
      <c r="Q36" s="136">
        <f t="shared" si="5"/>
        <v>1807</v>
      </c>
      <c r="R36" s="136">
        <v>0</v>
      </c>
      <c r="S36" s="136">
        <v>75.177304964539005</v>
      </c>
      <c r="T36" s="136">
        <v>24.822695035460992</v>
      </c>
      <c r="U36" s="136">
        <v>33.210526315789473</v>
      </c>
      <c r="V36" s="136">
        <f t="shared" si="6"/>
        <v>600.11421052631579</v>
      </c>
      <c r="W36" s="136">
        <f t="shared" si="7"/>
        <v>1206.8857894736843</v>
      </c>
    </row>
    <row r="37" spans="1:23" ht="15.75" outlineLevel="1" thickBot="1" x14ac:dyDescent="0.3">
      <c r="A37" s="137" t="s">
        <v>209</v>
      </c>
      <c r="B37" s="138"/>
      <c r="C37" s="138"/>
      <c r="D37" s="139">
        <f t="shared" si="1"/>
        <v>2691.7482129652453</v>
      </c>
      <c r="E37" s="139"/>
      <c r="F37" s="139">
        <f>SUBTOTAL(9,F25:F36)</f>
        <v>57213</v>
      </c>
      <c r="G37" s="139">
        <f t="shared" si="2"/>
        <v>4661.0479418289378</v>
      </c>
      <c r="H37" s="139"/>
      <c r="I37" s="139">
        <f>SUBTOTAL(9,I25:I36)</f>
        <v>35561</v>
      </c>
      <c r="J37" s="139">
        <f t="shared" si="3"/>
        <v>4992.9837318215423</v>
      </c>
      <c r="K37" s="139"/>
      <c r="L37" s="139">
        <f>SUBTOTAL(9,L25:L36)</f>
        <v>39340</v>
      </c>
      <c r="M37" s="139">
        <f t="shared" si="4"/>
        <v>12345.779886615725</v>
      </c>
      <c r="N37" s="140">
        <f>SUBTOTAL(9,N25:N36)</f>
        <v>132114</v>
      </c>
      <c r="O37" s="141">
        <f>'1. INVENTARIO BOVINO 2020'!F36</f>
        <v>6816</v>
      </c>
      <c r="P37" s="141">
        <f>'1. INVENTARIO BOVINO 2020'!G36</f>
        <v>15817</v>
      </c>
      <c r="Q37" s="141">
        <f t="shared" si="5"/>
        <v>22633</v>
      </c>
      <c r="R37" s="141">
        <v>21.802982376863987</v>
      </c>
      <c r="S37" s="141">
        <v>37.754179846362405</v>
      </c>
      <c r="T37" s="141">
        <v>40.442837776773608</v>
      </c>
      <c r="U37" s="141">
        <v>45.452304658614743</v>
      </c>
      <c r="V37" s="141">
        <f t="shared" si="6"/>
        <v>10287.220113384274</v>
      </c>
      <c r="W37" s="141">
        <f t="shared" si="7"/>
        <v>12345.779886615726</v>
      </c>
    </row>
    <row r="38" spans="1:23" outlineLevel="2" x14ac:dyDescent="0.25">
      <c r="A38" s="67" t="s">
        <v>210</v>
      </c>
      <c r="B38" s="68">
        <v>25293</v>
      </c>
      <c r="C38" s="68" t="s">
        <v>211</v>
      </c>
      <c r="D38" s="122">
        <f t="shared" si="1"/>
        <v>0</v>
      </c>
      <c r="E38" s="122" t="s">
        <v>357</v>
      </c>
      <c r="F38" s="122"/>
      <c r="G38" s="123">
        <f t="shared" si="2"/>
        <v>986.30021967293123</v>
      </c>
      <c r="H38" s="123">
        <v>7</v>
      </c>
      <c r="I38" s="123">
        <v>7238</v>
      </c>
      <c r="J38" s="124">
        <f t="shared" si="3"/>
        <v>1526.1898950451548</v>
      </c>
      <c r="K38" s="124">
        <v>6</v>
      </c>
      <c r="L38" s="124">
        <v>9600</v>
      </c>
      <c r="M38" s="124">
        <f t="shared" si="4"/>
        <v>2512.4901147180863</v>
      </c>
      <c r="N38" s="69">
        <f t="shared" ref="N38:N45" si="10">F38+I38+L38</f>
        <v>16838</v>
      </c>
      <c r="O38" s="125">
        <f>'1. INVENTARIO BOVINO 2020'!F37</f>
        <v>1207</v>
      </c>
      <c r="P38" s="125">
        <f>'1. INVENTARIO BOVINO 2020'!G37</f>
        <v>2701</v>
      </c>
      <c r="Q38" s="125">
        <f t="shared" si="5"/>
        <v>3908</v>
      </c>
      <c r="R38" s="125">
        <v>0</v>
      </c>
      <c r="S38" s="125">
        <v>39.255884586180713</v>
      </c>
      <c r="T38" s="125">
        <v>60.744115413819287</v>
      </c>
      <c r="U38" s="125">
        <v>35.709055406394924</v>
      </c>
      <c r="V38" s="125">
        <f t="shared" si="6"/>
        <v>1395.5098852819137</v>
      </c>
      <c r="W38" s="125">
        <f t="shared" si="7"/>
        <v>2512.4901147180863</v>
      </c>
    </row>
    <row r="39" spans="1:23" outlineLevel="2" x14ac:dyDescent="0.25">
      <c r="A39" s="78" t="s">
        <v>210</v>
      </c>
      <c r="B39" s="8">
        <v>25297</v>
      </c>
      <c r="C39" s="8" t="s">
        <v>212</v>
      </c>
      <c r="D39" s="126">
        <f t="shared" si="1"/>
        <v>521.56376047161029</v>
      </c>
      <c r="E39" s="126">
        <v>15</v>
      </c>
      <c r="F39" s="126">
        <v>7500</v>
      </c>
      <c r="G39" s="127">
        <f t="shared" si="2"/>
        <v>1564.6912814148309</v>
      </c>
      <c r="H39" s="127">
        <v>6</v>
      </c>
      <c r="I39" s="127">
        <v>9000</v>
      </c>
      <c r="J39" s="128">
        <f t="shared" si="3"/>
        <v>2712.1315544523736</v>
      </c>
      <c r="K39" s="128">
        <v>4</v>
      </c>
      <c r="L39" s="128">
        <v>10400</v>
      </c>
      <c r="M39" s="128">
        <f t="shared" si="4"/>
        <v>4798.3865963388143</v>
      </c>
      <c r="N39" s="79">
        <f t="shared" si="10"/>
        <v>26900</v>
      </c>
      <c r="O39" s="129">
        <f>'1. INVENTARIO BOVINO 2020'!F38</f>
        <v>2322</v>
      </c>
      <c r="P39" s="129">
        <f>'1. INVENTARIO BOVINO 2020'!G38</f>
        <v>4402</v>
      </c>
      <c r="Q39" s="129">
        <f t="shared" si="5"/>
        <v>6724</v>
      </c>
      <c r="R39" s="129">
        <v>10.869565217391305</v>
      </c>
      <c r="S39" s="129">
        <v>32.608695652173914</v>
      </c>
      <c r="T39" s="129">
        <v>56.521739130434781</v>
      </c>
      <c r="U39" s="129">
        <v>28.637914986037853</v>
      </c>
      <c r="V39" s="129">
        <f t="shared" si="6"/>
        <v>1925.6134036611852</v>
      </c>
      <c r="W39" s="129">
        <f t="shared" si="7"/>
        <v>4798.3865963388143</v>
      </c>
    </row>
    <row r="40" spans="1:23" outlineLevel="2" x14ac:dyDescent="0.25">
      <c r="A40" s="78" t="s">
        <v>210</v>
      </c>
      <c r="B40" s="8">
        <v>25299</v>
      </c>
      <c r="C40" s="8" t="s">
        <v>213</v>
      </c>
      <c r="D40" s="126">
        <f t="shared" si="1"/>
        <v>0</v>
      </c>
      <c r="E40" s="126" t="s">
        <v>357</v>
      </c>
      <c r="F40" s="126"/>
      <c r="G40" s="127">
        <f t="shared" si="2"/>
        <v>303.98414271555993</v>
      </c>
      <c r="H40" s="127">
        <v>8</v>
      </c>
      <c r="I40" s="127">
        <v>2560</v>
      </c>
      <c r="J40" s="128">
        <f t="shared" si="3"/>
        <v>645.96630327056494</v>
      </c>
      <c r="K40" s="128">
        <v>6</v>
      </c>
      <c r="L40" s="128">
        <v>4080</v>
      </c>
      <c r="M40" s="128">
        <f t="shared" si="4"/>
        <v>949.95044598612481</v>
      </c>
      <c r="N40" s="79">
        <f t="shared" si="10"/>
        <v>6640</v>
      </c>
      <c r="O40" s="129">
        <f>'1. INVENTARIO BOVINO 2020'!F39</f>
        <v>563</v>
      </c>
      <c r="P40" s="129">
        <f>'1. INVENTARIO BOVINO 2020'!G39</f>
        <v>1354</v>
      </c>
      <c r="Q40" s="129">
        <f t="shared" si="5"/>
        <v>1917</v>
      </c>
      <c r="R40" s="129">
        <v>0</v>
      </c>
      <c r="S40" s="129">
        <v>32</v>
      </c>
      <c r="T40" s="129">
        <v>68</v>
      </c>
      <c r="U40" s="129">
        <v>50.445986124876114</v>
      </c>
      <c r="V40" s="129">
        <f t="shared" si="6"/>
        <v>967.04955401387519</v>
      </c>
      <c r="W40" s="129">
        <f t="shared" si="7"/>
        <v>949.95044598612481</v>
      </c>
    </row>
    <row r="41" spans="1:23" outlineLevel="2" x14ac:dyDescent="0.25">
      <c r="A41" s="78" t="s">
        <v>210</v>
      </c>
      <c r="B41" s="8">
        <v>25322</v>
      </c>
      <c r="C41" s="8" t="s">
        <v>214</v>
      </c>
      <c r="D41" s="126">
        <f t="shared" si="1"/>
        <v>6533.9130434782601</v>
      </c>
      <c r="E41" s="126">
        <v>20</v>
      </c>
      <c r="F41" s="126">
        <v>132600</v>
      </c>
      <c r="G41" s="127">
        <f t="shared" si="2"/>
        <v>2655.942028985507</v>
      </c>
      <c r="H41" s="127">
        <v>14</v>
      </c>
      <c r="I41" s="127">
        <v>37730</v>
      </c>
      <c r="J41" s="128">
        <f t="shared" si="3"/>
        <v>813.04347826086951</v>
      </c>
      <c r="K41" s="128">
        <v>10</v>
      </c>
      <c r="L41" s="128">
        <v>8250</v>
      </c>
      <c r="M41" s="128">
        <f t="shared" si="4"/>
        <v>10002.898550724636</v>
      </c>
      <c r="N41" s="79">
        <f t="shared" si="10"/>
        <v>178580</v>
      </c>
      <c r="O41" s="129">
        <f>'1. INVENTARIO BOVINO 2020'!F40</f>
        <v>2154</v>
      </c>
      <c r="P41" s="129">
        <f>'1. INVENTARIO BOVINO 2020'!G40</f>
        <v>9882</v>
      </c>
      <c r="Q41" s="129">
        <f t="shared" si="5"/>
        <v>12036</v>
      </c>
      <c r="R41" s="129">
        <v>65.320197044334975</v>
      </c>
      <c r="S41" s="129">
        <v>26.551724137931036</v>
      </c>
      <c r="T41" s="129">
        <v>8.1280788177339893</v>
      </c>
      <c r="U41" s="129">
        <v>16.891836567591909</v>
      </c>
      <c r="V41" s="129">
        <f t="shared" si="6"/>
        <v>2033.1014492753623</v>
      </c>
      <c r="W41" s="129">
        <f t="shared" si="7"/>
        <v>10002.898550724638</v>
      </c>
    </row>
    <row r="42" spans="1:23" outlineLevel="2" x14ac:dyDescent="0.25">
      <c r="A42" s="78" t="s">
        <v>210</v>
      </c>
      <c r="B42" s="8">
        <v>25326</v>
      </c>
      <c r="C42" s="8" t="s">
        <v>215</v>
      </c>
      <c r="D42" s="126">
        <f t="shared" si="1"/>
        <v>2401.2301013024603</v>
      </c>
      <c r="E42" s="126">
        <v>28</v>
      </c>
      <c r="F42" s="126">
        <v>70000</v>
      </c>
      <c r="G42" s="127">
        <f t="shared" si="2"/>
        <v>1488.7626628075252</v>
      </c>
      <c r="H42" s="127">
        <v>8</v>
      </c>
      <c r="I42" s="127">
        <v>12400</v>
      </c>
      <c r="J42" s="128">
        <f t="shared" si="3"/>
        <v>1584.8118668596237</v>
      </c>
      <c r="K42" s="128">
        <v>15</v>
      </c>
      <c r="L42" s="128">
        <v>24750</v>
      </c>
      <c r="M42" s="128">
        <f t="shared" si="4"/>
        <v>5474.8046309696092</v>
      </c>
      <c r="N42" s="79">
        <f t="shared" si="10"/>
        <v>107150</v>
      </c>
      <c r="O42" s="129">
        <f>'1. INVENTARIO BOVINO 2020'!F41</f>
        <v>756</v>
      </c>
      <c r="P42" s="129">
        <f>'1. INVENTARIO BOVINO 2020'!G41</f>
        <v>5881</v>
      </c>
      <c r="Q42" s="129">
        <f t="shared" si="5"/>
        <v>6637</v>
      </c>
      <c r="R42" s="129">
        <v>43.859649122807021</v>
      </c>
      <c r="S42" s="129">
        <v>27.192982456140349</v>
      </c>
      <c r="T42" s="129">
        <v>28.94736842105263</v>
      </c>
      <c r="U42" s="129">
        <v>17.510853835021706</v>
      </c>
      <c r="V42" s="129">
        <f t="shared" si="6"/>
        <v>1162.1953690303906</v>
      </c>
      <c r="W42" s="129">
        <f t="shared" si="7"/>
        <v>5474.8046309696092</v>
      </c>
    </row>
    <row r="43" spans="1:23" outlineLevel="2" x14ac:dyDescent="0.25">
      <c r="A43" s="78" t="s">
        <v>210</v>
      </c>
      <c r="B43" s="8">
        <v>25372</v>
      </c>
      <c r="C43" s="8" t="s">
        <v>216</v>
      </c>
      <c r="D43" s="126">
        <f t="shared" si="1"/>
        <v>0</v>
      </c>
      <c r="E43" s="126" t="s">
        <v>357</v>
      </c>
      <c r="F43" s="126"/>
      <c r="G43" s="127">
        <f t="shared" si="2"/>
        <v>2232.2689429866164</v>
      </c>
      <c r="H43" s="127">
        <v>15</v>
      </c>
      <c r="I43" s="127">
        <v>52500</v>
      </c>
      <c r="J43" s="128">
        <f t="shared" si="3"/>
        <v>1466.9195911054908</v>
      </c>
      <c r="K43" s="128">
        <v>10</v>
      </c>
      <c r="L43" s="128">
        <v>23000</v>
      </c>
      <c r="M43" s="128">
        <f t="shared" si="4"/>
        <v>3699.1885340921071</v>
      </c>
      <c r="N43" s="79">
        <f t="shared" si="10"/>
        <v>75500</v>
      </c>
      <c r="O43" s="129">
        <f>'1. INVENTARIO BOVINO 2020'!F42</f>
        <v>1463</v>
      </c>
      <c r="P43" s="129">
        <f>'1. INVENTARIO BOVINO 2020'!G42</f>
        <v>4589</v>
      </c>
      <c r="Q43" s="129">
        <f t="shared" si="5"/>
        <v>6052</v>
      </c>
      <c r="R43" s="129">
        <v>0</v>
      </c>
      <c r="S43" s="129">
        <v>60.344827586206897</v>
      </c>
      <c r="T43" s="129">
        <v>39.655172413793103</v>
      </c>
      <c r="U43" s="129">
        <v>38.876593950890502</v>
      </c>
      <c r="V43" s="129">
        <f t="shared" si="6"/>
        <v>2352.8114659078933</v>
      </c>
      <c r="W43" s="129">
        <f t="shared" si="7"/>
        <v>3699.1885340921067</v>
      </c>
    </row>
    <row r="44" spans="1:23" outlineLevel="2" x14ac:dyDescent="0.25">
      <c r="A44" s="78" t="s">
        <v>210</v>
      </c>
      <c r="B44" s="8">
        <v>25377</v>
      </c>
      <c r="C44" s="8" t="s">
        <v>462</v>
      </c>
      <c r="D44" s="126">
        <f t="shared" si="1"/>
        <v>3165.6621268400054</v>
      </c>
      <c r="E44" s="126">
        <v>24</v>
      </c>
      <c r="F44" s="126">
        <v>44016</v>
      </c>
      <c r="G44" s="127">
        <f t="shared" si="2"/>
        <v>3685.2173613977166</v>
      </c>
      <c r="H44" s="127">
        <v>12</v>
      </c>
      <c r="I44" s="127">
        <v>25620</v>
      </c>
      <c r="J44" s="128">
        <f t="shared" si="3"/>
        <v>2292.2569817031226</v>
      </c>
      <c r="K44" s="128">
        <v>8</v>
      </c>
      <c r="L44" s="128">
        <v>10624</v>
      </c>
      <c r="M44" s="128">
        <f t="shared" si="4"/>
        <v>9143.1364699408441</v>
      </c>
      <c r="N44" s="79">
        <f t="shared" si="10"/>
        <v>80260</v>
      </c>
      <c r="O44" s="129">
        <f>'1. INVENTARIO BOVINO 2020'!F43</f>
        <v>3141</v>
      </c>
      <c r="P44" s="129">
        <f>'1. INVENTARIO BOVINO 2020'!G43</f>
        <v>9406</v>
      </c>
      <c r="Q44" s="129">
        <f t="shared" si="5"/>
        <v>12547</v>
      </c>
      <c r="R44" s="129">
        <v>34.623371719841423</v>
      </c>
      <c r="S44" s="129">
        <v>40.30583349065509</v>
      </c>
      <c r="T44" s="129">
        <v>25.070794789503491</v>
      </c>
      <c r="U44" s="129">
        <v>27.128903563076076</v>
      </c>
      <c r="V44" s="129">
        <f t="shared" si="6"/>
        <v>3403.8635300591554</v>
      </c>
      <c r="W44" s="129">
        <f t="shared" si="7"/>
        <v>9143.1364699408441</v>
      </c>
    </row>
    <row r="45" spans="1:23" ht="15.75" outlineLevel="2" thickBot="1" x14ac:dyDescent="0.3">
      <c r="A45" s="130" t="s">
        <v>210</v>
      </c>
      <c r="B45" s="131">
        <v>25839</v>
      </c>
      <c r="C45" s="131" t="s">
        <v>218</v>
      </c>
      <c r="D45" s="132">
        <f t="shared" si="1"/>
        <v>726.70476190476188</v>
      </c>
      <c r="E45" s="132">
        <v>15</v>
      </c>
      <c r="F45" s="132">
        <v>12000</v>
      </c>
      <c r="G45" s="133">
        <f t="shared" si="2"/>
        <v>2543.4666666666662</v>
      </c>
      <c r="H45" s="133">
        <v>6</v>
      </c>
      <c r="I45" s="133">
        <v>16800</v>
      </c>
      <c r="J45" s="134">
        <f t="shared" si="3"/>
        <v>4087.7142857142858</v>
      </c>
      <c r="K45" s="134">
        <v>4</v>
      </c>
      <c r="L45" s="134">
        <v>18000</v>
      </c>
      <c r="M45" s="134">
        <f t="shared" si="4"/>
        <v>7357.8857142857132</v>
      </c>
      <c r="N45" s="135">
        <f t="shared" si="10"/>
        <v>46800</v>
      </c>
      <c r="O45" s="136">
        <f>'1. INVENTARIO BOVINO 2020'!F44</f>
        <v>2787</v>
      </c>
      <c r="P45" s="136">
        <f>'1. INVENTARIO BOVINO 2020'!G44</f>
        <v>6751</v>
      </c>
      <c r="Q45" s="136">
        <f t="shared" si="5"/>
        <v>9538</v>
      </c>
      <c r="R45" s="136">
        <v>9.8765432098765427</v>
      </c>
      <c r="S45" s="136">
        <v>34.567901234567898</v>
      </c>
      <c r="T45" s="136">
        <v>55.555555555555557</v>
      </c>
      <c r="U45" s="136">
        <v>22.857142857142858</v>
      </c>
      <c r="V45" s="136">
        <f t="shared" si="6"/>
        <v>2180.1142857142859</v>
      </c>
      <c r="W45" s="136">
        <f t="shared" si="7"/>
        <v>7357.8857142857141</v>
      </c>
    </row>
    <row r="46" spans="1:23" ht="15.75" outlineLevel="1" thickBot="1" x14ac:dyDescent="0.3">
      <c r="A46" s="137" t="s">
        <v>219</v>
      </c>
      <c r="B46" s="138"/>
      <c r="C46" s="138"/>
      <c r="D46" s="139">
        <f t="shared" si="1"/>
        <v>12350.764751789893</v>
      </c>
      <c r="E46" s="139"/>
      <c r="F46" s="139">
        <f>SUBTOTAL(9,F38:F45)</f>
        <v>266116</v>
      </c>
      <c r="G46" s="139">
        <f t="shared" si="2"/>
        <v>15643.899189033287</v>
      </c>
      <c r="H46" s="139"/>
      <c r="I46" s="139">
        <f>SUBTOTAL(9,I38:I45)</f>
        <v>163848</v>
      </c>
      <c r="J46" s="139">
        <f t="shared" si="3"/>
        <v>15592.538376709306</v>
      </c>
      <c r="K46" s="139"/>
      <c r="L46" s="139">
        <f>SUBTOTAL(9,L38:L45)</f>
        <v>108704</v>
      </c>
      <c r="M46" s="139">
        <f t="shared" si="4"/>
        <v>43587.202317532487</v>
      </c>
      <c r="N46" s="140">
        <f>SUBTOTAL(9,N38:N45)</f>
        <v>538668</v>
      </c>
      <c r="O46" s="141">
        <f>'1. INVENTARIO BOVINO 2020'!F45</f>
        <v>14393</v>
      </c>
      <c r="P46" s="141">
        <f>'1. INVENTARIO BOVINO 2020'!G45</f>
        <v>44966</v>
      </c>
      <c r="Q46" s="141">
        <f t="shared" si="5"/>
        <v>59359</v>
      </c>
      <c r="R46" s="141">
        <v>28.335759340126152</v>
      </c>
      <c r="S46" s="141">
        <v>35.89103763776253</v>
      </c>
      <c r="T46" s="141">
        <v>35.773203022111318</v>
      </c>
      <c r="U46" s="141">
        <v>26.570187642088833</v>
      </c>
      <c r="V46" s="141">
        <f t="shared" si="6"/>
        <v>15771.79768246751</v>
      </c>
      <c r="W46" s="141">
        <f t="shared" si="7"/>
        <v>43587.202317532487</v>
      </c>
    </row>
    <row r="47" spans="1:23" outlineLevel="2" x14ac:dyDescent="0.25">
      <c r="A47" s="67" t="s">
        <v>220</v>
      </c>
      <c r="B47" s="68">
        <v>25086</v>
      </c>
      <c r="C47" s="68" t="s">
        <v>221</v>
      </c>
      <c r="D47" s="122">
        <f t="shared" si="1"/>
        <v>0</v>
      </c>
      <c r="E47" s="122" t="s">
        <v>357</v>
      </c>
      <c r="F47" s="122"/>
      <c r="G47" s="123">
        <f t="shared" si="2"/>
        <v>0</v>
      </c>
      <c r="H47" s="123" t="s">
        <v>357</v>
      </c>
      <c r="I47" s="123"/>
      <c r="J47" s="124">
        <f t="shared" si="3"/>
        <v>924.17017828200972</v>
      </c>
      <c r="K47" s="124">
        <v>5</v>
      </c>
      <c r="L47" s="124">
        <v>2155</v>
      </c>
      <c r="M47" s="124">
        <f t="shared" si="4"/>
        <v>924.17017828200972</v>
      </c>
      <c r="N47" s="69">
        <f t="shared" ref="N47:N53" si="11">F47+I47+L47</f>
        <v>2155</v>
      </c>
      <c r="O47" s="125">
        <f>'1. INVENTARIO BOVINO 2020'!F46</f>
        <v>389</v>
      </c>
      <c r="P47" s="125">
        <f>'1. INVENTARIO BOVINO 2020'!G46</f>
        <v>934</v>
      </c>
      <c r="Q47" s="125">
        <f t="shared" si="5"/>
        <v>1323</v>
      </c>
      <c r="R47" s="125">
        <v>0</v>
      </c>
      <c r="S47" s="125">
        <v>0</v>
      </c>
      <c r="T47" s="125">
        <v>100</v>
      </c>
      <c r="U47" s="125">
        <v>30.145867098865477</v>
      </c>
      <c r="V47" s="125">
        <f t="shared" si="6"/>
        <v>398.82982171799028</v>
      </c>
      <c r="W47" s="125">
        <f t="shared" si="7"/>
        <v>924.17017828200972</v>
      </c>
    </row>
    <row r="48" spans="1:23" outlineLevel="2" x14ac:dyDescent="0.25">
      <c r="A48" s="78" t="s">
        <v>220</v>
      </c>
      <c r="B48" s="8">
        <v>25095</v>
      </c>
      <c r="C48" s="8" t="s">
        <v>222</v>
      </c>
      <c r="D48" s="126">
        <f t="shared" si="1"/>
        <v>21.531179564237412</v>
      </c>
      <c r="E48" s="126">
        <v>26</v>
      </c>
      <c r="F48" s="126">
        <v>598</v>
      </c>
      <c r="G48" s="127">
        <f t="shared" si="2"/>
        <v>262.11870773854241</v>
      </c>
      <c r="H48" s="127">
        <v>14</v>
      </c>
      <c r="I48" s="127">
        <v>3920</v>
      </c>
      <c r="J48" s="128">
        <f t="shared" si="3"/>
        <v>612.23441021788119</v>
      </c>
      <c r="K48" s="128">
        <v>12</v>
      </c>
      <c r="L48" s="128">
        <v>7848</v>
      </c>
      <c r="M48" s="128">
        <f t="shared" si="4"/>
        <v>895.88429752066099</v>
      </c>
      <c r="N48" s="79">
        <f t="shared" si="11"/>
        <v>12366</v>
      </c>
      <c r="O48" s="129">
        <f>'1. INVENTARIO BOVINO 2020'!F47</f>
        <v>356</v>
      </c>
      <c r="P48" s="129">
        <f>'1. INVENTARIO BOVINO 2020'!G47</f>
        <v>890</v>
      </c>
      <c r="Q48" s="129">
        <f t="shared" si="5"/>
        <v>1246</v>
      </c>
      <c r="R48" s="129">
        <v>2.4033437826541273</v>
      </c>
      <c r="S48" s="129">
        <v>29.258098223615466</v>
      </c>
      <c r="T48" s="129">
        <v>68.338557993730404</v>
      </c>
      <c r="U48" s="129">
        <v>28.099173553719009</v>
      </c>
      <c r="V48" s="129">
        <f t="shared" si="6"/>
        <v>350.11570247933889</v>
      </c>
      <c r="W48" s="129">
        <f t="shared" si="7"/>
        <v>895.88429752066111</v>
      </c>
    </row>
    <row r="49" spans="1:23" outlineLevel="2" x14ac:dyDescent="0.25">
      <c r="A49" s="78" t="s">
        <v>220</v>
      </c>
      <c r="B49" s="8">
        <v>25168</v>
      </c>
      <c r="C49" s="8" t="s">
        <v>223</v>
      </c>
      <c r="D49" s="126">
        <f t="shared" si="1"/>
        <v>0</v>
      </c>
      <c r="E49" s="126" t="s">
        <v>357</v>
      </c>
      <c r="F49" s="126"/>
      <c r="G49" s="127">
        <f t="shared" si="2"/>
        <v>428.5714285714285</v>
      </c>
      <c r="H49" s="127">
        <v>4</v>
      </c>
      <c r="I49" s="127">
        <v>1680</v>
      </c>
      <c r="J49" s="128">
        <f t="shared" si="3"/>
        <v>928.57142857142844</v>
      </c>
      <c r="K49" s="128">
        <v>4</v>
      </c>
      <c r="L49" s="128">
        <v>3640</v>
      </c>
      <c r="M49" s="128">
        <f t="shared" si="4"/>
        <v>1357.1428571428569</v>
      </c>
      <c r="N49" s="79">
        <f t="shared" si="11"/>
        <v>5320</v>
      </c>
      <c r="O49" s="129">
        <f>'1. INVENTARIO BOVINO 2020'!F48</f>
        <v>1081</v>
      </c>
      <c r="P49" s="129">
        <f>'1. INVENTARIO BOVINO 2020'!G48</f>
        <v>2769</v>
      </c>
      <c r="Q49" s="129">
        <f t="shared" si="5"/>
        <v>3850</v>
      </c>
      <c r="R49" s="129">
        <v>0</v>
      </c>
      <c r="S49" s="129">
        <v>31.578947368421051</v>
      </c>
      <c r="T49" s="129">
        <v>68.421052631578945</v>
      </c>
      <c r="U49" s="129">
        <v>64.749536178107604</v>
      </c>
      <c r="V49" s="129">
        <f t="shared" si="6"/>
        <v>2492.8571428571431</v>
      </c>
      <c r="W49" s="129">
        <f t="shared" si="7"/>
        <v>1357.1428571428569</v>
      </c>
    </row>
    <row r="50" spans="1:23" outlineLevel="2" x14ac:dyDescent="0.25">
      <c r="A50" s="78" t="s">
        <v>220</v>
      </c>
      <c r="B50" s="8">
        <v>25328</v>
      </c>
      <c r="C50" s="8" t="s">
        <v>224</v>
      </c>
      <c r="D50" s="126">
        <f t="shared" si="1"/>
        <v>492.81314168377816</v>
      </c>
      <c r="E50" s="126">
        <v>20</v>
      </c>
      <c r="F50" s="126">
        <v>4000</v>
      </c>
      <c r="G50" s="127">
        <f t="shared" si="2"/>
        <v>492.81314168377816</v>
      </c>
      <c r="H50" s="127">
        <v>7</v>
      </c>
      <c r="I50" s="127">
        <v>1400</v>
      </c>
      <c r="J50" s="128">
        <f t="shared" si="3"/>
        <v>431.21149897330594</v>
      </c>
      <c r="K50" s="128">
        <v>4</v>
      </c>
      <c r="L50" s="128">
        <v>700</v>
      </c>
      <c r="M50" s="128">
        <f t="shared" si="4"/>
        <v>1416.8377823408623</v>
      </c>
      <c r="N50" s="79">
        <f t="shared" si="11"/>
        <v>6100</v>
      </c>
      <c r="O50" s="129">
        <f>'1. INVENTARIO BOVINO 2020'!F49</f>
        <v>373</v>
      </c>
      <c r="P50" s="129">
        <f>'1. INVENTARIO BOVINO 2020'!G49</f>
        <v>827</v>
      </c>
      <c r="Q50" s="129">
        <f t="shared" si="5"/>
        <v>1200</v>
      </c>
      <c r="R50" s="129">
        <v>34.782608695652172</v>
      </c>
      <c r="S50" s="129">
        <v>34.782608695652172</v>
      </c>
      <c r="T50" s="129">
        <v>30.434782608695652</v>
      </c>
      <c r="U50" s="129">
        <v>-18.069815195071868</v>
      </c>
      <c r="V50" s="129">
        <f t="shared" si="6"/>
        <v>-216.83778234086242</v>
      </c>
      <c r="W50" s="129">
        <f t="shared" si="7"/>
        <v>1416.8377823408623</v>
      </c>
    </row>
    <row r="51" spans="1:23" outlineLevel="2" x14ac:dyDescent="0.25">
      <c r="A51" s="78" t="s">
        <v>220</v>
      </c>
      <c r="B51" s="8">
        <v>25580</v>
      </c>
      <c r="C51" s="8" t="s">
        <v>225</v>
      </c>
      <c r="D51" s="126">
        <f t="shared" si="1"/>
        <v>6.9663498587207799</v>
      </c>
      <c r="E51" s="126">
        <v>12</v>
      </c>
      <c r="F51" s="126">
        <v>96</v>
      </c>
      <c r="G51" s="127">
        <f t="shared" si="2"/>
        <v>217.69843308502436</v>
      </c>
      <c r="H51" s="127">
        <v>7</v>
      </c>
      <c r="I51" s="127">
        <v>1750</v>
      </c>
      <c r="J51" s="128">
        <f t="shared" si="3"/>
        <v>914.33341895710237</v>
      </c>
      <c r="K51" s="128">
        <v>6.5</v>
      </c>
      <c r="L51" s="128">
        <v>6825</v>
      </c>
      <c r="M51" s="128">
        <f t="shared" si="4"/>
        <v>1138.9982019008476</v>
      </c>
      <c r="N51" s="79">
        <f t="shared" si="11"/>
        <v>8671</v>
      </c>
      <c r="O51" s="129">
        <f>'1. INVENTARIO BOVINO 2020'!F50</f>
        <v>944</v>
      </c>
      <c r="P51" s="129">
        <f>'1. INVENTARIO BOVINO 2020'!G50</f>
        <v>2446</v>
      </c>
      <c r="Q51" s="129">
        <f t="shared" si="5"/>
        <v>3390</v>
      </c>
      <c r="R51" s="129">
        <v>0.6116207951070336</v>
      </c>
      <c r="S51" s="129">
        <v>19.1131498470948</v>
      </c>
      <c r="T51" s="129">
        <v>80.275229357798167</v>
      </c>
      <c r="U51" s="129">
        <v>66.401232982275886</v>
      </c>
      <c r="V51" s="129">
        <f t="shared" si="6"/>
        <v>2251.0017980991524</v>
      </c>
      <c r="W51" s="129">
        <f t="shared" si="7"/>
        <v>1138.9982019008476</v>
      </c>
    </row>
    <row r="52" spans="1:23" outlineLevel="2" x14ac:dyDescent="0.25">
      <c r="A52" s="78" t="s">
        <v>220</v>
      </c>
      <c r="B52" s="8">
        <v>25662</v>
      </c>
      <c r="C52" s="8" t="s">
        <v>226</v>
      </c>
      <c r="D52" s="126">
        <f t="shared" si="1"/>
        <v>0</v>
      </c>
      <c r="E52" s="126" t="s">
        <v>357</v>
      </c>
      <c r="F52" s="126"/>
      <c r="G52" s="127">
        <f t="shared" si="2"/>
        <v>1817.3375870069606</v>
      </c>
      <c r="H52" s="127">
        <v>5</v>
      </c>
      <c r="I52" s="127">
        <v>3175</v>
      </c>
      <c r="J52" s="128">
        <f t="shared" si="3"/>
        <v>3614.6415313225061</v>
      </c>
      <c r="K52" s="128">
        <v>3</v>
      </c>
      <c r="L52" s="128">
        <v>3789</v>
      </c>
      <c r="M52" s="128">
        <f t="shared" si="4"/>
        <v>5431.9791183294665</v>
      </c>
      <c r="N52" s="79">
        <f t="shared" si="11"/>
        <v>6964</v>
      </c>
      <c r="O52" s="129">
        <f>'1. INVENTARIO BOVINO 2020'!F51</f>
        <v>1512</v>
      </c>
      <c r="P52" s="129">
        <f>'1. INVENTARIO BOVINO 2020'!G51</f>
        <v>5889</v>
      </c>
      <c r="Q52" s="129">
        <f t="shared" si="5"/>
        <v>7401</v>
      </c>
      <c r="R52" s="129">
        <v>0</v>
      </c>
      <c r="S52" s="129">
        <v>33.456269757639618</v>
      </c>
      <c r="T52" s="129">
        <v>66.543730242360382</v>
      </c>
      <c r="U52" s="129">
        <v>26.604795050270688</v>
      </c>
      <c r="V52" s="129">
        <f t="shared" si="6"/>
        <v>1969.0208816705335</v>
      </c>
      <c r="W52" s="129">
        <f t="shared" si="7"/>
        <v>5431.9791183294665</v>
      </c>
    </row>
    <row r="53" spans="1:23" ht="15.75" outlineLevel="2" thickBot="1" x14ac:dyDescent="0.3">
      <c r="A53" s="130" t="s">
        <v>220</v>
      </c>
      <c r="B53" s="131">
        <v>25867</v>
      </c>
      <c r="C53" s="131" t="s">
        <v>227</v>
      </c>
      <c r="D53" s="132">
        <f t="shared" si="1"/>
        <v>46.273953158268277</v>
      </c>
      <c r="E53" s="132">
        <v>12</v>
      </c>
      <c r="F53" s="132">
        <v>600</v>
      </c>
      <c r="G53" s="133">
        <f t="shared" si="2"/>
        <v>185.09581263307311</v>
      </c>
      <c r="H53" s="133">
        <v>7</v>
      </c>
      <c r="I53" s="133">
        <v>1400</v>
      </c>
      <c r="J53" s="134">
        <f t="shared" si="3"/>
        <v>647.83534421575587</v>
      </c>
      <c r="K53" s="134">
        <v>6</v>
      </c>
      <c r="L53" s="134">
        <v>4200</v>
      </c>
      <c r="M53" s="134">
        <f t="shared" si="4"/>
        <v>879.20511000709723</v>
      </c>
      <c r="N53" s="135">
        <f t="shared" si="11"/>
        <v>6200</v>
      </c>
      <c r="O53" s="136">
        <f>'1. INVENTARIO BOVINO 2020'!F52</f>
        <v>228</v>
      </c>
      <c r="P53" s="136">
        <f>'1. INVENTARIO BOVINO 2020'!G52</f>
        <v>1076</v>
      </c>
      <c r="Q53" s="136">
        <f t="shared" si="5"/>
        <v>1304</v>
      </c>
      <c r="R53" s="136">
        <v>5.2631578947368425</v>
      </c>
      <c r="S53" s="136">
        <v>21.05263157894737</v>
      </c>
      <c r="T53" s="136">
        <v>73.684210526315795</v>
      </c>
      <c r="U53" s="136">
        <v>32.576295244854506</v>
      </c>
      <c r="V53" s="136">
        <f t="shared" si="6"/>
        <v>424.79488999290277</v>
      </c>
      <c r="W53" s="136">
        <f t="shared" si="7"/>
        <v>879.20511000709723</v>
      </c>
    </row>
    <row r="54" spans="1:23" ht="15.75" outlineLevel="1" thickBot="1" x14ac:dyDescent="0.3">
      <c r="A54" s="137" t="s">
        <v>228</v>
      </c>
      <c r="B54" s="138"/>
      <c r="C54" s="138"/>
      <c r="D54" s="139">
        <f t="shared" si="1"/>
        <v>392.99333144154366</v>
      </c>
      <c r="E54" s="139"/>
      <c r="F54" s="139">
        <f>SUBTOTAL(9,F47:F53)</f>
        <v>5294</v>
      </c>
      <c r="G54" s="139">
        <f t="shared" si="2"/>
        <v>2776.1272701475596</v>
      </c>
      <c r="H54" s="139"/>
      <c r="I54" s="139">
        <f>SUBTOTAL(9,I47:I53)</f>
        <v>13325</v>
      </c>
      <c r="J54" s="139">
        <f t="shared" si="3"/>
        <v>7248.6990635641314</v>
      </c>
      <c r="K54" s="139"/>
      <c r="L54" s="139">
        <f>SUBTOTAL(9,L47:L53)</f>
        <v>29157</v>
      </c>
      <c r="M54" s="139">
        <f t="shared" si="4"/>
        <v>10417.819665153234</v>
      </c>
      <c r="N54" s="140">
        <f>SUBTOTAL(9,N47:N53)</f>
        <v>47776</v>
      </c>
      <c r="O54" s="141">
        <f>'1. INVENTARIO BOVINO 2020'!F53</f>
        <v>4883</v>
      </c>
      <c r="P54" s="141">
        <f>'1. INVENTARIO BOVINO 2020'!G53</f>
        <v>14831</v>
      </c>
      <c r="Q54" s="141">
        <f t="shared" si="5"/>
        <v>19714</v>
      </c>
      <c r="R54" s="141">
        <v>3.7723184320042957</v>
      </c>
      <c r="S54" s="141">
        <v>26.647872197610418</v>
      </c>
      <c r="T54" s="141">
        <v>69.579809370385291</v>
      </c>
      <c r="U54" s="141">
        <v>47.155221339387062</v>
      </c>
      <c r="V54" s="141">
        <f t="shared" si="6"/>
        <v>9296.1803348467656</v>
      </c>
      <c r="W54" s="141">
        <f t="shared" si="7"/>
        <v>10417.819665153234</v>
      </c>
    </row>
    <row r="55" spans="1:23" outlineLevel="2" x14ac:dyDescent="0.25">
      <c r="A55" s="67" t="s">
        <v>229</v>
      </c>
      <c r="B55" s="68">
        <v>25438</v>
      </c>
      <c r="C55" s="68" t="s">
        <v>229</v>
      </c>
      <c r="D55" s="122">
        <f t="shared" si="1"/>
        <v>0</v>
      </c>
      <c r="E55" s="122" t="s">
        <v>357</v>
      </c>
      <c r="F55" s="122"/>
      <c r="G55" s="123">
        <f t="shared" si="2"/>
        <v>2255.4505813953488</v>
      </c>
      <c r="H55" s="123">
        <v>17</v>
      </c>
      <c r="I55" s="123">
        <v>45900</v>
      </c>
      <c r="J55" s="124">
        <f t="shared" si="3"/>
        <v>19046.027131782947</v>
      </c>
      <c r="K55" s="124">
        <v>14</v>
      </c>
      <c r="L55" s="124">
        <v>319200</v>
      </c>
      <c r="M55" s="124">
        <f t="shared" si="4"/>
        <v>21301.477713178294</v>
      </c>
      <c r="N55" s="69">
        <f>F55+I55+L55</f>
        <v>365100</v>
      </c>
      <c r="O55" s="125">
        <f>'1. INVENTARIO BOVINO 2020'!F54</f>
        <v>6165</v>
      </c>
      <c r="P55" s="125">
        <f>'1. INVENTARIO BOVINO 2020'!G54</f>
        <v>14525</v>
      </c>
      <c r="Q55" s="125">
        <f t="shared" si="5"/>
        <v>20690</v>
      </c>
      <c r="R55" s="125">
        <v>0</v>
      </c>
      <c r="S55" s="125">
        <v>10.588235294117647</v>
      </c>
      <c r="T55" s="125">
        <v>89.411764705882348</v>
      </c>
      <c r="U55" s="125">
        <v>-2.9554263565891472</v>
      </c>
      <c r="V55" s="125">
        <f t="shared" si="6"/>
        <v>-611.47771317829461</v>
      </c>
      <c r="W55" s="125">
        <f t="shared" si="7"/>
        <v>21301.477713178294</v>
      </c>
    </row>
    <row r="56" spans="1:23" ht="15.75" outlineLevel="2" thickBot="1" x14ac:dyDescent="0.3">
      <c r="A56" s="130" t="s">
        <v>229</v>
      </c>
      <c r="B56" s="131">
        <v>25530</v>
      </c>
      <c r="C56" s="131" t="s">
        <v>230</v>
      </c>
      <c r="D56" s="132">
        <f t="shared" si="1"/>
        <v>188.60902255639104</v>
      </c>
      <c r="E56" s="132">
        <v>10</v>
      </c>
      <c r="F56" s="132">
        <f>D56*E56</f>
        <v>1886.0902255639103</v>
      </c>
      <c r="G56" s="133">
        <f t="shared" si="2"/>
        <v>4903.8345864661669</v>
      </c>
      <c r="H56" s="133">
        <v>5</v>
      </c>
      <c r="I56" s="133">
        <v>26000</v>
      </c>
      <c r="J56" s="134">
        <f t="shared" si="3"/>
        <v>3300.6578947368434</v>
      </c>
      <c r="K56" s="134">
        <v>4</v>
      </c>
      <c r="L56" s="134">
        <v>14000</v>
      </c>
      <c r="M56" s="134">
        <f t="shared" si="4"/>
        <v>8393.1015037594025</v>
      </c>
      <c r="N56" s="135">
        <f>F56+I56+L56</f>
        <v>41886.090225563908</v>
      </c>
      <c r="O56" s="136">
        <f>'1. INVENTARIO BOVINO 2020'!F55</f>
        <v>6595</v>
      </c>
      <c r="P56" s="136">
        <f>'1. INVENTARIO BOVINO 2020'!G55</f>
        <v>18490</v>
      </c>
      <c r="Q56" s="136">
        <f t="shared" si="5"/>
        <v>25085</v>
      </c>
      <c r="R56" s="136">
        <v>2.2471910112359552</v>
      </c>
      <c r="S56" s="136">
        <v>58.426966292134829</v>
      </c>
      <c r="T56" s="136">
        <v>39.325842696629216</v>
      </c>
      <c r="U56" s="136">
        <v>66.541353383458642</v>
      </c>
      <c r="V56" s="136">
        <f t="shared" si="6"/>
        <v>16691.898496240599</v>
      </c>
      <c r="W56" s="136">
        <f t="shared" si="7"/>
        <v>8393.1015037594007</v>
      </c>
    </row>
    <row r="57" spans="1:23" ht="15.75" outlineLevel="1" thickBot="1" x14ac:dyDescent="0.3">
      <c r="A57" s="137" t="s">
        <v>231</v>
      </c>
      <c r="B57" s="138"/>
      <c r="C57" s="138"/>
      <c r="D57" s="139">
        <f t="shared" si="1"/>
        <v>178.2237969163682</v>
      </c>
      <c r="E57" s="139"/>
      <c r="F57" s="139">
        <f>SUBTOTAL(9,F55:F56)</f>
        <v>1886.0902255639103</v>
      </c>
      <c r="G57" s="139">
        <f t="shared" si="2"/>
        <v>7039.8399781965427</v>
      </c>
      <c r="H57" s="139"/>
      <c r="I57" s="139">
        <f>SUBTOTAL(9,I55:I56)</f>
        <v>71900</v>
      </c>
      <c r="J57" s="139">
        <f t="shared" si="3"/>
        <v>23436.429294502414</v>
      </c>
      <c r="K57" s="139"/>
      <c r="L57" s="139">
        <f>SUBTOTAL(9,L55:L56)</f>
        <v>333200</v>
      </c>
      <c r="M57" s="139">
        <f t="shared" si="4"/>
        <v>30654.493069615324</v>
      </c>
      <c r="N57" s="140">
        <f>SUBTOTAL(9,N55:N56)</f>
        <v>406986.09022556391</v>
      </c>
      <c r="O57" s="141">
        <f>'1. INVENTARIO BOVINO 2020'!F56</f>
        <v>12760</v>
      </c>
      <c r="P57" s="141">
        <f>'1. INVENTARIO BOVINO 2020'!G56</f>
        <v>33015</v>
      </c>
      <c r="Q57" s="141">
        <f t="shared" si="5"/>
        <v>45775</v>
      </c>
      <c r="R57" s="141">
        <v>0.58139534883720934</v>
      </c>
      <c r="S57" s="141">
        <v>22.965116279069768</v>
      </c>
      <c r="T57" s="141">
        <v>76.45348837209302</v>
      </c>
      <c r="U57" s="141">
        <v>33.032237969163681</v>
      </c>
      <c r="V57" s="141">
        <f t="shared" si="6"/>
        <v>15120.506930384676</v>
      </c>
      <c r="W57" s="141">
        <f t="shared" si="7"/>
        <v>30654.493069615324</v>
      </c>
    </row>
    <row r="58" spans="1:23" outlineLevel="2" x14ac:dyDescent="0.25">
      <c r="A58" s="67" t="s">
        <v>232</v>
      </c>
      <c r="B58" s="68">
        <v>25151</v>
      </c>
      <c r="C58" s="68" t="s">
        <v>233</v>
      </c>
      <c r="D58" s="122">
        <f t="shared" si="1"/>
        <v>0</v>
      </c>
      <c r="E58" s="122" t="s">
        <v>357</v>
      </c>
      <c r="F58" s="122"/>
      <c r="G58" s="123">
        <f t="shared" si="2"/>
        <v>468.125</v>
      </c>
      <c r="H58" s="123">
        <v>10</v>
      </c>
      <c r="I58" s="123">
        <v>3850</v>
      </c>
      <c r="J58" s="124">
        <f t="shared" si="3"/>
        <v>1033.5227272727273</v>
      </c>
      <c r="K58" s="124">
        <v>5</v>
      </c>
      <c r="L58" s="124">
        <v>4250</v>
      </c>
      <c r="M58" s="124">
        <f t="shared" si="4"/>
        <v>1501.6477272727273</v>
      </c>
      <c r="N58" s="69">
        <f t="shared" ref="N58:N67" si="12">F58+I58+L58</f>
        <v>8100</v>
      </c>
      <c r="O58" s="125">
        <f>'1. INVENTARIO BOVINO 2020'!F57</f>
        <v>788</v>
      </c>
      <c r="P58" s="125">
        <f>'1. INVENTARIO BOVINO 2020'!G57</f>
        <v>2422</v>
      </c>
      <c r="Q58" s="125">
        <f t="shared" si="5"/>
        <v>3210</v>
      </c>
      <c r="R58" s="125">
        <v>0</v>
      </c>
      <c r="S58" s="125">
        <v>31.174089068825911</v>
      </c>
      <c r="T58" s="125">
        <v>68.825910931174093</v>
      </c>
      <c r="U58" s="125">
        <v>53.219696969696969</v>
      </c>
      <c r="V58" s="125">
        <f t="shared" si="6"/>
        <v>1708.3522727272727</v>
      </c>
      <c r="W58" s="125">
        <f t="shared" si="7"/>
        <v>1501.6477272727273</v>
      </c>
    </row>
    <row r="59" spans="1:23" outlineLevel="2" x14ac:dyDescent="0.25">
      <c r="A59" s="78" t="s">
        <v>232</v>
      </c>
      <c r="B59" s="8">
        <v>25178</v>
      </c>
      <c r="C59" s="8" t="s">
        <v>234</v>
      </c>
      <c r="D59" s="126">
        <f t="shared" si="1"/>
        <v>211.48487937478762</v>
      </c>
      <c r="E59" s="126">
        <v>20</v>
      </c>
      <c r="F59" s="126">
        <v>4000</v>
      </c>
      <c r="G59" s="127">
        <f t="shared" si="2"/>
        <v>1268.9092762487257</v>
      </c>
      <c r="H59" s="127">
        <v>10</v>
      </c>
      <c r="I59" s="127">
        <v>12000</v>
      </c>
      <c r="J59" s="128">
        <f t="shared" si="3"/>
        <v>1480.3941556235136</v>
      </c>
      <c r="K59" s="128">
        <v>15</v>
      </c>
      <c r="L59" s="128">
        <v>21000</v>
      </c>
      <c r="M59" s="128">
        <f t="shared" si="4"/>
        <v>2960.7883112470272</v>
      </c>
      <c r="N59" s="79">
        <f t="shared" si="12"/>
        <v>37000</v>
      </c>
      <c r="O59" s="129">
        <f>'1. INVENTARIO BOVINO 2020'!F58</f>
        <v>642</v>
      </c>
      <c r="P59" s="129">
        <f>'1. INVENTARIO BOVINO 2020'!G58</f>
        <v>2470</v>
      </c>
      <c r="Q59" s="129">
        <f t="shared" si="5"/>
        <v>3112</v>
      </c>
      <c r="R59" s="129">
        <v>7.1428571428571432</v>
      </c>
      <c r="S59" s="129">
        <v>42.857142857142854</v>
      </c>
      <c r="T59" s="129">
        <v>50</v>
      </c>
      <c r="U59" s="129">
        <v>4.8589874277947676</v>
      </c>
      <c r="V59" s="129">
        <f t="shared" si="6"/>
        <v>151.21168875297317</v>
      </c>
      <c r="W59" s="129">
        <f t="shared" si="7"/>
        <v>2960.7883112470267</v>
      </c>
    </row>
    <row r="60" spans="1:23" outlineLevel="2" x14ac:dyDescent="0.25">
      <c r="A60" s="78" t="s">
        <v>232</v>
      </c>
      <c r="B60" s="8">
        <v>25181</v>
      </c>
      <c r="C60" s="8" t="s">
        <v>235</v>
      </c>
      <c r="D60" s="126">
        <f t="shared" si="1"/>
        <v>42.412035262552699</v>
      </c>
      <c r="E60" s="126">
        <v>18</v>
      </c>
      <c r="F60" s="126">
        <v>828</v>
      </c>
      <c r="G60" s="127">
        <f t="shared" si="2"/>
        <v>2839.7623610578767</v>
      </c>
      <c r="H60" s="127">
        <v>4</v>
      </c>
      <c r="I60" s="127">
        <v>12320</v>
      </c>
      <c r="J60" s="128">
        <f t="shared" si="3"/>
        <v>848.24070525105401</v>
      </c>
      <c r="K60" s="128">
        <v>8</v>
      </c>
      <c r="L60" s="128">
        <v>7360</v>
      </c>
      <c r="M60" s="128">
        <f t="shared" si="4"/>
        <v>3730.4151015714833</v>
      </c>
      <c r="N60" s="79">
        <f t="shared" si="12"/>
        <v>20508</v>
      </c>
      <c r="O60" s="129">
        <f>'1. INVENTARIO BOVINO 2020'!F59</f>
        <v>1284</v>
      </c>
      <c r="P60" s="129">
        <f>'1. INVENTARIO BOVINO 2020'!G59</f>
        <v>3527</v>
      </c>
      <c r="Q60" s="129">
        <f t="shared" si="5"/>
        <v>4811</v>
      </c>
      <c r="R60" s="129">
        <v>1.1369253583786456</v>
      </c>
      <c r="S60" s="129">
        <v>76.124567474048447</v>
      </c>
      <c r="T60" s="129">
        <v>22.738507167572912</v>
      </c>
      <c r="U60" s="129">
        <v>22.46071291682637</v>
      </c>
      <c r="V60" s="129">
        <f t="shared" si="6"/>
        <v>1080.5848984285167</v>
      </c>
      <c r="W60" s="129">
        <f t="shared" si="7"/>
        <v>3730.4151015714833</v>
      </c>
    </row>
    <row r="61" spans="1:23" outlineLevel="2" x14ac:dyDescent="0.25">
      <c r="A61" s="78" t="s">
        <v>232</v>
      </c>
      <c r="B61" s="8">
        <v>25279</v>
      </c>
      <c r="C61" s="8" t="s">
        <v>236</v>
      </c>
      <c r="D61" s="126">
        <f t="shared" si="1"/>
        <v>91.746630727762806</v>
      </c>
      <c r="E61" s="126">
        <v>15</v>
      </c>
      <c r="F61" s="126">
        <v>1350</v>
      </c>
      <c r="G61" s="127">
        <f t="shared" si="2"/>
        <v>1682.0215633423181</v>
      </c>
      <c r="H61" s="127">
        <v>8</v>
      </c>
      <c r="I61" s="127">
        <v>13200</v>
      </c>
      <c r="J61" s="128">
        <f t="shared" si="3"/>
        <v>417.95687331536385</v>
      </c>
      <c r="K61" s="128">
        <v>3</v>
      </c>
      <c r="L61" s="128">
        <v>1230</v>
      </c>
      <c r="M61" s="128">
        <f t="shared" si="4"/>
        <v>2191.7250673854446</v>
      </c>
      <c r="N61" s="79">
        <f t="shared" si="12"/>
        <v>15780</v>
      </c>
      <c r="O61" s="129">
        <f>'1. INVENTARIO BOVINO 2020'!F60</f>
        <v>1220</v>
      </c>
      <c r="P61" s="129">
        <f>'1. INVENTARIO BOVINO 2020'!G60</f>
        <v>2562</v>
      </c>
      <c r="Q61" s="129">
        <f t="shared" si="5"/>
        <v>3782</v>
      </c>
      <c r="R61" s="129">
        <v>4.1860465116279073</v>
      </c>
      <c r="S61" s="129">
        <v>76.744186046511629</v>
      </c>
      <c r="T61" s="129">
        <v>19.069767441860463</v>
      </c>
      <c r="U61" s="129">
        <v>42.048517520215633</v>
      </c>
      <c r="V61" s="129">
        <f t="shared" si="6"/>
        <v>1590.2749326145554</v>
      </c>
      <c r="W61" s="129">
        <f t="shared" si="7"/>
        <v>2191.7250673854446</v>
      </c>
    </row>
    <row r="62" spans="1:23" outlineLevel="2" x14ac:dyDescent="0.25">
      <c r="A62" s="78" t="s">
        <v>232</v>
      </c>
      <c r="B62" s="8">
        <v>25281</v>
      </c>
      <c r="C62" s="8" t="s">
        <v>237</v>
      </c>
      <c r="D62" s="126">
        <f t="shared" si="1"/>
        <v>0</v>
      </c>
      <c r="E62" s="126" t="s">
        <v>357</v>
      </c>
      <c r="F62" s="126"/>
      <c r="G62" s="127">
        <f t="shared" si="2"/>
        <v>450.06161137440768</v>
      </c>
      <c r="H62" s="127">
        <v>12</v>
      </c>
      <c r="I62" s="127">
        <v>5820</v>
      </c>
      <c r="J62" s="128">
        <f t="shared" si="3"/>
        <v>941.88151658767777</v>
      </c>
      <c r="K62" s="128">
        <v>9</v>
      </c>
      <c r="L62" s="128">
        <v>9135</v>
      </c>
      <c r="M62" s="128">
        <f t="shared" si="4"/>
        <v>1391.9431279620853</v>
      </c>
      <c r="N62" s="79">
        <f t="shared" si="12"/>
        <v>14955</v>
      </c>
      <c r="O62" s="129">
        <f>'1. INVENTARIO BOVINO 2020'!F61</f>
        <v>605</v>
      </c>
      <c r="P62" s="129">
        <f>'1. INVENTARIO BOVINO 2020'!G61</f>
        <v>1353</v>
      </c>
      <c r="Q62" s="129">
        <f t="shared" si="5"/>
        <v>1958</v>
      </c>
      <c r="R62" s="129">
        <v>0</v>
      </c>
      <c r="S62" s="129">
        <v>32.333333333333336</v>
      </c>
      <c r="T62" s="129">
        <v>67.666666666666671</v>
      </c>
      <c r="U62" s="129">
        <v>28.90995260663507</v>
      </c>
      <c r="V62" s="129">
        <f t="shared" si="6"/>
        <v>566.05687203791467</v>
      </c>
      <c r="W62" s="129">
        <f t="shared" si="7"/>
        <v>1391.9431279620853</v>
      </c>
    </row>
    <row r="63" spans="1:23" outlineLevel="2" x14ac:dyDescent="0.25">
      <c r="A63" s="78" t="s">
        <v>232</v>
      </c>
      <c r="B63" s="8">
        <v>25335</v>
      </c>
      <c r="C63" s="8" t="s">
        <v>238</v>
      </c>
      <c r="D63" s="126">
        <f t="shared" si="1"/>
        <v>0</v>
      </c>
      <c r="E63" s="126" t="s">
        <v>357</v>
      </c>
      <c r="F63" s="126"/>
      <c r="G63" s="127">
        <f t="shared" si="2"/>
        <v>0</v>
      </c>
      <c r="H63" s="127" t="s">
        <v>357</v>
      </c>
      <c r="I63" s="127"/>
      <c r="J63" s="128">
        <f t="shared" si="3"/>
        <v>572.2627737226278</v>
      </c>
      <c r="K63" s="128">
        <v>5</v>
      </c>
      <c r="L63" s="128">
        <v>4000</v>
      </c>
      <c r="M63" s="128">
        <f t="shared" si="4"/>
        <v>572.2627737226278</v>
      </c>
      <c r="N63" s="79">
        <f t="shared" si="12"/>
        <v>4000</v>
      </c>
      <c r="O63" s="129">
        <f>'1. INVENTARIO BOVINO 2020'!F62</f>
        <v>160</v>
      </c>
      <c r="P63" s="129">
        <f>'1. INVENTARIO BOVINO 2020'!G62</f>
        <v>820</v>
      </c>
      <c r="Q63" s="129">
        <f t="shared" si="5"/>
        <v>980</v>
      </c>
      <c r="R63" s="129">
        <v>0</v>
      </c>
      <c r="S63" s="129">
        <v>0</v>
      </c>
      <c r="T63" s="129">
        <v>100</v>
      </c>
      <c r="U63" s="129">
        <v>41.605839416058394</v>
      </c>
      <c r="V63" s="129">
        <f t="shared" si="6"/>
        <v>407.73722627737226</v>
      </c>
      <c r="W63" s="129">
        <f t="shared" si="7"/>
        <v>572.2627737226278</v>
      </c>
    </row>
    <row r="64" spans="1:23" outlineLevel="2" x14ac:dyDescent="0.25">
      <c r="A64" s="78" t="s">
        <v>232</v>
      </c>
      <c r="B64" s="8">
        <v>25339</v>
      </c>
      <c r="C64" s="8" t="s">
        <v>239</v>
      </c>
      <c r="D64" s="126">
        <f t="shared" si="1"/>
        <v>0</v>
      </c>
      <c r="E64" s="126" t="s">
        <v>357</v>
      </c>
      <c r="F64" s="126"/>
      <c r="G64" s="127">
        <f t="shared" si="2"/>
        <v>0</v>
      </c>
      <c r="H64" s="127" t="s">
        <v>357</v>
      </c>
      <c r="I64" s="127"/>
      <c r="J64" s="128">
        <f t="shared" si="3"/>
        <v>1202.7220863895682</v>
      </c>
      <c r="K64" s="128">
        <v>8</v>
      </c>
      <c r="L64" s="128">
        <v>5080</v>
      </c>
      <c r="M64" s="128">
        <f t="shared" si="4"/>
        <v>1202.7220863895682</v>
      </c>
      <c r="N64" s="79">
        <f t="shared" si="12"/>
        <v>5080</v>
      </c>
      <c r="O64" s="129">
        <f>'1. INVENTARIO BOVINO 2020'!F63</f>
        <v>398</v>
      </c>
      <c r="P64" s="129">
        <f>'1. INVENTARIO BOVINO 2020'!G63</f>
        <v>1926</v>
      </c>
      <c r="Q64" s="129">
        <f t="shared" si="5"/>
        <v>2324</v>
      </c>
      <c r="R64" s="129">
        <v>0</v>
      </c>
      <c r="S64" s="129">
        <v>0</v>
      </c>
      <c r="T64" s="129">
        <v>100</v>
      </c>
      <c r="U64" s="129">
        <v>48.247758761206192</v>
      </c>
      <c r="V64" s="129">
        <f t="shared" si="6"/>
        <v>1121.2779136104318</v>
      </c>
      <c r="W64" s="129">
        <f t="shared" si="7"/>
        <v>1202.7220863895682</v>
      </c>
    </row>
    <row r="65" spans="1:23" outlineLevel="2" x14ac:dyDescent="0.25">
      <c r="A65" s="78" t="s">
        <v>232</v>
      </c>
      <c r="B65" s="8">
        <v>25594</v>
      </c>
      <c r="C65" s="8" t="s">
        <v>240</v>
      </c>
      <c r="D65" s="126">
        <f t="shared" si="1"/>
        <v>0</v>
      </c>
      <c r="E65" s="126" t="s">
        <v>357</v>
      </c>
      <c r="F65" s="126"/>
      <c r="G65" s="127">
        <f t="shared" si="2"/>
        <v>232.67195767195767</v>
      </c>
      <c r="H65" s="127">
        <v>4</v>
      </c>
      <c r="I65" s="127">
        <v>800</v>
      </c>
      <c r="J65" s="128">
        <f t="shared" si="3"/>
        <v>1047.0238095238094</v>
      </c>
      <c r="K65" s="128">
        <v>5</v>
      </c>
      <c r="L65" s="128">
        <v>4500</v>
      </c>
      <c r="M65" s="128">
        <f t="shared" si="4"/>
        <v>1279.6957671957671</v>
      </c>
      <c r="N65" s="79">
        <f t="shared" si="12"/>
        <v>5300</v>
      </c>
      <c r="O65" s="129">
        <f>'1. INVENTARIO BOVINO 2020'!F64</f>
        <v>245</v>
      </c>
      <c r="P65" s="129">
        <f>'1. INVENTARIO BOVINO 2020'!G64</f>
        <v>1514</v>
      </c>
      <c r="Q65" s="129">
        <f t="shared" si="5"/>
        <v>1759</v>
      </c>
      <c r="R65" s="129">
        <v>0</v>
      </c>
      <c r="S65" s="129">
        <v>18.181818181818183</v>
      </c>
      <c r="T65" s="129">
        <v>81.818181818181813</v>
      </c>
      <c r="U65" s="129">
        <v>27.24867724867725</v>
      </c>
      <c r="V65" s="129">
        <f t="shared" si="6"/>
        <v>479.30423280423281</v>
      </c>
      <c r="W65" s="129">
        <f t="shared" si="7"/>
        <v>1279.6957671957671</v>
      </c>
    </row>
    <row r="66" spans="1:23" outlineLevel="2" x14ac:dyDescent="0.25">
      <c r="A66" s="78" t="s">
        <v>232</v>
      </c>
      <c r="B66" s="8">
        <v>25841</v>
      </c>
      <c r="C66" s="8" t="s">
        <v>241</v>
      </c>
      <c r="D66" s="126">
        <f t="shared" si="1"/>
        <v>39.042089985486214</v>
      </c>
      <c r="E66" s="126">
        <v>15</v>
      </c>
      <c r="F66" s="126">
        <v>450</v>
      </c>
      <c r="G66" s="127">
        <f t="shared" si="2"/>
        <v>520.56119980648282</v>
      </c>
      <c r="H66" s="127">
        <v>8</v>
      </c>
      <c r="I66" s="127">
        <v>3200</v>
      </c>
      <c r="J66" s="128">
        <f t="shared" si="3"/>
        <v>1691.823899371069</v>
      </c>
      <c r="K66" s="128">
        <v>6</v>
      </c>
      <c r="L66" s="128">
        <v>7800</v>
      </c>
      <c r="M66" s="128">
        <f t="shared" si="4"/>
        <v>2251.4271891630378</v>
      </c>
      <c r="N66" s="79">
        <f t="shared" si="12"/>
        <v>11450</v>
      </c>
      <c r="O66" s="129">
        <f>'1. INVENTARIO BOVINO 2020'!F65</f>
        <v>770</v>
      </c>
      <c r="P66" s="129">
        <f>'1. INVENTARIO BOVINO 2020'!G65</f>
        <v>1920</v>
      </c>
      <c r="Q66" s="129">
        <f t="shared" si="5"/>
        <v>2690</v>
      </c>
      <c r="R66" s="129">
        <v>1.7341040462427746</v>
      </c>
      <c r="S66" s="129">
        <v>23.121387283236995</v>
      </c>
      <c r="T66" s="129">
        <v>75.144508670520224</v>
      </c>
      <c r="U66" s="129">
        <v>16.303821964199322</v>
      </c>
      <c r="V66" s="129">
        <f t="shared" si="6"/>
        <v>438.57281083696182</v>
      </c>
      <c r="W66" s="129">
        <f t="shared" si="7"/>
        <v>2251.4271891630383</v>
      </c>
    </row>
    <row r="67" spans="1:23" ht="15.75" outlineLevel="2" thickBot="1" x14ac:dyDescent="0.3">
      <c r="A67" s="130" t="s">
        <v>232</v>
      </c>
      <c r="B67" s="131">
        <v>25845</v>
      </c>
      <c r="C67" s="131" t="s">
        <v>242</v>
      </c>
      <c r="D67" s="132">
        <f t="shared" si="1"/>
        <v>326.93661971830994</v>
      </c>
      <c r="E67" s="132">
        <v>18</v>
      </c>
      <c r="F67" s="132">
        <v>5400</v>
      </c>
      <c r="G67" s="133">
        <f t="shared" si="2"/>
        <v>326.93661971830994</v>
      </c>
      <c r="H67" s="133">
        <v>6</v>
      </c>
      <c r="I67" s="133">
        <v>1800</v>
      </c>
      <c r="J67" s="134">
        <f t="shared" si="3"/>
        <v>1307.7464788732398</v>
      </c>
      <c r="K67" s="134">
        <v>8</v>
      </c>
      <c r="L67" s="134">
        <v>9600</v>
      </c>
      <c r="M67" s="134">
        <f t="shared" si="4"/>
        <v>1961.6197183098595</v>
      </c>
      <c r="N67" s="135">
        <f t="shared" si="12"/>
        <v>16800</v>
      </c>
      <c r="O67" s="136">
        <f>'1. INVENTARIO BOVINO 2020'!F66</f>
        <v>650</v>
      </c>
      <c r="P67" s="136">
        <f>'1. INVENTARIO BOVINO 2020'!G66</f>
        <v>1826</v>
      </c>
      <c r="Q67" s="136">
        <f t="shared" si="5"/>
        <v>2476</v>
      </c>
      <c r="R67" s="136">
        <v>16.666666666666668</v>
      </c>
      <c r="S67" s="136">
        <v>16.666666666666668</v>
      </c>
      <c r="T67" s="136">
        <v>66.666666666666671</v>
      </c>
      <c r="U67" s="136">
        <v>20.774647887323944</v>
      </c>
      <c r="V67" s="136">
        <f t="shared" si="6"/>
        <v>514.38028169014081</v>
      </c>
      <c r="W67" s="136">
        <f t="shared" si="7"/>
        <v>1961.6197183098593</v>
      </c>
    </row>
    <row r="68" spans="1:23" ht="15.75" outlineLevel="1" thickBot="1" x14ac:dyDescent="0.3">
      <c r="A68" s="137" t="s">
        <v>243</v>
      </c>
      <c r="B68" s="138"/>
      <c r="C68" s="138"/>
      <c r="D68" s="139">
        <f t="shared" si="1"/>
        <v>720.0100522557741</v>
      </c>
      <c r="E68" s="139"/>
      <c r="F68" s="139">
        <f>SUBTOTAL(9,F58:F67)</f>
        <v>12028</v>
      </c>
      <c r="G68" s="139">
        <f t="shared" si="2"/>
        <v>8324.4405440982882</v>
      </c>
      <c r="H68" s="139"/>
      <c r="I68" s="139">
        <f>SUBTOTAL(9,I58:I67)</f>
        <v>52990</v>
      </c>
      <c r="J68" s="139">
        <f t="shared" si="3"/>
        <v>10194.736926084008</v>
      </c>
      <c r="K68" s="139"/>
      <c r="L68" s="139">
        <f>SUBTOTAL(9,L58:L67)</f>
        <v>73955</v>
      </c>
      <c r="M68" s="139">
        <f t="shared" si="4"/>
        <v>19239.187522438067</v>
      </c>
      <c r="N68" s="140">
        <f>SUBTOTAL(9,N58:N67)</f>
        <v>138973</v>
      </c>
      <c r="O68" s="141">
        <f>'1. INVENTARIO BOVINO 2020'!F67</f>
        <v>6762</v>
      </c>
      <c r="P68" s="141">
        <f>'1. INVENTARIO BOVINO 2020'!G67</f>
        <v>20340</v>
      </c>
      <c r="Q68" s="141">
        <f t="shared" si="5"/>
        <v>27102</v>
      </c>
      <c r="R68" s="141">
        <v>3.7424140256237357</v>
      </c>
      <c r="S68" s="141">
        <v>43.268150146100247</v>
      </c>
      <c r="T68" s="141">
        <v>52.989435828276015</v>
      </c>
      <c r="U68" s="141">
        <v>29.011927081255735</v>
      </c>
      <c r="V68" s="141">
        <f t="shared" si="6"/>
        <v>7862.812477561929</v>
      </c>
      <c r="W68" s="141">
        <f t="shared" si="7"/>
        <v>19239.187522438071</v>
      </c>
    </row>
    <row r="69" spans="1:23" outlineLevel="2" x14ac:dyDescent="0.25">
      <c r="A69" s="67" t="s">
        <v>244</v>
      </c>
      <c r="B69" s="68">
        <v>25258</v>
      </c>
      <c r="C69" s="68" t="s">
        <v>245</v>
      </c>
      <c r="D69" s="122">
        <f t="shared" ref="D69:D132" si="13">W69*R69/100</f>
        <v>0</v>
      </c>
      <c r="E69" s="122" t="s">
        <v>357</v>
      </c>
      <c r="F69" s="122"/>
      <c r="G69" s="123">
        <f t="shared" ref="G69:G132" si="14">W69*S69/100</f>
        <v>282.66666666666669</v>
      </c>
      <c r="H69" s="123">
        <v>4</v>
      </c>
      <c r="I69" s="123">
        <v>1120</v>
      </c>
      <c r="J69" s="124">
        <f t="shared" ref="J69:J132" si="15">W69*T69/100</f>
        <v>412.89523809523808</v>
      </c>
      <c r="K69" s="124">
        <v>4</v>
      </c>
      <c r="L69" s="124">
        <v>1636</v>
      </c>
      <c r="M69" s="124">
        <f t="shared" ref="M69:M132" si="16">J69+G69+D69</f>
        <v>695.56190476190477</v>
      </c>
      <c r="N69" s="69">
        <f t="shared" ref="N69:N76" si="17">F69+I69+L69</f>
        <v>2756</v>
      </c>
      <c r="O69" s="125">
        <f>'1. INVENTARIO BOVINO 2020'!F68</f>
        <v>610</v>
      </c>
      <c r="P69" s="125">
        <f>'1. INVENTARIO BOVINO 2020'!G68</f>
        <v>1510</v>
      </c>
      <c r="Q69" s="125">
        <f t="shared" ref="Q69:Q132" si="18">O69+P69</f>
        <v>2120</v>
      </c>
      <c r="R69" s="125">
        <v>0</v>
      </c>
      <c r="S69" s="125">
        <v>40.638606676342526</v>
      </c>
      <c r="T69" s="125">
        <v>59.361393323657474</v>
      </c>
      <c r="U69" s="125">
        <v>67.19047619047619</v>
      </c>
      <c r="V69" s="125">
        <f t="shared" ref="V69:V132" si="19">Q69*U69/100</f>
        <v>1424.4380952380952</v>
      </c>
      <c r="W69" s="125">
        <f t="shared" ref="W69:W132" si="20">Q69-V69</f>
        <v>695.56190476190477</v>
      </c>
    </row>
    <row r="70" spans="1:23" outlineLevel="2" x14ac:dyDescent="0.25">
      <c r="A70" s="78" t="s">
        <v>244</v>
      </c>
      <c r="B70" s="8">
        <v>25394</v>
      </c>
      <c r="C70" s="8" t="s">
        <v>246</v>
      </c>
      <c r="D70" s="126">
        <f t="shared" si="13"/>
        <v>0</v>
      </c>
      <c r="E70" s="126" t="s">
        <v>357</v>
      </c>
      <c r="F70" s="126"/>
      <c r="G70" s="127">
        <f t="shared" si="14"/>
        <v>673.91176470588243</v>
      </c>
      <c r="H70" s="127">
        <v>6.5</v>
      </c>
      <c r="I70" s="127">
        <v>3575</v>
      </c>
      <c r="J70" s="128">
        <f t="shared" si="15"/>
        <v>1102.7647058823529</v>
      </c>
      <c r="K70" s="128">
        <v>4</v>
      </c>
      <c r="L70" s="128">
        <v>3600</v>
      </c>
      <c r="M70" s="128">
        <f t="shared" si="16"/>
        <v>1776.6764705882354</v>
      </c>
      <c r="N70" s="79">
        <f t="shared" si="17"/>
        <v>7175</v>
      </c>
      <c r="O70" s="129">
        <f>'1. INVENTARIO BOVINO 2020'!F69</f>
        <v>863</v>
      </c>
      <c r="P70" s="129">
        <f>'1. INVENTARIO BOVINO 2020'!G69</f>
        <v>1220</v>
      </c>
      <c r="Q70" s="129">
        <f t="shared" si="18"/>
        <v>2083</v>
      </c>
      <c r="R70" s="129">
        <v>0</v>
      </c>
      <c r="S70" s="129">
        <v>37.931034482758619</v>
      </c>
      <c r="T70" s="129">
        <v>62.068965517241381</v>
      </c>
      <c r="U70" s="129">
        <v>14.705882352941176</v>
      </c>
      <c r="V70" s="129">
        <f t="shared" si="19"/>
        <v>306.3235294117647</v>
      </c>
      <c r="W70" s="129">
        <f t="shared" si="20"/>
        <v>1776.6764705882354</v>
      </c>
    </row>
    <row r="71" spans="1:23" outlineLevel="2" x14ac:dyDescent="0.25">
      <c r="A71" s="78" t="s">
        <v>244</v>
      </c>
      <c r="B71" s="8">
        <v>25513</v>
      </c>
      <c r="C71" s="8" t="s">
        <v>247</v>
      </c>
      <c r="D71" s="126">
        <f t="shared" si="13"/>
        <v>3327.1135265700486</v>
      </c>
      <c r="E71" s="126">
        <v>12</v>
      </c>
      <c r="F71" s="126">
        <v>28560</v>
      </c>
      <c r="G71" s="127">
        <f t="shared" si="14"/>
        <v>1677.536231884058</v>
      </c>
      <c r="H71" s="127">
        <v>9</v>
      </c>
      <c r="I71" s="127">
        <v>10800</v>
      </c>
      <c r="J71" s="128">
        <f t="shared" si="15"/>
        <v>1789.3719806763286</v>
      </c>
      <c r="K71" s="128">
        <v>6</v>
      </c>
      <c r="L71" s="128">
        <v>7680</v>
      </c>
      <c r="M71" s="128">
        <f t="shared" si="16"/>
        <v>6794.021739130435</v>
      </c>
      <c r="N71" s="79">
        <f t="shared" si="17"/>
        <v>47040</v>
      </c>
      <c r="O71" s="129">
        <f>'1. INVENTARIO BOVINO 2020'!F70</f>
        <v>2744</v>
      </c>
      <c r="P71" s="129">
        <f>'1. INVENTARIO BOVINO 2020'!G70</f>
        <v>8831</v>
      </c>
      <c r="Q71" s="129">
        <f t="shared" si="18"/>
        <v>11575</v>
      </c>
      <c r="R71" s="129">
        <v>48.971193415637863</v>
      </c>
      <c r="S71" s="129">
        <v>24.691358024691358</v>
      </c>
      <c r="T71" s="129">
        <v>26.337448559670783</v>
      </c>
      <c r="U71" s="129">
        <v>41.304347826086953</v>
      </c>
      <c r="V71" s="129">
        <f t="shared" si="19"/>
        <v>4780.978260869565</v>
      </c>
      <c r="W71" s="129">
        <f t="shared" si="20"/>
        <v>6794.021739130435</v>
      </c>
    </row>
    <row r="72" spans="1:23" outlineLevel="2" x14ac:dyDescent="0.25">
      <c r="A72" s="78" t="s">
        <v>244</v>
      </c>
      <c r="B72" s="8">
        <v>25518</v>
      </c>
      <c r="C72" s="8" t="s">
        <v>248</v>
      </c>
      <c r="D72" s="126">
        <f t="shared" si="13"/>
        <v>0</v>
      </c>
      <c r="E72" s="126" t="s">
        <v>357</v>
      </c>
      <c r="F72" s="126"/>
      <c r="G72" s="127">
        <f t="shared" si="14"/>
        <v>533.52067988668568</v>
      </c>
      <c r="H72" s="127">
        <v>4</v>
      </c>
      <c r="I72" s="127">
        <v>1632</v>
      </c>
      <c r="J72" s="128">
        <f t="shared" si="15"/>
        <v>0</v>
      </c>
      <c r="K72" s="128" t="s">
        <v>357</v>
      </c>
      <c r="L72" s="128"/>
      <c r="M72" s="128">
        <f t="shared" si="16"/>
        <v>533.52067988668568</v>
      </c>
      <c r="N72" s="79">
        <f t="shared" si="17"/>
        <v>1632</v>
      </c>
      <c r="O72" s="129">
        <f>'1. INVENTARIO BOVINO 2020'!F71</f>
        <v>883</v>
      </c>
      <c r="P72" s="129">
        <f>'1. INVENTARIO BOVINO 2020'!G71</f>
        <v>1425</v>
      </c>
      <c r="Q72" s="129">
        <f t="shared" si="18"/>
        <v>2308</v>
      </c>
      <c r="R72" s="129">
        <v>0</v>
      </c>
      <c r="S72" s="129">
        <v>100</v>
      </c>
      <c r="T72" s="129">
        <v>0</v>
      </c>
      <c r="U72" s="129">
        <v>76.883852691218124</v>
      </c>
      <c r="V72" s="129">
        <f t="shared" si="19"/>
        <v>1774.4793201133143</v>
      </c>
      <c r="W72" s="129">
        <f t="shared" si="20"/>
        <v>533.52067988668568</v>
      </c>
    </row>
    <row r="73" spans="1:23" outlineLevel="2" x14ac:dyDescent="0.25">
      <c r="A73" s="78" t="s">
        <v>244</v>
      </c>
      <c r="B73" s="8">
        <v>25653</v>
      </c>
      <c r="C73" s="8" t="s">
        <v>249</v>
      </c>
      <c r="D73" s="126">
        <f t="shared" si="13"/>
        <v>1390.1599612215221</v>
      </c>
      <c r="E73" s="126">
        <v>17</v>
      </c>
      <c r="F73" s="126">
        <v>11900</v>
      </c>
      <c r="G73" s="127">
        <f t="shared" si="14"/>
        <v>2621.4444983034418</v>
      </c>
      <c r="H73" s="127">
        <v>13</v>
      </c>
      <c r="I73" s="127">
        <v>17160</v>
      </c>
      <c r="J73" s="128">
        <f t="shared" si="15"/>
        <v>3010.6892874454679</v>
      </c>
      <c r="K73" s="128">
        <v>6</v>
      </c>
      <c r="L73" s="128">
        <v>9096</v>
      </c>
      <c r="M73" s="128">
        <f t="shared" si="16"/>
        <v>7022.293746970432</v>
      </c>
      <c r="N73" s="79">
        <f t="shared" si="17"/>
        <v>38156</v>
      </c>
      <c r="O73" s="129">
        <f>'1. INVENTARIO BOVINO 2020'!F72</f>
        <v>1637</v>
      </c>
      <c r="P73" s="129">
        <f>'1. INVENTARIO BOVINO 2020'!G72</f>
        <v>6557</v>
      </c>
      <c r="Q73" s="129">
        <f t="shared" si="18"/>
        <v>8194</v>
      </c>
      <c r="R73" s="129">
        <v>19.796380090497738</v>
      </c>
      <c r="S73" s="129">
        <v>37.33031674208145</v>
      </c>
      <c r="T73" s="129">
        <v>42.873303167420815</v>
      </c>
      <c r="U73" s="129">
        <v>14.299563742123121</v>
      </c>
      <c r="V73" s="129">
        <f t="shared" si="19"/>
        <v>1171.7062530295686</v>
      </c>
      <c r="W73" s="129">
        <f t="shared" si="20"/>
        <v>7022.2937469704311</v>
      </c>
    </row>
    <row r="74" spans="1:23" outlineLevel="2" x14ac:dyDescent="0.25">
      <c r="A74" s="78" t="s">
        <v>244</v>
      </c>
      <c r="B74" s="8">
        <v>25823</v>
      </c>
      <c r="C74" s="8" t="s">
        <v>250</v>
      </c>
      <c r="D74" s="126">
        <f t="shared" si="13"/>
        <v>0</v>
      </c>
      <c r="E74" s="126" t="s">
        <v>357</v>
      </c>
      <c r="F74" s="126"/>
      <c r="G74" s="127">
        <f t="shared" si="14"/>
        <v>257.37984496124028</v>
      </c>
      <c r="H74" s="127">
        <v>10</v>
      </c>
      <c r="I74" s="127">
        <v>2600</v>
      </c>
      <c r="J74" s="128">
        <f t="shared" si="15"/>
        <v>1366.0930232558137</v>
      </c>
      <c r="K74" s="128">
        <v>8</v>
      </c>
      <c r="L74" s="128">
        <v>11040</v>
      </c>
      <c r="M74" s="128">
        <f t="shared" si="16"/>
        <v>1623.4728682170539</v>
      </c>
      <c r="N74" s="79">
        <f t="shared" si="17"/>
        <v>13640</v>
      </c>
      <c r="O74" s="129">
        <f>'1. INVENTARIO BOVINO 2020'!F73</f>
        <v>359</v>
      </c>
      <c r="P74" s="129">
        <f>'1. INVENTARIO BOVINO 2020'!G73</f>
        <v>2195</v>
      </c>
      <c r="Q74" s="129">
        <f t="shared" si="18"/>
        <v>2554</v>
      </c>
      <c r="R74" s="129">
        <v>0</v>
      </c>
      <c r="S74" s="129">
        <v>15.853658536585366</v>
      </c>
      <c r="T74" s="129">
        <v>84.146341463414629</v>
      </c>
      <c r="U74" s="129">
        <v>36.434108527131784</v>
      </c>
      <c r="V74" s="129">
        <f t="shared" si="19"/>
        <v>930.52713178294584</v>
      </c>
      <c r="W74" s="129">
        <f t="shared" si="20"/>
        <v>1623.4728682170542</v>
      </c>
    </row>
    <row r="75" spans="1:23" outlineLevel="2" x14ac:dyDescent="0.25">
      <c r="A75" s="78" t="s">
        <v>244</v>
      </c>
      <c r="B75" s="8">
        <v>25871</v>
      </c>
      <c r="C75" s="8" t="s">
        <v>251</v>
      </c>
      <c r="D75" s="126">
        <f t="shared" si="13"/>
        <v>0</v>
      </c>
      <c r="E75" s="126" t="s">
        <v>357</v>
      </c>
      <c r="F75" s="126"/>
      <c r="G75" s="127">
        <f t="shared" si="14"/>
        <v>418.16666666666674</v>
      </c>
      <c r="H75" s="127">
        <v>4</v>
      </c>
      <c r="I75" s="127">
        <v>1040</v>
      </c>
      <c r="J75" s="128">
        <f t="shared" si="15"/>
        <v>369.91666666666674</v>
      </c>
      <c r="K75" s="128">
        <v>6</v>
      </c>
      <c r="L75" s="128">
        <v>1380</v>
      </c>
      <c r="M75" s="128">
        <f t="shared" si="16"/>
        <v>788.08333333333348</v>
      </c>
      <c r="N75" s="79">
        <f t="shared" si="17"/>
        <v>2420</v>
      </c>
      <c r="O75" s="129">
        <f>'1. INVENTARIO BOVINO 2020'!F74</f>
        <v>469</v>
      </c>
      <c r="P75" s="129">
        <f>'1. INVENTARIO BOVINO 2020'!G74</f>
        <v>882</v>
      </c>
      <c r="Q75" s="129">
        <f t="shared" si="18"/>
        <v>1351</v>
      </c>
      <c r="R75" s="129">
        <v>0</v>
      </c>
      <c r="S75" s="129">
        <v>53.061224489795919</v>
      </c>
      <c r="T75" s="129">
        <v>46.938775510204081</v>
      </c>
      <c r="U75" s="129">
        <v>41.666666666666664</v>
      </c>
      <c r="V75" s="129">
        <f t="shared" si="19"/>
        <v>562.91666666666663</v>
      </c>
      <c r="W75" s="129">
        <f t="shared" si="20"/>
        <v>788.08333333333337</v>
      </c>
    </row>
    <row r="76" spans="1:23" ht="15.75" outlineLevel="2" thickBot="1" x14ac:dyDescent="0.3">
      <c r="A76" s="130" t="s">
        <v>244</v>
      </c>
      <c r="B76" s="131">
        <v>25885</v>
      </c>
      <c r="C76" s="131" t="s">
        <v>252</v>
      </c>
      <c r="D76" s="132">
        <f t="shared" si="13"/>
        <v>0</v>
      </c>
      <c r="E76" s="132" t="s">
        <v>357</v>
      </c>
      <c r="F76" s="132"/>
      <c r="G76" s="133">
        <f t="shared" si="14"/>
        <v>6547.0261267825526</v>
      </c>
      <c r="H76" s="133">
        <v>7</v>
      </c>
      <c r="I76" s="133">
        <v>45920</v>
      </c>
      <c r="J76" s="134">
        <f t="shared" si="15"/>
        <v>2014.0089518059744</v>
      </c>
      <c r="K76" s="134">
        <v>4</v>
      </c>
      <c r="L76" s="134">
        <v>8072</v>
      </c>
      <c r="M76" s="134">
        <f t="shared" si="16"/>
        <v>8561.0350785885275</v>
      </c>
      <c r="N76" s="135">
        <f t="shared" si="17"/>
        <v>53992</v>
      </c>
      <c r="O76" s="136">
        <f>'1. INVENTARIO BOVINO 2020'!F75</f>
        <v>8810</v>
      </c>
      <c r="P76" s="136">
        <f>'1. INVENTARIO BOVINO 2020'!G75</f>
        <v>19954</v>
      </c>
      <c r="Q76" s="136">
        <f t="shared" si="18"/>
        <v>28764</v>
      </c>
      <c r="R76" s="136">
        <v>0</v>
      </c>
      <c r="S76" s="136">
        <v>76.474702727908607</v>
      </c>
      <c r="T76" s="136">
        <v>23.525297272091397</v>
      </c>
      <c r="U76" s="136">
        <v>70.236979979875784</v>
      </c>
      <c r="V76" s="136">
        <f t="shared" si="19"/>
        <v>20202.964921411472</v>
      </c>
      <c r="W76" s="136">
        <f t="shared" si="20"/>
        <v>8561.0350785885275</v>
      </c>
    </row>
    <row r="77" spans="1:23" ht="15.75" outlineLevel="1" thickBot="1" x14ac:dyDescent="0.3">
      <c r="A77" s="137" t="s">
        <v>253</v>
      </c>
      <c r="B77" s="138"/>
      <c r="C77" s="138"/>
      <c r="D77" s="139">
        <f t="shared" si="13"/>
        <v>3615.9268700708994</v>
      </c>
      <c r="E77" s="139"/>
      <c r="F77" s="139">
        <f>SUBTOTAL(9,F69:F76)</f>
        <v>40460</v>
      </c>
      <c r="G77" s="139">
        <f t="shared" si="14"/>
        <v>12723.836174619611</v>
      </c>
      <c r="H77" s="139"/>
      <c r="I77" s="139">
        <f>SUBTOTAL(9,I69:I76)</f>
        <v>83847</v>
      </c>
      <c r="J77" s="139">
        <f t="shared" si="15"/>
        <v>9078.55924878515</v>
      </c>
      <c r="K77" s="139"/>
      <c r="L77" s="139">
        <f>SUBTOTAL(9,L69:L76)</f>
        <v>42504</v>
      </c>
      <c r="M77" s="139">
        <f t="shared" si="16"/>
        <v>25418.322293475663</v>
      </c>
      <c r="N77" s="140">
        <f>SUBTOTAL(9,N69:N76)</f>
        <v>166811</v>
      </c>
      <c r="O77" s="141">
        <f>'1. INVENTARIO BOVINO 2020'!F76</f>
        <v>16375</v>
      </c>
      <c r="P77" s="141">
        <f>'1. INVENTARIO BOVINO 2020'!G76</f>
        <v>42574</v>
      </c>
      <c r="Q77" s="141">
        <f t="shared" si="18"/>
        <v>58949</v>
      </c>
      <c r="R77" s="141">
        <v>14.225670869705787</v>
      </c>
      <c r="S77" s="141">
        <v>50.057734053854325</v>
      </c>
      <c r="T77" s="141">
        <v>35.716595076439887</v>
      </c>
      <c r="U77" s="141">
        <v>56.880825300724929</v>
      </c>
      <c r="V77" s="141">
        <f t="shared" si="19"/>
        <v>33530.677706524337</v>
      </c>
      <c r="W77" s="141">
        <f t="shared" si="20"/>
        <v>25418.322293475663</v>
      </c>
    </row>
    <row r="78" spans="1:23" outlineLevel="2" x14ac:dyDescent="0.25">
      <c r="A78" s="67" t="s">
        <v>254</v>
      </c>
      <c r="B78" s="68">
        <v>25126</v>
      </c>
      <c r="C78" s="68" t="s">
        <v>255</v>
      </c>
      <c r="D78" s="122">
        <f t="shared" si="13"/>
        <v>1042.2989949748744</v>
      </c>
      <c r="E78" s="122">
        <v>20</v>
      </c>
      <c r="F78" s="122">
        <v>16300</v>
      </c>
      <c r="G78" s="123">
        <f t="shared" si="14"/>
        <v>1254.5954773869346</v>
      </c>
      <c r="H78" s="123">
        <v>11</v>
      </c>
      <c r="I78" s="123">
        <v>10791</v>
      </c>
      <c r="J78" s="124">
        <f t="shared" si="15"/>
        <v>258.3366834170854</v>
      </c>
      <c r="K78" s="124">
        <v>6</v>
      </c>
      <c r="L78" s="124">
        <v>1212</v>
      </c>
      <c r="M78" s="124">
        <f t="shared" si="16"/>
        <v>2555.2311557788944</v>
      </c>
      <c r="N78" s="69">
        <f t="shared" ref="N78:N88" si="21">F78+I78+L78</f>
        <v>28303</v>
      </c>
      <c r="O78" s="125">
        <f>'1. INVENTARIO BOVINO 2020'!F77</f>
        <v>540</v>
      </c>
      <c r="P78" s="125">
        <f>'1. INVENTARIO BOVINO 2020'!G77</f>
        <v>2005</v>
      </c>
      <c r="Q78" s="125">
        <f t="shared" si="18"/>
        <v>2545</v>
      </c>
      <c r="R78" s="125">
        <v>40.790790790790794</v>
      </c>
      <c r="S78" s="125">
        <v>49.099099099099099</v>
      </c>
      <c r="T78" s="125">
        <v>10.11011011011011</v>
      </c>
      <c r="U78" s="125">
        <v>-0.4020100502512563</v>
      </c>
      <c r="V78" s="125">
        <f t="shared" si="19"/>
        <v>-10.231155778894474</v>
      </c>
      <c r="W78" s="125">
        <f t="shared" si="20"/>
        <v>2555.2311557788944</v>
      </c>
    </row>
    <row r="79" spans="1:23" outlineLevel="2" x14ac:dyDescent="0.25">
      <c r="A79" s="78" t="s">
        <v>254</v>
      </c>
      <c r="B79" s="8">
        <v>25175</v>
      </c>
      <c r="C79" s="8" t="s">
        <v>256</v>
      </c>
      <c r="D79" s="126">
        <f t="shared" si="13"/>
        <v>519.22843519722585</v>
      </c>
      <c r="E79" s="126">
        <v>35</v>
      </c>
      <c r="F79" s="126">
        <v>17675</v>
      </c>
      <c r="G79" s="127">
        <f t="shared" si="14"/>
        <v>1223.5283918508885</v>
      </c>
      <c r="H79" s="127">
        <v>12</v>
      </c>
      <c r="I79" s="127">
        <v>14280</v>
      </c>
      <c r="J79" s="128">
        <f t="shared" si="15"/>
        <v>123.3810143042913</v>
      </c>
      <c r="K79" s="128">
        <v>6</v>
      </c>
      <c r="L79" s="128">
        <v>720</v>
      </c>
      <c r="M79" s="128">
        <f t="shared" si="16"/>
        <v>1866.1378413524058</v>
      </c>
      <c r="N79" s="79">
        <f t="shared" si="21"/>
        <v>32675</v>
      </c>
      <c r="O79" s="129">
        <f>'1. INVENTARIO BOVINO 2020'!F78</f>
        <v>539</v>
      </c>
      <c r="P79" s="129">
        <f>'1. INVENTARIO BOVINO 2020'!G78</f>
        <v>1833</v>
      </c>
      <c r="Q79" s="129">
        <f t="shared" si="18"/>
        <v>2372</v>
      </c>
      <c r="R79" s="129">
        <v>27.823691460055098</v>
      </c>
      <c r="S79" s="129">
        <v>65.564738292011015</v>
      </c>
      <c r="T79" s="129">
        <v>6.6115702479338845</v>
      </c>
      <c r="U79" s="129">
        <v>21.326397919375811</v>
      </c>
      <c r="V79" s="129">
        <f t="shared" si="19"/>
        <v>505.86215864759424</v>
      </c>
      <c r="W79" s="129">
        <f t="shared" si="20"/>
        <v>1866.1378413524058</v>
      </c>
    </row>
    <row r="80" spans="1:23" outlineLevel="2" x14ac:dyDescent="0.25">
      <c r="A80" s="78" t="s">
        <v>254</v>
      </c>
      <c r="B80" s="8">
        <v>25200</v>
      </c>
      <c r="C80" s="8" t="s">
        <v>257</v>
      </c>
      <c r="D80" s="126">
        <f t="shared" si="13"/>
        <v>3116.140180793921</v>
      </c>
      <c r="E80" s="126">
        <v>22</v>
      </c>
      <c r="F80" s="126">
        <v>46684</v>
      </c>
      <c r="G80" s="127">
        <f t="shared" si="14"/>
        <v>2217.4230315734308</v>
      </c>
      <c r="H80" s="127">
        <v>12</v>
      </c>
      <c r="I80" s="127">
        <v>18120</v>
      </c>
      <c r="J80" s="128">
        <f t="shared" si="15"/>
        <v>3546.4083584435998</v>
      </c>
      <c r="K80" s="128">
        <v>7</v>
      </c>
      <c r="L80" s="128">
        <v>16905</v>
      </c>
      <c r="M80" s="128">
        <f t="shared" si="16"/>
        <v>8879.9715708109507</v>
      </c>
      <c r="N80" s="79">
        <f t="shared" si="21"/>
        <v>81709</v>
      </c>
      <c r="O80" s="129">
        <f>'1. INVENTARIO BOVINO 2020'!F79</f>
        <v>2719</v>
      </c>
      <c r="P80" s="129">
        <f>'1. INVENTARIO BOVINO 2020'!G79</f>
        <v>8490</v>
      </c>
      <c r="Q80" s="129">
        <f t="shared" si="18"/>
        <v>11209</v>
      </c>
      <c r="R80" s="129">
        <v>35.091781048453775</v>
      </c>
      <c r="S80" s="129">
        <v>24.971060029766825</v>
      </c>
      <c r="T80" s="129">
        <v>39.937158921779393</v>
      </c>
      <c r="U80" s="129">
        <v>20.778199921393949</v>
      </c>
      <c r="V80" s="129">
        <f t="shared" si="19"/>
        <v>2329.0284291890475</v>
      </c>
      <c r="W80" s="129">
        <f t="shared" si="20"/>
        <v>8879.9715708109525</v>
      </c>
    </row>
    <row r="81" spans="1:23" outlineLevel="2" x14ac:dyDescent="0.25">
      <c r="A81" s="78" t="s">
        <v>254</v>
      </c>
      <c r="B81" s="8">
        <v>25214</v>
      </c>
      <c r="C81" s="8" t="s">
        <v>258</v>
      </c>
      <c r="D81" s="126">
        <f t="shared" si="13"/>
        <v>999.26896551724144</v>
      </c>
      <c r="E81" s="126">
        <v>14</v>
      </c>
      <c r="F81" s="126">
        <v>17220</v>
      </c>
      <c r="G81" s="127">
        <f t="shared" si="14"/>
        <v>568.68965517241384</v>
      </c>
      <c r="H81" s="127">
        <v>7</v>
      </c>
      <c r="I81" s="127">
        <v>4900</v>
      </c>
      <c r="J81" s="128">
        <f t="shared" si="15"/>
        <v>162.48275862068968</v>
      </c>
      <c r="K81" s="128">
        <v>6</v>
      </c>
      <c r="L81" s="128">
        <v>1200</v>
      </c>
      <c r="M81" s="128">
        <f t="shared" si="16"/>
        <v>1730.4413793103449</v>
      </c>
      <c r="N81" s="79">
        <f t="shared" si="21"/>
        <v>23320</v>
      </c>
      <c r="O81" s="129">
        <f>'1. INVENTARIO BOVINO 2020'!F80</f>
        <v>857</v>
      </c>
      <c r="P81" s="129">
        <f>'1. INVENTARIO BOVINO 2020'!G80</f>
        <v>1499</v>
      </c>
      <c r="Q81" s="129">
        <f t="shared" si="18"/>
        <v>2356</v>
      </c>
      <c r="R81" s="129">
        <v>57.74647887323944</v>
      </c>
      <c r="S81" s="129">
        <v>32.863849765258216</v>
      </c>
      <c r="T81" s="129">
        <v>9.3896713615023479</v>
      </c>
      <c r="U81" s="129">
        <v>26.551724137931036</v>
      </c>
      <c r="V81" s="129">
        <f t="shared" si="19"/>
        <v>625.55862068965519</v>
      </c>
      <c r="W81" s="129">
        <f t="shared" si="20"/>
        <v>1730.4413793103449</v>
      </c>
    </row>
    <row r="82" spans="1:23" outlineLevel="2" x14ac:dyDescent="0.25">
      <c r="A82" s="78" t="s">
        <v>254</v>
      </c>
      <c r="B82" s="8">
        <v>25295</v>
      </c>
      <c r="C82" s="8" t="s">
        <v>259</v>
      </c>
      <c r="D82" s="126">
        <f t="shared" si="13"/>
        <v>1543.641379310345</v>
      </c>
      <c r="E82" s="126">
        <v>16</v>
      </c>
      <c r="F82" s="126">
        <v>14080</v>
      </c>
      <c r="G82" s="127">
        <f t="shared" si="14"/>
        <v>561.32413793103456</v>
      </c>
      <c r="H82" s="127">
        <v>8</v>
      </c>
      <c r="I82" s="127">
        <v>2560</v>
      </c>
      <c r="J82" s="128">
        <f t="shared" si="15"/>
        <v>789.36206896551721</v>
      </c>
      <c r="K82" s="128">
        <v>11</v>
      </c>
      <c r="L82" s="128">
        <v>4950</v>
      </c>
      <c r="M82" s="128">
        <f t="shared" si="16"/>
        <v>2894.3275862068967</v>
      </c>
      <c r="N82" s="79">
        <f t="shared" si="21"/>
        <v>21590</v>
      </c>
      <c r="O82" s="129">
        <f>'1. INVENTARIO BOVINO 2020'!F81</f>
        <v>1049</v>
      </c>
      <c r="P82" s="129">
        <f>'1. INVENTARIO BOVINO 2020'!G81</f>
        <v>4038</v>
      </c>
      <c r="Q82" s="129">
        <f t="shared" si="18"/>
        <v>5087</v>
      </c>
      <c r="R82" s="129">
        <v>53.333333333333336</v>
      </c>
      <c r="S82" s="129">
        <v>19.393939393939394</v>
      </c>
      <c r="T82" s="129">
        <v>27.272727272727273</v>
      </c>
      <c r="U82" s="129">
        <v>43.103448275862071</v>
      </c>
      <c r="V82" s="129">
        <f t="shared" si="19"/>
        <v>2192.6724137931033</v>
      </c>
      <c r="W82" s="129">
        <f t="shared" si="20"/>
        <v>2894.3275862068967</v>
      </c>
    </row>
    <row r="83" spans="1:23" outlineLevel="2" x14ac:dyDescent="0.25">
      <c r="A83" s="78" t="s">
        <v>254</v>
      </c>
      <c r="B83" s="8">
        <v>25486</v>
      </c>
      <c r="C83" s="8" t="s">
        <v>260</v>
      </c>
      <c r="D83" s="126">
        <f t="shared" si="13"/>
        <v>5401.0836584308618</v>
      </c>
      <c r="E83" s="126">
        <v>15</v>
      </c>
      <c r="F83" s="126">
        <v>79500</v>
      </c>
      <c r="G83" s="127">
        <f t="shared" si="14"/>
        <v>1324.7941048981361</v>
      </c>
      <c r="H83" s="127">
        <v>10</v>
      </c>
      <c r="I83" s="127">
        <v>13000</v>
      </c>
      <c r="J83" s="128">
        <f t="shared" si="15"/>
        <v>1120.9796272214999</v>
      </c>
      <c r="K83" s="128">
        <v>8</v>
      </c>
      <c r="L83" s="128">
        <v>8800</v>
      </c>
      <c r="M83" s="128">
        <f t="shared" si="16"/>
        <v>7846.8573905504982</v>
      </c>
      <c r="N83" s="79">
        <f t="shared" si="21"/>
        <v>101300</v>
      </c>
      <c r="O83" s="129">
        <f>'1. INVENTARIO BOVINO 2020'!F82</f>
        <v>2084</v>
      </c>
      <c r="P83" s="129">
        <f>'1. INVENTARIO BOVINO 2020'!G82</f>
        <v>7320</v>
      </c>
      <c r="Q83" s="129">
        <f t="shared" si="18"/>
        <v>9404</v>
      </c>
      <c r="R83" s="129">
        <v>68.831168831168824</v>
      </c>
      <c r="S83" s="129">
        <v>16.883116883116884</v>
      </c>
      <c r="T83" s="129">
        <v>14.285714285714286</v>
      </c>
      <c r="U83" s="129">
        <v>16.558300823580407</v>
      </c>
      <c r="V83" s="129">
        <f t="shared" si="19"/>
        <v>1557.1426094495014</v>
      </c>
      <c r="W83" s="129">
        <f t="shared" si="20"/>
        <v>7846.8573905504982</v>
      </c>
    </row>
    <row r="84" spans="1:23" outlineLevel="2" x14ac:dyDescent="0.25">
      <c r="A84" s="78" t="s">
        <v>254</v>
      </c>
      <c r="B84" s="8">
        <v>25758</v>
      </c>
      <c r="C84" s="8" t="s">
        <v>261</v>
      </c>
      <c r="D84" s="126">
        <f t="shared" si="13"/>
        <v>3280.457767631864</v>
      </c>
      <c r="E84" s="126">
        <v>25</v>
      </c>
      <c r="F84" s="126">
        <v>81250</v>
      </c>
      <c r="G84" s="127">
        <f t="shared" si="14"/>
        <v>2188.3176739156552</v>
      </c>
      <c r="H84" s="127">
        <v>13</v>
      </c>
      <c r="I84" s="127">
        <v>28184</v>
      </c>
      <c r="J84" s="128">
        <f t="shared" si="15"/>
        <v>1261.7145260122554</v>
      </c>
      <c r="K84" s="128">
        <v>10</v>
      </c>
      <c r="L84" s="128">
        <v>12500</v>
      </c>
      <c r="M84" s="128">
        <f t="shared" si="16"/>
        <v>6730.4899675597744</v>
      </c>
      <c r="N84" s="79">
        <f t="shared" si="21"/>
        <v>121934</v>
      </c>
      <c r="O84" s="129">
        <f>'1. INVENTARIO BOVINO 2020'!F83</f>
        <v>1824</v>
      </c>
      <c r="P84" s="129">
        <f>'1. INVENTARIO BOVINO 2020'!G83</f>
        <v>6577</v>
      </c>
      <c r="Q84" s="129">
        <f t="shared" si="18"/>
        <v>8401</v>
      </c>
      <c r="R84" s="129">
        <v>48.740251949610077</v>
      </c>
      <c r="S84" s="129">
        <v>32.513497300539889</v>
      </c>
      <c r="T84" s="129">
        <v>18.746250749850031</v>
      </c>
      <c r="U84" s="129">
        <v>19.884656974648564</v>
      </c>
      <c r="V84" s="129">
        <f t="shared" si="19"/>
        <v>1670.5100324402258</v>
      </c>
      <c r="W84" s="129">
        <f t="shared" si="20"/>
        <v>6730.4899675597744</v>
      </c>
    </row>
    <row r="85" spans="1:23" outlineLevel="2" x14ac:dyDescent="0.25">
      <c r="A85" s="78" t="s">
        <v>254</v>
      </c>
      <c r="B85" s="8">
        <v>25785</v>
      </c>
      <c r="C85" s="8" t="s">
        <v>262</v>
      </c>
      <c r="D85" s="126">
        <f t="shared" si="13"/>
        <v>859.36878178200311</v>
      </c>
      <c r="E85" s="126">
        <v>20</v>
      </c>
      <c r="F85" s="126">
        <v>16700</v>
      </c>
      <c r="G85" s="127">
        <f t="shared" si="14"/>
        <v>1435.7119168693346</v>
      </c>
      <c r="H85" s="127">
        <v>12</v>
      </c>
      <c r="I85" s="127">
        <v>16740</v>
      </c>
      <c r="J85" s="128">
        <f t="shared" si="15"/>
        <v>219.21622816714572</v>
      </c>
      <c r="K85" s="128">
        <v>8</v>
      </c>
      <c r="L85" s="128">
        <v>1704</v>
      </c>
      <c r="M85" s="128">
        <f t="shared" si="16"/>
        <v>2514.2969268184834</v>
      </c>
      <c r="N85" s="79">
        <f t="shared" si="21"/>
        <v>35144</v>
      </c>
      <c r="O85" s="129">
        <f>'1. INVENTARIO BOVINO 2020'!F84</f>
        <v>1196</v>
      </c>
      <c r="P85" s="129">
        <f>'1. INVENTARIO BOVINO 2020'!G84</f>
        <v>3459</v>
      </c>
      <c r="Q85" s="129">
        <f t="shared" si="18"/>
        <v>4655</v>
      </c>
      <c r="R85" s="129">
        <v>34.179287760949649</v>
      </c>
      <c r="S85" s="129">
        <v>57.101923864101515</v>
      </c>
      <c r="T85" s="129">
        <v>8.7187883749488329</v>
      </c>
      <c r="U85" s="129">
        <v>45.987176652664161</v>
      </c>
      <c r="V85" s="129">
        <f t="shared" si="19"/>
        <v>2140.7030731815166</v>
      </c>
      <c r="W85" s="129">
        <f t="shared" si="20"/>
        <v>2514.2969268184834</v>
      </c>
    </row>
    <row r="86" spans="1:23" outlineLevel="2" x14ac:dyDescent="0.25">
      <c r="A86" s="78" t="s">
        <v>254</v>
      </c>
      <c r="B86" s="8">
        <v>25799</v>
      </c>
      <c r="C86" s="8" t="s">
        <v>263</v>
      </c>
      <c r="D86" s="126">
        <f t="shared" si="13"/>
        <v>3419.7792858444159</v>
      </c>
      <c r="E86" s="126">
        <v>19</v>
      </c>
      <c r="F86" s="126">
        <v>57931</v>
      </c>
      <c r="G86" s="127">
        <f t="shared" si="14"/>
        <v>3746.1668792129717</v>
      </c>
      <c r="H86" s="127">
        <v>10</v>
      </c>
      <c r="I86" s="127">
        <v>33400</v>
      </c>
      <c r="J86" s="128">
        <f t="shared" si="15"/>
        <v>2804.0171251594102</v>
      </c>
      <c r="K86" s="128">
        <v>8</v>
      </c>
      <c r="L86" s="128">
        <v>20000</v>
      </c>
      <c r="M86" s="128">
        <f t="shared" si="16"/>
        <v>9969.9632902167978</v>
      </c>
      <c r="N86" s="79">
        <f t="shared" si="21"/>
        <v>111331</v>
      </c>
      <c r="O86" s="129">
        <f>'1. INVENTARIO BOVINO 2020'!F85</f>
        <v>3575</v>
      </c>
      <c r="P86" s="129">
        <f>'1. INVENTARIO BOVINO 2020'!G85</f>
        <v>8738</v>
      </c>
      <c r="Q86" s="129">
        <f t="shared" si="18"/>
        <v>12313</v>
      </c>
      <c r="R86" s="129">
        <v>34.300821239734503</v>
      </c>
      <c r="S86" s="129">
        <v>37.574530318371018</v>
      </c>
      <c r="T86" s="129">
        <v>28.124648441894475</v>
      </c>
      <c r="U86" s="129">
        <v>19.028967024959009</v>
      </c>
      <c r="V86" s="129">
        <f t="shared" si="19"/>
        <v>2343.0367097832027</v>
      </c>
      <c r="W86" s="129">
        <f t="shared" si="20"/>
        <v>9969.9632902167978</v>
      </c>
    </row>
    <row r="87" spans="1:23" outlineLevel="2" x14ac:dyDescent="0.25">
      <c r="A87" s="78" t="s">
        <v>254</v>
      </c>
      <c r="B87" s="8">
        <v>25817</v>
      </c>
      <c r="C87" s="8" t="s">
        <v>264</v>
      </c>
      <c r="D87" s="126">
        <f t="shared" si="13"/>
        <v>3986.5481252415925</v>
      </c>
      <c r="E87" s="126">
        <v>25</v>
      </c>
      <c r="F87" s="126">
        <v>95000</v>
      </c>
      <c r="G87" s="127">
        <f t="shared" si="14"/>
        <v>209.81832238113645</v>
      </c>
      <c r="H87" s="127">
        <v>15</v>
      </c>
      <c r="I87" s="127">
        <v>3000</v>
      </c>
      <c r="J87" s="128">
        <f t="shared" si="15"/>
        <v>524.54580595284119</v>
      </c>
      <c r="K87" s="128">
        <v>12</v>
      </c>
      <c r="L87" s="128">
        <v>6000</v>
      </c>
      <c r="M87" s="128">
        <f t="shared" si="16"/>
        <v>4720.9122535755705</v>
      </c>
      <c r="N87" s="79">
        <f t="shared" si="21"/>
        <v>104000</v>
      </c>
      <c r="O87" s="129">
        <f>'1. INVENTARIO BOVINO 2020'!F86</f>
        <v>1333</v>
      </c>
      <c r="P87" s="129">
        <f>'1. INVENTARIO BOVINO 2020'!G86</f>
        <v>4095</v>
      </c>
      <c r="Q87" s="129">
        <f t="shared" si="18"/>
        <v>5428</v>
      </c>
      <c r="R87" s="129">
        <v>84.444444444444443</v>
      </c>
      <c r="S87" s="129">
        <v>4.4444444444444446</v>
      </c>
      <c r="T87" s="129">
        <v>11.111111111111111</v>
      </c>
      <c r="U87" s="129">
        <v>13.026671820641671</v>
      </c>
      <c r="V87" s="129">
        <f t="shared" si="19"/>
        <v>707.08774642442995</v>
      </c>
      <c r="W87" s="129">
        <f t="shared" si="20"/>
        <v>4720.9122535755705</v>
      </c>
    </row>
    <row r="88" spans="1:23" ht="15.75" outlineLevel="2" thickBot="1" x14ac:dyDescent="0.3">
      <c r="A88" s="130" t="s">
        <v>254</v>
      </c>
      <c r="B88" s="131">
        <v>25899</v>
      </c>
      <c r="C88" s="131" t="s">
        <v>265</v>
      </c>
      <c r="D88" s="132">
        <f t="shared" si="13"/>
        <v>10156.151453260016</v>
      </c>
      <c r="E88" s="132">
        <v>25</v>
      </c>
      <c r="F88" s="132">
        <v>231400</v>
      </c>
      <c r="G88" s="133">
        <f t="shared" si="14"/>
        <v>2413.9512961508244</v>
      </c>
      <c r="H88" s="133">
        <v>12</v>
      </c>
      <c r="I88" s="133">
        <v>26400</v>
      </c>
      <c r="J88" s="134">
        <f t="shared" si="15"/>
        <v>1397.8972505891597</v>
      </c>
      <c r="K88" s="134">
        <v>8</v>
      </c>
      <c r="L88" s="134">
        <v>10192</v>
      </c>
      <c r="M88" s="134">
        <f t="shared" si="16"/>
        <v>13968</v>
      </c>
      <c r="N88" s="135">
        <f t="shared" si="21"/>
        <v>267992</v>
      </c>
      <c r="O88" s="136">
        <f>'1. INVENTARIO BOVINO 2020'!F87</f>
        <v>3143</v>
      </c>
      <c r="P88" s="136">
        <f>'1. INVENTARIO BOVINO 2020'!G87</f>
        <v>10825</v>
      </c>
      <c r="Q88" s="136">
        <f t="shared" si="18"/>
        <v>13968</v>
      </c>
      <c r="R88" s="136">
        <v>72.710133542812258</v>
      </c>
      <c r="S88" s="136">
        <v>17.282010997643361</v>
      </c>
      <c r="T88" s="136">
        <v>10.007855459544384</v>
      </c>
      <c r="U88" s="136">
        <v>0</v>
      </c>
      <c r="V88" s="136">
        <f t="shared" si="19"/>
        <v>0</v>
      </c>
      <c r="W88" s="136">
        <f t="shared" si="20"/>
        <v>13968</v>
      </c>
    </row>
    <row r="89" spans="1:23" ht="15.75" outlineLevel="1" thickBot="1" x14ac:dyDescent="0.3">
      <c r="A89" s="137" t="s">
        <v>266</v>
      </c>
      <c r="B89" s="138"/>
      <c r="C89" s="138"/>
      <c r="D89" s="139">
        <f t="shared" si="13"/>
        <v>35132.967358704831</v>
      </c>
      <c r="E89" s="139"/>
      <c r="F89" s="139">
        <f>SUBTOTAL(9,F78:F88)</f>
        <v>673740</v>
      </c>
      <c r="G89" s="139">
        <f t="shared" si="14"/>
        <v>17320.885653553854</v>
      </c>
      <c r="H89" s="139"/>
      <c r="I89" s="139">
        <f>SUBTOTAL(9,I78:I88)</f>
        <v>171375</v>
      </c>
      <c r="J89" s="139">
        <f t="shared" si="15"/>
        <v>11571.401915965409</v>
      </c>
      <c r="K89" s="139"/>
      <c r="L89" s="139">
        <f>SUBTOTAL(9,L78:L88)</f>
        <v>84183</v>
      </c>
      <c r="M89" s="139">
        <f t="shared" si="16"/>
        <v>64025.254928224094</v>
      </c>
      <c r="N89" s="140">
        <f>SUBTOTAL(9,N78:N88)</f>
        <v>929298</v>
      </c>
      <c r="O89" s="141">
        <f>'1. INVENTARIO BOVINO 2020'!F88</f>
        <v>18859</v>
      </c>
      <c r="P89" s="141">
        <f>'1. INVENTARIO BOVINO 2020'!G88</f>
        <v>58879</v>
      </c>
      <c r="Q89" s="141">
        <f t="shared" si="18"/>
        <v>77738</v>
      </c>
      <c r="R89" s="141">
        <v>54.873607919391901</v>
      </c>
      <c r="S89" s="141">
        <v>27.053208414353897</v>
      </c>
      <c r="T89" s="141">
        <v>18.073183666254199</v>
      </c>
      <c r="U89" s="141">
        <v>17.639693678478874</v>
      </c>
      <c r="V89" s="141">
        <f t="shared" si="19"/>
        <v>13712.745071775906</v>
      </c>
      <c r="W89" s="141">
        <f t="shared" si="20"/>
        <v>64025.254928224094</v>
      </c>
    </row>
    <row r="90" spans="1:23" outlineLevel="2" x14ac:dyDescent="0.25">
      <c r="A90" s="67" t="s">
        <v>267</v>
      </c>
      <c r="B90" s="68">
        <v>25099</v>
      </c>
      <c r="C90" s="68" t="s">
        <v>268</v>
      </c>
      <c r="D90" s="122">
        <f t="shared" si="13"/>
        <v>345.12914007900332</v>
      </c>
      <c r="E90" s="122">
        <v>25</v>
      </c>
      <c r="F90" s="122">
        <v>9500</v>
      </c>
      <c r="G90" s="123">
        <f t="shared" si="14"/>
        <v>744.75235490732291</v>
      </c>
      <c r="H90" s="123">
        <v>15</v>
      </c>
      <c r="I90" s="123">
        <v>12300</v>
      </c>
      <c r="J90" s="124">
        <f t="shared" si="15"/>
        <v>308.79975691279242</v>
      </c>
      <c r="K90" s="124">
        <v>10</v>
      </c>
      <c r="L90" s="124">
        <v>3400</v>
      </c>
      <c r="M90" s="124">
        <f t="shared" si="16"/>
        <v>1398.6812518991187</v>
      </c>
      <c r="N90" s="69">
        <f t="shared" ref="N90:N97" si="22">F90+I90+L90</f>
        <v>25200</v>
      </c>
      <c r="O90" s="125">
        <f>'1. INVENTARIO BOVINO 2020'!F89</f>
        <v>870</v>
      </c>
      <c r="P90" s="125">
        <f>'1. INVENTARIO BOVINO 2020'!G89</f>
        <v>2119</v>
      </c>
      <c r="Q90" s="125">
        <f t="shared" si="18"/>
        <v>2989</v>
      </c>
      <c r="R90" s="125">
        <v>24.675324675324674</v>
      </c>
      <c r="S90" s="125">
        <v>53.246753246753244</v>
      </c>
      <c r="T90" s="125">
        <v>22.077922077922079</v>
      </c>
      <c r="U90" s="125">
        <v>53.20571254937709</v>
      </c>
      <c r="V90" s="125">
        <f t="shared" si="19"/>
        <v>1590.3187481008813</v>
      </c>
      <c r="W90" s="125">
        <f t="shared" si="20"/>
        <v>1398.6812518991187</v>
      </c>
    </row>
    <row r="91" spans="1:23" outlineLevel="2" x14ac:dyDescent="0.25">
      <c r="A91" s="78" t="s">
        <v>267</v>
      </c>
      <c r="B91" s="8">
        <v>25260</v>
      </c>
      <c r="C91" s="8" t="s">
        <v>269</v>
      </c>
      <c r="D91" s="126">
        <f t="shared" si="13"/>
        <v>684.00422609614373</v>
      </c>
      <c r="E91" s="126">
        <v>25</v>
      </c>
      <c r="F91" s="126">
        <v>16025</v>
      </c>
      <c r="G91" s="127">
        <f t="shared" si="14"/>
        <v>4054.9392498679344</v>
      </c>
      <c r="H91" s="127">
        <v>18</v>
      </c>
      <c r="I91" s="127">
        <v>68400</v>
      </c>
      <c r="J91" s="128">
        <f t="shared" si="15"/>
        <v>0</v>
      </c>
      <c r="K91" s="128" t="s">
        <v>357</v>
      </c>
      <c r="L91" s="128"/>
      <c r="M91" s="128">
        <f t="shared" si="16"/>
        <v>4738.9434759640781</v>
      </c>
      <c r="N91" s="79">
        <f t="shared" si="22"/>
        <v>84425</v>
      </c>
      <c r="O91" s="129">
        <f>'1. INVENTARIO BOVINO 2020'!F90</f>
        <v>1393</v>
      </c>
      <c r="P91" s="129">
        <f>'1. INVENTARIO BOVINO 2020'!G90</f>
        <v>4667</v>
      </c>
      <c r="Q91" s="129">
        <f t="shared" si="18"/>
        <v>6060</v>
      </c>
      <c r="R91" s="129">
        <v>14.433686106732718</v>
      </c>
      <c r="S91" s="129">
        <v>85.566313893267278</v>
      </c>
      <c r="T91" s="129">
        <v>0</v>
      </c>
      <c r="U91" s="129">
        <v>21.799612607853497</v>
      </c>
      <c r="V91" s="129">
        <f t="shared" si="19"/>
        <v>1321.0565240359219</v>
      </c>
      <c r="W91" s="129">
        <f t="shared" si="20"/>
        <v>4738.9434759640781</v>
      </c>
    </row>
    <row r="92" spans="1:23" outlineLevel="2" x14ac:dyDescent="0.25">
      <c r="A92" s="78" t="s">
        <v>267</v>
      </c>
      <c r="B92" s="8">
        <v>25269</v>
      </c>
      <c r="C92" s="8" t="s">
        <v>270</v>
      </c>
      <c r="D92" s="126">
        <f t="shared" si="13"/>
        <v>1379.6841010710202</v>
      </c>
      <c r="E92" s="126">
        <v>30</v>
      </c>
      <c r="F92" s="126">
        <v>42180</v>
      </c>
      <c r="G92" s="127">
        <f t="shared" si="14"/>
        <v>7568.6368930019762</v>
      </c>
      <c r="H92" s="127">
        <v>20</v>
      </c>
      <c r="I92" s="127">
        <v>154260</v>
      </c>
      <c r="J92" s="128">
        <f t="shared" si="15"/>
        <v>488.67900592700425</v>
      </c>
      <c r="K92" s="128">
        <v>15</v>
      </c>
      <c r="L92" s="128">
        <v>7470</v>
      </c>
      <c r="M92" s="128">
        <f t="shared" si="16"/>
        <v>9437</v>
      </c>
      <c r="N92" s="79">
        <f t="shared" si="22"/>
        <v>203910</v>
      </c>
      <c r="O92" s="129">
        <f>'1. INVENTARIO BOVINO 2020'!F91</f>
        <v>2550</v>
      </c>
      <c r="P92" s="129">
        <f>'1. INVENTARIO BOVINO 2020'!G91</f>
        <v>6887</v>
      </c>
      <c r="Q92" s="129">
        <f t="shared" si="18"/>
        <v>9437</v>
      </c>
      <c r="R92" s="129">
        <v>14.619943849433295</v>
      </c>
      <c r="S92" s="129">
        <v>80.201726110013524</v>
      </c>
      <c r="T92" s="129">
        <v>5.1783300405531874</v>
      </c>
      <c r="U92" s="129">
        <v>0</v>
      </c>
      <c r="V92" s="129">
        <f t="shared" si="19"/>
        <v>0</v>
      </c>
      <c r="W92" s="129">
        <f t="shared" si="20"/>
        <v>9437</v>
      </c>
    </row>
    <row r="93" spans="1:23" outlineLevel="2" x14ac:dyDescent="0.25">
      <c r="A93" s="78" t="s">
        <v>267</v>
      </c>
      <c r="B93" s="8">
        <v>25286</v>
      </c>
      <c r="C93" s="8" t="s">
        <v>271</v>
      </c>
      <c r="D93" s="126">
        <f t="shared" si="13"/>
        <v>3609.8368072386493</v>
      </c>
      <c r="E93" s="126">
        <v>35</v>
      </c>
      <c r="F93" s="126">
        <v>128800</v>
      </c>
      <c r="G93" s="127">
        <f t="shared" si="14"/>
        <v>1647.9689772176444</v>
      </c>
      <c r="H93" s="127">
        <v>17</v>
      </c>
      <c r="I93" s="127">
        <v>28560</v>
      </c>
      <c r="J93" s="128">
        <f t="shared" si="15"/>
        <v>153.02569074163841</v>
      </c>
      <c r="K93" s="128">
        <v>10</v>
      </c>
      <c r="L93" s="128">
        <v>1560</v>
      </c>
      <c r="M93" s="128">
        <f t="shared" si="16"/>
        <v>5410.8314751979324</v>
      </c>
      <c r="N93" s="79">
        <f t="shared" si="22"/>
        <v>158920</v>
      </c>
      <c r="O93" s="129">
        <f>'1. INVENTARIO BOVINO 2020'!F92</f>
        <v>1145</v>
      </c>
      <c r="P93" s="129">
        <f>'1. INVENTARIO BOVINO 2020'!G92</f>
        <v>4926</v>
      </c>
      <c r="Q93" s="129">
        <f t="shared" si="18"/>
        <v>6071</v>
      </c>
      <c r="R93" s="129">
        <v>66.715010877447426</v>
      </c>
      <c r="S93" s="129">
        <v>30.456852791878173</v>
      </c>
      <c r="T93" s="129">
        <v>2.8281363306744018</v>
      </c>
      <c r="U93" s="129">
        <v>10.874131523671029</v>
      </c>
      <c r="V93" s="129">
        <f t="shared" si="19"/>
        <v>660.16852480206808</v>
      </c>
      <c r="W93" s="129">
        <f t="shared" si="20"/>
        <v>5410.8314751979324</v>
      </c>
    </row>
    <row r="94" spans="1:23" outlineLevel="2" x14ac:dyDescent="0.25">
      <c r="A94" s="78" t="s">
        <v>267</v>
      </c>
      <c r="B94" s="8">
        <v>25430</v>
      </c>
      <c r="C94" s="8" t="s">
        <v>272</v>
      </c>
      <c r="D94" s="126">
        <f t="shared" si="13"/>
        <v>3599.4521887992173</v>
      </c>
      <c r="E94" s="126">
        <v>22</v>
      </c>
      <c r="F94" s="126">
        <v>80960</v>
      </c>
      <c r="G94" s="127">
        <f t="shared" si="14"/>
        <v>2159.6713132795303</v>
      </c>
      <c r="H94" s="127">
        <v>14</v>
      </c>
      <c r="I94" s="127">
        <v>30912</v>
      </c>
      <c r="J94" s="128">
        <f t="shared" si="15"/>
        <v>1439.780875519687</v>
      </c>
      <c r="K94" s="128">
        <v>11</v>
      </c>
      <c r="L94" s="128">
        <v>16192</v>
      </c>
      <c r="M94" s="128">
        <f t="shared" si="16"/>
        <v>7198.9043775984346</v>
      </c>
      <c r="N94" s="79">
        <f t="shared" si="22"/>
        <v>128064</v>
      </c>
      <c r="O94" s="129">
        <f>'1. INVENTARIO BOVINO 2020'!F93</f>
        <v>2365</v>
      </c>
      <c r="P94" s="129">
        <f>'1. INVENTARIO BOVINO 2020'!G93</f>
        <v>5634</v>
      </c>
      <c r="Q94" s="129">
        <f t="shared" si="18"/>
        <v>7999</v>
      </c>
      <c r="R94" s="129">
        <v>50</v>
      </c>
      <c r="S94" s="129">
        <v>30</v>
      </c>
      <c r="T94" s="129">
        <v>20</v>
      </c>
      <c r="U94" s="129">
        <v>10.00244558571778</v>
      </c>
      <c r="V94" s="129">
        <f t="shared" si="19"/>
        <v>800.09562240156515</v>
      </c>
      <c r="W94" s="129">
        <f t="shared" si="20"/>
        <v>7198.9043775984346</v>
      </c>
    </row>
    <row r="95" spans="1:23" outlineLevel="2" x14ac:dyDescent="0.25">
      <c r="A95" s="78" t="s">
        <v>267</v>
      </c>
      <c r="B95" s="8">
        <v>25473</v>
      </c>
      <c r="C95" s="8" t="s">
        <v>273</v>
      </c>
      <c r="D95" s="126">
        <f t="shared" si="13"/>
        <v>2225.6094674556211</v>
      </c>
      <c r="E95" s="126">
        <v>18</v>
      </c>
      <c r="F95" s="126">
        <v>32400</v>
      </c>
      <c r="G95" s="127">
        <f t="shared" si="14"/>
        <v>1236.4497041420118</v>
      </c>
      <c r="H95" s="127">
        <v>14</v>
      </c>
      <c r="I95" s="127">
        <v>14000</v>
      </c>
      <c r="J95" s="128">
        <f t="shared" si="15"/>
        <v>148.37396449704144</v>
      </c>
      <c r="K95" s="128">
        <v>9</v>
      </c>
      <c r="L95" s="128">
        <v>1080</v>
      </c>
      <c r="M95" s="128">
        <f t="shared" si="16"/>
        <v>3610.4331360946744</v>
      </c>
      <c r="N95" s="79">
        <f t="shared" si="22"/>
        <v>47480</v>
      </c>
      <c r="O95" s="129">
        <f>'1. INVENTARIO BOVINO 2020'!F94</f>
        <v>1177</v>
      </c>
      <c r="P95" s="129">
        <f>'1. INVENTARIO BOVINO 2020'!G94</f>
        <v>4047</v>
      </c>
      <c r="Q95" s="129">
        <f t="shared" si="18"/>
        <v>5224</v>
      </c>
      <c r="R95" s="129">
        <v>61.643835616438359</v>
      </c>
      <c r="S95" s="129">
        <v>34.246575342465754</v>
      </c>
      <c r="T95" s="129">
        <v>4.1095890410958908</v>
      </c>
      <c r="U95" s="129">
        <v>30.88757396449704</v>
      </c>
      <c r="V95" s="129">
        <f t="shared" si="19"/>
        <v>1613.5668639053254</v>
      </c>
      <c r="W95" s="129">
        <f t="shared" si="20"/>
        <v>3610.4331360946744</v>
      </c>
    </row>
    <row r="96" spans="1:23" outlineLevel="2" x14ac:dyDescent="0.25">
      <c r="A96" s="78" t="s">
        <v>267</v>
      </c>
      <c r="B96" s="8">
        <v>25769</v>
      </c>
      <c r="C96" s="8" t="s">
        <v>274</v>
      </c>
      <c r="D96" s="126">
        <f t="shared" si="13"/>
        <v>3652.1567744115332</v>
      </c>
      <c r="E96" s="126">
        <v>16</v>
      </c>
      <c r="F96" s="126">
        <v>56000</v>
      </c>
      <c r="G96" s="127">
        <f t="shared" si="14"/>
        <v>605.21455118819688</v>
      </c>
      <c r="H96" s="127">
        <v>11</v>
      </c>
      <c r="I96" s="127">
        <v>6380</v>
      </c>
      <c r="J96" s="128">
        <f t="shared" si="15"/>
        <v>1565.2100461763714</v>
      </c>
      <c r="K96" s="128">
        <v>8</v>
      </c>
      <c r="L96" s="128">
        <v>12000</v>
      </c>
      <c r="M96" s="128">
        <f t="shared" si="16"/>
        <v>5822.5813717761012</v>
      </c>
      <c r="N96" s="79">
        <f t="shared" si="22"/>
        <v>74380</v>
      </c>
      <c r="O96" s="129">
        <f>'1. INVENTARIO BOVINO 2020'!F95</f>
        <v>2405</v>
      </c>
      <c r="P96" s="129">
        <f>'1. INVENTARIO BOVINO 2020'!G95</f>
        <v>6860</v>
      </c>
      <c r="Q96" s="129">
        <f t="shared" si="18"/>
        <v>9265</v>
      </c>
      <c r="R96" s="129">
        <v>62.724014336917563</v>
      </c>
      <c r="S96" s="129">
        <v>10.394265232974911</v>
      </c>
      <c r="T96" s="129">
        <v>26.881720430107528</v>
      </c>
      <c r="U96" s="129">
        <v>37.155085032098206</v>
      </c>
      <c r="V96" s="129">
        <f t="shared" si="19"/>
        <v>3442.4186282238988</v>
      </c>
      <c r="W96" s="129">
        <f t="shared" si="20"/>
        <v>5822.5813717761012</v>
      </c>
    </row>
    <row r="97" spans="1:23" ht="15.75" outlineLevel="2" thickBot="1" x14ac:dyDescent="0.3">
      <c r="A97" s="130" t="s">
        <v>267</v>
      </c>
      <c r="B97" s="131">
        <v>25898</v>
      </c>
      <c r="C97" s="131" t="s">
        <v>275</v>
      </c>
      <c r="D97" s="132">
        <f t="shared" si="13"/>
        <v>127.89139633286317</v>
      </c>
      <c r="E97" s="132">
        <v>16</v>
      </c>
      <c r="F97" s="132">
        <v>2080</v>
      </c>
      <c r="G97" s="133">
        <f t="shared" si="14"/>
        <v>275.45839210155145</v>
      </c>
      <c r="H97" s="133">
        <v>12</v>
      </c>
      <c r="I97" s="133">
        <v>3360</v>
      </c>
      <c r="J97" s="134">
        <f t="shared" si="15"/>
        <v>688.64598025387863</v>
      </c>
      <c r="K97" s="134">
        <v>8</v>
      </c>
      <c r="L97" s="134">
        <v>5600</v>
      </c>
      <c r="M97" s="134">
        <f t="shared" si="16"/>
        <v>1091.9957686882933</v>
      </c>
      <c r="N97" s="135">
        <f t="shared" si="22"/>
        <v>11040</v>
      </c>
      <c r="O97" s="136">
        <f>'1. INVENTARIO BOVINO 2020'!F96</f>
        <v>374</v>
      </c>
      <c r="P97" s="136">
        <f>'1. INVENTARIO BOVINO 2020'!G96</f>
        <v>1021</v>
      </c>
      <c r="Q97" s="136">
        <f t="shared" si="18"/>
        <v>1395</v>
      </c>
      <c r="R97" s="136">
        <v>11.711711711711711</v>
      </c>
      <c r="S97" s="136">
        <v>25.225225225225227</v>
      </c>
      <c r="T97" s="136">
        <v>63.063063063063062</v>
      </c>
      <c r="U97" s="136">
        <v>21.720733427362482</v>
      </c>
      <c r="V97" s="136">
        <f t="shared" si="19"/>
        <v>303.00423131170663</v>
      </c>
      <c r="W97" s="136">
        <f t="shared" si="20"/>
        <v>1091.9957686882933</v>
      </c>
    </row>
    <row r="98" spans="1:23" ht="15.75" outlineLevel="1" thickBot="1" x14ac:dyDescent="0.3">
      <c r="A98" s="137" t="s">
        <v>276</v>
      </c>
      <c r="B98" s="138"/>
      <c r="C98" s="138"/>
      <c r="D98" s="139">
        <f t="shared" si="13"/>
        <v>15525.981127306428</v>
      </c>
      <c r="E98" s="139"/>
      <c r="F98" s="139">
        <f>SUBTOTAL(9,F90:F97)</f>
        <v>367945</v>
      </c>
      <c r="G98" s="139">
        <f t="shared" si="14"/>
        <v>18448.134636447889</v>
      </c>
      <c r="H98" s="139"/>
      <c r="I98" s="139">
        <f>SUBTOTAL(9,I90:I97)</f>
        <v>318172</v>
      </c>
      <c r="J98" s="139">
        <f t="shared" si="15"/>
        <v>4883.1797118544109</v>
      </c>
      <c r="K98" s="139"/>
      <c r="L98" s="139">
        <f>SUBTOTAL(9,L90:L97)</f>
        <v>47302</v>
      </c>
      <c r="M98" s="139">
        <f t="shared" si="16"/>
        <v>38857.295475608727</v>
      </c>
      <c r="N98" s="140">
        <f>SUBTOTAL(9,N90:N97)</f>
        <v>733419</v>
      </c>
      <c r="O98" s="141">
        <f>'1. INVENTARIO BOVINO 2020'!F97</f>
        <v>12279</v>
      </c>
      <c r="P98" s="141">
        <f>'1. INVENTARIO BOVINO 2020'!G97</f>
        <v>36161</v>
      </c>
      <c r="Q98" s="141">
        <f t="shared" si="18"/>
        <v>48440</v>
      </c>
      <c r="R98" s="141">
        <v>39.956412141581765</v>
      </c>
      <c r="S98" s="141">
        <v>47.476630606028777</v>
      </c>
      <c r="T98" s="141">
        <v>12.566957252389455</v>
      </c>
      <c r="U98" s="141">
        <v>19.782627011542676</v>
      </c>
      <c r="V98" s="141">
        <f t="shared" si="19"/>
        <v>9582.7045243912726</v>
      </c>
      <c r="W98" s="141">
        <f t="shared" si="20"/>
        <v>38857.295475608727</v>
      </c>
    </row>
    <row r="99" spans="1:23" outlineLevel="2" x14ac:dyDescent="0.25">
      <c r="A99" s="67" t="s">
        <v>277</v>
      </c>
      <c r="B99" s="68">
        <v>25740</v>
      </c>
      <c r="C99" s="68" t="s">
        <v>278</v>
      </c>
      <c r="D99" s="122">
        <f t="shared" si="13"/>
        <v>420.34983870967744</v>
      </c>
      <c r="E99" s="122">
        <v>20</v>
      </c>
      <c r="F99" s="122">
        <v>8860</v>
      </c>
      <c r="G99" s="123">
        <f t="shared" si="14"/>
        <v>4287.9479032258068</v>
      </c>
      <c r="H99" s="123">
        <v>12</v>
      </c>
      <c r="I99" s="123">
        <v>54228</v>
      </c>
      <c r="J99" s="124">
        <f t="shared" si="15"/>
        <v>140.43290322580643</v>
      </c>
      <c r="K99" s="124">
        <v>8</v>
      </c>
      <c r="L99" s="124">
        <v>1184</v>
      </c>
      <c r="M99" s="124">
        <f t="shared" si="16"/>
        <v>4848.7306451612912</v>
      </c>
      <c r="N99" s="69">
        <f>F99+I99+L99</f>
        <v>64272</v>
      </c>
      <c r="O99" s="125">
        <f>'1. INVENTARIO BOVINO 2020'!F98</f>
        <v>1805</v>
      </c>
      <c r="P99" s="125">
        <f>'1. INVENTARIO BOVINO 2020'!G98</f>
        <v>4078</v>
      </c>
      <c r="Q99" s="125">
        <f t="shared" si="18"/>
        <v>5883</v>
      </c>
      <c r="R99" s="125">
        <v>8.6692759295499027</v>
      </c>
      <c r="S99" s="125">
        <v>88.43444227005871</v>
      </c>
      <c r="T99" s="125">
        <v>2.8962818003913893</v>
      </c>
      <c r="U99" s="125">
        <v>17.580645161290324</v>
      </c>
      <c r="V99" s="125">
        <f t="shared" si="19"/>
        <v>1034.2693548387097</v>
      </c>
      <c r="W99" s="125">
        <f t="shared" si="20"/>
        <v>4848.7306451612903</v>
      </c>
    </row>
    <row r="100" spans="1:23" ht="15.75" outlineLevel="2" thickBot="1" x14ac:dyDescent="0.3">
      <c r="A100" s="130" t="s">
        <v>277</v>
      </c>
      <c r="B100" s="131">
        <v>25754</v>
      </c>
      <c r="C100" s="131" t="s">
        <v>277</v>
      </c>
      <c r="D100" s="132">
        <f t="shared" si="13"/>
        <v>1053.931659118979</v>
      </c>
      <c r="E100" s="132">
        <v>18</v>
      </c>
      <c r="F100" s="132">
        <v>18000</v>
      </c>
      <c r="G100" s="133">
        <f t="shared" si="14"/>
        <v>1264.717990942775</v>
      </c>
      <c r="H100" s="133">
        <v>15</v>
      </c>
      <c r="I100" s="133">
        <v>18000</v>
      </c>
      <c r="J100" s="134">
        <f t="shared" si="15"/>
        <v>1580.8974886784686</v>
      </c>
      <c r="K100" s="134">
        <v>10</v>
      </c>
      <c r="L100" s="134">
        <v>15000</v>
      </c>
      <c r="M100" s="134">
        <f t="shared" si="16"/>
        <v>3899.5471387402226</v>
      </c>
      <c r="N100" s="135">
        <f>F100+I100+L100</f>
        <v>51000</v>
      </c>
      <c r="O100" s="136">
        <f>'1. INVENTARIO BOVINO 2020'!F99</f>
        <v>1431</v>
      </c>
      <c r="P100" s="136">
        <f>'1. INVENTARIO BOVINO 2020'!G99</f>
        <v>3689</v>
      </c>
      <c r="Q100" s="136">
        <f t="shared" si="18"/>
        <v>5120</v>
      </c>
      <c r="R100" s="136">
        <v>27.027027027027028</v>
      </c>
      <c r="S100" s="136">
        <v>32.432432432432435</v>
      </c>
      <c r="T100" s="136">
        <v>40.54054054054054</v>
      </c>
      <c r="U100" s="136">
        <v>23.836969946480032</v>
      </c>
      <c r="V100" s="136">
        <f t="shared" si="19"/>
        <v>1220.4528612597776</v>
      </c>
      <c r="W100" s="136">
        <f t="shared" si="20"/>
        <v>3899.5471387402222</v>
      </c>
    </row>
    <row r="101" spans="1:23" ht="15.75" outlineLevel="1" thickBot="1" x14ac:dyDescent="0.3">
      <c r="A101" s="137" t="s">
        <v>279</v>
      </c>
      <c r="B101" s="138"/>
      <c r="C101" s="138"/>
      <c r="D101" s="139">
        <f t="shared" si="13"/>
        <v>1435.8228431904506</v>
      </c>
      <c r="E101" s="139"/>
      <c r="F101" s="139">
        <f>SUBTOTAL(9,F99:F100)</f>
        <v>26860</v>
      </c>
      <c r="G101" s="139">
        <f t="shared" si="14"/>
        <v>5690.5549828178691</v>
      </c>
      <c r="H101" s="139"/>
      <c r="I101" s="139">
        <f>SUBTOTAL(9,I99:I100)</f>
        <v>72228</v>
      </c>
      <c r="J101" s="139">
        <f t="shared" si="15"/>
        <v>1639.8032193886777</v>
      </c>
      <c r="K101" s="139"/>
      <c r="L101" s="139">
        <f>SUBTOTAL(9,L99:L100)</f>
        <v>16184</v>
      </c>
      <c r="M101" s="139">
        <f t="shared" si="16"/>
        <v>8766.1810453969974</v>
      </c>
      <c r="N101" s="140">
        <f>SUBTOTAL(9,N99:N100)</f>
        <v>115272</v>
      </c>
      <c r="O101" s="141">
        <f>'1. INVENTARIO BOVINO 2020'!F100</f>
        <v>3236</v>
      </c>
      <c r="P101" s="141">
        <f>'1. INVENTARIO BOVINO 2020'!G100</f>
        <v>7767</v>
      </c>
      <c r="Q101" s="141">
        <f t="shared" si="18"/>
        <v>11003</v>
      </c>
      <c r="R101" s="141">
        <v>16.379114642451761</v>
      </c>
      <c r="S101" s="141">
        <v>64.914869466515327</v>
      </c>
      <c r="T101" s="141">
        <v>18.706015891032916</v>
      </c>
      <c r="U101" s="141">
        <v>20.329173449086635</v>
      </c>
      <c r="V101" s="141">
        <f t="shared" si="19"/>
        <v>2236.8189546030026</v>
      </c>
      <c r="W101" s="141">
        <f t="shared" si="20"/>
        <v>8766.1810453969974</v>
      </c>
    </row>
    <row r="102" spans="1:23" outlineLevel="2" x14ac:dyDescent="0.25">
      <c r="A102" s="67" t="s">
        <v>280</v>
      </c>
      <c r="B102" s="68">
        <v>25053</v>
      </c>
      <c r="C102" s="68" t="s">
        <v>281</v>
      </c>
      <c r="D102" s="122">
        <f t="shared" si="13"/>
        <v>49.94383994383994</v>
      </c>
      <c r="E102" s="122">
        <v>25</v>
      </c>
      <c r="F102" s="122">
        <v>1125</v>
      </c>
      <c r="G102" s="123">
        <f t="shared" si="14"/>
        <v>499.43839943839941</v>
      </c>
      <c r="H102" s="123">
        <v>15</v>
      </c>
      <c r="I102" s="123">
        <v>6750</v>
      </c>
      <c r="J102" s="124">
        <f t="shared" si="15"/>
        <v>1387.3288873288873</v>
      </c>
      <c r="K102" s="124">
        <v>10</v>
      </c>
      <c r="L102" s="124">
        <v>12500</v>
      </c>
      <c r="M102" s="124">
        <f t="shared" si="16"/>
        <v>1936.7111267111268</v>
      </c>
      <c r="N102" s="69">
        <f t="shared" ref="N102:N111" si="23">F102+I102+L102</f>
        <v>20375</v>
      </c>
      <c r="O102" s="125">
        <f>'1. INVENTARIO BOVINO 2020'!F101</f>
        <v>1164</v>
      </c>
      <c r="P102" s="125">
        <f>'1. INVENTARIO BOVINO 2020'!G101</f>
        <v>1998</v>
      </c>
      <c r="Q102" s="125">
        <f t="shared" si="18"/>
        <v>3162</v>
      </c>
      <c r="R102" s="125">
        <v>2.5787965616045847</v>
      </c>
      <c r="S102" s="125">
        <v>25.787965616045845</v>
      </c>
      <c r="T102" s="125">
        <v>71.633237822349571</v>
      </c>
      <c r="U102" s="125">
        <v>38.750438750438754</v>
      </c>
      <c r="V102" s="125">
        <f t="shared" si="19"/>
        <v>1225.2888732888734</v>
      </c>
      <c r="W102" s="125">
        <f t="shared" si="20"/>
        <v>1936.7111267111266</v>
      </c>
    </row>
    <row r="103" spans="1:23" outlineLevel="2" x14ac:dyDescent="0.25">
      <c r="A103" s="78" t="s">
        <v>280</v>
      </c>
      <c r="B103" s="8">
        <v>25120</v>
      </c>
      <c r="C103" s="8" t="s">
        <v>282</v>
      </c>
      <c r="D103" s="126">
        <f t="shared" si="13"/>
        <v>0</v>
      </c>
      <c r="E103" s="126" t="s">
        <v>357</v>
      </c>
      <c r="F103" s="126"/>
      <c r="G103" s="127">
        <f t="shared" si="14"/>
        <v>332.40770989872595</v>
      </c>
      <c r="H103" s="127">
        <v>7</v>
      </c>
      <c r="I103" s="127">
        <v>1750</v>
      </c>
      <c r="J103" s="128">
        <f t="shared" si="15"/>
        <v>1861.4831754328652</v>
      </c>
      <c r="K103" s="128">
        <v>6</v>
      </c>
      <c r="L103" s="128">
        <v>8400</v>
      </c>
      <c r="M103" s="128">
        <f t="shared" si="16"/>
        <v>2193.8908853315911</v>
      </c>
      <c r="N103" s="79">
        <f t="shared" si="23"/>
        <v>10150</v>
      </c>
      <c r="O103" s="129">
        <f>'1. INVENTARIO BOVINO 2020'!F102</f>
        <v>900</v>
      </c>
      <c r="P103" s="129">
        <f>'1. INVENTARIO BOVINO 2020'!G102</f>
        <v>3170</v>
      </c>
      <c r="Q103" s="129">
        <f t="shared" si="18"/>
        <v>4070</v>
      </c>
      <c r="R103" s="129">
        <v>0</v>
      </c>
      <c r="S103" s="129">
        <v>15.151515151515152</v>
      </c>
      <c r="T103" s="129">
        <v>84.848484848484844</v>
      </c>
      <c r="U103" s="129">
        <v>46.09604704344985</v>
      </c>
      <c r="V103" s="129">
        <f t="shared" si="19"/>
        <v>1876.1091146684089</v>
      </c>
      <c r="W103" s="129">
        <f t="shared" si="20"/>
        <v>2193.8908853315911</v>
      </c>
    </row>
    <row r="104" spans="1:23" outlineLevel="2" x14ac:dyDescent="0.25">
      <c r="A104" s="78" t="s">
        <v>280</v>
      </c>
      <c r="B104" s="8">
        <v>25290</v>
      </c>
      <c r="C104" s="8" t="s">
        <v>283</v>
      </c>
      <c r="D104" s="126">
        <f t="shared" si="13"/>
        <v>672.90145985401466</v>
      </c>
      <c r="E104" s="126">
        <v>25</v>
      </c>
      <c r="F104" s="126">
        <v>18750</v>
      </c>
      <c r="G104" s="127">
        <f t="shared" si="14"/>
        <v>1536.0097323600974</v>
      </c>
      <c r="H104" s="127">
        <v>10</v>
      </c>
      <c r="I104" s="127">
        <v>17120</v>
      </c>
      <c r="J104" s="128">
        <f t="shared" si="15"/>
        <v>1920.0121654501218</v>
      </c>
      <c r="K104" s="128">
        <v>8</v>
      </c>
      <c r="L104" s="128">
        <v>17120</v>
      </c>
      <c r="M104" s="128">
        <f t="shared" si="16"/>
        <v>4128.9233576642337</v>
      </c>
      <c r="N104" s="79">
        <f t="shared" si="23"/>
        <v>52990</v>
      </c>
      <c r="O104" s="129">
        <f>'1. INVENTARIO BOVINO 2020'!F103</f>
        <v>1582</v>
      </c>
      <c r="P104" s="129">
        <f>'1. INVENTARIO BOVINO 2020'!G103</f>
        <v>4318</v>
      </c>
      <c r="Q104" s="129">
        <f t="shared" si="18"/>
        <v>5900</v>
      </c>
      <c r="R104" s="129">
        <v>16.297262059973924</v>
      </c>
      <c r="S104" s="129">
        <v>37.201216862233814</v>
      </c>
      <c r="T104" s="129">
        <v>46.501521077792262</v>
      </c>
      <c r="U104" s="129">
        <v>30.018248175182482</v>
      </c>
      <c r="V104" s="129">
        <f t="shared" si="19"/>
        <v>1771.0766423357666</v>
      </c>
      <c r="W104" s="129">
        <f t="shared" si="20"/>
        <v>4128.9233576642337</v>
      </c>
    </row>
    <row r="105" spans="1:23" outlineLevel="2" x14ac:dyDescent="0.25">
      <c r="A105" s="78" t="s">
        <v>280</v>
      </c>
      <c r="B105" s="8">
        <v>25312</v>
      </c>
      <c r="C105" s="8" t="s">
        <v>284</v>
      </c>
      <c r="D105" s="126">
        <f t="shared" si="13"/>
        <v>306.74957216200795</v>
      </c>
      <c r="E105" s="126">
        <v>22</v>
      </c>
      <c r="F105" s="126">
        <v>8426</v>
      </c>
      <c r="G105" s="127">
        <f t="shared" si="14"/>
        <v>1640.2692527096403</v>
      </c>
      <c r="H105" s="127">
        <v>14</v>
      </c>
      <c r="I105" s="127">
        <v>28672</v>
      </c>
      <c r="J105" s="128">
        <f t="shared" si="15"/>
        <v>409.26640045636043</v>
      </c>
      <c r="K105" s="128">
        <v>10</v>
      </c>
      <c r="L105" s="128">
        <v>5110</v>
      </c>
      <c r="M105" s="128">
        <f t="shared" si="16"/>
        <v>2356.2852253280089</v>
      </c>
      <c r="N105" s="79">
        <f t="shared" si="23"/>
        <v>42208</v>
      </c>
      <c r="O105" s="129">
        <f>'1. INVENTARIO BOVINO 2020'!F104</f>
        <v>699</v>
      </c>
      <c r="P105" s="129">
        <f>'1. INVENTARIO BOVINO 2020'!G104</f>
        <v>2109</v>
      </c>
      <c r="Q105" s="129">
        <f t="shared" si="18"/>
        <v>2808</v>
      </c>
      <c r="R105" s="129">
        <v>13.018354860639022</v>
      </c>
      <c r="S105" s="129">
        <v>69.612508497620667</v>
      </c>
      <c r="T105" s="129">
        <v>17.369136641740312</v>
      </c>
      <c r="U105" s="129">
        <v>16.086708499714774</v>
      </c>
      <c r="V105" s="129">
        <f t="shared" si="19"/>
        <v>451.71477467199088</v>
      </c>
      <c r="W105" s="129">
        <f t="shared" si="20"/>
        <v>2356.2852253280089</v>
      </c>
    </row>
    <row r="106" spans="1:23" outlineLevel="2" x14ac:dyDescent="0.25">
      <c r="A106" s="78" t="s">
        <v>280</v>
      </c>
      <c r="B106" s="8">
        <v>25524</v>
      </c>
      <c r="C106" s="8" t="s">
        <v>285</v>
      </c>
      <c r="D106" s="126">
        <f t="shared" si="13"/>
        <v>0</v>
      </c>
      <c r="E106" s="126" t="s">
        <v>357</v>
      </c>
      <c r="F106" s="126"/>
      <c r="G106" s="127">
        <f t="shared" si="14"/>
        <v>639.04761904761915</v>
      </c>
      <c r="H106" s="127">
        <v>6</v>
      </c>
      <c r="I106" s="127">
        <v>3300</v>
      </c>
      <c r="J106" s="128">
        <f t="shared" si="15"/>
        <v>406.66666666666663</v>
      </c>
      <c r="K106" s="128">
        <v>7</v>
      </c>
      <c r="L106" s="128">
        <v>2450</v>
      </c>
      <c r="M106" s="128">
        <f t="shared" si="16"/>
        <v>1045.7142857142858</v>
      </c>
      <c r="N106" s="79">
        <f t="shared" si="23"/>
        <v>5750</v>
      </c>
      <c r="O106" s="129">
        <f>'1. INVENTARIO BOVINO 2020'!F105</f>
        <v>412</v>
      </c>
      <c r="P106" s="129">
        <f>'1. INVENTARIO BOVINO 2020'!G105</f>
        <v>1174</v>
      </c>
      <c r="Q106" s="129">
        <f t="shared" si="18"/>
        <v>1586</v>
      </c>
      <c r="R106" s="129">
        <v>0</v>
      </c>
      <c r="S106" s="129">
        <v>61.111111111111114</v>
      </c>
      <c r="T106" s="129">
        <v>38.888888888888886</v>
      </c>
      <c r="U106" s="129">
        <v>34.065934065934066</v>
      </c>
      <c r="V106" s="129">
        <f t="shared" si="19"/>
        <v>540.28571428571422</v>
      </c>
      <c r="W106" s="129">
        <f t="shared" si="20"/>
        <v>1045.7142857142858</v>
      </c>
    </row>
    <row r="107" spans="1:23" outlineLevel="2" x14ac:dyDescent="0.25">
      <c r="A107" s="78" t="s">
        <v>280</v>
      </c>
      <c r="B107" s="8">
        <v>25535</v>
      </c>
      <c r="C107" s="8" t="s">
        <v>286</v>
      </c>
      <c r="D107" s="126">
        <f t="shared" si="13"/>
        <v>365.27755936467997</v>
      </c>
      <c r="E107" s="126">
        <v>18</v>
      </c>
      <c r="F107" s="126">
        <v>7200</v>
      </c>
      <c r="G107" s="127">
        <f t="shared" si="14"/>
        <v>849.27032552288108</v>
      </c>
      <c r="H107" s="127">
        <v>8</v>
      </c>
      <c r="I107" s="127">
        <v>7440</v>
      </c>
      <c r="J107" s="128">
        <f t="shared" si="15"/>
        <v>3013.5398647586094</v>
      </c>
      <c r="K107" s="128">
        <v>12</v>
      </c>
      <c r="L107" s="128">
        <v>39600</v>
      </c>
      <c r="M107" s="128">
        <f t="shared" si="16"/>
        <v>4228.0877496461708</v>
      </c>
      <c r="N107" s="79">
        <f t="shared" si="23"/>
        <v>54240</v>
      </c>
      <c r="O107" s="129">
        <f>'1. INVENTARIO BOVINO 2020'!F106</f>
        <v>1003</v>
      </c>
      <c r="P107" s="129">
        <f>'1. INVENTARIO BOVINO 2020'!G106</f>
        <v>4804</v>
      </c>
      <c r="Q107" s="129">
        <f t="shared" si="18"/>
        <v>5807</v>
      </c>
      <c r="R107" s="129">
        <v>8.639308855291576</v>
      </c>
      <c r="S107" s="129">
        <v>20.086393088552917</v>
      </c>
      <c r="T107" s="129">
        <v>71.274298056155502</v>
      </c>
      <c r="U107" s="129">
        <v>27.189809718509199</v>
      </c>
      <c r="V107" s="129">
        <f t="shared" si="19"/>
        <v>1578.9122503538292</v>
      </c>
      <c r="W107" s="129">
        <f t="shared" si="20"/>
        <v>4228.0877496461708</v>
      </c>
    </row>
    <row r="108" spans="1:23" outlineLevel="2" x14ac:dyDescent="0.25">
      <c r="A108" s="78" t="s">
        <v>280</v>
      </c>
      <c r="B108" s="8">
        <v>25649</v>
      </c>
      <c r="C108" s="8" t="s">
        <v>287</v>
      </c>
      <c r="D108" s="126">
        <f t="shared" si="13"/>
        <v>0</v>
      </c>
      <c r="E108" s="126" t="s">
        <v>357</v>
      </c>
      <c r="F108" s="126"/>
      <c r="G108" s="127">
        <f t="shared" si="14"/>
        <v>671.53711279953245</v>
      </c>
      <c r="H108" s="127">
        <v>9</v>
      </c>
      <c r="I108" s="127">
        <v>4500</v>
      </c>
      <c r="J108" s="128">
        <f t="shared" si="15"/>
        <v>1477.3816481589713</v>
      </c>
      <c r="K108" s="128">
        <v>5</v>
      </c>
      <c r="L108" s="128">
        <v>5500</v>
      </c>
      <c r="M108" s="128">
        <f t="shared" si="16"/>
        <v>2148.9187609585038</v>
      </c>
      <c r="N108" s="79">
        <f t="shared" si="23"/>
        <v>10000</v>
      </c>
      <c r="O108" s="129">
        <f>'1. INVENTARIO BOVINO 2020'!F107</f>
        <v>597</v>
      </c>
      <c r="P108" s="129">
        <f>'1. INVENTARIO BOVINO 2020'!G107</f>
        <v>1701</v>
      </c>
      <c r="Q108" s="129">
        <f t="shared" si="18"/>
        <v>2298</v>
      </c>
      <c r="R108" s="129">
        <v>0</v>
      </c>
      <c r="S108" s="129">
        <v>31.25</v>
      </c>
      <c r="T108" s="129">
        <v>68.75</v>
      </c>
      <c r="U108" s="129">
        <v>6.4874342489772063</v>
      </c>
      <c r="V108" s="129">
        <f t="shared" si="19"/>
        <v>149.08123904149622</v>
      </c>
      <c r="W108" s="129">
        <f t="shared" si="20"/>
        <v>2148.9187609585038</v>
      </c>
    </row>
    <row r="109" spans="1:23" outlineLevel="2" x14ac:dyDescent="0.25">
      <c r="A109" s="78" t="s">
        <v>280</v>
      </c>
      <c r="B109" s="8">
        <v>25743</v>
      </c>
      <c r="C109" s="8" t="s">
        <v>288</v>
      </c>
      <c r="D109" s="126">
        <f t="shared" si="13"/>
        <v>297.35399284862933</v>
      </c>
      <c r="E109" s="126">
        <v>16</v>
      </c>
      <c r="F109" s="126">
        <v>5040</v>
      </c>
      <c r="G109" s="127">
        <f t="shared" si="14"/>
        <v>483.31823599523244</v>
      </c>
      <c r="H109" s="127">
        <v>8.5</v>
      </c>
      <c r="I109" s="127">
        <v>4352</v>
      </c>
      <c r="J109" s="128">
        <f t="shared" si="15"/>
        <v>2102.2455303933252</v>
      </c>
      <c r="K109" s="128">
        <v>11.5</v>
      </c>
      <c r="L109" s="128">
        <v>25610.5</v>
      </c>
      <c r="M109" s="128">
        <f t="shared" si="16"/>
        <v>2882.9177592371871</v>
      </c>
      <c r="N109" s="79">
        <f t="shared" si="23"/>
        <v>35002.5</v>
      </c>
      <c r="O109" s="129">
        <f>'1. INVENTARIO BOVINO 2020'!F108</f>
        <v>689</v>
      </c>
      <c r="P109" s="129">
        <f>'1. INVENTARIO BOVINO 2020'!G108</f>
        <v>3271</v>
      </c>
      <c r="Q109" s="129">
        <f t="shared" si="18"/>
        <v>3960</v>
      </c>
      <c r="R109" s="129">
        <v>10.314341846758349</v>
      </c>
      <c r="S109" s="129">
        <v>16.764898493778652</v>
      </c>
      <c r="T109" s="129">
        <v>72.920759659463002</v>
      </c>
      <c r="U109" s="129">
        <v>27.199046483909417</v>
      </c>
      <c r="V109" s="129">
        <f t="shared" si="19"/>
        <v>1077.0822407628129</v>
      </c>
      <c r="W109" s="129">
        <f t="shared" si="20"/>
        <v>2882.9177592371871</v>
      </c>
    </row>
    <row r="110" spans="1:23" outlineLevel="2" x14ac:dyDescent="0.25">
      <c r="A110" s="78" t="s">
        <v>280</v>
      </c>
      <c r="B110" s="8">
        <v>25805</v>
      </c>
      <c r="C110" s="8" t="s">
        <v>289</v>
      </c>
      <c r="D110" s="126">
        <f t="shared" si="13"/>
        <v>0</v>
      </c>
      <c r="E110" s="126" t="s">
        <v>357</v>
      </c>
      <c r="F110" s="126"/>
      <c r="G110" s="127">
        <f t="shared" si="14"/>
        <v>752.9454545454546</v>
      </c>
      <c r="H110" s="127">
        <v>4</v>
      </c>
      <c r="I110" s="127">
        <v>2856</v>
      </c>
      <c r="J110" s="128">
        <f t="shared" si="15"/>
        <v>107.56363636363636</v>
      </c>
      <c r="K110" s="128">
        <v>4</v>
      </c>
      <c r="L110" s="128">
        <v>408</v>
      </c>
      <c r="M110" s="128">
        <f t="shared" si="16"/>
        <v>860.5090909090909</v>
      </c>
      <c r="N110" s="79">
        <f t="shared" si="23"/>
        <v>3264</v>
      </c>
      <c r="O110" s="129">
        <f>'1. INVENTARIO BOVINO 2020'!F109</f>
        <v>363</v>
      </c>
      <c r="P110" s="129">
        <f>'1. INVENTARIO BOVINO 2020'!G109</f>
        <v>1145</v>
      </c>
      <c r="Q110" s="129">
        <f t="shared" si="18"/>
        <v>1508</v>
      </c>
      <c r="R110" s="129">
        <v>0</v>
      </c>
      <c r="S110" s="129">
        <v>87.5</v>
      </c>
      <c r="T110" s="129">
        <v>12.5</v>
      </c>
      <c r="U110" s="129">
        <v>42.93706293706294</v>
      </c>
      <c r="V110" s="129">
        <f t="shared" si="19"/>
        <v>647.4909090909091</v>
      </c>
      <c r="W110" s="129">
        <f t="shared" si="20"/>
        <v>860.5090909090909</v>
      </c>
    </row>
    <row r="111" spans="1:23" ht="15.75" outlineLevel="2" thickBot="1" x14ac:dyDescent="0.3">
      <c r="A111" s="130" t="s">
        <v>280</v>
      </c>
      <c r="B111" s="131">
        <v>25506</v>
      </c>
      <c r="C111" s="131" t="s">
        <v>290</v>
      </c>
      <c r="D111" s="132">
        <f t="shared" si="13"/>
        <v>0</v>
      </c>
      <c r="E111" s="132" t="s">
        <v>357</v>
      </c>
      <c r="F111" s="132"/>
      <c r="G111" s="133">
        <f t="shared" si="14"/>
        <v>295.82577132486387</v>
      </c>
      <c r="H111" s="133">
        <v>5</v>
      </c>
      <c r="I111" s="133">
        <v>625</v>
      </c>
      <c r="J111" s="134">
        <f t="shared" si="15"/>
        <v>501.72050816696918</v>
      </c>
      <c r="K111" s="134">
        <v>7</v>
      </c>
      <c r="L111" s="134">
        <v>1484</v>
      </c>
      <c r="M111" s="134">
        <f t="shared" si="16"/>
        <v>797.54627949183305</v>
      </c>
      <c r="N111" s="135">
        <f t="shared" si="23"/>
        <v>2109</v>
      </c>
      <c r="O111" s="136">
        <f>'1. INVENTARIO BOVINO 2020'!F110</f>
        <v>280</v>
      </c>
      <c r="P111" s="136">
        <f>'1. INVENTARIO BOVINO 2020'!G110</f>
        <v>1024</v>
      </c>
      <c r="Q111" s="136">
        <f t="shared" si="18"/>
        <v>1304</v>
      </c>
      <c r="R111" s="136">
        <v>0</v>
      </c>
      <c r="S111" s="136">
        <v>37.091988130563799</v>
      </c>
      <c r="T111" s="136">
        <v>62.908011869436201</v>
      </c>
      <c r="U111" s="136">
        <v>38.83847549909256</v>
      </c>
      <c r="V111" s="136">
        <f t="shared" si="19"/>
        <v>506.45372050816695</v>
      </c>
      <c r="W111" s="136">
        <f t="shared" si="20"/>
        <v>797.54627949183305</v>
      </c>
    </row>
    <row r="112" spans="1:23" ht="15.75" outlineLevel="1" thickBot="1" x14ac:dyDescent="0.3">
      <c r="A112" s="137" t="s">
        <v>291</v>
      </c>
      <c r="B112" s="138"/>
      <c r="C112" s="138"/>
      <c r="D112" s="139">
        <f t="shared" si="13"/>
        <v>1940.9195013131666</v>
      </c>
      <c r="E112" s="139"/>
      <c r="F112" s="139">
        <f>SUBTOTAL(9,F102:F111)</f>
        <v>40541</v>
      </c>
      <c r="G112" s="139">
        <f t="shared" si="14"/>
        <v>7988.2217827421446</v>
      </c>
      <c r="H112" s="139"/>
      <c r="I112" s="139">
        <f>SUBTOTAL(9,I102:I111)</f>
        <v>77365</v>
      </c>
      <c r="J112" s="139">
        <f t="shared" si="15"/>
        <v>12910.754548618801</v>
      </c>
      <c r="K112" s="139"/>
      <c r="L112" s="139">
        <f>SUBTOTAL(9,L102:L111)</f>
        <v>118182.5</v>
      </c>
      <c r="M112" s="139">
        <f t="shared" si="16"/>
        <v>22839.895832674112</v>
      </c>
      <c r="N112" s="140">
        <f>SUBTOTAL(9,N102:N111)</f>
        <v>236088.5</v>
      </c>
      <c r="O112" s="141">
        <f>'1. INVENTARIO BOVINO 2020'!F111</f>
        <v>7689</v>
      </c>
      <c r="P112" s="141">
        <f>'1. INVENTARIO BOVINO 2020'!G111</f>
        <v>24714</v>
      </c>
      <c r="Q112" s="141">
        <f t="shared" si="18"/>
        <v>32403</v>
      </c>
      <c r="R112" s="141">
        <v>8.497934997306519</v>
      </c>
      <c r="S112" s="141">
        <v>34.974860836775008</v>
      </c>
      <c r="T112" s="141">
        <v>56.527204165918477</v>
      </c>
      <c r="U112" s="141">
        <v>29.513020915735847</v>
      </c>
      <c r="V112" s="141">
        <f t="shared" si="19"/>
        <v>9563.104167325886</v>
      </c>
      <c r="W112" s="141">
        <f t="shared" si="20"/>
        <v>22839.895832674112</v>
      </c>
    </row>
    <row r="113" spans="1:23" outlineLevel="2" x14ac:dyDescent="0.25">
      <c r="A113" s="67" t="s">
        <v>292</v>
      </c>
      <c r="B113" s="68">
        <v>25035</v>
      </c>
      <c r="C113" s="68" t="s">
        <v>293</v>
      </c>
      <c r="D113" s="122">
        <f t="shared" si="13"/>
        <v>0</v>
      </c>
      <c r="E113" s="122" t="s">
        <v>357</v>
      </c>
      <c r="F113" s="122"/>
      <c r="G113" s="123">
        <f t="shared" si="14"/>
        <v>90.057049714751443</v>
      </c>
      <c r="H113" s="123">
        <v>5</v>
      </c>
      <c r="I113" s="123">
        <v>500</v>
      </c>
      <c r="J113" s="124">
        <f t="shared" si="15"/>
        <v>576.36511817440919</v>
      </c>
      <c r="K113" s="124">
        <v>4</v>
      </c>
      <c r="L113" s="124">
        <v>2560</v>
      </c>
      <c r="M113" s="124">
        <f t="shared" si="16"/>
        <v>666.42216788916062</v>
      </c>
      <c r="N113" s="69">
        <f t="shared" ref="N113:N122" si="24">F113+I113+L113</f>
        <v>3060</v>
      </c>
      <c r="O113" s="125">
        <f>'1. INVENTARIO BOVINO 2020'!F112</f>
        <v>463</v>
      </c>
      <c r="P113" s="125">
        <f>'1. INVENTARIO BOVINO 2020'!G112</f>
        <v>642</v>
      </c>
      <c r="Q113" s="125">
        <f t="shared" si="18"/>
        <v>1105</v>
      </c>
      <c r="R113" s="125">
        <v>0</v>
      </c>
      <c r="S113" s="125">
        <v>13.513513513513514</v>
      </c>
      <c r="T113" s="125">
        <v>86.486486486486484</v>
      </c>
      <c r="U113" s="125">
        <v>39.690301548492258</v>
      </c>
      <c r="V113" s="125">
        <f t="shared" si="19"/>
        <v>438.57783211083944</v>
      </c>
      <c r="W113" s="125">
        <f t="shared" si="20"/>
        <v>666.42216788916062</v>
      </c>
    </row>
    <row r="114" spans="1:23" outlineLevel="2" x14ac:dyDescent="0.25">
      <c r="A114" s="78" t="s">
        <v>292</v>
      </c>
      <c r="B114" s="8">
        <v>25040</v>
      </c>
      <c r="C114" s="8" t="s">
        <v>294</v>
      </c>
      <c r="D114" s="126">
        <f t="shared" si="13"/>
        <v>913.71700507614207</v>
      </c>
      <c r="E114" s="126">
        <v>25</v>
      </c>
      <c r="F114" s="126">
        <v>24300</v>
      </c>
      <c r="G114" s="127">
        <f t="shared" si="14"/>
        <v>874.23540609137058</v>
      </c>
      <c r="H114" s="127">
        <v>7</v>
      </c>
      <c r="I114" s="127">
        <v>6510</v>
      </c>
      <c r="J114" s="128">
        <f t="shared" si="15"/>
        <v>483.17956852791872</v>
      </c>
      <c r="K114" s="128">
        <v>4</v>
      </c>
      <c r="L114" s="128">
        <v>2056</v>
      </c>
      <c r="M114" s="128">
        <f t="shared" si="16"/>
        <v>2271.1319796954313</v>
      </c>
      <c r="N114" s="79">
        <f t="shared" si="24"/>
        <v>32866</v>
      </c>
      <c r="O114" s="129">
        <f>'1. INVENTARIO BOVINO 2020'!F113</f>
        <v>902</v>
      </c>
      <c r="P114" s="129">
        <f>'1. INVENTARIO BOVINO 2020'!G113</f>
        <v>2061</v>
      </c>
      <c r="Q114" s="129">
        <f t="shared" si="18"/>
        <v>2963</v>
      </c>
      <c r="R114" s="129">
        <v>40.231788079470199</v>
      </c>
      <c r="S114" s="129">
        <v>38.493377483443709</v>
      </c>
      <c r="T114" s="129">
        <v>21.274834437086092</v>
      </c>
      <c r="U114" s="129">
        <v>23.350253807106601</v>
      </c>
      <c r="V114" s="129">
        <f t="shared" si="19"/>
        <v>691.86802030456863</v>
      </c>
      <c r="W114" s="129">
        <f t="shared" si="20"/>
        <v>2271.1319796954313</v>
      </c>
    </row>
    <row r="115" spans="1:23" outlineLevel="2" x14ac:dyDescent="0.25">
      <c r="A115" s="78" t="s">
        <v>292</v>
      </c>
      <c r="B115" s="8">
        <v>25599</v>
      </c>
      <c r="C115" s="8" t="s">
        <v>295</v>
      </c>
      <c r="D115" s="126">
        <f t="shared" si="13"/>
        <v>119.5133819951338</v>
      </c>
      <c r="E115" s="126">
        <v>10</v>
      </c>
      <c r="F115" s="126">
        <f>D115*E115</f>
        <v>1195.133819951338</v>
      </c>
      <c r="G115" s="127">
        <f t="shared" si="14"/>
        <v>199.18896999188971</v>
      </c>
      <c r="H115" s="127">
        <v>2</v>
      </c>
      <c r="I115" s="127">
        <v>400</v>
      </c>
      <c r="J115" s="128">
        <f t="shared" si="15"/>
        <v>348.58069748580698</v>
      </c>
      <c r="K115" s="128">
        <v>1</v>
      </c>
      <c r="L115" s="128">
        <v>350</v>
      </c>
      <c r="M115" s="128">
        <f t="shared" si="16"/>
        <v>667.2830494728305</v>
      </c>
      <c r="N115" s="79">
        <f t="shared" si="24"/>
        <v>1945.133819951338</v>
      </c>
      <c r="O115" s="129">
        <f>'1. INVENTARIO BOVINO 2020'!F114</f>
        <v>250</v>
      </c>
      <c r="P115" s="129">
        <f>'1. INVENTARIO BOVINO 2020'!G114</f>
        <v>978</v>
      </c>
      <c r="Q115" s="129">
        <f t="shared" si="18"/>
        <v>1228</v>
      </c>
      <c r="R115" s="129">
        <v>17.910447761194028</v>
      </c>
      <c r="S115" s="129">
        <v>29.850746268656717</v>
      </c>
      <c r="T115" s="129">
        <v>52.238805970149251</v>
      </c>
      <c r="U115" s="129">
        <v>45.660989456609897</v>
      </c>
      <c r="V115" s="129">
        <f t="shared" si="19"/>
        <v>560.7169505271695</v>
      </c>
      <c r="W115" s="129">
        <f t="shared" si="20"/>
        <v>667.2830494728305</v>
      </c>
    </row>
    <row r="116" spans="1:23" outlineLevel="2" x14ac:dyDescent="0.25">
      <c r="A116" s="78" t="s">
        <v>292</v>
      </c>
      <c r="B116" s="8">
        <v>25123</v>
      </c>
      <c r="C116" s="8" t="s">
        <v>296</v>
      </c>
      <c r="D116" s="126">
        <f t="shared" si="13"/>
        <v>0</v>
      </c>
      <c r="E116" s="126" t="s">
        <v>357</v>
      </c>
      <c r="F116" s="126"/>
      <c r="G116" s="127">
        <f t="shared" si="14"/>
        <v>405.78512396694214</v>
      </c>
      <c r="H116" s="127">
        <v>7</v>
      </c>
      <c r="I116" s="127">
        <v>2100</v>
      </c>
      <c r="J116" s="128">
        <f t="shared" si="15"/>
        <v>405.78512396694214</v>
      </c>
      <c r="K116" s="128">
        <v>6</v>
      </c>
      <c r="L116" s="128">
        <v>1800</v>
      </c>
      <c r="M116" s="128">
        <f t="shared" si="16"/>
        <v>811.57024793388427</v>
      </c>
      <c r="N116" s="79">
        <f t="shared" si="24"/>
        <v>3900</v>
      </c>
      <c r="O116" s="129">
        <f>'1. INVENTARIO BOVINO 2020'!F115</f>
        <v>289</v>
      </c>
      <c r="P116" s="129">
        <f>'1. INVENTARIO BOVINO 2020'!G115</f>
        <v>693</v>
      </c>
      <c r="Q116" s="129">
        <f t="shared" si="18"/>
        <v>982</v>
      </c>
      <c r="R116" s="129">
        <v>0</v>
      </c>
      <c r="S116" s="129">
        <v>50</v>
      </c>
      <c r="T116" s="129">
        <v>50</v>
      </c>
      <c r="U116" s="129">
        <v>17.355371900826448</v>
      </c>
      <c r="V116" s="129">
        <f t="shared" si="19"/>
        <v>170.42975206611573</v>
      </c>
      <c r="W116" s="129">
        <f t="shared" si="20"/>
        <v>811.57024793388427</v>
      </c>
    </row>
    <row r="117" spans="1:23" outlineLevel="2" x14ac:dyDescent="0.25">
      <c r="A117" s="78" t="s">
        <v>292</v>
      </c>
      <c r="B117" s="8">
        <v>25245</v>
      </c>
      <c r="C117" s="8" t="s">
        <v>297</v>
      </c>
      <c r="D117" s="126">
        <f t="shared" si="13"/>
        <v>60.723419802703695</v>
      </c>
      <c r="E117" s="126">
        <v>17</v>
      </c>
      <c r="F117" s="126">
        <v>1020</v>
      </c>
      <c r="G117" s="127">
        <f t="shared" si="14"/>
        <v>1767.0515162586776</v>
      </c>
      <c r="H117" s="127">
        <v>6</v>
      </c>
      <c r="I117" s="127">
        <v>10476</v>
      </c>
      <c r="J117" s="128">
        <f t="shared" si="15"/>
        <v>782.32005845816593</v>
      </c>
      <c r="K117" s="128">
        <v>7</v>
      </c>
      <c r="L117" s="128">
        <v>5411</v>
      </c>
      <c r="M117" s="128">
        <f t="shared" si="16"/>
        <v>2610.0949945195471</v>
      </c>
      <c r="N117" s="79">
        <f t="shared" si="24"/>
        <v>16907</v>
      </c>
      <c r="O117" s="129">
        <f>'1. INVENTARIO BOVINO 2020'!F116</f>
        <v>911</v>
      </c>
      <c r="P117" s="129">
        <f>'1. INVENTARIO BOVINO 2020'!G116</f>
        <v>1859</v>
      </c>
      <c r="Q117" s="129">
        <f t="shared" si="18"/>
        <v>2770</v>
      </c>
      <c r="R117" s="129">
        <v>2.3264831329972857</v>
      </c>
      <c r="S117" s="129">
        <v>67.700659170221016</v>
      </c>
      <c r="T117" s="129">
        <v>29.972857696781698</v>
      </c>
      <c r="U117" s="129">
        <v>5.7727438801607596</v>
      </c>
      <c r="V117" s="129">
        <f t="shared" si="19"/>
        <v>159.90500548045304</v>
      </c>
      <c r="W117" s="129">
        <f t="shared" si="20"/>
        <v>2610.0949945195471</v>
      </c>
    </row>
    <row r="118" spans="1:23" outlineLevel="2" x14ac:dyDescent="0.25">
      <c r="A118" s="78" t="s">
        <v>292</v>
      </c>
      <c r="B118" s="8">
        <v>25386</v>
      </c>
      <c r="C118" s="8" t="s">
        <v>298</v>
      </c>
      <c r="D118" s="126">
        <f t="shared" si="13"/>
        <v>67.815777473780201</v>
      </c>
      <c r="E118" s="126">
        <v>10</v>
      </c>
      <c r="F118" s="126">
        <v>650</v>
      </c>
      <c r="G118" s="127">
        <f t="shared" si="14"/>
        <v>352.64204286365714</v>
      </c>
      <c r="H118" s="127">
        <v>6</v>
      </c>
      <c r="I118" s="127">
        <v>2028</v>
      </c>
      <c r="J118" s="128">
        <f t="shared" si="15"/>
        <v>1053.7528499772002</v>
      </c>
      <c r="K118" s="128">
        <v>8</v>
      </c>
      <c r="L118" s="128">
        <v>8080</v>
      </c>
      <c r="M118" s="128">
        <f t="shared" si="16"/>
        <v>1474.2106703146374</v>
      </c>
      <c r="N118" s="79">
        <f t="shared" si="24"/>
        <v>10758</v>
      </c>
      <c r="O118" s="129">
        <f>'1. INVENTARIO BOVINO 2020'!F117</f>
        <v>545</v>
      </c>
      <c r="P118" s="129">
        <f>'1. INVENTARIO BOVINO 2020'!G117</f>
        <v>1743</v>
      </c>
      <c r="Q118" s="129">
        <f t="shared" si="18"/>
        <v>2288</v>
      </c>
      <c r="R118" s="129">
        <v>4.6001415428167016</v>
      </c>
      <c r="S118" s="129">
        <v>23.92073602264685</v>
      </c>
      <c r="T118" s="129">
        <v>71.47912243453645</v>
      </c>
      <c r="U118" s="129">
        <v>35.567715458276332</v>
      </c>
      <c r="V118" s="129">
        <f t="shared" si="19"/>
        <v>813.78932968536242</v>
      </c>
      <c r="W118" s="129">
        <f t="shared" si="20"/>
        <v>1474.2106703146376</v>
      </c>
    </row>
    <row r="119" spans="1:23" outlineLevel="2" x14ac:dyDescent="0.25">
      <c r="A119" s="78" t="s">
        <v>292</v>
      </c>
      <c r="B119" s="8">
        <v>25596</v>
      </c>
      <c r="C119" s="8" t="s">
        <v>299</v>
      </c>
      <c r="D119" s="126">
        <f t="shared" si="13"/>
        <v>0</v>
      </c>
      <c r="E119" s="126" t="s">
        <v>357</v>
      </c>
      <c r="F119" s="126"/>
      <c r="G119" s="127">
        <f t="shared" si="14"/>
        <v>1167.1428571428571</v>
      </c>
      <c r="H119" s="127">
        <v>7</v>
      </c>
      <c r="I119" s="127">
        <v>6650</v>
      </c>
      <c r="J119" s="128">
        <f t="shared" si="15"/>
        <v>1351.4285714285713</v>
      </c>
      <c r="K119" s="128">
        <v>5</v>
      </c>
      <c r="L119" s="128">
        <v>5500</v>
      </c>
      <c r="M119" s="128">
        <f t="shared" si="16"/>
        <v>2518.5714285714284</v>
      </c>
      <c r="N119" s="79">
        <f t="shared" si="24"/>
        <v>12150</v>
      </c>
      <c r="O119" s="129">
        <f>'1. INVENTARIO BOVINO 2020'!F118</f>
        <v>409</v>
      </c>
      <c r="P119" s="129">
        <f>'1. INVENTARIO BOVINO 2020'!G118</f>
        <v>1311</v>
      </c>
      <c r="Q119" s="129">
        <f t="shared" si="18"/>
        <v>1720</v>
      </c>
      <c r="R119" s="129">
        <v>0</v>
      </c>
      <c r="S119" s="129">
        <v>46.341463414634148</v>
      </c>
      <c r="T119" s="129">
        <v>53.658536585365852</v>
      </c>
      <c r="U119" s="129">
        <v>-46.428571428571431</v>
      </c>
      <c r="V119" s="129">
        <f t="shared" si="19"/>
        <v>-798.57142857142856</v>
      </c>
      <c r="W119" s="129">
        <f t="shared" si="20"/>
        <v>2518.5714285714284</v>
      </c>
    </row>
    <row r="120" spans="1:23" outlineLevel="2" x14ac:dyDescent="0.25">
      <c r="A120" s="78" t="s">
        <v>292</v>
      </c>
      <c r="B120" s="8">
        <v>25645</v>
      </c>
      <c r="C120" s="8" t="s">
        <v>300</v>
      </c>
      <c r="D120" s="126">
        <f t="shared" si="13"/>
        <v>213.08198810535262</v>
      </c>
      <c r="E120" s="126">
        <v>17</v>
      </c>
      <c r="F120" s="126">
        <v>3655</v>
      </c>
      <c r="G120" s="127">
        <f t="shared" si="14"/>
        <v>376.61002548853014</v>
      </c>
      <c r="H120" s="127">
        <v>9</v>
      </c>
      <c r="I120" s="127">
        <v>3420</v>
      </c>
      <c r="J120" s="128">
        <f t="shared" si="15"/>
        <v>1288.4027187765507</v>
      </c>
      <c r="K120" s="128">
        <v>6</v>
      </c>
      <c r="L120" s="128">
        <v>7800</v>
      </c>
      <c r="M120" s="128">
        <f t="shared" si="16"/>
        <v>1878.0947323704336</v>
      </c>
      <c r="N120" s="79">
        <f t="shared" si="24"/>
        <v>14875</v>
      </c>
      <c r="O120" s="129">
        <f>'1. INVENTARIO BOVINO 2020'!F119</f>
        <v>495</v>
      </c>
      <c r="P120" s="129">
        <f>'1. INVENTARIO BOVINO 2020'!G119</f>
        <v>1838</v>
      </c>
      <c r="Q120" s="129">
        <f t="shared" si="18"/>
        <v>2333</v>
      </c>
      <c r="R120" s="129">
        <v>11.345646437994723</v>
      </c>
      <c r="S120" s="129">
        <v>20.052770448548813</v>
      </c>
      <c r="T120" s="129">
        <v>68.601583113456471</v>
      </c>
      <c r="U120" s="129">
        <v>19.498725573491928</v>
      </c>
      <c r="V120" s="129">
        <f t="shared" si="19"/>
        <v>454.90526762956665</v>
      </c>
      <c r="W120" s="129">
        <f t="shared" si="20"/>
        <v>1878.0947323704333</v>
      </c>
    </row>
    <row r="121" spans="1:23" outlineLevel="2" x14ac:dyDescent="0.25">
      <c r="A121" s="78" t="s">
        <v>292</v>
      </c>
      <c r="B121" s="8">
        <v>25797</v>
      </c>
      <c r="C121" s="8" t="s">
        <v>301</v>
      </c>
      <c r="D121" s="126">
        <f t="shared" si="13"/>
        <v>0</v>
      </c>
      <c r="E121" s="126" t="s">
        <v>357</v>
      </c>
      <c r="F121" s="126"/>
      <c r="G121" s="127">
        <f t="shared" si="14"/>
        <v>139.08219178082192</v>
      </c>
      <c r="H121" s="127">
        <v>11</v>
      </c>
      <c r="I121" s="127">
        <v>1210</v>
      </c>
      <c r="J121" s="128">
        <f t="shared" si="15"/>
        <v>328.73972602739724</v>
      </c>
      <c r="K121" s="128">
        <v>8</v>
      </c>
      <c r="L121" s="128">
        <v>2080</v>
      </c>
      <c r="M121" s="128">
        <f t="shared" si="16"/>
        <v>467.82191780821915</v>
      </c>
      <c r="N121" s="79">
        <f t="shared" si="24"/>
        <v>3290</v>
      </c>
      <c r="O121" s="129">
        <f>'1. INVENTARIO BOVINO 2020'!F120</f>
        <v>190</v>
      </c>
      <c r="P121" s="129">
        <f>'1. INVENTARIO BOVINO 2020'!G120</f>
        <v>733</v>
      </c>
      <c r="Q121" s="129">
        <f t="shared" si="18"/>
        <v>923</v>
      </c>
      <c r="R121" s="129">
        <v>0</v>
      </c>
      <c r="S121" s="129">
        <v>29.72972972972973</v>
      </c>
      <c r="T121" s="129">
        <v>70.270270270270274</v>
      </c>
      <c r="U121" s="129">
        <v>49.315068493150683</v>
      </c>
      <c r="V121" s="129">
        <f t="shared" si="19"/>
        <v>455.17808219178079</v>
      </c>
      <c r="W121" s="129">
        <f t="shared" si="20"/>
        <v>467.82191780821921</v>
      </c>
    </row>
    <row r="122" spans="1:23" ht="15.75" outlineLevel="2" thickBot="1" x14ac:dyDescent="0.3">
      <c r="A122" s="130" t="s">
        <v>292</v>
      </c>
      <c r="B122" s="131">
        <v>25878</v>
      </c>
      <c r="C122" s="131" t="s">
        <v>302</v>
      </c>
      <c r="D122" s="132">
        <f t="shared" si="13"/>
        <v>0</v>
      </c>
      <c r="E122" s="132" t="s">
        <v>357</v>
      </c>
      <c r="F122" s="132"/>
      <c r="G122" s="133">
        <f t="shared" si="14"/>
        <v>258.88822474596532</v>
      </c>
      <c r="H122" s="133">
        <v>8.5</v>
      </c>
      <c r="I122" s="133">
        <v>2720</v>
      </c>
      <c r="J122" s="134">
        <f t="shared" si="15"/>
        <v>679.58158995815893</v>
      </c>
      <c r="K122" s="134">
        <v>13.2</v>
      </c>
      <c r="L122" s="134">
        <v>11088</v>
      </c>
      <c r="M122" s="134">
        <f t="shared" si="16"/>
        <v>938.46981470412425</v>
      </c>
      <c r="N122" s="135">
        <f t="shared" si="24"/>
        <v>13808</v>
      </c>
      <c r="O122" s="136">
        <f>'1. INVENTARIO BOVINO 2020'!F121</f>
        <v>548</v>
      </c>
      <c r="P122" s="136">
        <f>'1. INVENTARIO BOVINO 2020'!G121</f>
        <v>2159</v>
      </c>
      <c r="Q122" s="136">
        <f t="shared" si="18"/>
        <v>2707</v>
      </c>
      <c r="R122" s="136">
        <v>0</v>
      </c>
      <c r="S122" s="136">
        <v>27.586206896551722</v>
      </c>
      <c r="T122" s="136">
        <v>72.41379310344827</v>
      </c>
      <c r="U122" s="136">
        <v>65.331739390316798</v>
      </c>
      <c r="V122" s="136">
        <f t="shared" si="19"/>
        <v>1768.5301852958758</v>
      </c>
      <c r="W122" s="136">
        <f t="shared" si="20"/>
        <v>938.46981470412425</v>
      </c>
    </row>
    <row r="123" spans="1:23" ht="15.75" outlineLevel="1" thickBot="1" x14ac:dyDescent="0.3">
      <c r="A123" s="137" t="s">
        <v>303</v>
      </c>
      <c r="B123" s="138"/>
      <c r="C123" s="138"/>
      <c r="D123" s="139">
        <f t="shared" si="13"/>
        <v>1426.0764477955806</v>
      </c>
      <c r="E123" s="139"/>
      <c r="F123" s="139">
        <f>SUBTOTAL(9,F113:F122)</f>
        <v>30820.133819951338</v>
      </c>
      <c r="G123" s="139">
        <f t="shared" si="14"/>
        <v>5351.7701329982201</v>
      </c>
      <c r="H123" s="139"/>
      <c r="I123" s="139">
        <f>SUBTOTAL(9,I113:I122)</f>
        <v>36014</v>
      </c>
      <c r="J123" s="139">
        <f t="shared" si="15"/>
        <v>7057.6842077704468</v>
      </c>
      <c r="K123" s="139"/>
      <c r="L123" s="139">
        <f>SUBTOTAL(9,L113:L122)</f>
        <v>46725</v>
      </c>
      <c r="M123" s="139">
        <f t="shared" si="16"/>
        <v>13835.530788564247</v>
      </c>
      <c r="N123" s="140">
        <f>SUBTOTAL(9,N113:N122)</f>
        <v>113559.13381995134</v>
      </c>
      <c r="O123" s="141">
        <f>'1. INVENTARIO BOVINO 2020'!F122</f>
        <v>5002</v>
      </c>
      <c r="P123" s="141">
        <f>'1. INVENTARIO BOVINO 2020'!G122</f>
        <v>14017</v>
      </c>
      <c r="Q123" s="141">
        <f t="shared" si="18"/>
        <v>19019</v>
      </c>
      <c r="R123" s="141">
        <v>10.307349024688692</v>
      </c>
      <c r="S123" s="141">
        <v>38.681350320305192</v>
      </c>
      <c r="T123" s="141">
        <v>51.011300655006117</v>
      </c>
      <c r="U123" s="141">
        <v>27.25416273955388</v>
      </c>
      <c r="V123" s="141">
        <f t="shared" si="19"/>
        <v>5183.4692114357522</v>
      </c>
      <c r="W123" s="141">
        <f t="shared" si="20"/>
        <v>13835.530788564247</v>
      </c>
    </row>
    <row r="124" spans="1:23" outlineLevel="2" x14ac:dyDescent="0.25">
      <c r="A124" s="67" t="s">
        <v>304</v>
      </c>
      <c r="B124" s="68">
        <v>25154</v>
      </c>
      <c r="C124" s="68" t="s">
        <v>305</v>
      </c>
      <c r="D124" s="122">
        <f t="shared" si="13"/>
        <v>1915.9511974694988</v>
      </c>
      <c r="E124" s="122">
        <v>20</v>
      </c>
      <c r="F124" s="122">
        <v>40000</v>
      </c>
      <c r="G124" s="123">
        <f t="shared" si="14"/>
        <v>4789.8779936737465</v>
      </c>
      <c r="H124" s="123">
        <v>9</v>
      </c>
      <c r="I124" s="123">
        <v>45000</v>
      </c>
      <c r="J124" s="124">
        <f t="shared" si="15"/>
        <v>3065.5219159511976</v>
      </c>
      <c r="K124" s="124">
        <v>7</v>
      </c>
      <c r="L124" s="124">
        <v>22400</v>
      </c>
      <c r="M124" s="124">
        <f t="shared" si="16"/>
        <v>9771.3511070944442</v>
      </c>
      <c r="N124" s="69">
        <f t="shared" ref="N124:N133" si="25">F124+I124+L124</f>
        <v>107400</v>
      </c>
      <c r="O124" s="125">
        <f>'1. INVENTARIO BOVINO 2020'!F123</f>
        <v>1331</v>
      </c>
      <c r="P124" s="125">
        <f>'1. INVENTARIO BOVINO 2020'!G123</f>
        <v>9269</v>
      </c>
      <c r="Q124" s="125">
        <f t="shared" si="18"/>
        <v>10600</v>
      </c>
      <c r="R124" s="125">
        <v>19.607843137254903</v>
      </c>
      <c r="S124" s="125">
        <v>49.019607843137258</v>
      </c>
      <c r="T124" s="125">
        <v>31.372549019607842</v>
      </c>
      <c r="U124" s="125">
        <v>7.817442385901491</v>
      </c>
      <c r="V124" s="125">
        <f t="shared" si="19"/>
        <v>828.648892905558</v>
      </c>
      <c r="W124" s="125">
        <f t="shared" si="20"/>
        <v>9771.3511070944423</v>
      </c>
    </row>
    <row r="125" spans="1:23" outlineLevel="2" x14ac:dyDescent="0.25">
      <c r="A125" s="78" t="s">
        <v>304</v>
      </c>
      <c r="B125" s="8">
        <v>25224</v>
      </c>
      <c r="C125" s="8" t="s">
        <v>306</v>
      </c>
      <c r="D125" s="126">
        <f t="shared" si="13"/>
        <v>1480.0126302494475</v>
      </c>
      <c r="E125" s="126">
        <v>30</v>
      </c>
      <c r="F125" s="126">
        <v>36000</v>
      </c>
      <c r="G125" s="127">
        <f t="shared" si="14"/>
        <v>1726.6814019576884</v>
      </c>
      <c r="H125" s="127">
        <v>15</v>
      </c>
      <c r="I125" s="127">
        <v>21000</v>
      </c>
      <c r="J125" s="128">
        <f t="shared" si="15"/>
        <v>370.00315756236188</v>
      </c>
      <c r="K125" s="128">
        <v>6</v>
      </c>
      <c r="L125" s="128">
        <v>1800</v>
      </c>
      <c r="M125" s="128">
        <f t="shared" si="16"/>
        <v>3576.6971897694975</v>
      </c>
      <c r="N125" s="79">
        <f t="shared" si="25"/>
        <v>58800</v>
      </c>
      <c r="O125" s="129">
        <f>'1. INVENTARIO BOVINO 2020'!F124</f>
        <v>687</v>
      </c>
      <c r="P125" s="129">
        <f>'1. INVENTARIO BOVINO 2020'!G124</f>
        <v>3219</v>
      </c>
      <c r="Q125" s="129">
        <f t="shared" si="18"/>
        <v>3906</v>
      </c>
      <c r="R125" s="129">
        <v>41.379310344827587</v>
      </c>
      <c r="S125" s="129">
        <v>48.275862068965516</v>
      </c>
      <c r="T125" s="129">
        <v>10.344827586206897</v>
      </c>
      <c r="U125" s="129">
        <v>8.4306915061572472</v>
      </c>
      <c r="V125" s="129">
        <f t="shared" si="19"/>
        <v>329.30281023050208</v>
      </c>
      <c r="W125" s="129">
        <f t="shared" si="20"/>
        <v>3576.697189769498</v>
      </c>
    </row>
    <row r="126" spans="1:23" outlineLevel="2" x14ac:dyDescent="0.25">
      <c r="A126" s="78" t="s">
        <v>304</v>
      </c>
      <c r="B126" s="8">
        <v>25288</v>
      </c>
      <c r="C126" s="8" t="s">
        <v>307</v>
      </c>
      <c r="D126" s="126">
        <f t="shared" si="13"/>
        <v>684.39639724606252</v>
      </c>
      <c r="E126" s="126">
        <v>21</v>
      </c>
      <c r="F126" s="126">
        <v>15435</v>
      </c>
      <c r="G126" s="127">
        <f t="shared" si="14"/>
        <v>8119.64161086485</v>
      </c>
      <c r="H126" s="127">
        <v>10</v>
      </c>
      <c r="I126" s="127">
        <v>87200</v>
      </c>
      <c r="J126" s="128">
        <f t="shared" si="15"/>
        <v>430.19202112609639</v>
      </c>
      <c r="K126" s="128">
        <v>6</v>
      </c>
      <c r="L126" s="128">
        <v>2772</v>
      </c>
      <c r="M126" s="128">
        <f t="shared" si="16"/>
        <v>9234.2300292370091</v>
      </c>
      <c r="N126" s="79">
        <f t="shared" si="25"/>
        <v>105407</v>
      </c>
      <c r="O126" s="129">
        <f>'1. INVENTARIO BOVINO 2020'!F125</f>
        <v>1152</v>
      </c>
      <c r="P126" s="129">
        <f>'1. INVENTARIO BOVINO 2020'!G125</f>
        <v>8721</v>
      </c>
      <c r="Q126" s="129">
        <f t="shared" si="18"/>
        <v>9873</v>
      </c>
      <c r="R126" s="129">
        <v>7.4115155793082588</v>
      </c>
      <c r="S126" s="129">
        <v>87.929817485126549</v>
      </c>
      <c r="T126" s="129">
        <v>4.6586669355651908</v>
      </c>
      <c r="U126" s="129">
        <v>6.469867018768273</v>
      </c>
      <c r="V126" s="129">
        <f t="shared" si="19"/>
        <v>638.76997076299153</v>
      </c>
      <c r="W126" s="129">
        <f t="shared" si="20"/>
        <v>9234.2300292370091</v>
      </c>
    </row>
    <row r="127" spans="1:23" outlineLevel="2" x14ac:dyDescent="0.25">
      <c r="A127" s="78" t="s">
        <v>304</v>
      </c>
      <c r="B127" s="8">
        <v>25317</v>
      </c>
      <c r="C127" s="8" t="s">
        <v>308</v>
      </c>
      <c r="D127" s="126">
        <f t="shared" si="13"/>
        <v>4712.0796156485922</v>
      </c>
      <c r="E127" s="126">
        <v>20</v>
      </c>
      <c r="F127" s="126">
        <v>100000</v>
      </c>
      <c r="G127" s="127">
        <f t="shared" si="14"/>
        <v>4240.871654083734</v>
      </c>
      <c r="H127" s="127">
        <v>12</v>
      </c>
      <c r="I127" s="127">
        <v>54000</v>
      </c>
      <c r="J127" s="128">
        <f t="shared" si="15"/>
        <v>3486.9389155799595</v>
      </c>
      <c r="K127" s="128">
        <v>10</v>
      </c>
      <c r="L127" s="128">
        <v>37000</v>
      </c>
      <c r="M127" s="128">
        <f t="shared" si="16"/>
        <v>12439.890185312286</v>
      </c>
      <c r="N127" s="79">
        <f t="shared" si="25"/>
        <v>191000</v>
      </c>
      <c r="O127" s="129">
        <f>'1. INVENTARIO BOVINO 2020'!F126</f>
        <v>3107</v>
      </c>
      <c r="P127" s="129">
        <f>'1. INVENTARIO BOVINO 2020'!G126</f>
        <v>10624</v>
      </c>
      <c r="Q127" s="129">
        <f t="shared" si="18"/>
        <v>13731</v>
      </c>
      <c r="R127" s="129">
        <v>37.878787878787875</v>
      </c>
      <c r="S127" s="129">
        <v>34.090909090909093</v>
      </c>
      <c r="T127" s="129">
        <v>28.030303030303031</v>
      </c>
      <c r="U127" s="129">
        <v>9.4028826355525048</v>
      </c>
      <c r="V127" s="129">
        <f t="shared" si="19"/>
        <v>1291.1098146877143</v>
      </c>
      <c r="W127" s="129">
        <f t="shared" si="20"/>
        <v>12439.890185312286</v>
      </c>
    </row>
    <row r="128" spans="1:23" outlineLevel="2" x14ac:dyDescent="0.25">
      <c r="A128" s="78" t="s">
        <v>304</v>
      </c>
      <c r="B128" s="8">
        <v>25407</v>
      </c>
      <c r="C128" s="8" t="s">
        <v>309</v>
      </c>
      <c r="D128" s="126">
        <f t="shared" si="13"/>
        <v>5194.8828208987306</v>
      </c>
      <c r="E128" s="126">
        <v>18</v>
      </c>
      <c r="F128" s="126">
        <v>83700</v>
      </c>
      <c r="G128" s="127">
        <f t="shared" si="14"/>
        <v>3608.4884970973985</v>
      </c>
      <c r="H128" s="127">
        <v>8</v>
      </c>
      <c r="I128" s="127">
        <v>25840</v>
      </c>
      <c r="J128" s="128">
        <f t="shared" si="15"/>
        <v>748.50999784992473</v>
      </c>
      <c r="K128" s="128">
        <v>7</v>
      </c>
      <c r="L128" s="128">
        <v>4690</v>
      </c>
      <c r="M128" s="128">
        <f t="shared" si="16"/>
        <v>9551.8813158460543</v>
      </c>
      <c r="N128" s="79">
        <f t="shared" si="25"/>
        <v>114230</v>
      </c>
      <c r="O128" s="129">
        <f>'1. INVENTARIO BOVINO 2020'!F127</f>
        <v>1024</v>
      </c>
      <c r="P128" s="129">
        <f>'1. INVENTARIO BOVINO 2020'!G127</f>
        <v>9368</v>
      </c>
      <c r="Q128" s="129">
        <f t="shared" si="18"/>
        <v>10392</v>
      </c>
      <c r="R128" s="129">
        <v>54.385964912280699</v>
      </c>
      <c r="S128" s="129">
        <v>37.777777777777779</v>
      </c>
      <c r="T128" s="129">
        <v>7.8362573099415203</v>
      </c>
      <c r="U128" s="129">
        <v>8.0842829499032458</v>
      </c>
      <c r="V128" s="129">
        <f t="shared" si="19"/>
        <v>840.11868415394531</v>
      </c>
      <c r="W128" s="129">
        <f t="shared" si="20"/>
        <v>9551.8813158460543</v>
      </c>
    </row>
    <row r="129" spans="1:23" outlineLevel="2" x14ac:dyDescent="0.25">
      <c r="A129" s="78" t="s">
        <v>304</v>
      </c>
      <c r="B129" s="8">
        <v>25745</v>
      </c>
      <c r="C129" s="8" t="s">
        <v>310</v>
      </c>
      <c r="D129" s="126">
        <f t="shared" si="13"/>
        <v>7907.9328314997119</v>
      </c>
      <c r="E129" s="126">
        <v>23</v>
      </c>
      <c r="F129" s="126">
        <v>184000</v>
      </c>
      <c r="G129" s="127">
        <f t="shared" si="14"/>
        <v>3064.323972206138</v>
      </c>
      <c r="H129" s="127">
        <v>12</v>
      </c>
      <c r="I129" s="127">
        <v>37200</v>
      </c>
      <c r="J129" s="128">
        <f t="shared" si="15"/>
        <v>1008.2614360162131</v>
      </c>
      <c r="K129" s="128">
        <v>7</v>
      </c>
      <c r="L129" s="128">
        <v>7140</v>
      </c>
      <c r="M129" s="128">
        <f t="shared" si="16"/>
        <v>11980.518239722063</v>
      </c>
      <c r="N129" s="79">
        <f t="shared" si="25"/>
        <v>228340</v>
      </c>
      <c r="O129" s="129">
        <f>'1. INVENTARIO BOVINO 2020'!F128</f>
        <v>3094</v>
      </c>
      <c r="P129" s="129">
        <f>'1. INVENTARIO BOVINO 2020'!G128</f>
        <v>10563</v>
      </c>
      <c r="Q129" s="129">
        <f t="shared" si="18"/>
        <v>13657</v>
      </c>
      <c r="R129" s="129">
        <v>66.006600660066013</v>
      </c>
      <c r="S129" s="129">
        <v>25.577557755775576</v>
      </c>
      <c r="T129" s="129">
        <v>8.4158415841584162</v>
      </c>
      <c r="U129" s="129">
        <v>12.275622466705268</v>
      </c>
      <c r="V129" s="129">
        <f t="shared" si="19"/>
        <v>1676.4817602779385</v>
      </c>
      <c r="W129" s="129">
        <f t="shared" si="20"/>
        <v>11980.518239722061</v>
      </c>
    </row>
    <row r="130" spans="1:23" outlineLevel="2" x14ac:dyDescent="0.25">
      <c r="A130" s="78" t="s">
        <v>304</v>
      </c>
      <c r="B130" s="8">
        <v>25779</v>
      </c>
      <c r="C130" s="8" t="s">
        <v>311</v>
      </c>
      <c r="D130" s="126">
        <f t="shared" si="13"/>
        <v>3787.3331654495096</v>
      </c>
      <c r="E130" s="126">
        <v>25</v>
      </c>
      <c r="F130" s="126">
        <v>87500</v>
      </c>
      <c r="G130" s="127">
        <f t="shared" si="14"/>
        <v>2705.237975321078</v>
      </c>
      <c r="H130" s="127">
        <v>15</v>
      </c>
      <c r="I130" s="127">
        <v>37500</v>
      </c>
      <c r="J130" s="128">
        <f t="shared" si="15"/>
        <v>1298.5142281541175</v>
      </c>
      <c r="K130" s="128">
        <v>8</v>
      </c>
      <c r="L130" s="128">
        <v>9600</v>
      </c>
      <c r="M130" s="128">
        <f t="shared" si="16"/>
        <v>7791.0853689247051</v>
      </c>
      <c r="N130" s="79">
        <f t="shared" si="25"/>
        <v>134600</v>
      </c>
      <c r="O130" s="129">
        <f>'1. INVENTARIO BOVINO 2020'!F129</f>
        <v>1909</v>
      </c>
      <c r="P130" s="129">
        <f>'1. INVENTARIO BOVINO 2020'!G129</f>
        <v>6685</v>
      </c>
      <c r="Q130" s="129">
        <f t="shared" si="18"/>
        <v>8594</v>
      </c>
      <c r="R130" s="129">
        <v>48.611111111111114</v>
      </c>
      <c r="S130" s="129">
        <v>34.722222222222221</v>
      </c>
      <c r="T130" s="129">
        <v>16.666666666666668</v>
      </c>
      <c r="U130" s="129">
        <v>9.3427348274993705</v>
      </c>
      <c r="V130" s="129">
        <f t="shared" si="19"/>
        <v>802.91463107529592</v>
      </c>
      <c r="W130" s="129">
        <f t="shared" si="20"/>
        <v>7791.0853689247042</v>
      </c>
    </row>
    <row r="131" spans="1:23" outlineLevel="2" x14ac:dyDescent="0.25">
      <c r="A131" s="78" t="s">
        <v>304</v>
      </c>
      <c r="B131" s="8">
        <v>25781</v>
      </c>
      <c r="C131" s="8" t="s">
        <v>312</v>
      </c>
      <c r="D131" s="126">
        <f t="shared" si="13"/>
        <v>140.86253369272239</v>
      </c>
      <c r="E131" s="126">
        <v>15</v>
      </c>
      <c r="F131" s="126">
        <v>2340</v>
      </c>
      <c r="G131" s="127">
        <f t="shared" si="14"/>
        <v>328.67924528301887</v>
      </c>
      <c r="H131" s="127">
        <v>10</v>
      </c>
      <c r="I131" s="127">
        <v>3640</v>
      </c>
      <c r="J131" s="128">
        <f t="shared" si="15"/>
        <v>469.54177897574135</v>
      </c>
      <c r="K131" s="128">
        <v>8</v>
      </c>
      <c r="L131" s="128">
        <v>4160</v>
      </c>
      <c r="M131" s="128">
        <f t="shared" si="16"/>
        <v>939.0835579514827</v>
      </c>
      <c r="N131" s="79">
        <f t="shared" si="25"/>
        <v>10140</v>
      </c>
      <c r="O131" s="129">
        <f>'1. INVENTARIO BOVINO 2020'!F130</f>
        <v>309</v>
      </c>
      <c r="P131" s="129">
        <f>'1. INVENTARIO BOVINO 2020'!G130</f>
        <v>1031</v>
      </c>
      <c r="Q131" s="129">
        <f t="shared" si="18"/>
        <v>1340</v>
      </c>
      <c r="R131" s="129">
        <v>15</v>
      </c>
      <c r="S131" s="129">
        <v>35</v>
      </c>
      <c r="T131" s="129">
        <v>50</v>
      </c>
      <c r="U131" s="129">
        <v>29.919137466307276</v>
      </c>
      <c r="V131" s="129">
        <f t="shared" si="19"/>
        <v>400.91644204851747</v>
      </c>
      <c r="W131" s="129">
        <f t="shared" si="20"/>
        <v>939.08355795148259</v>
      </c>
    </row>
    <row r="132" spans="1:23" outlineLevel="2" x14ac:dyDescent="0.25">
      <c r="A132" s="78" t="s">
        <v>304</v>
      </c>
      <c r="B132" s="8">
        <v>25793</v>
      </c>
      <c r="C132" s="8" t="s">
        <v>313</v>
      </c>
      <c r="D132" s="126">
        <f t="shared" si="13"/>
        <v>723.9052086703332</v>
      </c>
      <c r="E132" s="126">
        <v>15</v>
      </c>
      <c r="F132" s="126">
        <v>10965</v>
      </c>
      <c r="G132" s="127">
        <f t="shared" si="14"/>
        <v>2813.4263992235524</v>
      </c>
      <c r="H132" s="127">
        <v>11</v>
      </c>
      <c r="I132" s="127">
        <v>31251</v>
      </c>
      <c r="J132" s="128">
        <f t="shared" si="15"/>
        <v>1666.6654804270461</v>
      </c>
      <c r="K132" s="128">
        <v>8</v>
      </c>
      <c r="L132" s="128">
        <v>13464</v>
      </c>
      <c r="M132" s="128">
        <f t="shared" si="16"/>
        <v>5203.9970883209317</v>
      </c>
      <c r="N132" s="79">
        <f t="shared" si="25"/>
        <v>55680</v>
      </c>
      <c r="O132" s="129">
        <f>'1. INVENTARIO BOVINO 2020'!F131</f>
        <v>1686</v>
      </c>
      <c r="P132" s="129">
        <f>'1. INVENTARIO BOVINO 2020'!G131</f>
        <v>4436</v>
      </c>
      <c r="Q132" s="129">
        <f t="shared" si="18"/>
        <v>6122</v>
      </c>
      <c r="R132" s="129">
        <v>13.910561370123691</v>
      </c>
      <c r="S132" s="129">
        <v>54.062797335870599</v>
      </c>
      <c r="T132" s="129">
        <v>32.026641294005707</v>
      </c>
      <c r="U132" s="129">
        <v>14.995147201552896</v>
      </c>
      <c r="V132" s="129">
        <f t="shared" si="19"/>
        <v>918.00291167906835</v>
      </c>
      <c r="W132" s="129">
        <f t="shared" si="20"/>
        <v>5203.9970883209317</v>
      </c>
    </row>
    <row r="133" spans="1:23" ht="15.75" outlineLevel="2" thickBot="1" x14ac:dyDescent="0.3">
      <c r="A133" s="130" t="s">
        <v>304</v>
      </c>
      <c r="B133" s="131">
        <v>25843</v>
      </c>
      <c r="C133" s="131" t="s">
        <v>304</v>
      </c>
      <c r="D133" s="132">
        <f t="shared" ref="D133" si="26">W133*R133/100</f>
        <v>4498.333808031899</v>
      </c>
      <c r="E133" s="132">
        <v>26</v>
      </c>
      <c r="F133" s="132">
        <v>140400</v>
      </c>
      <c r="G133" s="133">
        <f t="shared" ref="G133" si="27">W133*S133/100</f>
        <v>2748.9817715750496</v>
      </c>
      <c r="H133" s="133">
        <v>16</v>
      </c>
      <c r="I133" s="133">
        <v>52800</v>
      </c>
      <c r="J133" s="134">
        <f t="shared" ref="J133" si="28">W133*T133/100</f>
        <v>1524.4353460552547</v>
      </c>
      <c r="K133" s="134">
        <v>14</v>
      </c>
      <c r="L133" s="134">
        <v>25620</v>
      </c>
      <c r="M133" s="134">
        <f t="shared" ref="M133" si="29">J133+G133+D133</f>
        <v>8771.7509256622034</v>
      </c>
      <c r="N133" s="135">
        <f t="shared" si="25"/>
        <v>218820</v>
      </c>
      <c r="O133" s="136">
        <f>'1. INVENTARIO BOVINO 2020'!F132</f>
        <v>2057</v>
      </c>
      <c r="P133" s="136">
        <f>'1. INVENTARIO BOVINO 2020'!G132</f>
        <v>9642</v>
      </c>
      <c r="Q133" s="136">
        <f t="shared" ref="Q133:Q135" si="30">O133+P133</f>
        <v>11699</v>
      </c>
      <c r="R133" s="136">
        <v>51.282051282051285</v>
      </c>
      <c r="S133" s="136">
        <v>31.33903133903134</v>
      </c>
      <c r="T133" s="136">
        <v>17.378917378917379</v>
      </c>
      <c r="U133" s="136">
        <v>25.021361435488465</v>
      </c>
      <c r="V133" s="136">
        <f t="shared" ref="V133:V135" si="31">Q133*U133/100</f>
        <v>2927.2490743377957</v>
      </c>
      <c r="W133" s="136">
        <f t="shared" ref="W133:W135" si="32">Q133-V133</f>
        <v>8771.7509256622034</v>
      </c>
    </row>
    <row r="134" spans="1:23" ht="15.75" outlineLevel="1" thickBot="1" x14ac:dyDescent="0.3">
      <c r="A134" s="142" t="s">
        <v>314</v>
      </c>
      <c r="B134" s="143"/>
      <c r="C134" s="143"/>
      <c r="D134" s="144">
        <f>SUBTOTAL(9,D124:D133)</f>
        <v>31045.690208856504</v>
      </c>
      <c r="E134" s="144"/>
      <c r="F134" s="144">
        <f>SUBTOTAL(9,F124:F133)</f>
        <v>700340</v>
      </c>
      <c r="G134" s="144">
        <f>SUBTOTAL(9,G124:G133)</f>
        <v>34146.210521286252</v>
      </c>
      <c r="H134" s="144"/>
      <c r="I134" s="144">
        <f>SUBTOTAL(9,I124:I133)</f>
        <v>395431</v>
      </c>
      <c r="J134" s="144">
        <f>SUBTOTAL(9,J124:J133)</f>
        <v>14068.584277697912</v>
      </c>
      <c r="K134" s="144"/>
      <c r="L134" s="144">
        <f>SUBTOTAL(9,L124:L133)</f>
        <v>128646</v>
      </c>
      <c r="M134" s="144"/>
      <c r="N134" s="145">
        <f>SUBTOTAL(9,N124:N133)</f>
        <v>1224417</v>
      </c>
      <c r="O134" s="146">
        <f>'1. INVENTARIO BOVINO 2020'!F133</f>
        <v>16356</v>
      </c>
      <c r="P134" s="146">
        <f>'1. INVENTARIO BOVINO 2020'!G133</f>
        <v>73558</v>
      </c>
      <c r="Q134" s="146">
        <f t="shared" si="30"/>
        <v>89914</v>
      </c>
      <c r="R134" s="146">
        <v>38.772987937512362</v>
      </c>
      <c r="S134" s="146">
        <v>43.201255685188848</v>
      </c>
      <c r="T134" s="146">
        <v>18.025756377298794</v>
      </c>
      <c r="U134" s="146">
        <v>12.219148359099538</v>
      </c>
      <c r="V134" s="146">
        <f t="shared" si="31"/>
        <v>10986.725055600758</v>
      </c>
      <c r="W134" s="146">
        <f t="shared" si="32"/>
        <v>78927.274944399236</v>
      </c>
    </row>
    <row r="135" spans="1:23" s="151" customFormat="1" ht="15.75" thickBot="1" x14ac:dyDescent="0.3">
      <c r="A135" s="137" t="s">
        <v>315</v>
      </c>
      <c r="B135" s="147"/>
      <c r="C135" s="147"/>
      <c r="D135" s="148">
        <f>SUBTOTAL(9,D4:D133)</f>
        <v>210941.54179527474</v>
      </c>
      <c r="E135" s="148"/>
      <c r="F135" s="148">
        <f>SUBTOTAL(9,F4:F133)</f>
        <v>2481389.8240455156</v>
      </c>
      <c r="G135" s="148">
        <f>SUBTOTAL(9,G4:G133)</f>
        <v>335655.09741493495</v>
      </c>
      <c r="H135" s="148"/>
      <c r="I135" s="148">
        <f>SUBTOTAL(9,I4:I133)</f>
        <v>1880045.1</v>
      </c>
      <c r="J135" s="148">
        <f>SUBTOTAL(9,J4:J133)</f>
        <v>307494.47501978598</v>
      </c>
      <c r="K135" s="148"/>
      <c r="L135" s="148">
        <f>SUBTOTAL(9,L4:L133)</f>
        <v>1306400.5</v>
      </c>
      <c r="M135" s="148"/>
      <c r="N135" s="149">
        <f>SUBTOTAL(9,N4:N133)</f>
        <v>5667835.4240455152</v>
      </c>
      <c r="O135" s="150">
        <f>'1. INVENTARIO BOVINO 2020'!F134</f>
        <v>158055</v>
      </c>
      <c r="P135" s="150">
        <f>'1. INVENTARIO BOVINO 2020'!G134</f>
        <v>497194</v>
      </c>
      <c r="Q135" s="150">
        <f t="shared" si="30"/>
        <v>655249</v>
      </c>
      <c r="R135" s="150">
        <v>25.453524390270864</v>
      </c>
      <c r="S135" s="150">
        <v>39.791859665569291</v>
      </c>
      <c r="T135" s="150">
        <v>34.754615944159845</v>
      </c>
      <c r="U135" s="150">
        <v>28.708290840653632</v>
      </c>
      <c r="V135" s="150">
        <f t="shared" si="31"/>
        <v>188110.78865047451</v>
      </c>
      <c r="W135" s="150">
        <f t="shared" si="32"/>
        <v>467138.21134952549</v>
      </c>
    </row>
    <row r="136" spans="1:23" ht="15.75" thickBot="1" x14ac:dyDescent="0.3"/>
    <row r="137" spans="1:23" ht="19.5" thickBot="1" x14ac:dyDescent="0.35">
      <c r="I137" s="152"/>
      <c r="J137" s="153"/>
      <c r="K137" s="153"/>
      <c r="L137" s="154" t="s">
        <v>467</v>
      </c>
      <c r="M137" s="154"/>
      <c r="N137" s="155">
        <f>N135*365</f>
        <v>2068759929.776613</v>
      </c>
    </row>
    <row r="138" spans="1:23" x14ac:dyDescent="0.25">
      <c r="N138" s="56">
        <f>N137/1000</f>
        <v>2068759.9297766129</v>
      </c>
    </row>
  </sheetData>
  <autoFilter ref="A3:N134" xr:uid="{00000000-0009-0000-0000-000003000000}"/>
  <mergeCells count="4">
    <mergeCell ref="D2:F2"/>
    <mergeCell ref="G2:I2"/>
    <mergeCell ref="J2:L2"/>
    <mergeCell ref="B1:L1"/>
  </mergeCells>
  <hyperlinks>
    <hyperlink ref="A1" location="PRESENTACIÓN!A1" display="PRESENTACIÓN!A1" xr:uid="{00000000-0004-0000-0300-000000000000}"/>
  </hyperlinks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U134"/>
  <sheetViews>
    <sheetView zoomScale="90" zoomScaleNormal="90" workbookViewId="0">
      <selection activeCell="U134" sqref="U134"/>
    </sheetView>
  </sheetViews>
  <sheetFormatPr baseColWidth="10" defaultRowHeight="15" outlineLevelRow="2" x14ac:dyDescent="0.25"/>
  <cols>
    <col min="1" max="1" width="21.85546875" customWidth="1"/>
    <col min="2" max="2" width="7.5703125" customWidth="1"/>
    <col min="3" max="3" width="27" customWidth="1"/>
    <col min="7" max="8" width="12.140625" bestFit="1" customWidth="1"/>
    <col min="9" max="9" width="11.5703125" bestFit="1" customWidth="1"/>
    <col min="10" max="10" width="12.7109375" style="2" customWidth="1"/>
    <col min="11" max="12" width="11.5703125" bestFit="1" customWidth="1"/>
    <col min="14" max="14" width="11.5703125" bestFit="1" customWidth="1"/>
    <col min="15" max="15" width="13.5703125" style="2" customWidth="1"/>
    <col min="16" max="16" width="11.5703125" bestFit="1" customWidth="1"/>
    <col min="17" max="17" width="12.140625" bestFit="1" customWidth="1"/>
    <col min="18" max="18" width="13.85546875" bestFit="1" customWidth="1"/>
    <col min="19" max="19" width="12.85546875" bestFit="1" customWidth="1"/>
    <col min="20" max="20" width="14.5703125" bestFit="1" customWidth="1"/>
    <col min="21" max="21" width="13.85546875" style="41" bestFit="1" customWidth="1"/>
  </cols>
  <sheetData>
    <row r="1" spans="1:21" ht="52.5" customHeight="1" thickBot="1" x14ac:dyDescent="0.3">
      <c r="A1" s="376" t="s">
        <v>156</v>
      </c>
      <c r="B1" s="450" t="s">
        <v>502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2"/>
    </row>
    <row r="2" spans="1:21" s="40" customFormat="1" ht="75" x14ac:dyDescent="0.25">
      <c r="A2" s="43" t="s">
        <v>0</v>
      </c>
      <c r="B2" s="365" t="s">
        <v>1</v>
      </c>
      <c r="C2" s="365" t="s">
        <v>316</v>
      </c>
      <c r="D2" s="365" t="s">
        <v>2</v>
      </c>
      <c r="E2" s="365" t="s">
        <v>3</v>
      </c>
      <c r="F2" s="365" t="s">
        <v>4</v>
      </c>
      <c r="G2" s="365" t="s">
        <v>5</v>
      </c>
      <c r="H2" s="365" t="s">
        <v>6</v>
      </c>
      <c r="I2" s="365" t="s">
        <v>7</v>
      </c>
      <c r="J2" s="366" t="s">
        <v>151</v>
      </c>
      <c r="K2" s="365" t="s">
        <v>8</v>
      </c>
      <c r="L2" s="365" t="s">
        <v>9</v>
      </c>
      <c r="M2" s="365" t="s">
        <v>152</v>
      </c>
      <c r="N2" s="365" t="s">
        <v>153</v>
      </c>
      <c r="O2" s="366" t="s">
        <v>154</v>
      </c>
      <c r="P2" s="365" t="s">
        <v>10</v>
      </c>
      <c r="Q2" s="44" t="s">
        <v>11</v>
      </c>
      <c r="R2" s="43" t="s">
        <v>12</v>
      </c>
      <c r="S2" s="45" t="s">
        <v>13</v>
      </c>
      <c r="T2" s="43" t="s">
        <v>14</v>
      </c>
      <c r="U2" s="46" t="s">
        <v>155</v>
      </c>
    </row>
    <row r="3" spans="1:21" outlineLevel="2" x14ac:dyDescent="0.25">
      <c r="A3" s="8" t="s">
        <v>15</v>
      </c>
      <c r="B3" s="8">
        <v>25</v>
      </c>
      <c r="C3" s="47" t="s">
        <v>171</v>
      </c>
      <c r="D3" s="8" t="s">
        <v>34</v>
      </c>
      <c r="E3" s="8">
        <v>25183</v>
      </c>
      <c r="F3" s="8">
        <v>2020</v>
      </c>
      <c r="G3" s="8">
        <v>9344</v>
      </c>
      <c r="H3" s="8">
        <v>11327</v>
      </c>
      <c r="I3" s="8">
        <v>269</v>
      </c>
      <c r="J3" s="48">
        <f t="shared" ref="J3:J9" si="0">I3*2</f>
        <v>538</v>
      </c>
      <c r="K3" s="8">
        <v>309</v>
      </c>
      <c r="L3" s="8">
        <v>2650</v>
      </c>
      <c r="M3" s="8">
        <v>2</v>
      </c>
      <c r="N3" s="8">
        <v>10</v>
      </c>
      <c r="O3" s="48">
        <f t="shared" ref="O3:O9" si="1">L3*M3*N3</f>
        <v>53000</v>
      </c>
      <c r="P3" s="8">
        <v>101</v>
      </c>
      <c r="Q3" s="8">
        <v>674</v>
      </c>
      <c r="R3" s="8">
        <v>24674</v>
      </c>
      <c r="S3" s="8">
        <v>25</v>
      </c>
      <c r="T3" s="8">
        <v>22</v>
      </c>
      <c r="U3" s="49">
        <f t="shared" ref="U3:U9" si="2">I3+J3+K3+L3+P3+Q3+O3</f>
        <v>57541</v>
      </c>
    </row>
    <row r="4" spans="1:21" outlineLevel="2" x14ac:dyDescent="0.25">
      <c r="A4" s="8" t="s">
        <v>15</v>
      </c>
      <c r="B4" s="8">
        <v>25</v>
      </c>
      <c r="C4" s="47" t="s">
        <v>171</v>
      </c>
      <c r="D4" s="8" t="s">
        <v>69</v>
      </c>
      <c r="E4" s="8">
        <v>25426</v>
      </c>
      <c r="F4" s="8">
        <v>2020</v>
      </c>
      <c r="G4" s="8">
        <v>51</v>
      </c>
      <c r="H4" s="8">
        <v>58</v>
      </c>
      <c r="I4" s="8">
        <v>33</v>
      </c>
      <c r="J4" s="48">
        <f t="shared" si="0"/>
        <v>66</v>
      </c>
      <c r="K4" s="8">
        <v>4</v>
      </c>
      <c r="L4" s="8">
        <v>33</v>
      </c>
      <c r="M4" s="8">
        <v>2</v>
      </c>
      <c r="N4" s="8">
        <v>10</v>
      </c>
      <c r="O4" s="48">
        <f t="shared" si="1"/>
        <v>660</v>
      </c>
      <c r="P4" s="8">
        <v>1</v>
      </c>
      <c r="Q4" s="8">
        <v>78</v>
      </c>
      <c r="R4" s="8">
        <v>258</v>
      </c>
      <c r="S4" s="8">
        <v>19</v>
      </c>
      <c r="T4" s="8">
        <v>25</v>
      </c>
      <c r="U4" s="49">
        <f t="shared" si="2"/>
        <v>875</v>
      </c>
    </row>
    <row r="5" spans="1:21" outlineLevel="2" x14ac:dyDescent="0.25">
      <c r="A5" s="8" t="s">
        <v>15</v>
      </c>
      <c r="B5" s="8">
        <v>25</v>
      </c>
      <c r="C5" s="47" t="s">
        <v>171</v>
      </c>
      <c r="D5" s="8" t="s">
        <v>71</v>
      </c>
      <c r="E5" s="8">
        <v>25436</v>
      </c>
      <c r="F5" s="8">
        <v>2020</v>
      </c>
      <c r="G5" s="8">
        <v>3810</v>
      </c>
      <c r="H5" s="8">
        <v>3803</v>
      </c>
      <c r="I5" s="8">
        <v>1112</v>
      </c>
      <c r="J5" s="48">
        <f t="shared" si="0"/>
        <v>2224</v>
      </c>
      <c r="K5" s="8">
        <v>129</v>
      </c>
      <c r="L5" s="8">
        <v>1104</v>
      </c>
      <c r="M5" s="8">
        <v>2</v>
      </c>
      <c r="N5" s="8">
        <v>10</v>
      </c>
      <c r="O5" s="48">
        <f t="shared" si="1"/>
        <v>22080</v>
      </c>
      <c r="P5" s="8">
        <v>42</v>
      </c>
      <c r="Q5" s="8">
        <v>2975</v>
      </c>
      <c r="R5" s="8">
        <v>12975</v>
      </c>
      <c r="S5" s="8">
        <v>96</v>
      </c>
      <c r="T5" s="8">
        <v>120</v>
      </c>
      <c r="U5" s="49">
        <f t="shared" si="2"/>
        <v>29666</v>
      </c>
    </row>
    <row r="6" spans="1:21" outlineLevel="2" x14ac:dyDescent="0.25">
      <c r="A6" s="8" t="s">
        <v>15</v>
      </c>
      <c r="B6" s="8">
        <v>25</v>
      </c>
      <c r="C6" s="47" t="s">
        <v>171</v>
      </c>
      <c r="D6" s="8" t="s">
        <v>98</v>
      </c>
      <c r="E6" s="8">
        <v>25736</v>
      </c>
      <c r="F6" s="8">
        <v>2020</v>
      </c>
      <c r="G6" s="8">
        <v>89</v>
      </c>
      <c r="H6" s="8">
        <v>147</v>
      </c>
      <c r="I6" s="8">
        <v>79</v>
      </c>
      <c r="J6" s="48">
        <f t="shared" si="0"/>
        <v>158</v>
      </c>
      <c r="K6" s="8">
        <v>15</v>
      </c>
      <c r="L6" s="8">
        <v>45</v>
      </c>
      <c r="M6" s="8">
        <v>2</v>
      </c>
      <c r="N6" s="8">
        <v>10</v>
      </c>
      <c r="O6" s="48">
        <f t="shared" si="1"/>
        <v>900</v>
      </c>
      <c r="P6" s="8">
        <v>5</v>
      </c>
      <c r="Q6" s="8">
        <v>90</v>
      </c>
      <c r="R6" s="8">
        <v>470</v>
      </c>
      <c r="S6" s="8">
        <v>10</v>
      </c>
      <c r="T6" s="8">
        <v>15</v>
      </c>
      <c r="U6" s="49">
        <f t="shared" si="2"/>
        <v>1292</v>
      </c>
    </row>
    <row r="7" spans="1:21" outlineLevel="2" x14ac:dyDescent="0.25">
      <c r="A7" s="8" t="s">
        <v>15</v>
      </c>
      <c r="B7" s="8">
        <v>25</v>
      </c>
      <c r="C7" s="47" t="s">
        <v>171</v>
      </c>
      <c r="D7" s="8" t="s">
        <v>105</v>
      </c>
      <c r="E7" s="8">
        <v>25772</v>
      </c>
      <c r="F7" s="8">
        <v>2020</v>
      </c>
      <c r="G7" s="8">
        <v>41</v>
      </c>
      <c r="H7" s="8">
        <v>35</v>
      </c>
      <c r="I7" s="8">
        <v>3</v>
      </c>
      <c r="J7" s="48">
        <f t="shared" si="0"/>
        <v>6</v>
      </c>
      <c r="K7" s="8">
        <v>4</v>
      </c>
      <c r="L7" s="8">
        <v>17</v>
      </c>
      <c r="M7" s="8">
        <v>2</v>
      </c>
      <c r="N7" s="8">
        <v>10</v>
      </c>
      <c r="O7" s="48">
        <f t="shared" si="1"/>
        <v>340</v>
      </c>
      <c r="P7" s="8">
        <v>4</v>
      </c>
      <c r="Q7" s="8">
        <v>49</v>
      </c>
      <c r="R7" s="8">
        <v>153</v>
      </c>
      <c r="S7" s="8">
        <v>6</v>
      </c>
      <c r="T7" s="8">
        <v>12</v>
      </c>
      <c r="U7" s="49">
        <f t="shared" si="2"/>
        <v>423</v>
      </c>
    </row>
    <row r="8" spans="1:21" outlineLevel="2" x14ac:dyDescent="0.25">
      <c r="A8" s="8" t="s">
        <v>15</v>
      </c>
      <c r="B8" s="8">
        <v>25</v>
      </c>
      <c r="C8" s="47" t="s">
        <v>171</v>
      </c>
      <c r="D8" s="8" t="s">
        <v>114</v>
      </c>
      <c r="E8" s="8">
        <v>25807</v>
      </c>
      <c r="F8" s="8">
        <v>2020</v>
      </c>
      <c r="G8" s="8">
        <v>1851</v>
      </c>
      <c r="H8" s="8">
        <v>2185</v>
      </c>
      <c r="I8" s="8">
        <v>1782</v>
      </c>
      <c r="J8" s="48">
        <f t="shared" si="0"/>
        <v>3564</v>
      </c>
      <c r="K8" s="8">
        <v>61</v>
      </c>
      <c r="L8" s="8">
        <v>519</v>
      </c>
      <c r="M8" s="8">
        <v>2</v>
      </c>
      <c r="N8" s="8">
        <v>10</v>
      </c>
      <c r="O8" s="48">
        <f t="shared" si="1"/>
        <v>10380</v>
      </c>
      <c r="P8" s="8">
        <v>20</v>
      </c>
      <c r="Q8" s="8">
        <v>4243</v>
      </c>
      <c r="R8" s="8">
        <v>10661</v>
      </c>
      <c r="S8" s="8">
        <v>61</v>
      </c>
      <c r="T8" s="8">
        <v>35</v>
      </c>
      <c r="U8" s="49">
        <f t="shared" si="2"/>
        <v>20569</v>
      </c>
    </row>
    <row r="9" spans="1:21" outlineLevel="2" x14ac:dyDescent="0.25">
      <c r="A9" s="8" t="s">
        <v>15</v>
      </c>
      <c r="B9" s="8">
        <v>25</v>
      </c>
      <c r="C9" s="47" t="s">
        <v>171</v>
      </c>
      <c r="D9" s="8" t="s">
        <v>126</v>
      </c>
      <c r="E9" s="8">
        <v>25873</v>
      </c>
      <c r="F9" s="8">
        <v>2020</v>
      </c>
      <c r="G9" s="8">
        <v>1191</v>
      </c>
      <c r="H9" s="8">
        <v>1537</v>
      </c>
      <c r="I9" s="8">
        <v>200</v>
      </c>
      <c r="J9" s="48">
        <f t="shared" si="0"/>
        <v>400</v>
      </c>
      <c r="K9" s="8">
        <v>12</v>
      </c>
      <c r="L9" s="8">
        <v>257</v>
      </c>
      <c r="M9" s="8">
        <v>2</v>
      </c>
      <c r="N9" s="8">
        <v>10</v>
      </c>
      <c r="O9" s="48">
        <f t="shared" si="1"/>
        <v>5140</v>
      </c>
      <c r="P9" s="8">
        <v>3</v>
      </c>
      <c r="Q9" s="8">
        <v>1076</v>
      </c>
      <c r="R9" s="8">
        <v>4276</v>
      </c>
      <c r="S9" s="8">
        <v>14</v>
      </c>
      <c r="T9" s="8">
        <v>17</v>
      </c>
      <c r="U9" s="49">
        <f t="shared" si="2"/>
        <v>7088</v>
      </c>
    </row>
    <row r="10" spans="1:21" outlineLevel="1" x14ac:dyDescent="0.25">
      <c r="A10" s="51"/>
      <c r="B10" s="51"/>
      <c r="C10" s="52" t="s">
        <v>179</v>
      </c>
      <c r="D10" s="51"/>
      <c r="E10" s="51"/>
      <c r="F10" s="51"/>
      <c r="G10" s="51">
        <f t="shared" ref="G10:L10" si="3">SUBTOTAL(9,G3:G9)</f>
        <v>16377</v>
      </c>
      <c r="H10" s="51">
        <f t="shared" si="3"/>
        <v>19092</v>
      </c>
      <c r="I10" s="51">
        <f t="shared" si="3"/>
        <v>3478</v>
      </c>
      <c r="J10" s="51">
        <f t="shared" si="3"/>
        <v>6956</v>
      </c>
      <c r="K10" s="51">
        <f t="shared" si="3"/>
        <v>534</v>
      </c>
      <c r="L10" s="51">
        <f t="shared" si="3"/>
        <v>4625</v>
      </c>
      <c r="M10" s="51"/>
      <c r="N10" s="51">
        <f t="shared" ref="N10:U10" si="4">SUBTOTAL(9,N3:N9)</f>
        <v>70</v>
      </c>
      <c r="O10" s="51">
        <f t="shared" si="4"/>
        <v>92500</v>
      </c>
      <c r="P10" s="51">
        <f t="shared" si="4"/>
        <v>176</v>
      </c>
      <c r="Q10" s="51">
        <f t="shared" si="4"/>
        <v>9185</v>
      </c>
      <c r="R10" s="51">
        <f t="shared" si="4"/>
        <v>53467</v>
      </c>
      <c r="S10" s="51">
        <f t="shared" si="4"/>
        <v>231</v>
      </c>
      <c r="T10" s="51">
        <f t="shared" si="4"/>
        <v>246</v>
      </c>
      <c r="U10" s="50">
        <f t="shared" si="4"/>
        <v>117454</v>
      </c>
    </row>
    <row r="11" spans="1:21" outlineLevel="2" x14ac:dyDescent="0.25">
      <c r="A11" s="8" t="s">
        <v>15</v>
      </c>
      <c r="B11" s="8">
        <v>25</v>
      </c>
      <c r="C11" s="47" t="s">
        <v>180</v>
      </c>
      <c r="D11" s="8" t="s">
        <v>16</v>
      </c>
      <c r="E11" s="8">
        <v>25001</v>
      </c>
      <c r="F11" s="8">
        <v>2020</v>
      </c>
      <c r="G11" s="8">
        <v>105</v>
      </c>
      <c r="H11" s="8">
        <v>607</v>
      </c>
      <c r="I11" s="8">
        <v>216</v>
      </c>
      <c r="J11" s="48">
        <f t="shared" ref="J11:J18" si="5">I11*2</f>
        <v>432</v>
      </c>
      <c r="K11" s="8">
        <v>32</v>
      </c>
      <c r="L11" s="8">
        <v>103</v>
      </c>
      <c r="M11" s="8">
        <v>2</v>
      </c>
      <c r="N11" s="8">
        <v>10</v>
      </c>
      <c r="O11" s="48">
        <f t="shared" ref="O11:O18" si="6">L11*M11*N11</f>
        <v>2060</v>
      </c>
      <c r="P11" s="8">
        <v>27</v>
      </c>
      <c r="Q11" s="8">
        <v>234</v>
      </c>
      <c r="R11" s="8">
        <v>1324</v>
      </c>
      <c r="S11" s="8">
        <v>70</v>
      </c>
      <c r="T11" s="8">
        <v>55</v>
      </c>
      <c r="U11" s="49">
        <f t="shared" ref="U11:U18" si="7">I11+J11+K11+L11+P11+Q11+O11</f>
        <v>3104</v>
      </c>
    </row>
    <row r="12" spans="1:21" outlineLevel="2" x14ac:dyDescent="0.25">
      <c r="A12" s="8" t="s">
        <v>15</v>
      </c>
      <c r="B12" s="8">
        <v>25</v>
      </c>
      <c r="C12" s="47" t="s">
        <v>180</v>
      </c>
      <c r="D12" s="8" t="s">
        <v>51</v>
      </c>
      <c r="E12" s="8">
        <v>25307</v>
      </c>
      <c r="F12" s="8">
        <v>2020</v>
      </c>
      <c r="G12" s="8">
        <v>152</v>
      </c>
      <c r="H12" s="8">
        <v>431</v>
      </c>
      <c r="I12" s="8">
        <v>9</v>
      </c>
      <c r="J12" s="48">
        <f t="shared" si="5"/>
        <v>18</v>
      </c>
      <c r="K12" s="8">
        <v>11</v>
      </c>
      <c r="L12" s="8">
        <v>93</v>
      </c>
      <c r="M12" s="8">
        <v>2</v>
      </c>
      <c r="N12" s="8">
        <v>10</v>
      </c>
      <c r="O12" s="48">
        <f t="shared" si="6"/>
        <v>1860</v>
      </c>
      <c r="P12" s="8">
        <v>4</v>
      </c>
      <c r="Q12" s="8">
        <v>236</v>
      </c>
      <c r="R12" s="8">
        <v>936</v>
      </c>
      <c r="S12" s="8">
        <v>45</v>
      </c>
      <c r="T12" s="8">
        <v>43</v>
      </c>
      <c r="U12" s="49">
        <f t="shared" si="7"/>
        <v>2231</v>
      </c>
    </row>
    <row r="13" spans="1:21" outlineLevel="2" x14ac:dyDescent="0.25">
      <c r="A13" s="8" t="s">
        <v>15</v>
      </c>
      <c r="B13" s="8">
        <v>25</v>
      </c>
      <c r="C13" s="47" t="s">
        <v>180</v>
      </c>
      <c r="D13" s="8" t="s">
        <v>56</v>
      </c>
      <c r="E13" s="8">
        <v>25324</v>
      </c>
      <c r="F13" s="8">
        <v>2020</v>
      </c>
      <c r="G13" s="8">
        <v>20</v>
      </c>
      <c r="H13" s="8">
        <v>66</v>
      </c>
      <c r="I13" s="8">
        <v>11</v>
      </c>
      <c r="J13" s="48">
        <f t="shared" si="5"/>
        <v>22</v>
      </c>
      <c r="K13" s="8">
        <v>1</v>
      </c>
      <c r="L13" s="8">
        <v>12</v>
      </c>
      <c r="M13" s="8">
        <v>2</v>
      </c>
      <c r="N13" s="8">
        <v>10</v>
      </c>
      <c r="O13" s="48">
        <f t="shared" si="6"/>
        <v>240</v>
      </c>
      <c r="P13" s="8">
        <v>0</v>
      </c>
      <c r="Q13" s="8">
        <v>65</v>
      </c>
      <c r="R13" s="8">
        <v>175</v>
      </c>
      <c r="S13" s="8">
        <v>17</v>
      </c>
      <c r="T13" s="8">
        <v>21</v>
      </c>
      <c r="U13" s="49">
        <f t="shared" si="7"/>
        <v>351</v>
      </c>
    </row>
    <row r="14" spans="1:21" outlineLevel="2" x14ac:dyDescent="0.25">
      <c r="A14" s="8" t="s">
        <v>15</v>
      </c>
      <c r="B14" s="8">
        <v>25</v>
      </c>
      <c r="C14" s="47" t="s">
        <v>180</v>
      </c>
      <c r="D14" s="8" t="s">
        <v>61</v>
      </c>
      <c r="E14" s="8">
        <v>25368</v>
      </c>
      <c r="F14" s="8">
        <v>2020</v>
      </c>
      <c r="G14" s="8">
        <v>26</v>
      </c>
      <c r="H14" s="8">
        <v>61</v>
      </c>
      <c r="I14" s="8">
        <v>12</v>
      </c>
      <c r="J14" s="48">
        <f t="shared" si="5"/>
        <v>24</v>
      </c>
      <c r="K14" s="8">
        <v>4</v>
      </c>
      <c r="L14" s="8">
        <v>16</v>
      </c>
      <c r="M14" s="8">
        <v>2</v>
      </c>
      <c r="N14" s="8">
        <v>10</v>
      </c>
      <c r="O14" s="48">
        <f t="shared" si="6"/>
        <v>320</v>
      </c>
      <c r="P14" s="8">
        <v>1</v>
      </c>
      <c r="Q14" s="8">
        <v>83</v>
      </c>
      <c r="R14" s="8">
        <v>203</v>
      </c>
      <c r="S14" s="8">
        <v>22</v>
      </c>
      <c r="T14" s="8">
        <v>32</v>
      </c>
      <c r="U14" s="49">
        <f t="shared" si="7"/>
        <v>460</v>
      </c>
    </row>
    <row r="15" spans="1:21" outlineLevel="2" x14ac:dyDescent="0.25">
      <c r="A15" s="8" t="s">
        <v>15</v>
      </c>
      <c r="B15" s="8">
        <v>25</v>
      </c>
      <c r="C15" s="47" t="s">
        <v>180</v>
      </c>
      <c r="D15" s="8" t="s">
        <v>74</v>
      </c>
      <c r="E15" s="8">
        <v>25483</v>
      </c>
      <c r="F15" s="8">
        <v>2020</v>
      </c>
      <c r="G15" s="8">
        <v>42</v>
      </c>
      <c r="H15" s="8">
        <v>124</v>
      </c>
      <c r="I15" s="8">
        <v>21</v>
      </c>
      <c r="J15" s="48">
        <f t="shared" si="5"/>
        <v>42</v>
      </c>
      <c r="K15" s="8">
        <v>2</v>
      </c>
      <c r="L15" s="8">
        <v>13</v>
      </c>
      <c r="M15" s="8">
        <v>2</v>
      </c>
      <c r="N15" s="8">
        <v>10</v>
      </c>
      <c r="O15" s="48">
        <f t="shared" si="6"/>
        <v>260</v>
      </c>
      <c r="P15" s="8">
        <v>1</v>
      </c>
      <c r="Q15" s="8">
        <v>198</v>
      </c>
      <c r="R15" s="8">
        <v>401</v>
      </c>
      <c r="S15" s="8">
        <v>21</v>
      </c>
      <c r="T15" s="8">
        <v>35</v>
      </c>
      <c r="U15" s="49">
        <f t="shared" si="7"/>
        <v>537</v>
      </c>
    </row>
    <row r="16" spans="1:21" outlineLevel="2" x14ac:dyDescent="0.25">
      <c r="A16" s="8" t="s">
        <v>15</v>
      </c>
      <c r="B16" s="8">
        <v>25</v>
      </c>
      <c r="C16" s="47" t="s">
        <v>180</v>
      </c>
      <c r="D16" s="8" t="s">
        <v>76</v>
      </c>
      <c r="E16" s="8">
        <v>25488</v>
      </c>
      <c r="F16" s="8">
        <v>2020</v>
      </c>
      <c r="G16" s="8">
        <v>199</v>
      </c>
      <c r="H16" s="8">
        <v>446</v>
      </c>
      <c r="I16" s="8">
        <v>212</v>
      </c>
      <c r="J16" s="48">
        <f t="shared" si="5"/>
        <v>424</v>
      </c>
      <c r="K16" s="8">
        <v>14</v>
      </c>
      <c r="L16" s="8">
        <v>121</v>
      </c>
      <c r="M16" s="8">
        <v>2</v>
      </c>
      <c r="N16" s="8">
        <v>10</v>
      </c>
      <c r="O16" s="48">
        <f t="shared" si="6"/>
        <v>2420</v>
      </c>
      <c r="P16" s="8">
        <v>5</v>
      </c>
      <c r="Q16" s="8">
        <v>576</v>
      </c>
      <c r="R16" s="8">
        <v>1573</v>
      </c>
      <c r="S16" s="8">
        <v>38</v>
      </c>
      <c r="T16" s="8">
        <v>41</v>
      </c>
      <c r="U16" s="49">
        <f t="shared" si="7"/>
        <v>3772</v>
      </c>
    </row>
    <row r="17" spans="1:21" outlineLevel="2" x14ac:dyDescent="0.25">
      <c r="A17" s="8" t="s">
        <v>15</v>
      </c>
      <c r="B17" s="8">
        <v>25</v>
      </c>
      <c r="C17" s="47" t="s">
        <v>180</v>
      </c>
      <c r="D17" s="8" t="s">
        <v>91</v>
      </c>
      <c r="E17" s="8">
        <v>25612</v>
      </c>
      <c r="F17" s="8">
        <v>2020</v>
      </c>
      <c r="G17" s="8">
        <v>5964</v>
      </c>
      <c r="H17" s="8">
        <v>22416</v>
      </c>
      <c r="I17" s="8">
        <v>369</v>
      </c>
      <c r="J17" s="48">
        <f t="shared" si="5"/>
        <v>738</v>
      </c>
      <c r="K17" s="8">
        <v>425</v>
      </c>
      <c r="L17" s="8">
        <v>3638</v>
      </c>
      <c r="M17" s="8">
        <v>2</v>
      </c>
      <c r="N17" s="8">
        <v>10</v>
      </c>
      <c r="O17" s="48">
        <f t="shared" si="6"/>
        <v>72760</v>
      </c>
      <c r="P17" s="8">
        <v>138</v>
      </c>
      <c r="Q17" s="8">
        <v>4180</v>
      </c>
      <c r="R17" s="8">
        <v>37130</v>
      </c>
      <c r="S17" s="8">
        <v>38</v>
      </c>
      <c r="T17" s="8">
        <v>43</v>
      </c>
      <c r="U17" s="49">
        <f t="shared" si="7"/>
        <v>82248</v>
      </c>
    </row>
    <row r="18" spans="1:21" outlineLevel="2" x14ac:dyDescent="0.25">
      <c r="A18" s="8" t="s">
        <v>15</v>
      </c>
      <c r="B18" s="8">
        <v>25</v>
      </c>
      <c r="C18" s="47" t="s">
        <v>180</v>
      </c>
      <c r="D18" s="8" t="s">
        <v>115</v>
      </c>
      <c r="E18" s="8">
        <v>25815</v>
      </c>
      <c r="F18" s="8">
        <v>2020</v>
      </c>
      <c r="G18" s="8">
        <v>141</v>
      </c>
      <c r="H18" s="8">
        <v>340</v>
      </c>
      <c r="I18" s="8">
        <v>8</v>
      </c>
      <c r="J18" s="48">
        <f t="shared" si="5"/>
        <v>16</v>
      </c>
      <c r="K18" s="8">
        <v>5</v>
      </c>
      <c r="L18" s="8">
        <v>54</v>
      </c>
      <c r="M18" s="8">
        <v>2</v>
      </c>
      <c r="N18" s="8">
        <v>10</v>
      </c>
      <c r="O18" s="48">
        <f t="shared" si="6"/>
        <v>1080</v>
      </c>
      <c r="P18" s="8">
        <v>2</v>
      </c>
      <c r="Q18" s="8">
        <v>210</v>
      </c>
      <c r="R18" s="8">
        <v>760</v>
      </c>
      <c r="S18" s="8">
        <v>15</v>
      </c>
      <c r="T18" s="8">
        <v>50</v>
      </c>
      <c r="U18" s="49">
        <f t="shared" si="7"/>
        <v>1375</v>
      </c>
    </row>
    <row r="19" spans="1:21" outlineLevel="1" x14ac:dyDescent="0.25">
      <c r="A19" s="51"/>
      <c r="B19" s="51"/>
      <c r="C19" s="52" t="s">
        <v>189</v>
      </c>
      <c r="D19" s="51"/>
      <c r="E19" s="51"/>
      <c r="F19" s="51"/>
      <c r="G19" s="51">
        <f t="shared" ref="G19:L19" si="8">SUBTOTAL(9,G11:G18)</f>
        <v>6649</v>
      </c>
      <c r="H19" s="51">
        <f t="shared" si="8"/>
        <v>24491</v>
      </c>
      <c r="I19" s="51">
        <f t="shared" si="8"/>
        <v>858</v>
      </c>
      <c r="J19" s="51">
        <f t="shared" si="8"/>
        <v>1716</v>
      </c>
      <c r="K19" s="51">
        <f t="shared" si="8"/>
        <v>494</v>
      </c>
      <c r="L19" s="51">
        <f t="shared" si="8"/>
        <v>4050</v>
      </c>
      <c r="M19" s="51"/>
      <c r="N19" s="51">
        <f t="shared" ref="N19:U19" si="9">SUBTOTAL(9,N11:N18)</f>
        <v>80</v>
      </c>
      <c r="O19" s="51">
        <f t="shared" si="9"/>
        <v>81000</v>
      </c>
      <c r="P19" s="51">
        <f t="shared" si="9"/>
        <v>178</v>
      </c>
      <c r="Q19" s="51">
        <f t="shared" si="9"/>
        <v>5782</v>
      </c>
      <c r="R19" s="51">
        <f t="shared" si="9"/>
        <v>42502</v>
      </c>
      <c r="S19" s="51">
        <f t="shared" si="9"/>
        <v>266</v>
      </c>
      <c r="T19" s="51">
        <f t="shared" si="9"/>
        <v>320</v>
      </c>
      <c r="U19" s="50">
        <f t="shared" si="9"/>
        <v>94078</v>
      </c>
    </row>
    <row r="20" spans="1:21" outlineLevel="2" x14ac:dyDescent="0.25">
      <c r="A20" s="8" t="s">
        <v>15</v>
      </c>
      <c r="B20" s="8">
        <v>25</v>
      </c>
      <c r="C20" s="47" t="s">
        <v>190</v>
      </c>
      <c r="D20" s="8" t="s">
        <v>27</v>
      </c>
      <c r="E20" s="8">
        <v>25148</v>
      </c>
      <c r="F20" s="8">
        <v>2020</v>
      </c>
      <c r="G20" s="8">
        <v>23</v>
      </c>
      <c r="H20" s="8">
        <v>62</v>
      </c>
      <c r="I20" s="8">
        <v>43</v>
      </c>
      <c r="J20" s="48">
        <f>I20*2</f>
        <v>86</v>
      </c>
      <c r="K20" s="8">
        <v>1</v>
      </c>
      <c r="L20" s="8">
        <v>8</v>
      </c>
      <c r="M20" s="8">
        <v>2</v>
      </c>
      <c r="N20" s="8">
        <v>10</v>
      </c>
      <c r="O20" s="48">
        <f>L20*M20*N20</f>
        <v>160</v>
      </c>
      <c r="P20" s="8">
        <v>1</v>
      </c>
      <c r="Q20" s="8">
        <v>769</v>
      </c>
      <c r="R20" s="8">
        <v>907</v>
      </c>
      <c r="S20" s="8">
        <v>21</v>
      </c>
      <c r="T20" s="8">
        <v>52</v>
      </c>
      <c r="U20" s="49">
        <f>I20+J20+K20+L20+P20+Q20+O20</f>
        <v>1068</v>
      </c>
    </row>
    <row r="21" spans="1:21" outlineLevel="2" x14ac:dyDescent="0.25">
      <c r="A21" s="8" t="s">
        <v>15</v>
      </c>
      <c r="B21" s="8">
        <v>25</v>
      </c>
      <c r="C21" s="47" t="s">
        <v>190</v>
      </c>
      <c r="D21" s="8" t="s">
        <v>54</v>
      </c>
      <c r="E21" s="8">
        <v>25320</v>
      </c>
      <c r="F21" s="8">
        <v>2020</v>
      </c>
      <c r="G21" s="8">
        <v>2399</v>
      </c>
      <c r="H21" s="8">
        <v>11044</v>
      </c>
      <c r="I21" s="8">
        <v>492</v>
      </c>
      <c r="J21" s="48">
        <f>I21*2</f>
        <v>984</v>
      </c>
      <c r="K21" s="8">
        <v>221</v>
      </c>
      <c r="L21" s="8">
        <v>1889</v>
      </c>
      <c r="M21" s="8">
        <v>2</v>
      </c>
      <c r="N21" s="8">
        <v>10</v>
      </c>
      <c r="O21" s="48">
        <f>L21*M21*N21</f>
        <v>37780</v>
      </c>
      <c r="P21" s="8">
        <v>71</v>
      </c>
      <c r="Q21" s="8">
        <v>1265</v>
      </c>
      <c r="R21" s="8">
        <v>17381</v>
      </c>
      <c r="S21" s="8">
        <v>67</v>
      </c>
      <c r="T21" s="8">
        <v>140</v>
      </c>
      <c r="U21" s="49">
        <f>I21+J21+K21+L21+P21+Q21+O21</f>
        <v>42702</v>
      </c>
    </row>
    <row r="22" spans="1:21" outlineLevel="2" x14ac:dyDescent="0.25">
      <c r="A22" s="8" t="s">
        <v>15</v>
      </c>
      <c r="B22" s="8">
        <v>25</v>
      </c>
      <c r="C22" s="47" t="s">
        <v>190</v>
      </c>
      <c r="D22" s="8" t="s">
        <v>85</v>
      </c>
      <c r="E22" s="8">
        <v>25572</v>
      </c>
      <c r="F22" s="8">
        <v>2020</v>
      </c>
      <c r="G22" s="8">
        <v>380</v>
      </c>
      <c r="H22" s="8">
        <v>1429</v>
      </c>
      <c r="I22" s="8">
        <v>24</v>
      </c>
      <c r="J22" s="48">
        <f>I22*2</f>
        <v>48</v>
      </c>
      <c r="K22" s="8">
        <v>27</v>
      </c>
      <c r="L22" s="8">
        <v>232</v>
      </c>
      <c r="M22" s="8">
        <v>2</v>
      </c>
      <c r="N22" s="8">
        <v>10</v>
      </c>
      <c r="O22" s="48">
        <f>L22*M22*N22</f>
        <v>4640</v>
      </c>
      <c r="P22" s="8">
        <v>9</v>
      </c>
      <c r="Q22" s="8">
        <v>30</v>
      </c>
      <c r="R22" s="8">
        <v>2131</v>
      </c>
      <c r="S22" s="8">
        <v>10</v>
      </c>
      <c r="T22" s="8">
        <v>4</v>
      </c>
      <c r="U22" s="49">
        <f>I22+J22+K22+L22+P22+Q22+O22</f>
        <v>5010</v>
      </c>
    </row>
    <row r="23" spans="1:21" outlineLevel="1" x14ac:dyDescent="0.25">
      <c r="A23" s="51"/>
      <c r="B23" s="51"/>
      <c r="C23" s="52" t="s">
        <v>194</v>
      </c>
      <c r="D23" s="51"/>
      <c r="E23" s="51"/>
      <c r="F23" s="51"/>
      <c r="G23" s="51">
        <f t="shared" ref="G23:L23" si="10">SUBTOTAL(9,G20:G22)</f>
        <v>2802</v>
      </c>
      <c r="H23" s="51">
        <f t="shared" si="10"/>
        <v>12535</v>
      </c>
      <c r="I23" s="51">
        <f t="shared" si="10"/>
        <v>559</v>
      </c>
      <c r="J23" s="51">
        <f t="shared" si="10"/>
        <v>1118</v>
      </c>
      <c r="K23" s="51">
        <f t="shared" si="10"/>
        <v>249</v>
      </c>
      <c r="L23" s="51">
        <f t="shared" si="10"/>
        <v>2129</v>
      </c>
      <c r="M23" s="51"/>
      <c r="N23" s="51">
        <f t="shared" ref="N23:U23" si="11">SUBTOTAL(9,N20:N22)</f>
        <v>30</v>
      </c>
      <c r="O23" s="51">
        <f t="shared" si="11"/>
        <v>42580</v>
      </c>
      <c r="P23" s="51">
        <f t="shared" si="11"/>
        <v>81</v>
      </c>
      <c r="Q23" s="51">
        <f t="shared" si="11"/>
        <v>2064</v>
      </c>
      <c r="R23" s="51">
        <f t="shared" si="11"/>
        <v>20419</v>
      </c>
      <c r="S23" s="51">
        <f t="shared" si="11"/>
        <v>98</v>
      </c>
      <c r="T23" s="51">
        <f t="shared" si="11"/>
        <v>196</v>
      </c>
      <c r="U23" s="50">
        <f t="shared" si="11"/>
        <v>48780</v>
      </c>
    </row>
    <row r="24" spans="1:21" outlineLevel="2" x14ac:dyDescent="0.25">
      <c r="A24" s="8" t="s">
        <v>15</v>
      </c>
      <c r="B24" s="8">
        <v>25</v>
      </c>
      <c r="C24" s="47" t="s">
        <v>195</v>
      </c>
      <c r="D24" s="8" t="s">
        <v>17</v>
      </c>
      <c r="E24" s="8">
        <v>25019</v>
      </c>
      <c r="F24" s="8">
        <v>2020</v>
      </c>
      <c r="G24" s="8">
        <v>1422</v>
      </c>
      <c r="H24" s="8">
        <v>3812</v>
      </c>
      <c r="I24" s="8">
        <v>726</v>
      </c>
      <c r="J24" s="48">
        <f t="shared" ref="J24:J35" si="12">I24*2</f>
        <v>1452</v>
      </c>
      <c r="K24" s="8">
        <v>86</v>
      </c>
      <c r="L24" s="8">
        <v>829</v>
      </c>
      <c r="M24" s="8">
        <v>2</v>
      </c>
      <c r="N24" s="8">
        <v>10</v>
      </c>
      <c r="O24" s="48">
        <f t="shared" ref="O24:O35" si="13">L24*M24*N24</f>
        <v>16580</v>
      </c>
      <c r="P24" s="8">
        <v>40</v>
      </c>
      <c r="Q24" s="8">
        <v>1876</v>
      </c>
      <c r="R24" s="8">
        <v>8791</v>
      </c>
      <c r="S24" s="8">
        <v>75</v>
      </c>
      <c r="T24" s="8">
        <v>27</v>
      </c>
      <c r="U24" s="49">
        <f t="shared" ref="U24:U35" si="14">I24+J24+K24+L24+P24+Q24+O24</f>
        <v>21589</v>
      </c>
    </row>
    <row r="25" spans="1:21" outlineLevel="2" x14ac:dyDescent="0.25">
      <c r="A25" s="8" t="s">
        <v>15</v>
      </c>
      <c r="B25" s="8">
        <v>25</v>
      </c>
      <c r="C25" s="47" t="s">
        <v>195</v>
      </c>
      <c r="D25" s="8" t="s">
        <v>66</v>
      </c>
      <c r="E25" s="8">
        <v>25398</v>
      </c>
      <c r="F25" s="8">
        <v>2020</v>
      </c>
      <c r="G25" s="8">
        <v>18</v>
      </c>
      <c r="H25" s="8">
        <v>66</v>
      </c>
      <c r="I25" s="8">
        <v>63</v>
      </c>
      <c r="J25" s="48">
        <f t="shared" si="12"/>
        <v>126</v>
      </c>
      <c r="K25" s="8">
        <v>3</v>
      </c>
      <c r="L25" s="8">
        <v>9</v>
      </c>
      <c r="M25" s="8">
        <v>2</v>
      </c>
      <c r="N25" s="8">
        <v>10</v>
      </c>
      <c r="O25" s="48">
        <f t="shared" si="13"/>
        <v>180</v>
      </c>
      <c r="P25" s="8">
        <v>2</v>
      </c>
      <c r="Q25" s="8">
        <v>132</v>
      </c>
      <c r="R25" s="8">
        <v>293</v>
      </c>
      <c r="S25" s="8">
        <v>16</v>
      </c>
      <c r="T25" s="8">
        <v>25</v>
      </c>
      <c r="U25" s="49">
        <f t="shared" si="14"/>
        <v>515</v>
      </c>
    </row>
    <row r="26" spans="1:21" outlineLevel="2" x14ac:dyDescent="0.25">
      <c r="A26" s="8" t="s">
        <v>15</v>
      </c>
      <c r="B26" s="8">
        <v>25</v>
      </c>
      <c r="C26" s="47" t="s">
        <v>195</v>
      </c>
      <c r="D26" s="8" t="s">
        <v>67</v>
      </c>
      <c r="E26" s="8">
        <v>25402</v>
      </c>
      <c r="F26" s="8">
        <v>2020</v>
      </c>
      <c r="G26" s="8">
        <v>4901</v>
      </c>
      <c r="H26" s="8">
        <v>17816</v>
      </c>
      <c r="I26" s="8">
        <v>909</v>
      </c>
      <c r="J26" s="48">
        <f t="shared" si="12"/>
        <v>1818</v>
      </c>
      <c r="K26" s="8">
        <v>349</v>
      </c>
      <c r="L26" s="8">
        <v>2789</v>
      </c>
      <c r="M26" s="8">
        <v>2</v>
      </c>
      <c r="N26" s="8">
        <v>10</v>
      </c>
      <c r="O26" s="48">
        <f t="shared" si="13"/>
        <v>55780</v>
      </c>
      <c r="P26" s="8">
        <v>114</v>
      </c>
      <c r="Q26" s="8">
        <v>1230</v>
      </c>
      <c r="R26" s="8">
        <v>28108</v>
      </c>
      <c r="S26" s="8">
        <v>49</v>
      </c>
      <c r="T26" s="8">
        <v>45</v>
      </c>
      <c r="U26" s="49">
        <f t="shared" si="14"/>
        <v>62989</v>
      </c>
    </row>
    <row r="27" spans="1:21" outlineLevel="2" x14ac:dyDescent="0.25">
      <c r="A27" s="8" t="s">
        <v>15</v>
      </c>
      <c r="B27" s="8">
        <v>25</v>
      </c>
      <c r="C27" s="47" t="s">
        <v>195</v>
      </c>
      <c r="D27" s="8" t="s">
        <v>77</v>
      </c>
      <c r="E27" s="8">
        <v>25489</v>
      </c>
      <c r="F27" s="8">
        <v>2020</v>
      </c>
      <c r="G27" s="8">
        <v>26</v>
      </c>
      <c r="H27" s="8">
        <v>25</v>
      </c>
      <c r="I27" s="8">
        <v>3</v>
      </c>
      <c r="J27" s="48">
        <f t="shared" si="12"/>
        <v>6</v>
      </c>
      <c r="K27" s="8">
        <v>3</v>
      </c>
      <c r="L27" s="8">
        <v>12</v>
      </c>
      <c r="M27" s="8">
        <v>2</v>
      </c>
      <c r="N27" s="8">
        <v>10</v>
      </c>
      <c r="O27" s="48">
        <f t="shared" si="13"/>
        <v>240</v>
      </c>
      <c r="P27" s="8">
        <v>1</v>
      </c>
      <c r="Q27" s="8">
        <v>145</v>
      </c>
      <c r="R27" s="8">
        <v>215</v>
      </c>
      <c r="S27" s="8">
        <v>15</v>
      </c>
      <c r="T27" s="8">
        <v>24</v>
      </c>
      <c r="U27" s="49">
        <f t="shared" si="14"/>
        <v>410</v>
      </c>
    </row>
    <row r="28" spans="1:21" outlineLevel="2" x14ac:dyDescent="0.25">
      <c r="A28" s="8" t="s">
        <v>15</v>
      </c>
      <c r="B28" s="8">
        <v>25</v>
      </c>
      <c r="C28" s="47" t="s">
        <v>195</v>
      </c>
      <c r="D28" s="8" t="s">
        <v>78</v>
      </c>
      <c r="E28" s="8">
        <v>25491</v>
      </c>
      <c r="F28" s="8">
        <v>2020</v>
      </c>
      <c r="G28" s="8">
        <v>1743</v>
      </c>
      <c r="H28" s="8">
        <v>4531</v>
      </c>
      <c r="I28" s="8">
        <v>2107</v>
      </c>
      <c r="J28" s="48">
        <f t="shared" si="12"/>
        <v>4214</v>
      </c>
      <c r="K28" s="8">
        <v>124</v>
      </c>
      <c r="L28" s="8">
        <v>1063</v>
      </c>
      <c r="M28" s="8">
        <v>2</v>
      </c>
      <c r="N28" s="8">
        <v>10</v>
      </c>
      <c r="O28" s="48">
        <f t="shared" si="13"/>
        <v>21260</v>
      </c>
      <c r="P28" s="8">
        <v>40</v>
      </c>
      <c r="Q28" s="8">
        <v>1521</v>
      </c>
      <c r="R28" s="8">
        <v>11129</v>
      </c>
      <c r="S28" s="8">
        <v>26</v>
      </c>
      <c r="T28" s="8">
        <v>30</v>
      </c>
      <c r="U28" s="49">
        <f t="shared" si="14"/>
        <v>30329</v>
      </c>
    </row>
    <row r="29" spans="1:21" outlineLevel="2" x14ac:dyDescent="0.25">
      <c r="A29" s="8" t="s">
        <v>15</v>
      </c>
      <c r="B29" s="8">
        <v>25</v>
      </c>
      <c r="C29" s="47" t="s">
        <v>195</v>
      </c>
      <c r="D29" s="8" t="s">
        <v>87</v>
      </c>
      <c r="E29" s="8">
        <v>25592</v>
      </c>
      <c r="F29" s="8">
        <v>2020</v>
      </c>
      <c r="G29" s="8">
        <v>45</v>
      </c>
      <c r="H29" s="8">
        <v>45</v>
      </c>
      <c r="I29" s="8">
        <v>14</v>
      </c>
      <c r="J29" s="48">
        <f t="shared" si="12"/>
        <v>28</v>
      </c>
      <c r="K29" s="8">
        <v>5</v>
      </c>
      <c r="L29" s="8">
        <v>21</v>
      </c>
      <c r="M29" s="8">
        <v>2</v>
      </c>
      <c r="N29" s="8">
        <v>10</v>
      </c>
      <c r="O29" s="48">
        <f t="shared" si="13"/>
        <v>420</v>
      </c>
      <c r="P29" s="8">
        <v>2</v>
      </c>
      <c r="Q29" s="8">
        <v>236</v>
      </c>
      <c r="R29" s="8">
        <v>368</v>
      </c>
      <c r="S29" s="8">
        <v>13</v>
      </c>
      <c r="T29" s="8">
        <v>27</v>
      </c>
      <c r="U29" s="49">
        <f t="shared" si="14"/>
        <v>726</v>
      </c>
    </row>
    <row r="30" spans="1:21" outlineLevel="2" x14ac:dyDescent="0.25">
      <c r="A30" s="8" t="s">
        <v>15</v>
      </c>
      <c r="B30" s="8">
        <v>25</v>
      </c>
      <c r="C30" s="47" t="s">
        <v>195</v>
      </c>
      <c r="D30" s="8" t="s">
        <v>95</v>
      </c>
      <c r="E30" s="8">
        <v>25658</v>
      </c>
      <c r="F30" s="8">
        <v>2020</v>
      </c>
      <c r="G30" s="8">
        <v>763</v>
      </c>
      <c r="H30" s="8">
        <v>1201</v>
      </c>
      <c r="I30" s="8">
        <v>328</v>
      </c>
      <c r="J30" s="48">
        <f t="shared" si="12"/>
        <v>656</v>
      </c>
      <c r="K30" s="8">
        <v>31</v>
      </c>
      <c r="L30" s="8">
        <v>176</v>
      </c>
      <c r="M30" s="8">
        <v>2</v>
      </c>
      <c r="N30" s="8">
        <v>10</v>
      </c>
      <c r="O30" s="48">
        <f t="shared" si="13"/>
        <v>3520</v>
      </c>
      <c r="P30" s="8">
        <v>11</v>
      </c>
      <c r="Q30" s="8">
        <v>2345</v>
      </c>
      <c r="R30" s="8">
        <v>4855</v>
      </c>
      <c r="S30" s="8">
        <v>51</v>
      </c>
      <c r="T30" s="8">
        <v>31</v>
      </c>
      <c r="U30" s="49">
        <f t="shared" si="14"/>
        <v>7067</v>
      </c>
    </row>
    <row r="31" spans="1:21" outlineLevel="2" x14ac:dyDescent="0.25">
      <c r="A31" s="8" t="s">
        <v>15</v>
      </c>
      <c r="B31" s="8">
        <v>25</v>
      </c>
      <c r="C31" s="47" t="s">
        <v>195</v>
      </c>
      <c r="D31" s="8" t="s">
        <v>97</v>
      </c>
      <c r="E31" s="8">
        <v>25718</v>
      </c>
      <c r="F31" s="8">
        <v>2020</v>
      </c>
      <c r="G31" s="8">
        <v>16467</v>
      </c>
      <c r="H31" s="8">
        <v>28695</v>
      </c>
      <c r="I31" s="8">
        <v>1572</v>
      </c>
      <c r="J31" s="48">
        <f t="shared" si="12"/>
        <v>3144</v>
      </c>
      <c r="K31" s="8">
        <v>432</v>
      </c>
      <c r="L31" s="8">
        <v>3630</v>
      </c>
      <c r="M31" s="8">
        <v>2</v>
      </c>
      <c r="N31" s="8">
        <v>10</v>
      </c>
      <c r="O31" s="48">
        <f t="shared" si="13"/>
        <v>72600</v>
      </c>
      <c r="P31" s="8">
        <v>214</v>
      </c>
      <c r="Q31" s="8">
        <v>12674</v>
      </c>
      <c r="R31" s="8">
        <v>63684</v>
      </c>
      <c r="S31" s="8">
        <v>114</v>
      </c>
      <c r="T31" s="8">
        <v>105</v>
      </c>
      <c r="U31" s="49">
        <f t="shared" si="14"/>
        <v>94266</v>
      </c>
    </row>
    <row r="32" spans="1:21" outlineLevel="2" x14ac:dyDescent="0.25">
      <c r="A32" s="8" t="s">
        <v>15</v>
      </c>
      <c r="B32" s="8">
        <v>25</v>
      </c>
      <c r="C32" s="47" t="s">
        <v>195</v>
      </c>
      <c r="D32" s="8" t="s">
        <v>106</v>
      </c>
      <c r="E32" s="8">
        <v>25777</v>
      </c>
      <c r="F32" s="8">
        <v>2020</v>
      </c>
      <c r="G32" s="8">
        <v>105</v>
      </c>
      <c r="H32" s="8">
        <v>154</v>
      </c>
      <c r="I32" s="8">
        <v>106</v>
      </c>
      <c r="J32" s="48">
        <f t="shared" si="12"/>
        <v>212</v>
      </c>
      <c r="K32" s="8">
        <v>7</v>
      </c>
      <c r="L32" s="8">
        <v>64</v>
      </c>
      <c r="M32" s="8">
        <v>2</v>
      </c>
      <c r="N32" s="8">
        <v>10</v>
      </c>
      <c r="O32" s="48">
        <f t="shared" si="13"/>
        <v>1280</v>
      </c>
      <c r="P32" s="8">
        <v>4</v>
      </c>
      <c r="Q32" s="8">
        <v>140</v>
      </c>
      <c r="R32" s="8">
        <v>580</v>
      </c>
      <c r="S32" s="8">
        <v>21</v>
      </c>
      <c r="T32" s="8">
        <v>25</v>
      </c>
      <c r="U32" s="49">
        <f t="shared" si="14"/>
        <v>1813</v>
      </c>
    </row>
    <row r="33" spans="1:21" outlineLevel="2" x14ac:dyDescent="0.25">
      <c r="A33" s="8" t="s">
        <v>15</v>
      </c>
      <c r="B33" s="8">
        <v>25</v>
      </c>
      <c r="C33" s="47" t="s">
        <v>195</v>
      </c>
      <c r="D33" s="8" t="s">
        <v>122</v>
      </c>
      <c r="E33" s="8">
        <v>25851</v>
      </c>
      <c r="F33" s="8">
        <v>2020</v>
      </c>
      <c r="G33" s="8">
        <v>23</v>
      </c>
      <c r="H33" s="8">
        <v>43</v>
      </c>
      <c r="I33" s="8">
        <v>7</v>
      </c>
      <c r="J33" s="48">
        <f t="shared" si="12"/>
        <v>14</v>
      </c>
      <c r="K33" s="8">
        <v>2</v>
      </c>
      <c r="L33" s="8">
        <v>8</v>
      </c>
      <c r="M33" s="8">
        <v>2</v>
      </c>
      <c r="N33" s="8">
        <v>10</v>
      </c>
      <c r="O33" s="48">
        <f t="shared" si="13"/>
        <v>160</v>
      </c>
      <c r="P33" s="8">
        <v>1</v>
      </c>
      <c r="Q33" s="8">
        <v>87</v>
      </c>
      <c r="R33" s="8">
        <v>171</v>
      </c>
      <c r="S33" s="8">
        <v>15</v>
      </c>
      <c r="T33" s="8">
        <v>10</v>
      </c>
      <c r="U33" s="49">
        <f t="shared" si="14"/>
        <v>279</v>
      </c>
    </row>
    <row r="34" spans="1:21" outlineLevel="2" x14ac:dyDescent="0.25">
      <c r="A34" s="8" t="s">
        <v>15</v>
      </c>
      <c r="B34" s="8">
        <v>25</v>
      </c>
      <c r="C34" s="47" t="s">
        <v>195</v>
      </c>
      <c r="D34" s="8" t="s">
        <v>123</v>
      </c>
      <c r="E34" s="8">
        <v>25862</v>
      </c>
      <c r="F34" s="8">
        <v>2020</v>
      </c>
      <c r="G34" s="8">
        <v>164</v>
      </c>
      <c r="H34" s="8">
        <v>615</v>
      </c>
      <c r="I34" s="8">
        <v>94</v>
      </c>
      <c r="J34" s="48">
        <f t="shared" si="12"/>
        <v>188</v>
      </c>
      <c r="K34" s="8">
        <v>12</v>
      </c>
      <c r="L34" s="8">
        <v>100</v>
      </c>
      <c r="M34" s="8">
        <v>2</v>
      </c>
      <c r="N34" s="8">
        <v>10</v>
      </c>
      <c r="O34" s="48">
        <f t="shared" si="13"/>
        <v>2000</v>
      </c>
      <c r="P34" s="8">
        <v>4</v>
      </c>
      <c r="Q34" s="8">
        <v>62</v>
      </c>
      <c r="R34" s="8">
        <v>1051</v>
      </c>
      <c r="S34" s="8">
        <v>13</v>
      </c>
      <c r="T34" s="8">
        <v>23</v>
      </c>
      <c r="U34" s="49">
        <f t="shared" si="14"/>
        <v>2460</v>
      </c>
    </row>
    <row r="35" spans="1:21" outlineLevel="2" x14ac:dyDescent="0.25">
      <c r="A35" s="8" t="s">
        <v>15</v>
      </c>
      <c r="B35" s="8">
        <v>25</v>
      </c>
      <c r="C35" s="47" t="s">
        <v>195</v>
      </c>
      <c r="D35" s="8" t="s">
        <v>127</v>
      </c>
      <c r="E35" s="8">
        <v>25875</v>
      </c>
      <c r="F35" s="8">
        <v>2020</v>
      </c>
      <c r="G35" s="8">
        <v>588</v>
      </c>
      <c r="H35" s="8">
        <v>492</v>
      </c>
      <c r="I35" s="8">
        <v>466</v>
      </c>
      <c r="J35" s="48">
        <f t="shared" si="12"/>
        <v>932</v>
      </c>
      <c r="K35" s="8">
        <v>12</v>
      </c>
      <c r="L35" s="8">
        <v>28</v>
      </c>
      <c r="M35" s="8">
        <v>2</v>
      </c>
      <c r="N35" s="8">
        <v>10</v>
      </c>
      <c r="O35" s="48">
        <f t="shared" si="13"/>
        <v>560</v>
      </c>
      <c r="P35" s="8">
        <v>6</v>
      </c>
      <c r="Q35" s="8">
        <v>458</v>
      </c>
      <c r="R35" s="8">
        <v>2050</v>
      </c>
      <c r="S35" s="8">
        <v>13</v>
      </c>
      <c r="T35" s="8">
        <v>23</v>
      </c>
      <c r="U35" s="49">
        <f t="shared" si="14"/>
        <v>2462</v>
      </c>
    </row>
    <row r="36" spans="1:21" outlineLevel="1" x14ac:dyDescent="0.25">
      <c r="A36" s="51"/>
      <c r="B36" s="51"/>
      <c r="C36" s="52" t="s">
        <v>209</v>
      </c>
      <c r="D36" s="51"/>
      <c r="E36" s="51"/>
      <c r="F36" s="51"/>
      <c r="G36" s="51">
        <f t="shared" ref="G36:L36" si="15">SUBTOTAL(9,G24:G35)</f>
        <v>26265</v>
      </c>
      <c r="H36" s="51">
        <f t="shared" si="15"/>
        <v>57495</v>
      </c>
      <c r="I36" s="51">
        <f t="shared" si="15"/>
        <v>6395</v>
      </c>
      <c r="J36" s="51">
        <f t="shared" si="15"/>
        <v>12790</v>
      </c>
      <c r="K36" s="51">
        <f t="shared" si="15"/>
        <v>1066</v>
      </c>
      <c r="L36" s="51">
        <f t="shared" si="15"/>
        <v>8729</v>
      </c>
      <c r="M36" s="51"/>
      <c r="N36" s="51">
        <f t="shared" ref="N36:U36" si="16">SUBTOTAL(9,N24:N35)</f>
        <v>120</v>
      </c>
      <c r="O36" s="51">
        <f t="shared" si="16"/>
        <v>174580</v>
      </c>
      <c r="P36" s="51">
        <f t="shared" si="16"/>
        <v>439</v>
      </c>
      <c r="Q36" s="51">
        <f t="shared" si="16"/>
        <v>20906</v>
      </c>
      <c r="R36" s="51">
        <f t="shared" si="16"/>
        <v>121295</v>
      </c>
      <c r="S36" s="51">
        <f t="shared" si="16"/>
        <v>421</v>
      </c>
      <c r="T36" s="51">
        <f t="shared" si="16"/>
        <v>395</v>
      </c>
      <c r="U36" s="50">
        <f t="shared" si="16"/>
        <v>224905</v>
      </c>
    </row>
    <row r="37" spans="1:21" outlineLevel="2" x14ac:dyDescent="0.25">
      <c r="A37" s="8" t="s">
        <v>15</v>
      </c>
      <c r="B37" s="8">
        <v>25</v>
      </c>
      <c r="C37" s="47" t="s">
        <v>210</v>
      </c>
      <c r="D37" s="8" t="s">
        <v>47</v>
      </c>
      <c r="E37" s="8">
        <v>25293</v>
      </c>
      <c r="F37" s="8">
        <v>2020</v>
      </c>
      <c r="G37" s="8">
        <v>35</v>
      </c>
      <c r="H37" s="8">
        <v>31</v>
      </c>
      <c r="I37" s="8">
        <v>19</v>
      </c>
      <c r="J37" s="48">
        <f t="shared" ref="J37:J44" si="17">I37*2</f>
        <v>38</v>
      </c>
      <c r="K37" s="8">
        <v>7</v>
      </c>
      <c r="L37" s="8">
        <v>14</v>
      </c>
      <c r="M37" s="8">
        <v>2</v>
      </c>
      <c r="N37" s="8">
        <v>10</v>
      </c>
      <c r="O37" s="48">
        <f t="shared" ref="O37:O44" si="18">L37*M37*N37</f>
        <v>280</v>
      </c>
      <c r="P37" s="8">
        <v>1</v>
      </c>
      <c r="Q37" s="8">
        <v>123</v>
      </c>
      <c r="R37" s="8">
        <v>230</v>
      </c>
      <c r="S37" s="8">
        <v>28</v>
      </c>
      <c r="T37" s="8">
        <v>25</v>
      </c>
      <c r="U37" s="49">
        <f t="shared" ref="U37:U44" si="19">I37+J37+K37+L37+P37+Q37+O37</f>
        <v>482</v>
      </c>
    </row>
    <row r="38" spans="1:21" outlineLevel="2" x14ac:dyDescent="0.25">
      <c r="A38" s="8" t="s">
        <v>15</v>
      </c>
      <c r="B38" s="8">
        <v>25</v>
      </c>
      <c r="C38" s="47" t="s">
        <v>210</v>
      </c>
      <c r="D38" s="8" t="s">
        <v>49</v>
      </c>
      <c r="E38" s="8">
        <v>25297</v>
      </c>
      <c r="F38" s="8">
        <v>2020</v>
      </c>
      <c r="G38" s="8">
        <v>634</v>
      </c>
      <c r="H38" s="8">
        <v>1021</v>
      </c>
      <c r="I38" s="8">
        <v>539</v>
      </c>
      <c r="J38" s="48">
        <f t="shared" si="17"/>
        <v>1078</v>
      </c>
      <c r="K38" s="8">
        <v>45</v>
      </c>
      <c r="L38" s="8">
        <v>286</v>
      </c>
      <c r="M38" s="8">
        <v>2</v>
      </c>
      <c r="N38" s="8">
        <v>10</v>
      </c>
      <c r="O38" s="48">
        <f t="shared" si="18"/>
        <v>5720</v>
      </c>
      <c r="P38" s="8">
        <v>15</v>
      </c>
      <c r="Q38" s="8">
        <v>468</v>
      </c>
      <c r="R38" s="8">
        <v>3008</v>
      </c>
      <c r="S38" s="8">
        <v>142</v>
      </c>
      <c r="T38" s="8">
        <v>50</v>
      </c>
      <c r="U38" s="49">
        <f t="shared" si="19"/>
        <v>8151</v>
      </c>
    </row>
    <row r="39" spans="1:21" outlineLevel="2" x14ac:dyDescent="0.25">
      <c r="A39" s="8" t="s">
        <v>15</v>
      </c>
      <c r="B39" s="8">
        <v>25</v>
      </c>
      <c r="C39" s="47" t="s">
        <v>210</v>
      </c>
      <c r="D39" s="8" t="s">
        <v>50</v>
      </c>
      <c r="E39" s="8">
        <v>25299</v>
      </c>
      <c r="F39" s="8">
        <v>2020</v>
      </c>
      <c r="G39" s="8">
        <v>141</v>
      </c>
      <c r="H39" s="8">
        <v>531</v>
      </c>
      <c r="I39" s="8">
        <v>9</v>
      </c>
      <c r="J39" s="48">
        <f t="shared" si="17"/>
        <v>18</v>
      </c>
      <c r="K39" s="8">
        <v>10</v>
      </c>
      <c r="L39" s="8">
        <v>86</v>
      </c>
      <c r="M39" s="8">
        <v>2</v>
      </c>
      <c r="N39" s="8">
        <v>10</v>
      </c>
      <c r="O39" s="48">
        <f t="shared" si="18"/>
        <v>1720</v>
      </c>
      <c r="P39" s="8">
        <v>3</v>
      </c>
      <c r="Q39" s="8">
        <v>645</v>
      </c>
      <c r="R39" s="8">
        <v>1425</v>
      </c>
      <c r="S39" s="8">
        <v>26</v>
      </c>
      <c r="T39" s="8">
        <v>25</v>
      </c>
      <c r="U39" s="49">
        <f t="shared" si="19"/>
        <v>2491</v>
      </c>
    </row>
    <row r="40" spans="1:21" outlineLevel="2" x14ac:dyDescent="0.25">
      <c r="A40" s="8" t="s">
        <v>15</v>
      </c>
      <c r="B40" s="8">
        <v>25</v>
      </c>
      <c r="C40" s="47" t="s">
        <v>210</v>
      </c>
      <c r="D40" s="8" t="s">
        <v>55</v>
      </c>
      <c r="E40" s="8">
        <v>25322</v>
      </c>
      <c r="F40" s="8">
        <v>2020</v>
      </c>
      <c r="G40" s="8">
        <v>199</v>
      </c>
      <c r="H40" s="8">
        <v>492</v>
      </c>
      <c r="I40" s="8">
        <v>164</v>
      </c>
      <c r="J40" s="48">
        <f t="shared" si="17"/>
        <v>328</v>
      </c>
      <c r="K40" s="8">
        <v>14</v>
      </c>
      <c r="L40" s="8">
        <v>121</v>
      </c>
      <c r="M40" s="8">
        <v>2</v>
      </c>
      <c r="N40" s="8">
        <v>10</v>
      </c>
      <c r="O40" s="48">
        <f t="shared" si="18"/>
        <v>2420</v>
      </c>
      <c r="P40" s="8">
        <v>5</v>
      </c>
      <c r="Q40" s="8">
        <v>187</v>
      </c>
      <c r="R40" s="8">
        <v>1182</v>
      </c>
      <c r="S40" s="8">
        <v>16</v>
      </c>
      <c r="T40" s="8">
        <v>25</v>
      </c>
      <c r="U40" s="49">
        <f t="shared" si="19"/>
        <v>3239</v>
      </c>
    </row>
    <row r="41" spans="1:21" outlineLevel="2" x14ac:dyDescent="0.25">
      <c r="A41" s="8" t="s">
        <v>15</v>
      </c>
      <c r="B41" s="8">
        <v>25</v>
      </c>
      <c r="C41" s="47" t="s">
        <v>210</v>
      </c>
      <c r="D41" s="8" t="s">
        <v>57</v>
      </c>
      <c r="E41" s="8">
        <v>25326</v>
      </c>
      <c r="F41" s="8">
        <v>2020</v>
      </c>
      <c r="G41" s="8">
        <v>81</v>
      </c>
      <c r="H41" s="8">
        <v>206</v>
      </c>
      <c r="I41" s="8">
        <v>105</v>
      </c>
      <c r="J41" s="48">
        <f t="shared" si="17"/>
        <v>210</v>
      </c>
      <c r="K41" s="8">
        <v>6</v>
      </c>
      <c r="L41" s="8">
        <v>50</v>
      </c>
      <c r="M41" s="8">
        <v>2</v>
      </c>
      <c r="N41" s="8">
        <v>10</v>
      </c>
      <c r="O41" s="48">
        <f t="shared" si="18"/>
        <v>1000</v>
      </c>
      <c r="P41" s="8">
        <v>2</v>
      </c>
      <c r="Q41" s="8">
        <v>176</v>
      </c>
      <c r="R41" s="8">
        <v>626</v>
      </c>
      <c r="S41" s="8">
        <v>13</v>
      </c>
      <c r="T41" s="8">
        <v>41</v>
      </c>
      <c r="U41" s="49">
        <f t="shared" si="19"/>
        <v>1549</v>
      </c>
    </row>
    <row r="42" spans="1:21" outlineLevel="2" x14ac:dyDescent="0.25">
      <c r="A42" s="8" t="s">
        <v>15</v>
      </c>
      <c r="B42" s="8">
        <v>25</v>
      </c>
      <c r="C42" s="47" t="s">
        <v>210</v>
      </c>
      <c r="D42" s="8" t="s">
        <v>62</v>
      </c>
      <c r="E42" s="8">
        <v>25372</v>
      </c>
      <c r="F42" s="8">
        <v>2020</v>
      </c>
      <c r="G42" s="8">
        <v>323</v>
      </c>
      <c r="H42" s="8">
        <v>647</v>
      </c>
      <c r="I42" s="8">
        <v>22</v>
      </c>
      <c r="J42" s="48">
        <f t="shared" si="17"/>
        <v>44</v>
      </c>
      <c r="K42" s="8">
        <v>26</v>
      </c>
      <c r="L42" s="8">
        <v>109</v>
      </c>
      <c r="M42" s="8">
        <v>2</v>
      </c>
      <c r="N42" s="8">
        <v>10</v>
      </c>
      <c r="O42" s="48">
        <f t="shared" si="18"/>
        <v>2180</v>
      </c>
      <c r="P42" s="8">
        <v>8</v>
      </c>
      <c r="Q42" s="8">
        <v>371</v>
      </c>
      <c r="R42" s="8">
        <v>1506</v>
      </c>
      <c r="S42" s="8">
        <v>37</v>
      </c>
      <c r="T42" s="8">
        <v>41</v>
      </c>
      <c r="U42" s="49">
        <f t="shared" si="19"/>
        <v>2760</v>
      </c>
    </row>
    <row r="43" spans="1:21" outlineLevel="2" x14ac:dyDescent="0.25">
      <c r="A43" s="8" t="s">
        <v>15</v>
      </c>
      <c r="B43" s="8">
        <v>25</v>
      </c>
      <c r="C43" s="47" t="s">
        <v>210</v>
      </c>
      <c r="D43" s="8" t="s">
        <v>63</v>
      </c>
      <c r="E43" s="8">
        <v>25377</v>
      </c>
      <c r="F43" s="8">
        <v>2020</v>
      </c>
      <c r="G43" s="8">
        <v>735</v>
      </c>
      <c r="H43" s="8">
        <v>1045</v>
      </c>
      <c r="I43" s="8">
        <v>296</v>
      </c>
      <c r="J43" s="48">
        <f t="shared" si="17"/>
        <v>592</v>
      </c>
      <c r="K43" s="8">
        <v>52</v>
      </c>
      <c r="L43" s="8">
        <v>248</v>
      </c>
      <c r="M43" s="8">
        <v>2</v>
      </c>
      <c r="N43" s="8">
        <v>10</v>
      </c>
      <c r="O43" s="48">
        <f t="shared" si="18"/>
        <v>4960</v>
      </c>
      <c r="P43" s="8">
        <v>17</v>
      </c>
      <c r="Q43" s="8">
        <v>78</v>
      </c>
      <c r="R43" s="8">
        <v>2471</v>
      </c>
      <c r="S43" s="8">
        <v>21</v>
      </c>
      <c r="T43" s="8">
        <v>27</v>
      </c>
      <c r="U43" s="49">
        <f t="shared" si="19"/>
        <v>6243</v>
      </c>
    </row>
    <row r="44" spans="1:21" outlineLevel="2" x14ac:dyDescent="0.25">
      <c r="A44" s="8" t="s">
        <v>15</v>
      </c>
      <c r="B44" s="8">
        <v>25</v>
      </c>
      <c r="C44" s="47" t="s">
        <v>210</v>
      </c>
      <c r="D44" s="8" t="s">
        <v>118</v>
      </c>
      <c r="E44" s="8">
        <v>25839</v>
      </c>
      <c r="F44" s="8">
        <v>2020</v>
      </c>
      <c r="G44" s="8">
        <v>66</v>
      </c>
      <c r="H44" s="8">
        <v>230</v>
      </c>
      <c r="I44" s="8">
        <v>4</v>
      </c>
      <c r="J44" s="48">
        <f t="shared" si="17"/>
        <v>8</v>
      </c>
      <c r="K44" s="8">
        <v>5</v>
      </c>
      <c r="L44" s="8">
        <v>40</v>
      </c>
      <c r="M44" s="8">
        <v>2</v>
      </c>
      <c r="N44" s="8">
        <v>10</v>
      </c>
      <c r="O44" s="48">
        <f t="shared" si="18"/>
        <v>800</v>
      </c>
      <c r="P44" s="8">
        <v>2</v>
      </c>
      <c r="Q44" s="8">
        <v>54</v>
      </c>
      <c r="R44" s="8">
        <v>401</v>
      </c>
      <c r="S44" s="8">
        <v>26</v>
      </c>
      <c r="T44" s="8">
        <v>20</v>
      </c>
      <c r="U44" s="49">
        <f t="shared" si="19"/>
        <v>913</v>
      </c>
    </row>
    <row r="45" spans="1:21" outlineLevel="1" x14ac:dyDescent="0.25">
      <c r="A45" s="51"/>
      <c r="B45" s="51"/>
      <c r="C45" s="52" t="s">
        <v>219</v>
      </c>
      <c r="D45" s="51"/>
      <c r="E45" s="51"/>
      <c r="F45" s="51"/>
      <c r="G45" s="51">
        <f t="shared" ref="G45:L45" si="20">SUBTOTAL(9,G37:G44)</f>
        <v>2214</v>
      </c>
      <c r="H45" s="51">
        <f t="shared" si="20"/>
        <v>4203</v>
      </c>
      <c r="I45" s="51">
        <f t="shared" si="20"/>
        <v>1158</v>
      </c>
      <c r="J45" s="51">
        <f t="shared" si="20"/>
        <v>2316</v>
      </c>
      <c r="K45" s="51">
        <f t="shared" si="20"/>
        <v>165</v>
      </c>
      <c r="L45" s="51">
        <f t="shared" si="20"/>
        <v>954</v>
      </c>
      <c r="M45" s="51"/>
      <c r="N45" s="51">
        <f t="shared" ref="N45:U45" si="21">SUBTOTAL(9,N37:N44)</f>
        <v>80</v>
      </c>
      <c r="O45" s="51">
        <f t="shared" si="21"/>
        <v>19080</v>
      </c>
      <c r="P45" s="51">
        <f t="shared" si="21"/>
        <v>53</v>
      </c>
      <c r="Q45" s="51">
        <f t="shared" si="21"/>
        <v>2102</v>
      </c>
      <c r="R45" s="51">
        <f t="shared" si="21"/>
        <v>10849</v>
      </c>
      <c r="S45" s="51">
        <f t="shared" si="21"/>
        <v>309</v>
      </c>
      <c r="T45" s="51">
        <f t="shared" si="21"/>
        <v>254</v>
      </c>
      <c r="U45" s="50">
        <f t="shared" si="21"/>
        <v>25828</v>
      </c>
    </row>
    <row r="46" spans="1:21" outlineLevel="2" x14ac:dyDescent="0.25">
      <c r="A46" s="8" t="s">
        <v>15</v>
      </c>
      <c r="B46" s="8">
        <v>25</v>
      </c>
      <c r="C46" s="47" t="s">
        <v>220</v>
      </c>
      <c r="D46" s="8" t="s">
        <v>21</v>
      </c>
      <c r="E46" s="8">
        <v>25086</v>
      </c>
      <c r="F46" s="8">
        <v>2020</v>
      </c>
      <c r="G46" s="8">
        <v>31</v>
      </c>
      <c r="H46" s="8">
        <v>35</v>
      </c>
      <c r="I46" s="8">
        <v>20</v>
      </c>
      <c r="J46" s="48">
        <f t="shared" ref="J46:J52" si="22">I46*2</f>
        <v>40</v>
      </c>
      <c r="K46" s="8">
        <v>5</v>
      </c>
      <c r="L46" s="8">
        <v>6</v>
      </c>
      <c r="M46" s="8">
        <v>2</v>
      </c>
      <c r="N46" s="8">
        <v>10</v>
      </c>
      <c r="O46" s="48">
        <f t="shared" ref="O46:O52" si="23">L46*M46*N46</f>
        <v>120</v>
      </c>
      <c r="P46" s="8">
        <v>2</v>
      </c>
      <c r="Q46" s="8">
        <v>167</v>
      </c>
      <c r="R46" s="8">
        <v>266</v>
      </c>
      <c r="S46" s="8">
        <v>30</v>
      </c>
      <c r="T46" s="8">
        <v>13</v>
      </c>
      <c r="U46" s="49">
        <f t="shared" ref="U46:U52" si="24">I46+J46+K46+L46+P46+Q46+O46</f>
        <v>360</v>
      </c>
    </row>
    <row r="47" spans="1:21" outlineLevel="2" x14ac:dyDescent="0.25">
      <c r="A47" s="8" t="s">
        <v>15</v>
      </c>
      <c r="B47" s="8">
        <v>25</v>
      </c>
      <c r="C47" s="47" t="s">
        <v>220</v>
      </c>
      <c r="D47" s="8" t="s">
        <v>22</v>
      </c>
      <c r="E47" s="8">
        <v>25095</v>
      </c>
      <c r="F47" s="8">
        <v>2020</v>
      </c>
      <c r="G47" s="8">
        <v>1340</v>
      </c>
      <c r="H47" s="8">
        <v>1642</v>
      </c>
      <c r="I47" s="8">
        <v>200</v>
      </c>
      <c r="J47" s="48">
        <f t="shared" si="22"/>
        <v>400</v>
      </c>
      <c r="K47" s="8">
        <v>51</v>
      </c>
      <c r="L47" s="8">
        <v>546</v>
      </c>
      <c r="M47" s="8">
        <v>2</v>
      </c>
      <c r="N47" s="8">
        <v>10</v>
      </c>
      <c r="O47" s="48">
        <f t="shared" si="23"/>
        <v>10920</v>
      </c>
      <c r="P47" s="8">
        <v>14</v>
      </c>
      <c r="Q47" s="8">
        <v>1355</v>
      </c>
      <c r="R47" s="8">
        <v>5148</v>
      </c>
      <c r="S47" s="8">
        <v>12</v>
      </c>
      <c r="T47" s="8">
        <v>12</v>
      </c>
      <c r="U47" s="49">
        <f t="shared" si="24"/>
        <v>13486</v>
      </c>
    </row>
    <row r="48" spans="1:21" outlineLevel="2" x14ac:dyDescent="0.25">
      <c r="A48" s="8" t="s">
        <v>15</v>
      </c>
      <c r="B48" s="8">
        <v>25</v>
      </c>
      <c r="C48" s="47" t="s">
        <v>220</v>
      </c>
      <c r="D48" s="8" t="s">
        <v>30</v>
      </c>
      <c r="E48" s="8">
        <v>25168</v>
      </c>
      <c r="F48" s="8">
        <v>2020</v>
      </c>
      <c r="G48" s="8">
        <v>56</v>
      </c>
      <c r="H48" s="8">
        <v>36</v>
      </c>
      <c r="I48" s="8">
        <v>5</v>
      </c>
      <c r="J48" s="48">
        <f t="shared" si="22"/>
        <v>10</v>
      </c>
      <c r="K48" s="8">
        <v>3</v>
      </c>
      <c r="L48" s="8">
        <v>13</v>
      </c>
      <c r="M48" s="8">
        <v>2</v>
      </c>
      <c r="N48" s="8">
        <v>10</v>
      </c>
      <c r="O48" s="48">
        <f t="shared" si="23"/>
        <v>260</v>
      </c>
      <c r="P48" s="8">
        <v>1</v>
      </c>
      <c r="Q48" s="8">
        <v>146</v>
      </c>
      <c r="R48" s="8">
        <v>260</v>
      </c>
      <c r="S48" s="8">
        <v>13</v>
      </c>
      <c r="T48" s="8">
        <v>22</v>
      </c>
      <c r="U48" s="49">
        <f t="shared" si="24"/>
        <v>438</v>
      </c>
    </row>
    <row r="49" spans="1:21" outlineLevel="2" x14ac:dyDescent="0.25">
      <c r="A49" s="8" t="s">
        <v>15</v>
      </c>
      <c r="B49" s="8">
        <v>25</v>
      </c>
      <c r="C49" s="47" t="s">
        <v>220</v>
      </c>
      <c r="D49" s="8" t="s">
        <v>58</v>
      </c>
      <c r="E49" s="8">
        <v>25328</v>
      </c>
      <c r="F49" s="8">
        <v>2020</v>
      </c>
      <c r="G49" s="8">
        <v>720</v>
      </c>
      <c r="H49" s="8">
        <v>1708</v>
      </c>
      <c r="I49" s="8">
        <v>1045</v>
      </c>
      <c r="J49" s="48">
        <f t="shared" si="22"/>
        <v>2090</v>
      </c>
      <c r="K49" s="8">
        <v>51</v>
      </c>
      <c r="L49" s="8">
        <v>439</v>
      </c>
      <c r="M49" s="8">
        <v>2</v>
      </c>
      <c r="N49" s="8">
        <v>10</v>
      </c>
      <c r="O49" s="48">
        <f t="shared" si="23"/>
        <v>8780</v>
      </c>
      <c r="P49" s="8">
        <v>17</v>
      </c>
      <c r="Q49" s="8">
        <v>986</v>
      </c>
      <c r="R49" s="8">
        <v>4966</v>
      </c>
      <c r="S49" s="8">
        <v>88</v>
      </c>
      <c r="T49" s="8">
        <v>70</v>
      </c>
      <c r="U49" s="49">
        <f t="shared" si="24"/>
        <v>13408</v>
      </c>
    </row>
    <row r="50" spans="1:21" outlineLevel="2" x14ac:dyDescent="0.25">
      <c r="A50" s="8" t="s">
        <v>15</v>
      </c>
      <c r="B50" s="8">
        <v>25</v>
      </c>
      <c r="C50" s="47" t="s">
        <v>220</v>
      </c>
      <c r="D50" s="8" t="s">
        <v>86</v>
      </c>
      <c r="E50" s="8">
        <v>25580</v>
      </c>
      <c r="F50" s="8">
        <v>2020</v>
      </c>
      <c r="G50" s="8">
        <v>41</v>
      </c>
      <c r="H50" s="8">
        <v>120</v>
      </c>
      <c r="I50" s="8">
        <v>3</v>
      </c>
      <c r="J50" s="48">
        <f t="shared" si="22"/>
        <v>6</v>
      </c>
      <c r="K50" s="8">
        <v>3</v>
      </c>
      <c r="L50" s="8">
        <v>7</v>
      </c>
      <c r="M50" s="8">
        <v>2</v>
      </c>
      <c r="N50" s="8">
        <v>10</v>
      </c>
      <c r="O50" s="48">
        <f t="shared" si="23"/>
        <v>140</v>
      </c>
      <c r="P50" s="8">
        <v>1</v>
      </c>
      <c r="Q50" s="8">
        <v>231</v>
      </c>
      <c r="R50" s="8">
        <v>406</v>
      </c>
      <c r="S50" s="8">
        <v>12</v>
      </c>
      <c r="T50" s="8">
        <v>8</v>
      </c>
      <c r="U50" s="49">
        <f t="shared" si="24"/>
        <v>391</v>
      </c>
    </row>
    <row r="51" spans="1:21" outlineLevel="2" x14ac:dyDescent="0.25">
      <c r="A51" s="8" t="s">
        <v>15</v>
      </c>
      <c r="B51" s="8">
        <v>25</v>
      </c>
      <c r="C51" s="47" t="s">
        <v>220</v>
      </c>
      <c r="D51" s="8" t="s">
        <v>96</v>
      </c>
      <c r="E51" s="8">
        <v>25662</v>
      </c>
      <c r="F51" s="8">
        <v>2020</v>
      </c>
      <c r="G51" s="8">
        <v>176</v>
      </c>
      <c r="H51" s="8">
        <v>208</v>
      </c>
      <c r="I51" s="8">
        <v>212</v>
      </c>
      <c r="J51" s="48">
        <f t="shared" si="22"/>
        <v>424</v>
      </c>
      <c r="K51" s="8">
        <v>14</v>
      </c>
      <c r="L51" s="8">
        <v>67</v>
      </c>
      <c r="M51" s="8">
        <v>2</v>
      </c>
      <c r="N51" s="8">
        <v>10</v>
      </c>
      <c r="O51" s="48">
        <f t="shared" si="23"/>
        <v>1340</v>
      </c>
      <c r="P51" s="8">
        <v>16</v>
      </c>
      <c r="Q51" s="8">
        <v>353</v>
      </c>
      <c r="R51" s="8">
        <v>1046</v>
      </c>
      <c r="S51" s="8">
        <v>21</v>
      </c>
      <c r="T51" s="8">
        <v>27</v>
      </c>
      <c r="U51" s="49">
        <f t="shared" si="24"/>
        <v>2426</v>
      </c>
    </row>
    <row r="52" spans="1:21" outlineLevel="2" x14ac:dyDescent="0.25">
      <c r="A52" s="8" t="s">
        <v>15</v>
      </c>
      <c r="B52" s="8">
        <v>25</v>
      </c>
      <c r="C52" s="47" t="s">
        <v>220</v>
      </c>
      <c r="D52" s="8" t="s">
        <v>124</v>
      </c>
      <c r="E52" s="8">
        <v>25867</v>
      </c>
      <c r="F52" s="8">
        <v>2020</v>
      </c>
      <c r="G52" s="8">
        <v>227</v>
      </c>
      <c r="H52" s="8">
        <v>179</v>
      </c>
      <c r="I52" s="8">
        <v>38</v>
      </c>
      <c r="J52" s="48">
        <f t="shared" si="22"/>
        <v>76</v>
      </c>
      <c r="K52" s="8">
        <v>10</v>
      </c>
      <c r="L52" s="8">
        <v>44</v>
      </c>
      <c r="M52" s="8">
        <v>2</v>
      </c>
      <c r="N52" s="8">
        <v>10</v>
      </c>
      <c r="O52" s="48">
        <f t="shared" si="23"/>
        <v>880</v>
      </c>
      <c r="P52" s="8">
        <v>3</v>
      </c>
      <c r="Q52" s="8">
        <v>91</v>
      </c>
      <c r="R52" s="8">
        <v>592</v>
      </c>
      <c r="S52" s="8">
        <v>10</v>
      </c>
      <c r="T52" s="8">
        <v>18</v>
      </c>
      <c r="U52" s="49">
        <f t="shared" si="24"/>
        <v>1142</v>
      </c>
    </row>
    <row r="53" spans="1:21" outlineLevel="1" x14ac:dyDescent="0.25">
      <c r="A53" s="51"/>
      <c r="B53" s="51"/>
      <c r="C53" s="52" t="s">
        <v>228</v>
      </c>
      <c r="D53" s="51"/>
      <c r="E53" s="51"/>
      <c r="F53" s="51"/>
      <c r="G53" s="51">
        <f t="shared" ref="G53:L53" si="25">SUBTOTAL(9,G46:G52)</f>
        <v>2591</v>
      </c>
      <c r="H53" s="51">
        <f t="shared" si="25"/>
        <v>3928</v>
      </c>
      <c r="I53" s="51">
        <f t="shared" si="25"/>
        <v>1523</v>
      </c>
      <c r="J53" s="51">
        <f t="shared" si="25"/>
        <v>3046</v>
      </c>
      <c r="K53" s="51">
        <f t="shared" si="25"/>
        <v>137</v>
      </c>
      <c r="L53" s="51">
        <f t="shared" si="25"/>
        <v>1122</v>
      </c>
      <c r="M53" s="51"/>
      <c r="N53" s="51">
        <f t="shared" ref="N53:U53" si="26">SUBTOTAL(9,N46:N52)</f>
        <v>70</v>
      </c>
      <c r="O53" s="51">
        <f t="shared" si="26"/>
        <v>22440</v>
      </c>
      <c r="P53" s="51">
        <f t="shared" si="26"/>
        <v>54</v>
      </c>
      <c r="Q53" s="51">
        <f t="shared" si="26"/>
        <v>3329</v>
      </c>
      <c r="R53" s="51">
        <f t="shared" si="26"/>
        <v>12684</v>
      </c>
      <c r="S53" s="51">
        <f t="shared" si="26"/>
        <v>186</v>
      </c>
      <c r="T53" s="51">
        <f t="shared" si="26"/>
        <v>170</v>
      </c>
      <c r="U53" s="50">
        <f t="shared" si="26"/>
        <v>31651</v>
      </c>
    </row>
    <row r="54" spans="1:21" outlineLevel="2" x14ac:dyDescent="0.25">
      <c r="A54" s="8" t="s">
        <v>15</v>
      </c>
      <c r="B54" s="8">
        <v>25</v>
      </c>
      <c r="C54" s="47" t="s">
        <v>229</v>
      </c>
      <c r="D54" s="8" t="s">
        <v>72</v>
      </c>
      <c r="E54" s="8">
        <v>25438</v>
      </c>
      <c r="F54" s="8">
        <v>2020</v>
      </c>
      <c r="G54" s="8">
        <v>918</v>
      </c>
      <c r="H54" s="8">
        <v>791</v>
      </c>
      <c r="I54" s="8">
        <v>257</v>
      </c>
      <c r="J54" s="48">
        <f>I54*2</f>
        <v>514</v>
      </c>
      <c r="K54" s="8">
        <v>42</v>
      </c>
      <c r="L54" s="8">
        <v>359</v>
      </c>
      <c r="M54" s="8">
        <v>2</v>
      </c>
      <c r="N54" s="8">
        <v>10</v>
      </c>
      <c r="O54" s="48">
        <f>L54*M54*N54</f>
        <v>7180</v>
      </c>
      <c r="P54" s="8">
        <v>14</v>
      </c>
      <c r="Q54" s="8">
        <v>786</v>
      </c>
      <c r="R54" s="8">
        <v>3167</v>
      </c>
      <c r="S54" s="8">
        <v>87</v>
      </c>
      <c r="T54" s="8">
        <v>55</v>
      </c>
      <c r="U54" s="49">
        <f>I54+J54+K54+L54+P54+Q54+O54</f>
        <v>9152</v>
      </c>
    </row>
    <row r="55" spans="1:21" outlineLevel="2" x14ac:dyDescent="0.25">
      <c r="A55" s="8" t="s">
        <v>15</v>
      </c>
      <c r="B55" s="8">
        <v>25</v>
      </c>
      <c r="C55" s="47" t="s">
        <v>229</v>
      </c>
      <c r="D55" s="8" t="s">
        <v>83</v>
      </c>
      <c r="E55" s="8">
        <v>25530</v>
      </c>
      <c r="F55" s="8">
        <v>2020</v>
      </c>
      <c r="G55" s="8">
        <v>235</v>
      </c>
      <c r="H55" s="8">
        <v>327</v>
      </c>
      <c r="I55" s="8">
        <v>315</v>
      </c>
      <c r="J55" s="48">
        <f>I55*2</f>
        <v>630</v>
      </c>
      <c r="K55" s="8">
        <v>17</v>
      </c>
      <c r="L55" s="8">
        <v>131</v>
      </c>
      <c r="M55" s="8">
        <v>2</v>
      </c>
      <c r="N55" s="8">
        <v>10</v>
      </c>
      <c r="O55" s="48">
        <f>L55*M55*N55</f>
        <v>2620</v>
      </c>
      <c r="P55" s="8">
        <v>5</v>
      </c>
      <c r="Q55" s="8">
        <v>321</v>
      </c>
      <c r="R55" s="8">
        <v>1351</v>
      </c>
      <c r="S55" s="8">
        <v>49</v>
      </c>
      <c r="T55" s="8">
        <v>29</v>
      </c>
      <c r="U55" s="49">
        <f>I55+J55+K55+L55+P55+Q55+O55</f>
        <v>4039</v>
      </c>
    </row>
    <row r="56" spans="1:21" outlineLevel="1" x14ac:dyDescent="0.25">
      <c r="A56" s="51"/>
      <c r="B56" s="51"/>
      <c r="C56" s="52" t="s">
        <v>231</v>
      </c>
      <c r="D56" s="51"/>
      <c r="E56" s="51"/>
      <c r="F56" s="51"/>
      <c r="G56" s="51">
        <f t="shared" ref="G56:L56" si="27">SUBTOTAL(9,G54:G55)</f>
        <v>1153</v>
      </c>
      <c r="H56" s="51">
        <f t="shared" si="27"/>
        <v>1118</v>
      </c>
      <c r="I56" s="51">
        <f t="shared" si="27"/>
        <v>572</v>
      </c>
      <c r="J56" s="51">
        <f t="shared" si="27"/>
        <v>1144</v>
      </c>
      <c r="K56" s="51">
        <f t="shared" si="27"/>
        <v>59</v>
      </c>
      <c r="L56" s="51">
        <f t="shared" si="27"/>
        <v>490</v>
      </c>
      <c r="M56" s="51"/>
      <c r="N56" s="51">
        <f t="shared" ref="N56:U56" si="28">SUBTOTAL(9,N54:N55)</f>
        <v>20</v>
      </c>
      <c r="O56" s="51">
        <f t="shared" si="28"/>
        <v>9800</v>
      </c>
      <c r="P56" s="51">
        <f t="shared" si="28"/>
        <v>19</v>
      </c>
      <c r="Q56" s="51">
        <f t="shared" si="28"/>
        <v>1107</v>
      </c>
      <c r="R56" s="51">
        <f t="shared" si="28"/>
        <v>4518</v>
      </c>
      <c r="S56" s="51">
        <f t="shared" si="28"/>
        <v>136</v>
      </c>
      <c r="T56" s="51">
        <f t="shared" si="28"/>
        <v>84</v>
      </c>
      <c r="U56" s="50">
        <f t="shared" si="28"/>
        <v>13191</v>
      </c>
    </row>
    <row r="57" spans="1:21" outlineLevel="2" x14ac:dyDescent="0.25">
      <c r="A57" s="8" t="s">
        <v>15</v>
      </c>
      <c r="B57" s="8">
        <v>25</v>
      </c>
      <c r="C57" s="47" t="s">
        <v>232</v>
      </c>
      <c r="D57" s="8" t="s">
        <v>28</v>
      </c>
      <c r="E57" s="8">
        <v>25151</v>
      </c>
      <c r="F57" s="8">
        <v>2020</v>
      </c>
      <c r="G57" s="8">
        <v>1815</v>
      </c>
      <c r="H57" s="8">
        <v>2011</v>
      </c>
      <c r="I57" s="8">
        <v>50</v>
      </c>
      <c r="J57" s="48">
        <f t="shared" ref="J57:J66" si="29">I57*2</f>
        <v>100</v>
      </c>
      <c r="K57" s="8">
        <v>48</v>
      </c>
      <c r="L57" s="8">
        <v>371</v>
      </c>
      <c r="M57" s="8">
        <v>2</v>
      </c>
      <c r="N57" s="8">
        <v>10</v>
      </c>
      <c r="O57" s="48">
        <f t="shared" ref="O57:O66" si="30">L57*M57*N57</f>
        <v>7420</v>
      </c>
      <c r="P57" s="8">
        <v>19</v>
      </c>
      <c r="Q57" s="8">
        <v>468</v>
      </c>
      <c r="R57" s="8">
        <v>4782</v>
      </c>
      <c r="S57" s="8">
        <v>101</v>
      </c>
      <c r="T57" s="8">
        <v>13</v>
      </c>
      <c r="U57" s="49">
        <f t="shared" ref="U57:U66" si="31">I57+J57+K57+L57+P57+Q57+O57</f>
        <v>8476</v>
      </c>
    </row>
    <row r="58" spans="1:21" outlineLevel="2" x14ac:dyDescent="0.25">
      <c r="A58" s="8" t="s">
        <v>15</v>
      </c>
      <c r="B58" s="8">
        <v>25</v>
      </c>
      <c r="C58" s="47" t="s">
        <v>232</v>
      </c>
      <c r="D58" s="8" t="s">
        <v>32</v>
      </c>
      <c r="E58" s="8">
        <v>25178</v>
      </c>
      <c r="F58" s="8">
        <v>2020</v>
      </c>
      <c r="G58" s="8">
        <v>408</v>
      </c>
      <c r="H58" s="8">
        <v>341</v>
      </c>
      <c r="I58" s="8">
        <v>32</v>
      </c>
      <c r="J58" s="48">
        <f t="shared" si="29"/>
        <v>64</v>
      </c>
      <c r="K58" s="8">
        <v>5</v>
      </c>
      <c r="L58" s="8">
        <v>256</v>
      </c>
      <c r="M58" s="8">
        <v>2</v>
      </c>
      <c r="N58" s="8">
        <v>10</v>
      </c>
      <c r="O58" s="48">
        <f t="shared" si="30"/>
        <v>5120</v>
      </c>
      <c r="P58" s="8">
        <v>12</v>
      </c>
      <c r="Q58" s="8">
        <v>205</v>
      </c>
      <c r="R58" s="8">
        <v>1259</v>
      </c>
      <c r="S58" s="8">
        <v>26</v>
      </c>
      <c r="T58" s="8">
        <v>37</v>
      </c>
      <c r="U58" s="49">
        <f t="shared" si="31"/>
        <v>5694</v>
      </c>
    </row>
    <row r="59" spans="1:21" outlineLevel="2" x14ac:dyDescent="0.25">
      <c r="A59" s="8" t="s">
        <v>15</v>
      </c>
      <c r="B59" s="8">
        <v>25</v>
      </c>
      <c r="C59" s="47" t="s">
        <v>232</v>
      </c>
      <c r="D59" s="8" t="s">
        <v>33</v>
      </c>
      <c r="E59" s="8">
        <v>25181</v>
      </c>
      <c r="F59" s="8">
        <v>2020</v>
      </c>
      <c r="G59" s="8">
        <v>3813</v>
      </c>
      <c r="H59" s="8">
        <v>14331</v>
      </c>
      <c r="I59" s="8">
        <v>236</v>
      </c>
      <c r="J59" s="48">
        <f t="shared" si="29"/>
        <v>472</v>
      </c>
      <c r="K59" s="8">
        <v>271</v>
      </c>
      <c r="L59" s="8">
        <v>2326</v>
      </c>
      <c r="M59" s="8">
        <v>2</v>
      </c>
      <c r="N59" s="8">
        <v>10</v>
      </c>
      <c r="O59" s="48">
        <f t="shared" si="30"/>
        <v>46520</v>
      </c>
      <c r="P59" s="8">
        <v>88</v>
      </c>
      <c r="Q59" s="8">
        <v>5693</v>
      </c>
      <c r="R59" s="8">
        <v>26758</v>
      </c>
      <c r="S59" s="8">
        <v>157</v>
      </c>
      <c r="T59" s="8">
        <v>41</v>
      </c>
      <c r="U59" s="49">
        <f t="shared" si="31"/>
        <v>55606</v>
      </c>
    </row>
    <row r="60" spans="1:21" outlineLevel="2" x14ac:dyDescent="0.25">
      <c r="A60" s="8" t="s">
        <v>15</v>
      </c>
      <c r="B60" s="8">
        <v>25</v>
      </c>
      <c r="C60" s="47" t="s">
        <v>232</v>
      </c>
      <c r="D60" s="8" t="s">
        <v>42</v>
      </c>
      <c r="E60" s="8">
        <v>25279</v>
      </c>
      <c r="F60" s="8">
        <v>2020</v>
      </c>
      <c r="G60" s="8">
        <v>4099</v>
      </c>
      <c r="H60" s="8">
        <v>15405</v>
      </c>
      <c r="I60" s="8">
        <v>254</v>
      </c>
      <c r="J60" s="48">
        <f t="shared" si="29"/>
        <v>508</v>
      </c>
      <c r="K60" s="8">
        <v>292</v>
      </c>
      <c r="L60" s="8">
        <v>2500</v>
      </c>
      <c r="M60" s="8">
        <v>2</v>
      </c>
      <c r="N60" s="8">
        <v>10</v>
      </c>
      <c r="O60" s="48">
        <f t="shared" si="30"/>
        <v>50000</v>
      </c>
      <c r="P60" s="8">
        <v>95</v>
      </c>
      <c r="Q60" s="8">
        <v>876</v>
      </c>
      <c r="R60" s="8">
        <v>23521</v>
      </c>
      <c r="S60" s="8">
        <v>94</v>
      </c>
      <c r="T60" s="8">
        <v>44</v>
      </c>
      <c r="U60" s="49">
        <f t="shared" si="31"/>
        <v>54525</v>
      </c>
    </row>
    <row r="61" spans="1:21" outlineLevel="2" x14ac:dyDescent="0.25">
      <c r="A61" s="8" t="s">
        <v>15</v>
      </c>
      <c r="B61" s="8">
        <v>25</v>
      </c>
      <c r="C61" s="47" t="s">
        <v>232</v>
      </c>
      <c r="D61" s="8" t="s">
        <v>43</v>
      </c>
      <c r="E61" s="8">
        <v>25281</v>
      </c>
      <c r="F61" s="8">
        <v>2020</v>
      </c>
      <c r="G61" s="8">
        <v>225</v>
      </c>
      <c r="H61" s="8">
        <v>746</v>
      </c>
      <c r="I61" s="8">
        <v>14</v>
      </c>
      <c r="J61" s="48">
        <f t="shared" si="29"/>
        <v>28</v>
      </c>
      <c r="K61" s="8">
        <v>16</v>
      </c>
      <c r="L61" s="8">
        <v>137</v>
      </c>
      <c r="M61" s="8">
        <v>2</v>
      </c>
      <c r="N61" s="8">
        <v>10</v>
      </c>
      <c r="O61" s="48">
        <f t="shared" si="30"/>
        <v>2740</v>
      </c>
      <c r="P61" s="8">
        <v>5</v>
      </c>
      <c r="Q61" s="8">
        <v>204</v>
      </c>
      <c r="R61" s="8">
        <v>1347</v>
      </c>
      <c r="S61" s="8">
        <v>27</v>
      </c>
      <c r="T61" s="8">
        <v>35</v>
      </c>
      <c r="U61" s="49">
        <f t="shared" si="31"/>
        <v>3144</v>
      </c>
    </row>
    <row r="62" spans="1:21" outlineLevel="2" x14ac:dyDescent="0.25">
      <c r="A62" s="8" t="s">
        <v>15</v>
      </c>
      <c r="B62" s="8">
        <v>25</v>
      </c>
      <c r="C62" s="47" t="s">
        <v>232</v>
      </c>
      <c r="D62" s="8" t="s">
        <v>59</v>
      </c>
      <c r="E62" s="8">
        <v>25335</v>
      </c>
      <c r="F62" s="8">
        <v>2020</v>
      </c>
      <c r="G62" s="8">
        <v>121</v>
      </c>
      <c r="H62" s="8">
        <v>333</v>
      </c>
      <c r="I62" s="8">
        <v>108</v>
      </c>
      <c r="J62" s="48">
        <f t="shared" si="29"/>
        <v>216</v>
      </c>
      <c r="K62" s="8">
        <v>9</v>
      </c>
      <c r="L62" s="8">
        <v>74</v>
      </c>
      <c r="M62" s="8">
        <v>2</v>
      </c>
      <c r="N62" s="8">
        <v>10</v>
      </c>
      <c r="O62" s="48">
        <f t="shared" si="30"/>
        <v>1480</v>
      </c>
      <c r="P62" s="8">
        <v>3</v>
      </c>
      <c r="Q62" s="8">
        <v>198</v>
      </c>
      <c r="R62" s="8">
        <v>846</v>
      </c>
      <c r="S62" s="8">
        <v>25</v>
      </c>
      <c r="T62" s="8">
        <v>35</v>
      </c>
      <c r="U62" s="49">
        <f t="shared" si="31"/>
        <v>2088</v>
      </c>
    </row>
    <row r="63" spans="1:21" outlineLevel="2" x14ac:dyDescent="0.25">
      <c r="A63" s="8" t="s">
        <v>15</v>
      </c>
      <c r="B63" s="8">
        <v>25</v>
      </c>
      <c r="C63" s="47" t="s">
        <v>232</v>
      </c>
      <c r="D63" s="8" t="s">
        <v>60</v>
      </c>
      <c r="E63" s="8">
        <v>25339</v>
      </c>
      <c r="F63" s="8">
        <v>2020</v>
      </c>
      <c r="G63" s="8">
        <v>44</v>
      </c>
      <c r="H63" s="8">
        <v>166</v>
      </c>
      <c r="I63" s="8">
        <v>3</v>
      </c>
      <c r="J63" s="48">
        <f t="shared" si="29"/>
        <v>6</v>
      </c>
      <c r="K63" s="8">
        <v>3</v>
      </c>
      <c r="L63" s="8">
        <v>27</v>
      </c>
      <c r="M63" s="8">
        <v>2</v>
      </c>
      <c r="N63" s="8">
        <v>10</v>
      </c>
      <c r="O63" s="48">
        <f t="shared" si="30"/>
        <v>540</v>
      </c>
      <c r="P63" s="8">
        <v>1</v>
      </c>
      <c r="Q63" s="8">
        <v>246</v>
      </c>
      <c r="R63" s="8">
        <v>490</v>
      </c>
      <c r="S63" s="8">
        <v>26</v>
      </c>
      <c r="T63" s="8">
        <v>38</v>
      </c>
      <c r="U63" s="49">
        <f t="shared" si="31"/>
        <v>826</v>
      </c>
    </row>
    <row r="64" spans="1:21" outlineLevel="2" x14ac:dyDescent="0.25">
      <c r="A64" s="8" t="s">
        <v>15</v>
      </c>
      <c r="B64" s="8">
        <v>25</v>
      </c>
      <c r="C64" s="47" t="s">
        <v>232</v>
      </c>
      <c r="D64" s="8" t="s">
        <v>88</v>
      </c>
      <c r="E64" s="8">
        <v>25594</v>
      </c>
      <c r="F64" s="8">
        <v>2020</v>
      </c>
      <c r="G64" s="8">
        <v>290</v>
      </c>
      <c r="H64" s="8">
        <v>1088</v>
      </c>
      <c r="I64" s="8">
        <v>18</v>
      </c>
      <c r="J64" s="48">
        <f t="shared" si="29"/>
        <v>36</v>
      </c>
      <c r="K64" s="8">
        <v>21</v>
      </c>
      <c r="L64" s="8">
        <v>177</v>
      </c>
      <c r="M64" s="8">
        <v>2</v>
      </c>
      <c r="N64" s="8">
        <v>10</v>
      </c>
      <c r="O64" s="48">
        <f t="shared" si="30"/>
        <v>3540</v>
      </c>
      <c r="P64" s="8">
        <v>7</v>
      </c>
      <c r="Q64" s="8">
        <v>874</v>
      </c>
      <c r="R64" s="8">
        <v>2475</v>
      </c>
      <c r="S64" s="8">
        <v>51</v>
      </c>
      <c r="T64" s="8">
        <v>35</v>
      </c>
      <c r="U64" s="49">
        <f t="shared" si="31"/>
        <v>4673</v>
      </c>
    </row>
    <row r="65" spans="1:21" outlineLevel="2" x14ac:dyDescent="0.25">
      <c r="A65" s="8" t="s">
        <v>15</v>
      </c>
      <c r="B65" s="8">
        <v>25</v>
      </c>
      <c r="C65" s="47" t="s">
        <v>232</v>
      </c>
      <c r="D65" s="8" t="s">
        <v>119</v>
      </c>
      <c r="E65" s="8">
        <v>25841</v>
      </c>
      <c r="F65" s="8">
        <v>2020</v>
      </c>
      <c r="G65" s="8">
        <v>6353</v>
      </c>
      <c r="H65" s="8">
        <v>5151</v>
      </c>
      <c r="I65" s="8">
        <v>1232</v>
      </c>
      <c r="J65" s="48">
        <f t="shared" si="29"/>
        <v>2464</v>
      </c>
      <c r="K65" s="8">
        <v>190</v>
      </c>
      <c r="L65" s="8">
        <v>1626</v>
      </c>
      <c r="M65" s="8">
        <v>2</v>
      </c>
      <c r="N65" s="8">
        <v>10</v>
      </c>
      <c r="O65" s="48">
        <f t="shared" si="30"/>
        <v>32520</v>
      </c>
      <c r="P65" s="8">
        <v>62</v>
      </c>
      <c r="Q65" s="8">
        <v>4112</v>
      </c>
      <c r="R65" s="8">
        <v>18726</v>
      </c>
      <c r="S65" s="8">
        <v>69</v>
      </c>
      <c r="T65" s="8">
        <v>27</v>
      </c>
      <c r="U65" s="49">
        <f t="shared" si="31"/>
        <v>42206</v>
      </c>
    </row>
    <row r="66" spans="1:21" outlineLevel="2" x14ac:dyDescent="0.25">
      <c r="A66" s="8" t="s">
        <v>15</v>
      </c>
      <c r="B66" s="8">
        <v>25</v>
      </c>
      <c r="C66" s="47" t="s">
        <v>232</v>
      </c>
      <c r="D66" s="8" t="s">
        <v>121</v>
      </c>
      <c r="E66" s="8">
        <v>25845</v>
      </c>
      <c r="F66" s="8">
        <v>2020</v>
      </c>
      <c r="G66" s="8">
        <v>28</v>
      </c>
      <c r="H66" s="8">
        <v>12</v>
      </c>
      <c r="I66" s="8">
        <v>12</v>
      </c>
      <c r="J66" s="48">
        <f t="shared" si="29"/>
        <v>24</v>
      </c>
      <c r="K66" s="8">
        <v>2</v>
      </c>
      <c r="L66" s="8">
        <v>6</v>
      </c>
      <c r="M66" s="8">
        <v>2</v>
      </c>
      <c r="N66" s="8">
        <v>10</v>
      </c>
      <c r="O66" s="48">
        <f t="shared" si="30"/>
        <v>120</v>
      </c>
      <c r="P66" s="8">
        <v>1</v>
      </c>
      <c r="Q66" s="8">
        <v>48</v>
      </c>
      <c r="R66" s="8">
        <v>109</v>
      </c>
      <c r="S66" s="8">
        <v>7</v>
      </c>
      <c r="T66" s="8">
        <v>16</v>
      </c>
      <c r="U66" s="49">
        <f t="shared" si="31"/>
        <v>213</v>
      </c>
    </row>
    <row r="67" spans="1:21" outlineLevel="1" x14ac:dyDescent="0.25">
      <c r="A67" s="51"/>
      <c r="B67" s="51"/>
      <c r="C67" s="52" t="s">
        <v>243</v>
      </c>
      <c r="D67" s="51"/>
      <c r="E67" s="51"/>
      <c r="F67" s="51"/>
      <c r="G67" s="51">
        <f t="shared" ref="G67:L67" si="32">SUBTOTAL(9,G57:G66)</f>
        <v>17196</v>
      </c>
      <c r="H67" s="51">
        <f t="shared" si="32"/>
        <v>39584</v>
      </c>
      <c r="I67" s="51">
        <f t="shared" si="32"/>
        <v>1959</v>
      </c>
      <c r="J67" s="51">
        <f t="shared" si="32"/>
        <v>3918</v>
      </c>
      <c r="K67" s="51">
        <f t="shared" si="32"/>
        <v>857</v>
      </c>
      <c r="L67" s="51">
        <f t="shared" si="32"/>
        <v>7500</v>
      </c>
      <c r="M67" s="51"/>
      <c r="N67" s="51">
        <f t="shared" ref="N67:U67" si="33">SUBTOTAL(9,N57:N66)</f>
        <v>100</v>
      </c>
      <c r="O67" s="51">
        <f t="shared" si="33"/>
        <v>150000</v>
      </c>
      <c r="P67" s="51">
        <f t="shared" si="33"/>
        <v>293</v>
      </c>
      <c r="Q67" s="51">
        <f t="shared" si="33"/>
        <v>12924</v>
      </c>
      <c r="R67" s="51">
        <f t="shared" si="33"/>
        <v>80313</v>
      </c>
      <c r="S67" s="51">
        <f t="shared" si="33"/>
        <v>583</v>
      </c>
      <c r="T67" s="51">
        <f t="shared" si="33"/>
        <v>321</v>
      </c>
      <c r="U67" s="50">
        <f t="shared" si="33"/>
        <v>177451</v>
      </c>
    </row>
    <row r="68" spans="1:21" outlineLevel="2" x14ac:dyDescent="0.25">
      <c r="A68" s="8" t="s">
        <v>15</v>
      </c>
      <c r="B68" s="8">
        <v>25</v>
      </c>
      <c r="C68" s="47" t="s">
        <v>244</v>
      </c>
      <c r="D68" s="8" t="s">
        <v>39</v>
      </c>
      <c r="E68" s="8">
        <v>25258</v>
      </c>
      <c r="F68" s="8">
        <v>2020</v>
      </c>
      <c r="G68" s="8">
        <v>33</v>
      </c>
      <c r="H68" s="8">
        <v>126</v>
      </c>
      <c r="I68" s="8">
        <v>61</v>
      </c>
      <c r="J68" s="48">
        <f t="shared" ref="J68:J75" si="34">I68*2</f>
        <v>122</v>
      </c>
      <c r="K68" s="8">
        <v>12</v>
      </c>
      <c r="L68" s="8">
        <v>20</v>
      </c>
      <c r="M68" s="8">
        <v>2</v>
      </c>
      <c r="N68" s="8">
        <v>10</v>
      </c>
      <c r="O68" s="48">
        <f t="shared" ref="O68:O75" si="35">L68*M68*N68</f>
        <v>400</v>
      </c>
      <c r="P68" s="8">
        <v>1</v>
      </c>
      <c r="Q68" s="8">
        <v>387</v>
      </c>
      <c r="R68" s="8">
        <v>640</v>
      </c>
      <c r="S68" s="8">
        <v>10</v>
      </c>
      <c r="T68" s="8">
        <v>25</v>
      </c>
      <c r="U68" s="49">
        <f t="shared" ref="U68:U75" si="36">I68+J68+K68+L68+P68+Q68+O68</f>
        <v>1003</v>
      </c>
    </row>
    <row r="69" spans="1:21" outlineLevel="2" x14ac:dyDescent="0.25">
      <c r="A69" s="8" t="s">
        <v>15</v>
      </c>
      <c r="B69" s="8">
        <v>25</v>
      </c>
      <c r="C69" s="47" t="s">
        <v>244</v>
      </c>
      <c r="D69" s="8" t="s">
        <v>65</v>
      </c>
      <c r="E69" s="8">
        <v>25394</v>
      </c>
      <c r="F69" s="8">
        <v>2020</v>
      </c>
      <c r="G69" s="8">
        <v>38</v>
      </c>
      <c r="H69" s="8">
        <v>93</v>
      </c>
      <c r="I69" s="8">
        <v>52</v>
      </c>
      <c r="J69" s="48">
        <f t="shared" si="34"/>
        <v>104</v>
      </c>
      <c r="K69" s="8">
        <v>3</v>
      </c>
      <c r="L69" s="8">
        <v>23</v>
      </c>
      <c r="M69" s="8">
        <v>2</v>
      </c>
      <c r="N69" s="8">
        <v>10</v>
      </c>
      <c r="O69" s="48">
        <f t="shared" si="35"/>
        <v>460</v>
      </c>
      <c r="P69" s="8">
        <v>1</v>
      </c>
      <c r="Q69" s="8">
        <v>498</v>
      </c>
      <c r="R69" s="8">
        <v>708</v>
      </c>
      <c r="S69" s="8">
        <v>12</v>
      </c>
      <c r="T69" s="8">
        <v>44</v>
      </c>
      <c r="U69" s="49">
        <f t="shared" si="36"/>
        <v>1141</v>
      </c>
    </row>
    <row r="70" spans="1:21" outlineLevel="2" x14ac:dyDescent="0.25">
      <c r="A70" s="8" t="s">
        <v>15</v>
      </c>
      <c r="B70" s="8">
        <v>25</v>
      </c>
      <c r="C70" s="47" t="s">
        <v>244</v>
      </c>
      <c r="D70" s="8" t="s">
        <v>80</v>
      </c>
      <c r="E70" s="8">
        <v>25513</v>
      </c>
      <c r="F70" s="8">
        <v>2020</v>
      </c>
      <c r="G70" s="8">
        <v>2353</v>
      </c>
      <c r="H70" s="8">
        <v>6844</v>
      </c>
      <c r="I70" s="8">
        <v>2146</v>
      </c>
      <c r="J70" s="48">
        <f t="shared" si="34"/>
        <v>4292</v>
      </c>
      <c r="K70" s="8">
        <v>268</v>
      </c>
      <c r="L70" s="8">
        <v>1335</v>
      </c>
      <c r="M70" s="8">
        <v>2</v>
      </c>
      <c r="N70" s="8">
        <v>10</v>
      </c>
      <c r="O70" s="48">
        <f t="shared" si="35"/>
        <v>26700</v>
      </c>
      <c r="P70" s="8">
        <v>61</v>
      </c>
      <c r="Q70" s="8">
        <v>4634</v>
      </c>
      <c r="R70" s="8">
        <v>17641</v>
      </c>
      <c r="S70" s="8">
        <v>109</v>
      </c>
      <c r="T70" s="8">
        <v>145</v>
      </c>
      <c r="U70" s="49">
        <f t="shared" si="36"/>
        <v>39436</v>
      </c>
    </row>
    <row r="71" spans="1:21" outlineLevel="2" x14ac:dyDescent="0.25">
      <c r="A71" s="8" t="s">
        <v>15</v>
      </c>
      <c r="B71" s="8">
        <v>25</v>
      </c>
      <c r="C71" s="47" t="s">
        <v>244</v>
      </c>
      <c r="D71" s="8" t="s">
        <v>81</v>
      </c>
      <c r="E71" s="8">
        <v>25518</v>
      </c>
      <c r="F71" s="8">
        <v>2020</v>
      </c>
      <c r="G71" s="8">
        <v>64</v>
      </c>
      <c r="H71" s="8">
        <v>144</v>
      </c>
      <c r="I71" s="8">
        <v>84</v>
      </c>
      <c r="J71" s="48">
        <f t="shared" si="34"/>
        <v>168</v>
      </c>
      <c r="K71" s="8">
        <v>4</v>
      </c>
      <c r="L71" s="8">
        <v>33</v>
      </c>
      <c r="M71" s="8">
        <v>2</v>
      </c>
      <c r="N71" s="8">
        <v>10</v>
      </c>
      <c r="O71" s="48">
        <f t="shared" si="35"/>
        <v>660</v>
      </c>
      <c r="P71" s="8">
        <v>1</v>
      </c>
      <c r="Q71" s="8">
        <v>342</v>
      </c>
      <c r="R71" s="8">
        <v>672</v>
      </c>
      <c r="S71" s="8">
        <v>17</v>
      </c>
      <c r="T71" s="8">
        <v>32</v>
      </c>
      <c r="U71" s="49">
        <f t="shared" si="36"/>
        <v>1292</v>
      </c>
    </row>
    <row r="72" spans="1:21" outlineLevel="2" x14ac:dyDescent="0.25">
      <c r="A72" s="8" t="s">
        <v>15</v>
      </c>
      <c r="B72" s="8">
        <v>25</v>
      </c>
      <c r="C72" s="47" t="s">
        <v>244</v>
      </c>
      <c r="D72" s="8" t="s">
        <v>94</v>
      </c>
      <c r="E72" s="8">
        <v>25653</v>
      </c>
      <c r="F72" s="8">
        <v>2020</v>
      </c>
      <c r="G72" s="8">
        <v>369</v>
      </c>
      <c r="H72" s="8">
        <v>331</v>
      </c>
      <c r="I72" s="8">
        <v>301</v>
      </c>
      <c r="J72" s="48">
        <f t="shared" si="34"/>
        <v>602</v>
      </c>
      <c r="K72" s="8">
        <v>15</v>
      </c>
      <c r="L72" s="8">
        <v>160</v>
      </c>
      <c r="M72" s="8">
        <v>2</v>
      </c>
      <c r="N72" s="8">
        <v>10</v>
      </c>
      <c r="O72" s="48">
        <f t="shared" si="35"/>
        <v>3200</v>
      </c>
      <c r="P72" s="8">
        <v>2</v>
      </c>
      <c r="Q72" s="8">
        <v>321</v>
      </c>
      <c r="R72" s="8">
        <v>1499</v>
      </c>
      <c r="S72" s="8">
        <v>25</v>
      </c>
      <c r="T72" s="8">
        <v>33</v>
      </c>
      <c r="U72" s="49">
        <f t="shared" si="36"/>
        <v>4601</v>
      </c>
    </row>
    <row r="73" spans="1:21" outlineLevel="2" x14ac:dyDescent="0.25">
      <c r="A73" s="8" t="s">
        <v>15</v>
      </c>
      <c r="B73" s="8">
        <v>25</v>
      </c>
      <c r="C73" s="47" t="s">
        <v>244</v>
      </c>
      <c r="D73" s="8" t="s">
        <v>117</v>
      </c>
      <c r="E73" s="8">
        <v>25823</v>
      </c>
      <c r="F73" s="8">
        <v>2020</v>
      </c>
      <c r="G73" s="8">
        <v>106</v>
      </c>
      <c r="H73" s="8">
        <v>136</v>
      </c>
      <c r="I73" s="8">
        <v>203</v>
      </c>
      <c r="J73" s="48">
        <f t="shared" si="34"/>
        <v>406</v>
      </c>
      <c r="K73" s="8">
        <v>3</v>
      </c>
      <c r="L73" s="8">
        <v>22</v>
      </c>
      <c r="M73" s="8">
        <v>2</v>
      </c>
      <c r="N73" s="8">
        <v>10</v>
      </c>
      <c r="O73" s="48">
        <f t="shared" si="35"/>
        <v>440</v>
      </c>
      <c r="P73" s="8">
        <v>1</v>
      </c>
      <c r="Q73" s="8">
        <v>129</v>
      </c>
      <c r="R73" s="8">
        <v>600</v>
      </c>
      <c r="S73" s="8">
        <v>19</v>
      </c>
      <c r="T73" s="8">
        <v>21</v>
      </c>
      <c r="U73" s="49">
        <f t="shared" si="36"/>
        <v>1204</v>
      </c>
    </row>
    <row r="74" spans="1:21" outlineLevel="2" x14ac:dyDescent="0.25">
      <c r="A74" s="8" t="s">
        <v>15</v>
      </c>
      <c r="B74" s="8">
        <v>25</v>
      </c>
      <c r="C74" s="47" t="s">
        <v>244</v>
      </c>
      <c r="D74" s="8" t="s">
        <v>125</v>
      </c>
      <c r="E74" s="8">
        <v>25871</v>
      </c>
      <c r="F74" s="8">
        <v>2020</v>
      </c>
      <c r="G74" s="8">
        <v>102</v>
      </c>
      <c r="H74" s="8">
        <v>27</v>
      </c>
      <c r="I74" s="8">
        <v>2</v>
      </c>
      <c r="J74" s="48">
        <f t="shared" si="34"/>
        <v>4</v>
      </c>
      <c r="K74" s="8">
        <v>2</v>
      </c>
      <c r="L74" s="8">
        <v>17</v>
      </c>
      <c r="M74" s="8">
        <v>2</v>
      </c>
      <c r="N74" s="8">
        <v>10</v>
      </c>
      <c r="O74" s="48">
        <f t="shared" si="35"/>
        <v>340</v>
      </c>
      <c r="P74" s="8">
        <v>1</v>
      </c>
      <c r="Q74" s="8">
        <v>43</v>
      </c>
      <c r="R74" s="8">
        <v>194</v>
      </c>
      <c r="S74" s="8">
        <v>12</v>
      </c>
      <c r="T74" s="8">
        <v>13</v>
      </c>
      <c r="U74" s="49">
        <f t="shared" si="36"/>
        <v>409</v>
      </c>
    </row>
    <row r="75" spans="1:21" outlineLevel="2" x14ac:dyDescent="0.25">
      <c r="A75" s="8" t="s">
        <v>15</v>
      </c>
      <c r="B75" s="8">
        <v>25</v>
      </c>
      <c r="C75" s="47" t="s">
        <v>244</v>
      </c>
      <c r="D75" s="8" t="s">
        <v>129</v>
      </c>
      <c r="E75" s="8">
        <v>25885</v>
      </c>
      <c r="F75" s="8">
        <v>2020</v>
      </c>
      <c r="G75" s="8">
        <v>200</v>
      </c>
      <c r="H75" s="8">
        <v>180</v>
      </c>
      <c r="I75" s="8">
        <v>120</v>
      </c>
      <c r="J75" s="48">
        <f t="shared" si="34"/>
        <v>240</v>
      </c>
      <c r="K75" s="8">
        <v>8</v>
      </c>
      <c r="L75" s="8">
        <v>57</v>
      </c>
      <c r="M75" s="8">
        <v>2</v>
      </c>
      <c r="N75" s="8">
        <v>10</v>
      </c>
      <c r="O75" s="48">
        <f t="shared" si="35"/>
        <v>1140</v>
      </c>
      <c r="P75" s="8">
        <v>15</v>
      </c>
      <c r="Q75" s="8">
        <v>267</v>
      </c>
      <c r="R75" s="8">
        <v>847</v>
      </c>
      <c r="S75" s="8">
        <v>61</v>
      </c>
      <c r="T75" s="8">
        <v>11</v>
      </c>
      <c r="U75" s="49">
        <f t="shared" si="36"/>
        <v>1847</v>
      </c>
    </row>
    <row r="76" spans="1:21" outlineLevel="1" x14ac:dyDescent="0.25">
      <c r="A76" s="51"/>
      <c r="B76" s="51"/>
      <c r="C76" s="52" t="s">
        <v>253</v>
      </c>
      <c r="D76" s="51"/>
      <c r="E76" s="51"/>
      <c r="F76" s="51"/>
      <c r="G76" s="51">
        <f t="shared" ref="G76:L76" si="37">SUBTOTAL(9,G68:G75)</f>
        <v>3265</v>
      </c>
      <c r="H76" s="51">
        <f t="shared" si="37"/>
        <v>7881</v>
      </c>
      <c r="I76" s="51">
        <f t="shared" si="37"/>
        <v>2969</v>
      </c>
      <c r="J76" s="51">
        <f t="shared" si="37"/>
        <v>5938</v>
      </c>
      <c r="K76" s="51">
        <f t="shared" si="37"/>
        <v>315</v>
      </c>
      <c r="L76" s="51">
        <f t="shared" si="37"/>
        <v>1667</v>
      </c>
      <c r="M76" s="51"/>
      <c r="N76" s="51">
        <f t="shared" ref="N76:U76" si="38">SUBTOTAL(9,N68:N75)</f>
        <v>80</v>
      </c>
      <c r="O76" s="51">
        <f t="shared" si="38"/>
        <v>33340</v>
      </c>
      <c r="P76" s="51">
        <f t="shared" si="38"/>
        <v>83</v>
      </c>
      <c r="Q76" s="51">
        <f t="shared" si="38"/>
        <v>6621</v>
      </c>
      <c r="R76" s="51">
        <f t="shared" si="38"/>
        <v>22801</v>
      </c>
      <c r="S76" s="51">
        <f t="shared" si="38"/>
        <v>265</v>
      </c>
      <c r="T76" s="51">
        <f t="shared" si="38"/>
        <v>324</v>
      </c>
      <c r="U76" s="50">
        <f t="shared" si="38"/>
        <v>50933</v>
      </c>
    </row>
    <row r="77" spans="1:21" outlineLevel="2" x14ac:dyDescent="0.25">
      <c r="A77" s="8" t="s">
        <v>15</v>
      </c>
      <c r="B77" s="8">
        <v>25</v>
      </c>
      <c r="C77" s="47" t="s">
        <v>254</v>
      </c>
      <c r="D77" s="8" t="s">
        <v>26</v>
      </c>
      <c r="E77" s="8">
        <v>25126</v>
      </c>
      <c r="F77" s="8">
        <v>2020</v>
      </c>
      <c r="G77" s="8">
        <v>24</v>
      </c>
      <c r="H77" s="8">
        <v>58</v>
      </c>
      <c r="I77" s="8">
        <v>55</v>
      </c>
      <c r="J77" s="48">
        <f t="shared" ref="J77:J87" si="39">I77*2</f>
        <v>110</v>
      </c>
      <c r="K77" s="8">
        <v>0</v>
      </c>
      <c r="L77" s="8">
        <v>45</v>
      </c>
      <c r="M77" s="8">
        <v>2</v>
      </c>
      <c r="N77" s="8">
        <v>10</v>
      </c>
      <c r="O77" s="48">
        <f t="shared" ref="O77:O87" si="40">L77*M77*N77</f>
        <v>900</v>
      </c>
      <c r="P77" s="8">
        <v>3</v>
      </c>
      <c r="Q77" s="8">
        <v>87</v>
      </c>
      <c r="R77" s="8">
        <v>272</v>
      </c>
      <c r="S77" s="8">
        <v>6</v>
      </c>
      <c r="T77" s="8">
        <v>37</v>
      </c>
      <c r="U77" s="49">
        <f t="shared" ref="U77:U87" si="41">I77+J77+K77+L77+P77+Q77+O77</f>
        <v>1200</v>
      </c>
    </row>
    <row r="78" spans="1:21" outlineLevel="2" x14ac:dyDescent="0.25">
      <c r="A78" s="8" t="s">
        <v>15</v>
      </c>
      <c r="B78" s="8">
        <v>25</v>
      </c>
      <c r="C78" s="47" t="s">
        <v>254</v>
      </c>
      <c r="D78" s="8" t="s">
        <v>31</v>
      </c>
      <c r="E78" s="8">
        <v>25175</v>
      </c>
      <c r="F78" s="8">
        <v>2020</v>
      </c>
      <c r="G78" s="8">
        <v>859</v>
      </c>
      <c r="H78" s="8">
        <v>876</v>
      </c>
      <c r="I78" s="8">
        <v>596</v>
      </c>
      <c r="J78" s="48">
        <f t="shared" si="39"/>
        <v>1192</v>
      </c>
      <c r="K78" s="8">
        <v>43</v>
      </c>
      <c r="L78" s="8">
        <v>214</v>
      </c>
      <c r="M78" s="8">
        <v>2</v>
      </c>
      <c r="N78" s="8">
        <v>10</v>
      </c>
      <c r="O78" s="48">
        <f t="shared" si="40"/>
        <v>4280</v>
      </c>
      <c r="P78" s="8">
        <v>11</v>
      </c>
      <c r="Q78" s="8">
        <v>564</v>
      </c>
      <c r="R78" s="8">
        <v>3163</v>
      </c>
      <c r="S78" s="8">
        <v>6</v>
      </c>
      <c r="T78" s="8">
        <v>7</v>
      </c>
      <c r="U78" s="49">
        <f t="shared" si="41"/>
        <v>6900</v>
      </c>
    </row>
    <row r="79" spans="1:21" outlineLevel="2" x14ac:dyDescent="0.25">
      <c r="A79" s="8" t="s">
        <v>15</v>
      </c>
      <c r="B79" s="8">
        <v>25</v>
      </c>
      <c r="C79" s="47" t="s">
        <v>254</v>
      </c>
      <c r="D79" s="8" t="s">
        <v>35</v>
      </c>
      <c r="E79" s="8">
        <v>25200</v>
      </c>
      <c r="F79" s="8">
        <v>2020</v>
      </c>
      <c r="G79" s="8">
        <v>708</v>
      </c>
      <c r="H79" s="8">
        <v>857</v>
      </c>
      <c r="I79" s="8">
        <v>304</v>
      </c>
      <c r="J79" s="48">
        <f t="shared" si="39"/>
        <v>608</v>
      </c>
      <c r="K79" s="8">
        <v>35</v>
      </c>
      <c r="L79" s="8">
        <v>188</v>
      </c>
      <c r="M79" s="8">
        <v>2</v>
      </c>
      <c r="N79" s="8">
        <v>10</v>
      </c>
      <c r="O79" s="48">
        <f t="shared" si="40"/>
        <v>3760</v>
      </c>
      <c r="P79" s="8">
        <v>7</v>
      </c>
      <c r="Q79" s="8">
        <v>697</v>
      </c>
      <c r="R79" s="8">
        <v>2796</v>
      </c>
      <c r="S79" s="8">
        <v>35</v>
      </c>
      <c r="T79" s="8">
        <v>40</v>
      </c>
      <c r="U79" s="49">
        <f t="shared" si="41"/>
        <v>5599</v>
      </c>
    </row>
    <row r="80" spans="1:21" outlineLevel="2" x14ac:dyDescent="0.25">
      <c r="A80" s="8" t="s">
        <v>15</v>
      </c>
      <c r="B80" s="8">
        <v>25</v>
      </c>
      <c r="C80" s="47" t="s">
        <v>254</v>
      </c>
      <c r="D80" s="8" t="s">
        <v>36</v>
      </c>
      <c r="E80" s="8">
        <v>25214</v>
      </c>
      <c r="F80" s="8">
        <v>2020</v>
      </c>
      <c r="G80" s="8">
        <v>85</v>
      </c>
      <c r="H80" s="8">
        <v>92</v>
      </c>
      <c r="I80" s="8">
        <v>13</v>
      </c>
      <c r="J80" s="48">
        <f t="shared" si="39"/>
        <v>26</v>
      </c>
      <c r="K80" s="8">
        <v>2</v>
      </c>
      <c r="L80" s="8">
        <v>18</v>
      </c>
      <c r="M80" s="8">
        <v>2</v>
      </c>
      <c r="N80" s="8">
        <v>10</v>
      </c>
      <c r="O80" s="48">
        <f t="shared" si="40"/>
        <v>360</v>
      </c>
      <c r="P80" s="8">
        <v>1</v>
      </c>
      <c r="Q80" s="8">
        <v>279</v>
      </c>
      <c r="R80" s="8">
        <v>490</v>
      </c>
      <c r="S80" s="8">
        <v>8</v>
      </c>
      <c r="T80" s="8">
        <v>17</v>
      </c>
      <c r="U80" s="49">
        <f t="shared" si="41"/>
        <v>699</v>
      </c>
    </row>
    <row r="81" spans="1:21" outlineLevel="2" x14ac:dyDescent="0.25">
      <c r="A81" s="8" t="s">
        <v>15</v>
      </c>
      <c r="B81" s="8">
        <v>25</v>
      </c>
      <c r="C81" s="47" t="s">
        <v>254</v>
      </c>
      <c r="D81" s="8" t="s">
        <v>48</v>
      </c>
      <c r="E81" s="8">
        <v>25295</v>
      </c>
      <c r="F81" s="8">
        <v>2020</v>
      </c>
      <c r="G81" s="8">
        <v>349</v>
      </c>
      <c r="H81" s="8">
        <v>283</v>
      </c>
      <c r="I81" s="8">
        <v>118</v>
      </c>
      <c r="J81" s="48">
        <f t="shared" si="39"/>
        <v>236</v>
      </c>
      <c r="K81" s="8">
        <v>5</v>
      </c>
      <c r="L81" s="8">
        <v>124</v>
      </c>
      <c r="M81" s="8">
        <v>2</v>
      </c>
      <c r="N81" s="8">
        <v>10</v>
      </c>
      <c r="O81" s="48">
        <f t="shared" si="40"/>
        <v>2480</v>
      </c>
      <c r="P81" s="8">
        <v>2</v>
      </c>
      <c r="Q81" s="8">
        <v>198</v>
      </c>
      <c r="R81" s="8">
        <v>1079</v>
      </c>
      <c r="S81" s="8">
        <v>5</v>
      </c>
      <c r="T81" s="8">
        <v>25</v>
      </c>
      <c r="U81" s="49">
        <f t="shared" si="41"/>
        <v>3163</v>
      </c>
    </row>
    <row r="82" spans="1:21" outlineLevel="2" x14ac:dyDescent="0.25">
      <c r="A82" s="8" t="s">
        <v>15</v>
      </c>
      <c r="B82" s="8">
        <v>25</v>
      </c>
      <c r="C82" s="47" t="s">
        <v>254</v>
      </c>
      <c r="D82" s="8" t="s">
        <v>75</v>
      </c>
      <c r="E82" s="8">
        <v>25486</v>
      </c>
      <c r="F82" s="8">
        <v>2020</v>
      </c>
      <c r="G82" s="8">
        <v>112</v>
      </c>
      <c r="H82" s="8">
        <v>339</v>
      </c>
      <c r="I82" s="8">
        <v>74</v>
      </c>
      <c r="J82" s="48">
        <f t="shared" si="39"/>
        <v>148</v>
      </c>
      <c r="K82" s="8">
        <v>16</v>
      </c>
      <c r="L82" s="8">
        <v>56</v>
      </c>
      <c r="M82" s="8">
        <v>2</v>
      </c>
      <c r="N82" s="8">
        <v>10</v>
      </c>
      <c r="O82" s="48">
        <f t="shared" si="40"/>
        <v>1120</v>
      </c>
      <c r="P82" s="8">
        <v>5</v>
      </c>
      <c r="Q82" s="8">
        <v>456</v>
      </c>
      <c r="R82" s="8">
        <v>1058</v>
      </c>
      <c r="S82" s="8">
        <v>25</v>
      </c>
      <c r="T82" s="8">
        <v>27</v>
      </c>
      <c r="U82" s="49">
        <f t="shared" si="41"/>
        <v>1875</v>
      </c>
    </row>
    <row r="83" spans="1:21" outlineLevel="2" x14ac:dyDescent="0.25">
      <c r="A83" s="8" t="s">
        <v>15</v>
      </c>
      <c r="B83" s="8">
        <v>25</v>
      </c>
      <c r="C83" s="47" t="s">
        <v>254</v>
      </c>
      <c r="D83" s="8" t="s">
        <v>103</v>
      </c>
      <c r="E83" s="8">
        <v>25758</v>
      </c>
      <c r="F83" s="8">
        <v>2020</v>
      </c>
      <c r="G83" s="8">
        <v>134</v>
      </c>
      <c r="H83" s="8">
        <v>123</v>
      </c>
      <c r="I83" s="8">
        <v>61</v>
      </c>
      <c r="J83" s="48">
        <f t="shared" si="39"/>
        <v>122</v>
      </c>
      <c r="K83" s="8">
        <v>4</v>
      </c>
      <c r="L83" s="8">
        <v>36</v>
      </c>
      <c r="M83" s="8">
        <v>2</v>
      </c>
      <c r="N83" s="8">
        <v>10</v>
      </c>
      <c r="O83" s="48">
        <f t="shared" si="40"/>
        <v>720</v>
      </c>
      <c r="P83" s="8">
        <v>3</v>
      </c>
      <c r="Q83" s="8">
        <v>89</v>
      </c>
      <c r="R83" s="8">
        <v>450</v>
      </c>
      <c r="S83" s="8">
        <v>4</v>
      </c>
      <c r="T83" s="8">
        <v>18</v>
      </c>
      <c r="U83" s="49">
        <f t="shared" si="41"/>
        <v>1035</v>
      </c>
    </row>
    <row r="84" spans="1:21" outlineLevel="2" x14ac:dyDescent="0.25">
      <c r="A84" s="8" t="s">
        <v>15</v>
      </c>
      <c r="B84" s="8">
        <v>25</v>
      </c>
      <c r="C84" s="47" t="s">
        <v>254</v>
      </c>
      <c r="D84" s="8" t="s">
        <v>109</v>
      </c>
      <c r="E84" s="8">
        <v>25785</v>
      </c>
      <c r="F84" s="8">
        <v>2020</v>
      </c>
      <c r="G84" s="8">
        <v>53</v>
      </c>
      <c r="H84" s="8">
        <v>57</v>
      </c>
      <c r="I84" s="8">
        <v>21</v>
      </c>
      <c r="J84" s="48">
        <f t="shared" si="39"/>
        <v>42</v>
      </c>
      <c r="K84" s="8">
        <v>5</v>
      </c>
      <c r="L84" s="8">
        <v>23</v>
      </c>
      <c r="M84" s="8">
        <v>2</v>
      </c>
      <c r="N84" s="8">
        <v>10</v>
      </c>
      <c r="O84" s="48">
        <f t="shared" si="40"/>
        <v>460</v>
      </c>
      <c r="P84" s="8">
        <v>1</v>
      </c>
      <c r="Q84" s="8">
        <v>74</v>
      </c>
      <c r="R84" s="8">
        <v>234</v>
      </c>
      <c r="S84" s="8">
        <v>15</v>
      </c>
      <c r="T84" s="8">
        <v>16</v>
      </c>
      <c r="U84" s="49">
        <f t="shared" si="41"/>
        <v>626</v>
      </c>
    </row>
    <row r="85" spans="1:21" outlineLevel="2" x14ac:dyDescent="0.25">
      <c r="A85" s="8" t="s">
        <v>15</v>
      </c>
      <c r="B85" s="8">
        <v>25</v>
      </c>
      <c r="C85" s="47" t="s">
        <v>254</v>
      </c>
      <c r="D85" s="8" t="s">
        <v>112</v>
      </c>
      <c r="E85" s="8">
        <v>25799</v>
      </c>
      <c r="F85" s="8">
        <v>2020</v>
      </c>
      <c r="G85" s="8">
        <v>72</v>
      </c>
      <c r="H85" s="8">
        <v>98</v>
      </c>
      <c r="I85" s="8">
        <v>4</v>
      </c>
      <c r="J85" s="48">
        <f t="shared" si="39"/>
        <v>8</v>
      </c>
      <c r="K85" s="8">
        <v>5</v>
      </c>
      <c r="L85" s="8">
        <v>17</v>
      </c>
      <c r="M85" s="8">
        <v>2</v>
      </c>
      <c r="N85" s="8">
        <v>10</v>
      </c>
      <c r="O85" s="48">
        <f t="shared" si="40"/>
        <v>340</v>
      </c>
      <c r="P85" s="8">
        <v>3</v>
      </c>
      <c r="Q85" s="8">
        <v>126</v>
      </c>
      <c r="R85" s="8">
        <v>325</v>
      </c>
      <c r="S85" s="8">
        <v>3</v>
      </c>
      <c r="T85" s="8">
        <v>12</v>
      </c>
      <c r="U85" s="49">
        <f t="shared" si="41"/>
        <v>503</v>
      </c>
    </row>
    <row r="86" spans="1:21" outlineLevel="2" x14ac:dyDescent="0.25">
      <c r="A86" s="8" t="s">
        <v>15</v>
      </c>
      <c r="B86" s="8">
        <v>25</v>
      </c>
      <c r="C86" s="47" t="s">
        <v>254</v>
      </c>
      <c r="D86" s="8" t="s">
        <v>116</v>
      </c>
      <c r="E86" s="8">
        <v>25817</v>
      </c>
      <c r="F86" s="8">
        <v>2020</v>
      </c>
      <c r="G86" s="8">
        <v>186</v>
      </c>
      <c r="H86" s="8">
        <v>235</v>
      </c>
      <c r="I86" s="8">
        <v>95</v>
      </c>
      <c r="J86" s="48">
        <f t="shared" si="39"/>
        <v>190</v>
      </c>
      <c r="K86" s="8">
        <v>6</v>
      </c>
      <c r="L86" s="8">
        <v>55</v>
      </c>
      <c r="M86" s="8">
        <v>2</v>
      </c>
      <c r="N86" s="8">
        <v>10</v>
      </c>
      <c r="O86" s="48">
        <f t="shared" si="40"/>
        <v>1100</v>
      </c>
      <c r="P86" s="8">
        <v>2</v>
      </c>
      <c r="Q86" s="8">
        <v>169</v>
      </c>
      <c r="R86" s="8">
        <v>748</v>
      </c>
      <c r="S86" s="8">
        <v>13</v>
      </c>
      <c r="T86" s="8">
        <v>17</v>
      </c>
      <c r="U86" s="49">
        <f t="shared" si="41"/>
        <v>1617</v>
      </c>
    </row>
    <row r="87" spans="1:21" outlineLevel="2" x14ac:dyDescent="0.25">
      <c r="A87" s="8" t="s">
        <v>15</v>
      </c>
      <c r="B87" s="8">
        <v>25</v>
      </c>
      <c r="C87" s="47" t="s">
        <v>254</v>
      </c>
      <c r="D87" s="8" t="s">
        <v>131</v>
      </c>
      <c r="E87" s="8">
        <v>25899</v>
      </c>
      <c r="F87" s="8">
        <v>2020</v>
      </c>
      <c r="G87" s="8">
        <v>172</v>
      </c>
      <c r="H87" s="8">
        <v>3422</v>
      </c>
      <c r="I87" s="8">
        <v>0</v>
      </c>
      <c r="J87" s="48">
        <f t="shared" si="39"/>
        <v>0</v>
      </c>
      <c r="K87" s="8">
        <v>54</v>
      </c>
      <c r="L87" s="8">
        <v>192</v>
      </c>
      <c r="M87" s="8">
        <v>2</v>
      </c>
      <c r="N87" s="8">
        <v>10</v>
      </c>
      <c r="O87" s="48">
        <f t="shared" si="40"/>
        <v>3840</v>
      </c>
      <c r="P87" s="8">
        <v>18</v>
      </c>
      <c r="Q87" s="8">
        <v>780</v>
      </c>
      <c r="R87" s="8">
        <v>4638</v>
      </c>
      <c r="S87" s="8">
        <v>64</v>
      </c>
      <c r="T87" s="8">
        <v>34</v>
      </c>
      <c r="U87" s="49">
        <f t="shared" si="41"/>
        <v>4884</v>
      </c>
    </row>
    <row r="88" spans="1:21" outlineLevel="1" x14ac:dyDescent="0.25">
      <c r="A88" s="51"/>
      <c r="B88" s="51"/>
      <c r="C88" s="52" t="s">
        <v>266</v>
      </c>
      <c r="D88" s="51"/>
      <c r="E88" s="51"/>
      <c r="F88" s="51"/>
      <c r="G88" s="51">
        <f t="shared" ref="G88:L88" si="42">SUBTOTAL(9,G77:G87)</f>
        <v>2754</v>
      </c>
      <c r="H88" s="51">
        <f t="shared" si="42"/>
        <v>6440</v>
      </c>
      <c r="I88" s="51">
        <f t="shared" si="42"/>
        <v>1341</v>
      </c>
      <c r="J88" s="51">
        <f t="shared" si="42"/>
        <v>2682</v>
      </c>
      <c r="K88" s="51">
        <f t="shared" si="42"/>
        <v>175</v>
      </c>
      <c r="L88" s="51">
        <f t="shared" si="42"/>
        <v>968</v>
      </c>
      <c r="M88" s="51"/>
      <c r="N88" s="51">
        <f t="shared" ref="N88:U88" si="43">SUBTOTAL(9,N77:N87)</f>
        <v>110</v>
      </c>
      <c r="O88" s="51">
        <f t="shared" si="43"/>
        <v>19360</v>
      </c>
      <c r="P88" s="51">
        <f t="shared" si="43"/>
        <v>56</v>
      </c>
      <c r="Q88" s="51">
        <f t="shared" si="43"/>
        <v>3519</v>
      </c>
      <c r="R88" s="51">
        <f t="shared" si="43"/>
        <v>15253</v>
      </c>
      <c r="S88" s="51">
        <f t="shared" si="43"/>
        <v>184</v>
      </c>
      <c r="T88" s="51">
        <f t="shared" si="43"/>
        <v>250</v>
      </c>
      <c r="U88" s="50">
        <f t="shared" si="43"/>
        <v>28101</v>
      </c>
    </row>
    <row r="89" spans="1:21" outlineLevel="2" x14ac:dyDescent="0.25">
      <c r="A89" s="8" t="s">
        <v>15</v>
      </c>
      <c r="B89" s="8">
        <v>25</v>
      </c>
      <c r="C89" s="47" t="s">
        <v>267</v>
      </c>
      <c r="D89" s="8" t="s">
        <v>23</v>
      </c>
      <c r="E89" s="8">
        <v>25099</v>
      </c>
      <c r="F89" s="8">
        <v>2020</v>
      </c>
      <c r="G89" s="8">
        <v>142</v>
      </c>
      <c r="H89" s="8">
        <v>307</v>
      </c>
      <c r="I89" s="8">
        <v>109</v>
      </c>
      <c r="J89" s="48">
        <f t="shared" ref="J89:J96" si="44">I89*2</f>
        <v>218</v>
      </c>
      <c r="K89" s="8">
        <v>18</v>
      </c>
      <c r="L89" s="8">
        <v>104</v>
      </c>
      <c r="M89" s="8">
        <v>2</v>
      </c>
      <c r="N89" s="8">
        <v>10</v>
      </c>
      <c r="O89" s="48">
        <f t="shared" ref="O89:O96" si="45">L89*M89*N89</f>
        <v>2080</v>
      </c>
      <c r="P89" s="8">
        <v>3</v>
      </c>
      <c r="Q89" s="8">
        <v>234</v>
      </c>
      <c r="R89" s="8">
        <v>917</v>
      </c>
      <c r="S89" s="8">
        <v>10</v>
      </c>
      <c r="T89" s="8">
        <v>55</v>
      </c>
      <c r="U89" s="49">
        <f t="shared" ref="U89:U96" si="46">I89+J89+K89+L89+P89+Q89+O89</f>
        <v>2766</v>
      </c>
    </row>
    <row r="90" spans="1:21" outlineLevel="2" x14ac:dyDescent="0.25">
      <c r="A90" s="8" t="s">
        <v>15</v>
      </c>
      <c r="B90" s="8">
        <v>25</v>
      </c>
      <c r="C90" s="47" t="s">
        <v>267</v>
      </c>
      <c r="D90" s="8" t="s">
        <v>40</v>
      </c>
      <c r="E90" s="8">
        <v>25260</v>
      </c>
      <c r="F90" s="8">
        <v>2020</v>
      </c>
      <c r="G90" s="8">
        <v>107</v>
      </c>
      <c r="H90" s="8">
        <v>80</v>
      </c>
      <c r="I90" s="8">
        <v>56</v>
      </c>
      <c r="J90" s="48">
        <f t="shared" si="44"/>
        <v>112</v>
      </c>
      <c r="K90" s="8">
        <v>6</v>
      </c>
      <c r="L90" s="8">
        <v>46</v>
      </c>
      <c r="M90" s="8">
        <v>2</v>
      </c>
      <c r="N90" s="8">
        <v>10</v>
      </c>
      <c r="O90" s="48">
        <f t="shared" si="45"/>
        <v>920</v>
      </c>
      <c r="P90" s="8">
        <v>1</v>
      </c>
      <c r="Q90" s="8">
        <v>54</v>
      </c>
      <c r="R90" s="8">
        <v>350</v>
      </c>
      <c r="S90" s="8">
        <v>3</v>
      </c>
      <c r="T90" s="8">
        <v>6</v>
      </c>
      <c r="U90" s="49">
        <f t="shared" si="46"/>
        <v>1195</v>
      </c>
    </row>
    <row r="91" spans="1:21" outlineLevel="2" x14ac:dyDescent="0.25">
      <c r="A91" s="8" t="s">
        <v>15</v>
      </c>
      <c r="B91" s="8">
        <v>25</v>
      </c>
      <c r="C91" s="47" t="s">
        <v>267</v>
      </c>
      <c r="D91" s="8" t="s">
        <v>41</v>
      </c>
      <c r="E91" s="8">
        <v>25269</v>
      </c>
      <c r="F91" s="8">
        <v>2020</v>
      </c>
      <c r="G91" s="8">
        <v>2082</v>
      </c>
      <c r="H91" s="8">
        <v>7825</v>
      </c>
      <c r="I91" s="8">
        <v>129</v>
      </c>
      <c r="J91" s="48">
        <f t="shared" si="44"/>
        <v>258</v>
      </c>
      <c r="K91" s="8">
        <v>148</v>
      </c>
      <c r="L91" s="8">
        <v>1270</v>
      </c>
      <c r="M91" s="8">
        <v>2</v>
      </c>
      <c r="N91" s="8">
        <v>10</v>
      </c>
      <c r="O91" s="48">
        <f t="shared" si="45"/>
        <v>25400</v>
      </c>
      <c r="P91" s="8">
        <v>48</v>
      </c>
      <c r="Q91" s="8">
        <v>2134</v>
      </c>
      <c r="R91" s="8">
        <v>13636</v>
      </c>
      <c r="S91" s="8">
        <v>23</v>
      </c>
      <c r="T91" s="8">
        <v>35</v>
      </c>
      <c r="U91" s="49">
        <f t="shared" si="46"/>
        <v>29387</v>
      </c>
    </row>
    <row r="92" spans="1:21" outlineLevel="2" x14ac:dyDescent="0.25">
      <c r="A92" s="8" t="s">
        <v>15</v>
      </c>
      <c r="B92" s="8">
        <v>25</v>
      </c>
      <c r="C92" s="47" t="s">
        <v>267</v>
      </c>
      <c r="D92" s="8" t="s">
        <v>44</v>
      </c>
      <c r="E92" s="8">
        <v>25286</v>
      </c>
      <c r="F92" s="8">
        <v>2020</v>
      </c>
      <c r="G92" s="8">
        <v>46</v>
      </c>
      <c r="H92" s="8">
        <v>62</v>
      </c>
      <c r="I92" s="8">
        <v>9</v>
      </c>
      <c r="J92" s="48">
        <f t="shared" si="44"/>
        <v>18</v>
      </c>
      <c r="K92" s="8">
        <v>5</v>
      </c>
      <c r="L92" s="8">
        <v>8</v>
      </c>
      <c r="M92" s="8">
        <v>2</v>
      </c>
      <c r="N92" s="8">
        <v>10</v>
      </c>
      <c r="O92" s="48">
        <f t="shared" si="45"/>
        <v>160</v>
      </c>
      <c r="P92" s="8">
        <v>2</v>
      </c>
      <c r="Q92" s="8">
        <v>68</v>
      </c>
      <c r="R92" s="8">
        <v>200</v>
      </c>
      <c r="S92" s="8">
        <v>5</v>
      </c>
      <c r="T92" s="8">
        <v>21</v>
      </c>
      <c r="U92" s="49">
        <f t="shared" si="46"/>
        <v>270</v>
      </c>
    </row>
    <row r="93" spans="1:21" outlineLevel="2" x14ac:dyDescent="0.25">
      <c r="A93" s="8" t="s">
        <v>15</v>
      </c>
      <c r="B93" s="8">
        <v>25</v>
      </c>
      <c r="C93" s="47" t="s">
        <v>267</v>
      </c>
      <c r="D93" s="8" t="s">
        <v>70</v>
      </c>
      <c r="E93" s="8">
        <v>25430</v>
      </c>
      <c r="F93" s="8">
        <v>2020</v>
      </c>
      <c r="G93" s="8">
        <v>127</v>
      </c>
      <c r="H93" s="8">
        <v>295</v>
      </c>
      <c r="I93" s="8">
        <v>205</v>
      </c>
      <c r="J93" s="48">
        <f t="shared" si="44"/>
        <v>410</v>
      </c>
      <c r="K93" s="8">
        <v>9</v>
      </c>
      <c r="L93" s="8">
        <v>77</v>
      </c>
      <c r="M93" s="8">
        <v>2</v>
      </c>
      <c r="N93" s="8">
        <v>10</v>
      </c>
      <c r="O93" s="48">
        <f t="shared" si="45"/>
        <v>1540</v>
      </c>
      <c r="P93" s="8">
        <v>3</v>
      </c>
      <c r="Q93" s="8">
        <v>74</v>
      </c>
      <c r="R93" s="8">
        <v>790</v>
      </c>
      <c r="S93" s="8">
        <v>10</v>
      </c>
      <c r="T93" s="8">
        <v>26</v>
      </c>
      <c r="U93" s="49">
        <f t="shared" si="46"/>
        <v>2318</v>
      </c>
    </row>
    <row r="94" spans="1:21" outlineLevel="2" x14ac:dyDescent="0.25">
      <c r="A94" s="8" t="s">
        <v>15</v>
      </c>
      <c r="B94" s="8">
        <v>25</v>
      </c>
      <c r="C94" s="47" t="s">
        <v>267</v>
      </c>
      <c r="D94" s="8" t="s">
        <v>73</v>
      </c>
      <c r="E94" s="8">
        <v>25473</v>
      </c>
      <c r="F94" s="8">
        <v>2020</v>
      </c>
      <c r="G94" s="8">
        <v>361</v>
      </c>
      <c r="H94" s="8">
        <v>344</v>
      </c>
      <c r="I94" s="8">
        <v>109</v>
      </c>
      <c r="J94" s="48">
        <f t="shared" si="44"/>
        <v>218</v>
      </c>
      <c r="K94" s="8">
        <v>10</v>
      </c>
      <c r="L94" s="8">
        <v>88</v>
      </c>
      <c r="M94" s="8">
        <v>2</v>
      </c>
      <c r="N94" s="8">
        <v>10</v>
      </c>
      <c r="O94" s="48">
        <f t="shared" si="45"/>
        <v>1760</v>
      </c>
      <c r="P94" s="8">
        <v>3</v>
      </c>
      <c r="Q94" s="8">
        <v>356</v>
      </c>
      <c r="R94" s="8">
        <v>1271</v>
      </c>
      <c r="S94" s="8">
        <v>8</v>
      </c>
      <c r="T94" s="8">
        <v>15</v>
      </c>
      <c r="U94" s="49">
        <f t="shared" si="46"/>
        <v>2544</v>
      </c>
    </row>
    <row r="95" spans="1:21" outlineLevel="2" x14ac:dyDescent="0.25">
      <c r="A95" s="8" t="s">
        <v>15</v>
      </c>
      <c r="B95" s="8">
        <v>25</v>
      </c>
      <c r="C95" s="47" t="s">
        <v>267</v>
      </c>
      <c r="D95" s="8" t="s">
        <v>104</v>
      </c>
      <c r="E95" s="8">
        <v>25769</v>
      </c>
      <c r="F95" s="8">
        <v>2020</v>
      </c>
      <c r="G95" s="8">
        <v>124</v>
      </c>
      <c r="H95" s="8">
        <v>74</v>
      </c>
      <c r="I95" s="8">
        <v>63</v>
      </c>
      <c r="J95" s="48">
        <f t="shared" si="44"/>
        <v>126</v>
      </c>
      <c r="K95" s="8">
        <v>5</v>
      </c>
      <c r="L95" s="8">
        <v>30</v>
      </c>
      <c r="M95" s="8">
        <v>2</v>
      </c>
      <c r="N95" s="8">
        <v>10</v>
      </c>
      <c r="O95" s="48">
        <f t="shared" si="45"/>
        <v>600</v>
      </c>
      <c r="P95" s="8">
        <v>4</v>
      </c>
      <c r="Q95" s="8">
        <v>51</v>
      </c>
      <c r="R95" s="8">
        <v>351</v>
      </c>
      <c r="S95" s="8">
        <v>6</v>
      </c>
      <c r="T95" s="8">
        <v>9</v>
      </c>
      <c r="U95" s="49">
        <f t="shared" si="46"/>
        <v>879</v>
      </c>
    </row>
    <row r="96" spans="1:21" outlineLevel="2" x14ac:dyDescent="0.25">
      <c r="A96" s="8" t="s">
        <v>15</v>
      </c>
      <c r="B96" s="8">
        <v>25</v>
      </c>
      <c r="C96" s="47" t="s">
        <v>267</v>
      </c>
      <c r="D96" s="8" t="s">
        <v>130</v>
      </c>
      <c r="E96" s="8">
        <v>25898</v>
      </c>
      <c r="F96" s="8">
        <v>2020</v>
      </c>
      <c r="G96" s="8">
        <v>59</v>
      </c>
      <c r="H96" s="8">
        <v>41</v>
      </c>
      <c r="I96" s="8">
        <v>12</v>
      </c>
      <c r="J96" s="48">
        <f t="shared" si="44"/>
        <v>24</v>
      </c>
      <c r="K96" s="8">
        <v>4</v>
      </c>
      <c r="L96" s="8">
        <v>31</v>
      </c>
      <c r="M96" s="8">
        <v>2</v>
      </c>
      <c r="N96" s="8">
        <v>10</v>
      </c>
      <c r="O96" s="48">
        <f t="shared" si="45"/>
        <v>620</v>
      </c>
      <c r="P96" s="8">
        <v>2</v>
      </c>
      <c r="Q96" s="8">
        <v>130</v>
      </c>
      <c r="R96" s="8">
        <v>279</v>
      </c>
      <c r="S96" s="8">
        <v>17</v>
      </c>
      <c r="T96" s="8">
        <v>12</v>
      </c>
      <c r="U96" s="49">
        <f t="shared" si="46"/>
        <v>823</v>
      </c>
    </row>
    <row r="97" spans="1:21" outlineLevel="1" x14ac:dyDescent="0.25">
      <c r="A97" s="51"/>
      <c r="B97" s="51"/>
      <c r="C97" s="52" t="s">
        <v>276</v>
      </c>
      <c r="D97" s="51"/>
      <c r="E97" s="51"/>
      <c r="F97" s="51"/>
      <c r="G97" s="51">
        <f t="shared" ref="G97:L97" si="47">SUBTOTAL(9,G89:G96)</f>
        <v>3048</v>
      </c>
      <c r="H97" s="51">
        <f t="shared" si="47"/>
        <v>9028</v>
      </c>
      <c r="I97" s="51">
        <f t="shared" si="47"/>
        <v>692</v>
      </c>
      <c r="J97" s="51">
        <f t="shared" si="47"/>
        <v>1384</v>
      </c>
      <c r="K97" s="51">
        <f t="shared" si="47"/>
        <v>205</v>
      </c>
      <c r="L97" s="51">
        <f t="shared" si="47"/>
        <v>1654</v>
      </c>
      <c r="M97" s="51"/>
      <c r="N97" s="51">
        <f t="shared" ref="N97:U97" si="48">SUBTOTAL(9,N89:N96)</f>
        <v>80</v>
      </c>
      <c r="O97" s="51">
        <f t="shared" si="48"/>
        <v>33080</v>
      </c>
      <c r="P97" s="51">
        <f t="shared" si="48"/>
        <v>66</v>
      </c>
      <c r="Q97" s="51">
        <f t="shared" si="48"/>
        <v>3101</v>
      </c>
      <c r="R97" s="51">
        <f t="shared" si="48"/>
        <v>17794</v>
      </c>
      <c r="S97" s="51">
        <f t="shared" si="48"/>
        <v>82</v>
      </c>
      <c r="T97" s="51">
        <f t="shared" si="48"/>
        <v>179</v>
      </c>
      <c r="U97" s="50">
        <f t="shared" si="48"/>
        <v>40182</v>
      </c>
    </row>
    <row r="98" spans="1:21" outlineLevel="2" x14ac:dyDescent="0.25">
      <c r="A98" s="8" t="s">
        <v>15</v>
      </c>
      <c r="B98" s="8">
        <v>25</v>
      </c>
      <c r="C98" s="47" t="s">
        <v>277</v>
      </c>
      <c r="D98" s="8" t="s">
        <v>99</v>
      </c>
      <c r="E98" s="8">
        <v>25740</v>
      </c>
      <c r="F98" s="8">
        <v>2020</v>
      </c>
      <c r="G98" s="8">
        <v>207</v>
      </c>
      <c r="H98" s="8">
        <v>317</v>
      </c>
      <c r="I98" s="8">
        <v>233</v>
      </c>
      <c r="J98" s="48">
        <f>I98*2</f>
        <v>466</v>
      </c>
      <c r="K98" s="8">
        <v>25</v>
      </c>
      <c r="L98" s="8">
        <v>106</v>
      </c>
      <c r="M98" s="8">
        <v>2</v>
      </c>
      <c r="N98" s="8">
        <v>10</v>
      </c>
      <c r="O98" s="48">
        <f>L98*M98*N98</f>
        <v>2120</v>
      </c>
      <c r="P98" s="8">
        <v>8</v>
      </c>
      <c r="Q98" s="8">
        <v>134</v>
      </c>
      <c r="R98" s="8">
        <v>1030</v>
      </c>
      <c r="S98" s="8">
        <v>31</v>
      </c>
      <c r="T98" s="8">
        <v>34</v>
      </c>
      <c r="U98" s="49">
        <f>I98+J98+K98+L98+P98+Q98+O98</f>
        <v>3092</v>
      </c>
    </row>
    <row r="99" spans="1:21" outlineLevel="2" x14ac:dyDescent="0.25">
      <c r="A99" s="8" t="s">
        <v>15</v>
      </c>
      <c r="B99" s="8">
        <v>25</v>
      </c>
      <c r="C99" s="47" t="s">
        <v>277</v>
      </c>
      <c r="D99" s="8" t="s">
        <v>102</v>
      </c>
      <c r="E99" s="8">
        <v>25754</v>
      </c>
      <c r="F99" s="8">
        <v>2020</v>
      </c>
      <c r="G99" s="8">
        <v>270</v>
      </c>
      <c r="H99" s="8">
        <v>289</v>
      </c>
      <c r="I99" s="8">
        <v>237</v>
      </c>
      <c r="J99" s="48">
        <f>I99*2</f>
        <v>474</v>
      </c>
      <c r="K99" s="8">
        <v>22</v>
      </c>
      <c r="L99" s="8">
        <v>91</v>
      </c>
      <c r="M99" s="8">
        <v>2</v>
      </c>
      <c r="N99" s="8">
        <v>10</v>
      </c>
      <c r="O99" s="48">
        <f>L99*M99*N99</f>
        <v>1820</v>
      </c>
      <c r="P99" s="8">
        <v>7</v>
      </c>
      <c r="Q99" s="8">
        <v>234</v>
      </c>
      <c r="R99" s="8">
        <v>1150</v>
      </c>
      <c r="S99" s="8">
        <v>28</v>
      </c>
      <c r="T99" s="8">
        <v>22</v>
      </c>
      <c r="U99" s="49">
        <f>I99+J99+K99+L99+P99+Q99+O99</f>
        <v>2885</v>
      </c>
    </row>
    <row r="100" spans="1:21" outlineLevel="1" x14ac:dyDescent="0.25">
      <c r="A100" s="51"/>
      <c r="B100" s="51"/>
      <c r="C100" s="52" t="s">
        <v>279</v>
      </c>
      <c r="D100" s="51"/>
      <c r="E100" s="51"/>
      <c r="F100" s="51"/>
      <c r="G100" s="51">
        <f t="shared" ref="G100:L100" si="49">SUBTOTAL(9,G98:G99)</f>
        <v>477</v>
      </c>
      <c r="H100" s="51">
        <f t="shared" si="49"/>
        <v>606</v>
      </c>
      <c r="I100" s="51">
        <f t="shared" si="49"/>
        <v>470</v>
      </c>
      <c r="J100" s="51">
        <f t="shared" si="49"/>
        <v>940</v>
      </c>
      <c r="K100" s="51">
        <f t="shared" si="49"/>
        <v>47</v>
      </c>
      <c r="L100" s="51">
        <f t="shared" si="49"/>
        <v>197</v>
      </c>
      <c r="M100" s="51"/>
      <c r="N100" s="51">
        <f t="shared" ref="N100:U100" si="50">SUBTOTAL(9,N98:N99)</f>
        <v>20</v>
      </c>
      <c r="O100" s="51">
        <f t="shared" si="50"/>
        <v>3940</v>
      </c>
      <c r="P100" s="51">
        <f t="shared" si="50"/>
        <v>15</v>
      </c>
      <c r="Q100" s="51">
        <f t="shared" si="50"/>
        <v>368</v>
      </c>
      <c r="R100" s="51">
        <f t="shared" si="50"/>
        <v>2180</v>
      </c>
      <c r="S100" s="51">
        <f t="shared" si="50"/>
        <v>59</v>
      </c>
      <c r="T100" s="51">
        <f t="shared" si="50"/>
        <v>56</v>
      </c>
      <c r="U100" s="50">
        <f t="shared" si="50"/>
        <v>5977</v>
      </c>
    </row>
    <row r="101" spans="1:21" outlineLevel="2" x14ac:dyDescent="0.25">
      <c r="A101" s="8" t="s">
        <v>15</v>
      </c>
      <c r="B101" s="8">
        <v>25</v>
      </c>
      <c r="C101" s="47" t="s">
        <v>280</v>
      </c>
      <c r="D101" s="8" t="s">
        <v>20</v>
      </c>
      <c r="E101" s="8">
        <v>25053</v>
      </c>
      <c r="F101" s="8">
        <v>2020</v>
      </c>
      <c r="G101" s="8">
        <v>733</v>
      </c>
      <c r="H101" s="8">
        <v>5991</v>
      </c>
      <c r="I101" s="8">
        <v>5220</v>
      </c>
      <c r="J101" s="48">
        <f t="shared" ref="J101:J110" si="51">I101*2</f>
        <v>10440</v>
      </c>
      <c r="K101" s="8">
        <v>91</v>
      </c>
      <c r="L101" s="8">
        <v>456</v>
      </c>
      <c r="M101" s="8">
        <v>2</v>
      </c>
      <c r="N101" s="8">
        <v>10</v>
      </c>
      <c r="O101" s="48">
        <f t="shared" ref="O101:O110" si="52">L101*M101*N101</f>
        <v>9120</v>
      </c>
      <c r="P101" s="8">
        <v>15</v>
      </c>
      <c r="Q101" s="8">
        <v>902</v>
      </c>
      <c r="R101" s="8">
        <v>13408</v>
      </c>
      <c r="S101" s="8">
        <v>110</v>
      </c>
      <c r="T101" s="8">
        <v>52</v>
      </c>
      <c r="U101" s="49">
        <f t="shared" ref="U101:U110" si="53">I101+J101+K101+L101+P101+Q101+O101</f>
        <v>26244</v>
      </c>
    </row>
    <row r="102" spans="1:21" outlineLevel="2" x14ac:dyDescent="0.25">
      <c r="A102" s="8" t="s">
        <v>15</v>
      </c>
      <c r="B102" s="8">
        <v>25</v>
      </c>
      <c r="C102" s="47" t="s">
        <v>280</v>
      </c>
      <c r="D102" s="8" t="s">
        <v>24</v>
      </c>
      <c r="E102" s="8">
        <v>25120</v>
      </c>
      <c r="F102" s="8">
        <v>2020</v>
      </c>
      <c r="G102" s="8">
        <v>38</v>
      </c>
      <c r="H102" s="8">
        <v>138</v>
      </c>
      <c r="I102" s="8">
        <v>4</v>
      </c>
      <c r="J102" s="48">
        <f t="shared" si="51"/>
        <v>8</v>
      </c>
      <c r="K102" s="8">
        <v>5</v>
      </c>
      <c r="L102" s="8">
        <v>39</v>
      </c>
      <c r="M102" s="8">
        <v>2</v>
      </c>
      <c r="N102" s="8">
        <v>10</v>
      </c>
      <c r="O102" s="48">
        <f t="shared" si="52"/>
        <v>780</v>
      </c>
      <c r="P102" s="8">
        <v>1</v>
      </c>
      <c r="Q102" s="8">
        <v>187</v>
      </c>
      <c r="R102" s="8">
        <v>412</v>
      </c>
      <c r="S102" s="8">
        <v>26</v>
      </c>
      <c r="T102" s="8">
        <v>27</v>
      </c>
      <c r="U102" s="49">
        <f t="shared" si="53"/>
        <v>1024</v>
      </c>
    </row>
    <row r="103" spans="1:21" outlineLevel="2" x14ac:dyDescent="0.25">
      <c r="A103" s="8" t="s">
        <v>15</v>
      </c>
      <c r="B103" s="8">
        <v>25</v>
      </c>
      <c r="C103" s="47" t="s">
        <v>280</v>
      </c>
      <c r="D103" s="8" t="s">
        <v>46</v>
      </c>
      <c r="E103" s="8">
        <v>25290</v>
      </c>
      <c r="F103" s="8">
        <v>2020</v>
      </c>
      <c r="G103" s="8">
        <v>8381</v>
      </c>
      <c r="H103" s="8">
        <v>31502</v>
      </c>
      <c r="I103" s="8">
        <v>519</v>
      </c>
      <c r="J103" s="48">
        <f t="shared" si="51"/>
        <v>1038</v>
      </c>
      <c r="K103" s="8">
        <v>597</v>
      </c>
      <c r="L103" s="8">
        <v>5112</v>
      </c>
      <c r="M103" s="8">
        <v>2</v>
      </c>
      <c r="N103" s="8">
        <v>10</v>
      </c>
      <c r="O103" s="48">
        <f t="shared" si="52"/>
        <v>102240</v>
      </c>
      <c r="P103" s="8">
        <v>194</v>
      </c>
      <c r="Q103" s="8">
        <v>4804</v>
      </c>
      <c r="R103" s="8">
        <v>51109</v>
      </c>
      <c r="S103" s="8">
        <v>161</v>
      </c>
      <c r="T103" s="8">
        <v>52</v>
      </c>
      <c r="U103" s="49">
        <f t="shared" si="53"/>
        <v>114504</v>
      </c>
    </row>
    <row r="104" spans="1:21" outlineLevel="2" x14ac:dyDescent="0.25">
      <c r="A104" s="8" t="s">
        <v>15</v>
      </c>
      <c r="B104" s="8">
        <v>25</v>
      </c>
      <c r="C104" s="47" t="s">
        <v>280</v>
      </c>
      <c r="D104" s="8" t="s">
        <v>52</v>
      </c>
      <c r="E104" s="8">
        <v>25312</v>
      </c>
      <c r="F104" s="8">
        <v>2020</v>
      </c>
      <c r="G104" s="8">
        <v>105</v>
      </c>
      <c r="H104" s="8">
        <v>240</v>
      </c>
      <c r="I104" s="8">
        <v>6</v>
      </c>
      <c r="J104" s="48">
        <f t="shared" si="51"/>
        <v>12</v>
      </c>
      <c r="K104" s="8">
        <v>6</v>
      </c>
      <c r="L104" s="8">
        <v>46</v>
      </c>
      <c r="M104" s="8">
        <v>2</v>
      </c>
      <c r="N104" s="8">
        <v>10</v>
      </c>
      <c r="O104" s="48">
        <f t="shared" si="52"/>
        <v>920</v>
      </c>
      <c r="P104" s="8">
        <v>2</v>
      </c>
      <c r="Q104" s="8">
        <v>246</v>
      </c>
      <c r="R104" s="8">
        <v>651</v>
      </c>
      <c r="S104" s="8">
        <v>15</v>
      </c>
      <c r="T104" s="8">
        <v>20</v>
      </c>
      <c r="U104" s="49">
        <f t="shared" si="53"/>
        <v>1238</v>
      </c>
    </row>
    <row r="105" spans="1:21" outlineLevel="2" x14ac:dyDescent="0.25">
      <c r="A105" s="8" t="s">
        <v>15</v>
      </c>
      <c r="B105" s="8">
        <v>25</v>
      </c>
      <c r="C105" s="47" t="s">
        <v>280</v>
      </c>
      <c r="D105" s="8" t="s">
        <v>82</v>
      </c>
      <c r="E105" s="8">
        <v>25524</v>
      </c>
      <c r="F105" s="8">
        <v>2020</v>
      </c>
      <c r="G105" s="8">
        <v>100</v>
      </c>
      <c r="H105" s="8">
        <v>153</v>
      </c>
      <c r="I105" s="8">
        <v>56</v>
      </c>
      <c r="J105" s="48">
        <f t="shared" si="51"/>
        <v>112</v>
      </c>
      <c r="K105" s="8">
        <v>7</v>
      </c>
      <c r="L105" s="8">
        <v>61</v>
      </c>
      <c r="M105" s="8">
        <v>2</v>
      </c>
      <c r="N105" s="8">
        <v>10</v>
      </c>
      <c r="O105" s="48">
        <f t="shared" si="52"/>
        <v>1220</v>
      </c>
      <c r="P105" s="8">
        <v>2</v>
      </c>
      <c r="Q105" s="8">
        <v>476</v>
      </c>
      <c r="R105" s="8">
        <v>855</v>
      </c>
      <c r="S105" s="8">
        <v>27</v>
      </c>
      <c r="T105" s="8">
        <v>24</v>
      </c>
      <c r="U105" s="49">
        <f t="shared" si="53"/>
        <v>1934</v>
      </c>
    </row>
    <row r="106" spans="1:21" outlineLevel="2" x14ac:dyDescent="0.25">
      <c r="A106" s="8" t="s">
        <v>15</v>
      </c>
      <c r="B106" s="8">
        <v>25</v>
      </c>
      <c r="C106" s="47" t="s">
        <v>280</v>
      </c>
      <c r="D106" s="8" t="s">
        <v>84</v>
      </c>
      <c r="E106" s="8">
        <v>25535</v>
      </c>
      <c r="F106" s="8">
        <v>2020</v>
      </c>
      <c r="G106" s="8">
        <v>87</v>
      </c>
      <c r="H106" s="8">
        <v>156</v>
      </c>
      <c r="I106" s="8">
        <v>87</v>
      </c>
      <c r="J106" s="48">
        <f t="shared" si="51"/>
        <v>174</v>
      </c>
      <c r="K106" s="8">
        <v>9</v>
      </c>
      <c r="L106" s="8">
        <v>38</v>
      </c>
      <c r="M106" s="8">
        <v>2</v>
      </c>
      <c r="N106" s="8">
        <v>10</v>
      </c>
      <c r="O106" s="48">
        <f t="shared" si="52"/>
        <v>760</v>
      </c>
      <c r="P106" s="8">
        <v>3</v>
      </c>
      <c r="Q106" s="8">
        <v>411</v>
      </c>
      <c r="R106" s="8">
        <v>791</v>
      </c>
      <c r="S106" s="8">
        <v>14</v>
      </c>
      <c r="T106" s="8">
        <v>16</v>
      </c>
      <c r="U106" s="49">
        <f t="shared" si="53"/>
        <v>1482</v>
      </c>
    </row>
    <row r="107" spans="1:21" outlineLevel="2" x14ac:dyDescent="0.25">
      <c r="A107" s="8" t="s">
        <v>15</v>
      </c>
      <c r="B107" s="8">
        <v>25</v>
      </c>
      <c r="C107" s="47" t="s">
        <v>280</v>
      </c>
      <c r="D107" s="8" t="s">
        <v>93</v>
      </c>
      <c r="E107" s="8">
        <v>25649</v>
      </c>
      <c r="F107" s="8">
        <v>2020</v>
      </c>
      <c r="G107" s="8">
        <v>217</v>
      </c>
      <c r="H107" s="8">
        <v>670</v>
      </c>
      <c r="I107" s="8">
        <v>13</v>
      </c>
      <c r="J107" s="48">
        <f t="shared" si="51"/>
        <v>26</v>
      </c>
      <c r="K107" s="8">
        <v>15</v>
      </c>
      <c r="L107" s="8">
        <v>121</v>
      </c>
      <c r="M107" s="8">
        <v>2</v>
      </c>
      <c r="N107" s="8">
        <v>10</v>
      </c>
      <c r="O107" s="48">
        <f t="shared" si="52"/>
        <v>2420</v>
      </c>
      <c r="P107" s="8">
        <v>5</v>
      </c>
      <c r="Q107" s="8">
        <v>458</v>
      </c>
      <c r="R107" s="8">
        <v>1499</v>
      </c>
      <c r="S107" s="8">
        <v>31</v>
      </c>
      <c r="T107" s="8">
        <v>24</v>
      </c>
      <c r="U107" s="49">
        <f t="shared" si="53"/>
        <v>3058</v>
      </c>
    </row>
    <row r="108" spans="1:21" outlineLevel="2" x14ac:dyDescent="0.25">
      <c r="A108" s="8" t="s">
        <v>15</v>
      </c>
      <c r="B108" s="8">
        <v>25</v>
      </c>
      <c r="C108" s="47" t="s">
        <v>280</v>
      </c>
      <c r="D108" s="8" t="s">
        <v>100</v>
      </c>
      <c r="E108" s="8">
        <v>25743</v>
      </c>
      <c r="F108" s="8">
        <v>2020</v>
      </c>
      <c r="G108" s="8">
        <v>8802</v>
      </c>
      <c r="H108" s="8">
        <v>9764</v>
      </c>
      <c r="I108" s="8">
        <v>748</v>
      </c>
      <c r="J108" s="48">
        <f t="shared" si="51"/>
        <v>1496</v>
      </c>
      <c r="K108" s="8">
        <v>285</v>
      </c>
      <c r="L108" s="8">
        <v>2341</v>
      </c>
      <c r="M108" s="8">
        <v>2</v>
      </c>
      <c r="N108" s="8">
        <v>10</v>
      </c>
      <c r="O108" s="48">
        <f t="shared" si="52"/>
        <v>46820</v>
      </c>
      <c r="P108" s="8">
        <v>93</v>
      </c>
      <c r="Q108" s="8">
        <v>4880</v>
      </c>
      <c r="R108" s="8">
        <v>26913</v>
      </c>
      <c r="S108" s="8">
        <v>110</v>
      </c>
      <c r="T108" s="8">
        <v>40</v>
      </c>
      <c r="U108" s="49">
        <f t="shared" si="53"/>
        <v>56663</v>
      </c>
    </row>
    <row r="109" spans="1:21" outlineLevel="2" x14ac:dyDescent="0.25">
      <c r="A109" s="8" t="s">
        <v>15</v>
      </c>
      <c r="B109" s="8">
        <v>25</v>
      </c>
      <c r="C109" s="47" t="s">
        <v>280</v>
      </c>
      <c r="D109" s="8" t="s">
        <v>113</v>
      </c>
      <c r="E109" s="8">
        <v>25805</v>
      </c>
      <c r="F109" s="8">
        <v>2020</v>
      </c>
      <c r="G109" s="8">
        <v>128</v>
      </c>
      <c r="H109" s="8">
        <v>382</v>
      </c>
      <c r="I109" s="8">
        <v>143</v>
      </c>
      <c r="J109" s="48">
        <f t="shared" si="51"/>
        <v>286</v>
      </c>
      <c r="K109" s="8">
        <v>9</v>
      </c>
      <c r="L109" s="8">
        <v>78</v>
      </c>
      <c r="M109" s="8">
        <v>2</v>
      </c>
      <c r="N109" s="8">
        <v>10</v>
      </c>
      <c r="O109" s="48">
        <f t="shared" si="52"/>
        <v>1560</v>
      </c>
      <c r="P109" s="8">
        <v>3</v>
      </c>
      <c r="Q109" s="8">
        <v>786</v>
      </c>
      <c r="R109" s="8">
        <v>1529</v>
      </c>
      <c r="S109" s="8">
        <v>18</v>
      </c>
      <c r="T109" s="8">
        <v>18</v>
      </c>
      <c r="U109" s="49">
        <f t="shared" si="53"/>
        <v>2865</v>
      </c>
    </row>
    <row r="110" spans="1:21" outlineLevel="2" x14ac:dyDescent="0.25">
      <c r="A110" s="8" t="s">
        <v>15</v>
      </c>
      <c r="B110" s="8">
        <v>25</v>
      </c>
      <c r="C110" s="47" t="s">
        <v>280</v>
      </c>
      <c r="D110" s="8" t="s">
        <v>79</v>
      </c>
      <c r="E110" s="8">
        <v>25506</v>
      </c>
      <c r="F110" s="8">
        <v>2020</v>
      </c>
      <c r="G110" s="8">
        <v>66</v>
      </c>
      <c r="H110" s="8">
        <v>348</v>
      </c>
      <c r="I110" s="8">
        <v>104</v>
      </c>
      <c r="J110" s="48">
        <f t="shared" si="51"/>
        <v>208</v>
      </c>
      <c r="K110" s="8">
        <v>5</v>
      </c>
      <c r="L110" s="8">
        <v>40</v>
      </c>
      <c r="M110" s="8">
        <v>2</v>
      </c>
      <c r="N110" s="8">
        <v>10</v>
      </c>
      <c r="O110" s="48">
        <f t="shared" si="52"/>
        <v>800</v>
      </c>
      <c r="P110" s="8">
        <v>2</v>
      </c>
      <c r="Q110" s="8">
        <v>30</v>
      </c>
      <c r="R110" s="8">
        <v>595</v>
      </c>
      <c r="S110" s="8">
        <v>12</v>
      </c>
      <c r="T110" s="8">
        <v>11</v>
      </c>
      <c r="U110" s="49">
        <f t="shared" si="53"/>
        <v>1189</v>
      </c>
    </row>
    <row r="111" spans="1:21" outlineLevel="1" x14ac:dyDescent="0.25">
      <c r="A111" s="51"/>
      <c r="B111" s="51"/>
      <c r="C111" s="52" t="s">
        <v>291</v>
      </c>
      <c r="D111" s="51"/>
      <c r="E111" s="51"/>
      <c r="F111" s="51"/>
      <c r="G111" s="51">
        <f t="shared" ref="G111:L111" si="54">SUBTOTAL(9,G101:G110)</f>
        <v>18657</v>
      </c>
      <c r="H111" s="51">
        <f t="shared" si="54"/>
        <v>49344</v>
      </c>
      <c r="I111" s="51">
        <f t="shared" si="54"/>
        <v>6900</v>
      </c>
      <c r="J111" s="51">
        <f t="shared" si="54"/>
        <v>13800</v>
      </c>
      <c r="K111" s="51">
        <f t="shared" si="54"/>
        <v>1029</v>
      </c>
      <c r="L111" s="51">
        <f t="shared" si="54"/>
        <v>8332</v>
      </c>
      <c r="M111" s="51"/>
      <c r="N111" s="51">
        <f t="shared" ref="N111:U111" si="55">SUBTOTAL(9,N101:N110)</f>
        <v>100</v>
      </c>
      <c r="O111" s="51">
        <f t="shared" si="55"/>
        <v>166640</v>
      </c>
      <c r="P111" s="51">
        <f t="shared" si="55"/>
        <v>320</v>
      </c>
      <c r="Q111" s="51">
        <f t="shared" si="55"/>
        <v>13180</v>
      </c>
      <c r="R111" s="51">
        <f t="shared" si="55"/>
        <v>97762</v>
      </c>
      <c r="S111" s="51">
        <f t="shared" si="55"/>
        <v>524</v>
      </c>
      <c r="T111" s="51">
        <f t="shared" si="55"/>
        <v>284</v>
      </c>
      <c r="U111" s="50">
        <f t="shared" si="55"/>
        <v>210201</v>
      </c>
    </row>
    <row r="112" spans="1:21" outlineLevel="2" x14ac:dyDescent="0.25">
      <c r="A112" s="8" t="s">
        <v>15</v>
      </c>
      <c r="B112" s="8">
        <v>25</v>
      </c>
      <c r="C112" s="47" t="s">
        <v>292</v>
      </c>
      <c r="D112" s="8" t="s">
        <v>18</v>
      </c>
      <c r="E112" s="8">
        <v>25035</v>
      </c>
      <c r="F112" s="8">
        <v>2020</v>
      </c>
      <c r="G112" s="8">
        <v>1500</v>
      </c>
      <c r="H112" s="8">
        <v>2136</v>
      </c>
      <c r="I112" s="8">
        <v>500</v>
      </c>
      <c r="J112" s="48">
        <f t="shared" ref="J112:J121" si="56">I112*2</f>
        <v>1000</v>
      </c>
      <c r="K112" s="8">
        <v>45</v>
      </c>
      <c r="L112" s="8">
        <v>560</v>
      </c>
      <c r="M112" s="8">
        <v>2</v>
      </c>
      <c r="N112" s="8">
        <v>10</v>
      </c>
      <c r="O112" s="48">
        <f t="shared" ref="O112:O121" si="57">L112*M112*N112</f>
        <v>11200</v>
      </c>
      <c r="P112" s="8">
        <v>95</v>
      </c>
      <c r="Q112" s="8">
        <v>706</v>
      </c>
      <c r="R112" s="8">
        <v>5542</v>
      </c>
      <c r="S112" s="8">
        <v>11</v>
      </c>
      <c r="T112" s="8">
        <v>20</v>
      </c>
      <c r="U112" s="49">
        <f t="shared" ref="U112:U121" si="58">I112+J112+K112+L112+P112+Q112+O112</f>
        <v>14106</v>
      </c>
    </row>
    <row r="113" spans="1:21" outlineLevel="2" x14ac:dyDescent="0.25">
      <c r="A113" s="8" t="s">
        <v>15</v>
      </c>
      <c r="B113" s="8">
        <v>25</v>
      </c>
      <c r="C113" s="47" t="s">
        <v>292</v>
      </c>
      <c r="D113" s="8" t="s">
        <v>19</v>
      </c>
      <c r="E113" s="8">
        <v>25040</v>
      </c>
      <c r="F113" s="8">
        <v>2020</v>
      </c>
      <c r="G113" s="8">
        <v>1467</v>
      </c>
      <c r="H113" s="8">
        <v>797</v>
      </c>
      <c r="I113" s="8">
        <v>107</v>
      </c>
      <c r="J113" s="48">
        <f t="shared" si="56"/>
        <v>214</v>
      </c>
      <c r="K113" s="8">
        <v>66</v>
      </c>
      <c r="L113" s="8">
        <v>152</v>
      </c>
      <c r="M113" s="8">
        <v>2</v>
      </c>
      <c r="N113" s="8">
        <v>10</v>
      </c>
      <c r="O113" s="48">
        <f t="shared" si="57"/>
        <v>3040</v>
      </c>
      <c r="P113" s="8">
        <v>11</v>
      </c>
      <c r="Q113" s="8">
        <v>896</v>
      </c>
      <c r="R113" s="8">
        <v>3496</v>
      </c>
      <c r="S113" s="8">
        <v>21</v>
      </c>
      <c r="T113" s="8">
        <v>37</v>
      </c>
      <c r="U113" s="49">
        <f t="shared" si="58"/>
        <v>4486</v>
      </c>
    </row>
    <row r="114" spans="1:21" outlineLevel="2" x14ac:dyDescent="0.25">
      <c r="A114" s="8" t="s">
        <v>15</v>
      </c>
      <c r="B114" s="8">
        <v>25</v>
      </c>
      <c r="C114" s="47" t="s">
        <v>292</v>
      </c>
      <c r="D114" s="8" t="s">
        <v>90</v>
      </c>
      <c r="E114" s="8">
        <v>25599</v>
      </c>
      <c r="F114" s="8">
        <v>2020</v>
      </c>
      <c r="G114" s="8">
        <v>55</v>
      </c>
      <c r="H114" s="8">
        <v>241</v>
      </c>
      <c r="I114" s="8">
        <v>134</v>
      </c>
      <c r="J114" s="48">
        <f t="shared" si="56"/>
        <v>268</v>
      </c>
      <c r="K114" s="8">
        <v>16</v>
      </c>
      <c r="L114" s="8">
        <v>26</v>
      </c>
      <c r="M114" s="8">
        <v>2</v>
      </c>
      <c r="N114" s="8">
        <v>10</v>
      </c>
      <c r="O114" s="48">
        <f t="shared" si="57"/>
        <v>520</v>
      </c>
      <c r="P114" s="8">
        <v>29</v>
      </c>
      <c r="Q114" s="8">
        <v>467</v>
      </c>
      <c r="R114" s="8">
        <v>968</v>
      </c>
      <c r="S114" s="8">
        <v>12</v>
      </c>
      <c r="T114" s="8">
        <v>26</v>
      </c>
      <c r="U114" s="49">
        <f t="shared" si="58"/>
        <v>1460</v>
      </c>
    </row>
    <row r="115" spans="1:21" outlineLevel="2" x14ac:dyDescent="0.25">
      <c r="A115" s="8" t="s">
        <v>15</v>
      </c>
      <c r="B115" s="8">
        <v>25</v>
      </c>
      <c r="C115" s="47" t="s">
        <v>292</v>
      </c>
      <c r="D115" s="8" t="s">
        <v>25</v>
      </c>
      <c r="E115" s="8">
        <v>25123</v>
      </c>
      <c r="F115" s="8">
        <v>2020</v>
      </c>
      <c r="G115" s="8">
        <v>861</v>
      </c>
      <c r="H115" s="8">
        <v>1683</v>
      </c>
      <c r="I115" s="8">
        <v>135</v>
      </c>
      <c r="J115" s="48">
        <f t="shared" si="56"/>
        <v>270</v>
      </c>
      <c r="K115" s="8">
        <v>26</v>
      </c>
      <c r="L115" s="8">
        <v>382</v>
      </c>
      <c r="M115" s="8">
        <v>2</v>
      </c>
      <c r="N115" s="8">
        <v>10</v>
      </c>
      <c r="O115" s="48">
        <f t="shared" si="57"/>
        <v>7640</v>
      </c>
      <c r="P115" s="8">
        <v>13</v>
      </c>
      <c r="Q115" s="8">
        <v>755</v>
      </c>
      <c r="R115" s="8">
        <v>3855</v>
      </c>
      <c r="S115" s="8">
        <v>57</v>
      </c>
      <c r="T115" s="8">
        <v>20</v>
      </c>
      <c r="U115" s="49">
        <f t="shared" si="58"/>
        <v>9221</v>
      </c>
    </row>
    <row r="116" spans="1:21" outlineLevel="2" x14ac:dyDescent="0.25">
      <c r="A116" s="8" t="s">
        <v>15</v>
      </c>
      <c r="B116" s="8">
        <v>25</v>
      </c>
      <c r="C116" s="47" t="s">
        <v>292</v>
      </c>
      <c r="D116" s="8" t="s">
        <v>38</v>
      </c>
      <c r="E116" s="8">
        <v>25245</v>
      </c>
      <c r="F116" s="8">
        <v>2020</v>
      </c>
      <c r="G116" s="8">
        <v>706</v>
      </c>
      <c r="H116" s="8">
        <v>1503</v>
      </c>
      <c r="I116" s="8">
        <v>595</v>
      </c>
      <c r="J116" s="48">
        <f t="shared" si="56"/>
        <v>1190</v>
      </c>
      <c r="K116" s="8">
        <v>150</v>
      </c>
      <c r="L116" s="8">
        <v>431</v>
      </c>
      <c r="M116" s="8">
        <v>2</v>
      </c>
      <c r="N116" s="8">
        <v>10</v>
      </c>
      <c r="O116" s="48">
        <f t="shared" si="57"/>
        <v>8620</v>
      </c>
      <c r="P116" s="8">
        <v>16</v>
      </c>
      <c r="Q116" s="8">
        <v>675</v>
      </c>
      <c r="R116" s="8">
        <v>4076</v>
      </c>
      <c r="S116" s="8">
        <v>92</v>
      </c>
      <c r="T116" s="8">
        <v>35</v>
      </c>
      <c r="U116" s="49">
        <f t="shared" si="58"/>
        <v>11677</v>
      </c>
    </row>
    <row r="117" spans="1:21" outlineLevel="2" x14ac:dyDescent="0.25">
      <c r="A117" s="8" t="s">
        <v>15</v>
      </c>
      <c r="B117" s="8">
        <v>25</v>
      </c>
      <c r="C117" s="47" t="s">
        <v>292</v>
      </c>
      <c r="D117" s="8" t="s">
        <v>64</v>
      </c>
      <c r="E117" s="8">
        <v>25386</v>
      </c>
      <c r="F117" s="8">
        <v>2020</v>
      </c>
      <c r="G117" s="8">
        <v>2353</v>
      </c>
      <c r="H117" s="8">
        <v>3464</v>
      </c>
      <c r="I117" s="8">
        <v>3115</v>
      </c>
      <c r="J117" s="48">
        <f t="shared" si="56"/>
        <v>6230</v>
      </c>
      <c r="K117" s="8">
        <v>132</v>
      </c>
      <c r="L117" s="8">
        <v>1130</v>
      </c>
      <c r="M117" s="8">
        <v>2</v>
      </c>
      <c r="N117" s="8">
        <v>10</v>
      </c>
      <c r="O117" s="48">
        <f t="shared" si="57"/>
        <v>22600</v>
      </c>
      <c r="P117" s="8">
        <v>67</v>
      </c>
      <c r="Q117" s="8">
        <v>1050</v>
      </c>
      <c r="R117" s="8">
        <v>11311</v>
      </c>
      <c r="S117" s="8">
        <v>76</v>
      </c>
      <c r="T117" s="8">
        <v>82</v>
      </c>
      <c r="U117" s="49">
        <f t="shared" si="58"/>
        <v>34324</v>
      </c>
    </row>
    <row r="118" spans="1:21" outlineLevel="2" x14ac:dyDescent="0.25">
      <c r="A118" s="8" t="s">
        <v>15</v>
      </c>
      <c r="B118" s="8">
        <v>25</v>
      </c>
      <c r="C118" s="47" t="s">
        <v>292</v>
      </c>
      <c r="D118" s="8" t="s">
        <v>89</v>
      </c>
      <c r="E118" s="8">
        <v>25596</v>
      </c>
      <c r="F118" s="8">
        <v>2020</v>
      </c>
      <c r="G118" s="8">
        <v>91</v>
      </c>
      <c r="H118" s="8">
        <v>140</v>
      </c>
      <c r="I118" s="8">
        <v>6</v>
      </c>
      <c r="J118" s="48">
        <f t="shared" si="56"/>
        <v>12</v>
      </c>
      <c r="K118" s="8">
        <v>6</v>
      </c>
      <c r="L118" s="8">
        <v>55</v>
      </c>
      <c r="M118" s="8">
        <v>2</v>
      </c>
      <c r="N118" s="8">
        <v>10</v>
      </c>
      <c r="O118" s="48">
        <f t="shared" si="57"/>
        <v>1100</v>
      </c>
      <c r="P118" s="8">
        <v>2</v>
      </c>
      <c r="Q118" s="8">
        <v>480</v>
      </c>
      <c r="R118" s="8">
        <v>780</v>
      </c>
      <c r="S118" s="8">
        <v>18</v>
      </c>
      <c r="T118" s="8">
        <v>20</v>
      </c>
      <c r="U118" s="49">
        <f t="shared" si="58"/>
        <v>1661</v>
      </c>
    </row>
    <row r="119" spans="1:21" outlineLevel="2" x14ac:dyDescent="0.25">
      <c r="A119" s="8" t="s">
        <v>15</v>
      </c>
      <c r="B119" s="8">
        <v>25</v>
      </c>
      <c r="C119" s="47" t="s">
        <v>292</v>
      </c>
      <c r="D119" s="8" t="s">
        <v>92</v>
      </c>
      <c r="E119" s="8">
        <v>25645</v>
      </c>
      <c r="F119" s="8">
        <v>2020</v>
      </c>
      <c r="G119" s="8">
        <v>7864</v>
      </c>
      <c r="H119" s="8">
        <v>23125</v>
      </c>
      <c r="I119" s="8">
        <v>1022</v>
      </c>
      <c r="J119" s="48">
        <f t="shared" si="56"/>
        <v>2044</v>
      </c>
      <c r="K119" s="8">
        <v>765</v>
      </c>
      <c r="L119" s="8">
        <v>4140</v>
      </c>
      <c r="M119" s="8">
        <v>2</v>
      </c>
      <c r="N119" s="8">
        <v>10</v>
      </c>
      <c r="O119" s="48">
        <f t="shared" si="57"/>
        <v>82800</v>
      </c>
      <c r="P119" s="8">
        <v>188</v>
      </c>
      <c r="Q119" s="8">
        <v>11017</v>
      </c>
      <c r="R119" s="8">
        <v>48121</v>
      </c>
      <c r="S119" s="8">
        <v>186</v>
      </c>
      <c r="T119" s="8">
        <v>45</v>
      </c>
      <c r="U119" s="49">
        <f t="shared" si="58"/>
        <v>101976</v>
      </c>
    </row>
    <row r="120" spans="1:21" outlineLevel="2" x14ac:dyDescent="0.25">
      <c r="A120" s="8" t="s">
        <v>15</v>
      </c>
      <c r="B120" s="8">
        <v>25</v>
      </c>
      <c r="C120" s="47" t="s">
        <v>292</v>
      </c>
      <c r="D120" s="8" t="s">
        <v>111</v>
      </c>
      <c r="E120" s="8">
        <v>25797</v>
      </c>
      <c r="F120" s="8">
        <v>2020</v>
      </c>
      <c r="G120" s="8">
        <v>1218</v>
      </c>
      <c r="H120" s="8">
        <v>4578</v>
      </c>
      <c r="I120" s="8">
        <v>75</v>
      </c>
      <c r="J120" s="48">
        <f t="shared" si="56"/>
        <v>150</v>
      </c>
      <c r="K120" s="8">
        <v>87</v>
      </c>
      <c r="L120" s="8">
        <v>743</v>
      </c>
      <c r="M120" s="8">
        <v>2</v>
      </c>
      <c r="N120" s="8">
        <v>10</v>
      </c>
      <c r="O120" s="48">
        <f t="shared" si="57"/>
        <v>14860</v>
      </c>
      <c r="P120" s="8">
        <v>28</v>
      </c>
      <c r="Q120" s="8">
        <v>1314</v>
      </c>
      <c r="R120" s="8">
        <v>8043</v>
      </c>
      <c r="S120" s="8">
        <v>42</v>
      </c>
      <c r="T120" s="8">
        <v>33</v>
      </c>
      <c r="U120" s="49">
        <f t="shared" si="58"/>
        <v>17257</v>
      </c>
    </row>
    <row r="121" spans="1:21" outlineLevel="2" x14ac:dyDescent="0.25">
      <c r="A121" s="8" t="s">
        <v>15</v>
      </c>
      <c r="B121" s="8">
        <v>25</v>
      </c>
      <c r="C121" s="47" t="s">
        <v>292</v>
      </c>
      <c r="D121" s="8" t="s">
        <v>128</v>
      </c>
      <c r="E121" s="8">
        <v>25878</v>
      </c>
      <c r="F121" s="8">
        <v>2020</v>
      </c>
      <c r="G121" s="8">
        <v>1190</v>
      </c>
      <c r="H121" s="8">
        <v>4071</v>
      </c>
      <c r="I121" s="8">
        <v>538</v>
      </c>
      <c r="J121" s="48">
        <f t="shared" si="56"/>
        <v>1076</v>
      </c>
      <c r="K121" s="8">
        <v>60</v>
      </c>
      <c r="L121" s="8">
        <v>484</v>
      </c>
      <c r="M121" s="8">
        <v>2</v>
      </c>
      <c r="N121" s="8">
        <v>10</v>
      </c>
      <c r="O121" s="48">
        <f t="shared" si="57"/>
        <v>9680</v>
      </c>
      <c r="P121" s="8">
        <v>38</v>
      </c>
      <c r="Q121" s="8">
        <v>2134</v>
      </c>
      <c r="R121" s="8">
        <v>8515</v>
      </c>
      <c r="S121" s="8">
        <v>117</v>
      </c>
      <c r="T121" s="8">
        <v>35</v>
      </c>
      <c r="U121" s="49">
        <f t="shared" si="58"/>
        <v>14010</v>
      </c>
    </row>
    <row r="122" spans="1:21" outlineLevel="1" x14ac:dyDescent="0.25">
      <c r="A122" s="51"/>
      <c r="B122" s="51"/>
      <c r="C122" s="52" t="s">
        <v>303</v>
      </c>
      <c r="D122" s="51"/>
      <c r="E122" s="51"/>
      <c r="F122" s="51"/>
      <c r="G122" s="51">
        <f t="shared" ref="G122:L122" si="59">SUBTOTAL(9,G112:G121)</f>
        <v>17305</v>
      </c>
      <c r="H122" s="51">
        <f t="shared" si="59"/>
        <v>41738</v>
      </c>
      <c r="I122" s="51">
        <f t="shared" si="59"/>
        <v>6227</v>
      </c>
      <c r="J122" s="51">
        <f t="shared" si="59"/>
        <v>12454</v>
      </c>
      <c r="K122" s="51">
        <f t="shared" si="59"/>
        <v>1353</v>
      </c>
      <c r="L122" s="51">
        <f t="shared" si="59"/>
        <v>8103</v>
      </c>
      <c r="M122" s="51"/>
      <c r="N122" s="51">
        <f t="shared" ref="N122:U122" si="60">SUBTOTAL(9,N112:N121)</f>
        <v>100</v>
      </c>
      <c r="O122" s="51">
        <f t="shared" si="60"/>
        <v>162060</v>
      </c>
      <c r="P122" s="51">
        <f t="shared" si="60"/>
        <v>487</v>
      </c>
      <c r="Q122" s="51">
        <f t="shared" si="60"/>
        <v>19494</v>
      </c>
      <c r="R122" s="51">
        <f t="shared" si="60"/>
        <v>94707</v>
      </c>
      <c r="S122" s="51">
        <f t="shared" si="60"/>
        <v>632</v>
      </c>
      <c r="T122" s="51">
        <f t="shared" si="60"/>
        <v>353</v>
      </c>
      <c r="U122" s="50">
        <f t="shared" si="60"/>
        <v>210178</v>
      </c>
    </row>
    <row r="123" spans="1:21" outlineLevel="2" x14ac:dyDescent="0.25">
      <c r="A123" s="8" t="s">
        <v>15</v>
      </c>
      <c r="B123" s="8">
        <v>25</v>
      </c>
      <c r="C123" s="47" t="s">
        <v>304</v>
      </c>
      <c r="D123" s="8" t="s">
        <v>29</v>
      </c>
      <c r="E123" s="8">
        <v>25154</v>
      </c>
      <c r="F123" s="8">
        <v>2020</v>
      </c>
      <c r="G123" s="8">
        <v>67</v>
      </c>
      <c r="H123" s="8">
        <v>221</v>
      </c>
      <c r="I123" s="8">
        <v>5</v>
      </c>
      <c r="J123" s="48">
        <f t="shared" ref="J123:J132" si="61">I123*2</f>
        <v>10</v>
      </c>
      <c r="K123" s="8">
        <v>6</v>
      </c>
      <c r="L123" s="8">
        <v>37</v>
      </c>
      <c r="M123" s="8">
        <v>2</v>
      </c>
      <c r="N123" s="8">
        <v>10</v>
      </c>
      <c r="O123" s="48">
        <f t="shared" ref="O123:O132" si="62">L123*M123*N123</f>
        <v>740</v>
      </c>
      <c r="P123" s="8">
        <v>2</v>
      </c>
      <c r="Q123" s="8">
        <v>298</v>
      </c>
      <c r="R123" s="8">
        <v>636</v>
      </c>
      <c r="S123" s="8">
        <v>17</v>
      </c>
      <c r="T123" s="8">
        <v>12</v>
      </c>
      <c r="U123" s="49">
        <f t="shared" ref="U123:U132" si="63">I123+J123+K123+L123+P123+Q123+O123</f>
        <v>1098</v>
      </c>
    </row>
    <row r="124" spans="1:21" outlineLevel="2" x14ac:dyDescent="0.25">
      <c r="A124" s="8" t="s">
        <v>15</v>
      </c>
      <c r="B124" s="8">
        <v>25</v>
      </c>
      <c r="C124" s="47" t="s">
        <v>304</v>
      </c>
      <c r="D124" s="8" t="s">
        <v>37</v>
      </c>
      <c r="E124" s="8">
        <v>25224</v>
      </c>
      <c r="F124" s="8">
        <v>2020</v>
      </c>
      <c r="G124" s="8">
        <v>572</v>
      </c>
      <c r="H124" s="8">
        <v>724</v>
      </c>
      <c r="I124" s="8">
        <v>216</v>
      </c>
      <c r="J124" s="48">
        <f t="shared" si="61"/>
        <v>432</v>
      </c>
      <c r="K124" s="8">
        <v>19</v>
      </c>
      <c r="L124" s="8">
        <v>166</v>
      </c>
      <c r="M124" s="8">
        <v>2</v>
      </c>
      <c r="N124" s="8">
        <v>10</v>
      </c>
      <c r="O124" s="48">
        <f t="shared" si="62"/>
        <v>3320</v>
      </c>
      <c r="P124" s="8">
        <v>6</v>
      </c>
      <c r="Q124" s="8">
        <v>165</v>
      </c>
      <c r="R124" s="8">
        <v>1868</v>
      </c>
      <c r="S124" s="8">
        <v>8</v>
      </c>
      <c r="T124" s="8">
        <v>7</v>
      </c>
      <c r="U124" s="49">
        <f t="shared" si="63"/>
        <v>4324</v>
      </c>
    </row>
    <row r="125" spans="1:21" outlineLevel="2" x14ac:dyDescent="0.25">
      <c r="A125" s="8" t="s">
        <v>15</v>
      </c>
      <c r="B125" s="8">
        <v>25</v>
      </c>
      <c r="C125" s="47" t="s">
        <v>304</v>
      </c>
      <c r="D125" s="8" t="s">
        <v>45</v>
      </c>
      <c r="E125" s="8">
        <v>25288</v>
      </c>
      <c r="F125" s="8">
        <v>2020</v>
      </c>
      <c r="G125" s="8">
        <v>180</v>
      </c>
      <c r="H125" s="8">
        <v>578</v>
      </c>
      <c r="I125" s="8">
        <v>217</v>
      </c>
      <c r="J125" s="48">
        <f t="shared" si="61"/>
        <v>434</v>
      </c>
      <c r="K125" s="8">
        <v>13</v>
      </c>
      <c r="L125" s="8">
        <v>110</v>
      </c>
      <c r="M125" s="8">
        <v>2</v>
      </c>
      <c r="N125" s="8">
        <v>10</v>
      </c>
      <c r="O125" s="48">
        <f t="shared" si="62"/>
        <v>2200</v>
      </c>
      <c r="P125" s="8">
        <v>4</v>
      </c>
      <c r="Q125" s="8">
        <v>268</v>
      </c>
      <c r="R125" s="8">
        <v>1370</v>
      </c>
      <c r="S125" s="8">
        <v>8</v>
      </c>
      <c r="T125" s="8">
        <v>32</v>
      </c>
      <c r="U125" s="49">
        <f t="shared" si="63"/>
        <v>3246</v>
      </c>
    </row>
    <row r="126" spans="1:21" outlineLevel="2" x14ac:dyDescent="0.25">
      <c r="A126" s="8" t="s">
        <v>15</v>
      </c>
      <c r="B126" s="8">
        <v>25</v>
      </c>
      <c r="C126" s="47" t="s">
        <v>304</v>
      </c>
      <c r="D126" s="8" t="s">
        <v>53</v>
      </c>
      <c r="E126" s="8">
        <v>25317</v>
      </c>
      <c r="F126" s="8">
        <v>2020</v>
      </c>
      <c r="G126" s="8">
        <v>185</v>
      </c>
      <c r="H126" s="8">
        <v>288</v>
      </c>
      <c r="I126" s="8">
        <v>119</v>
      </c>
      <c r="J126" s="48">
        <f t="shared" si="61"/>
        <v>238</v>
      </c>
      <c r="K126" s="8">
        <v>10</v>
      </c>
      <c r="L126" s="8">
        <v>88</v>
      </c>
      <c r="M126" s="8">
        <v>2</v>
      </c>
      <c r="N126" s="8">
        <v>10</v>
      </c>
      <c r="O126" s="48">
        <f t="shared" si="62"/>
        <v>1760</v>
      </c>
      <c r="P126" s="8">
        <v>3</v>
      </c>
      <c r="Q126" s="8">
        <v>156</v>
      </c>
      <c r="R126" s="8">
        <v>849</v>
      </c>
      <c r="S126" s="8">
        <v>24</v>
      </c>
      <c r="T126" s="8">
        <v>41</v>
      </c>
      <c r="U126" s="49">
        <f t="shared" si="63"/>
        <v>2374</v>
      </c>
    </row>
    <row r="127" spans="1:21" outlineLevel="2" x14ac:dyDescent="0.25">
      <c r="A127" s="8" t="s">
        <v>15</v>
      </c>
      <c r="B127" s="8">
        <v>25</v>
      </c>
      <c r="C127" s="47" t="s">
        <v>304</v>
      </c>
      <c r="D127" s="8" t="s">
        <v>68</v>
      </c>
      <c r="E127" s="8">
        <v>25407</v>
      </c>
      <c r="F127" s="8">
        <v>2020</v>
      </c>
      <c r="G127" s="8">
        <v>28</v>
      </c>
      <c r="H127" s="8">
        <v>104</v>
      </c>
      <c r="I127" s="8">
        <v>14</v>
      </c>
      <c r="J127" s="48">
        <f t="shared" si="61"/>
        <v>28</v>
      </c>
      <c r="K127" s="8">
        <v>2</v>
      </c>
      <c r="L127" s="8">
        <v>17</v>
      </c>
      <c r="M127" s="8">
        <v>2</v>
      </c>
      <c r="N127" s="8">
        <v>10</v>
      </c>
      <c r="O127" s="48">
        <f t="shared" si="62"/>
        <v>340</v>
      </c>
      <c r="P127" s="8">
        <v>1</v>
      </c>
      <c r="Q127" s="8">
        <v>256</v>
      </c>
      <c r="R127" s="8">
        <v>422</v>
      </c>
      <c r="S127" s="8">
        <v>15</v>
      </c>
      <c r="T127" s="8">
        <v>38</v>
      </c>
      <c r="U127" s="49">
        <f t="shared" si="63"/>
        <v>658</v>
      </c>
    </row>
    <row r="128" spans="1:21" outlineLevel="2" x14ac:dyDescent="0.25">
      <c r="A128" s="8" t="s">
        <v>15</v>
      </c>
      <c r="B128" s="8">
        <v>25</v>
      </c>
      <c r="C128" s="47" t="s">
        <v>304</v>
      </c>
      <c r="D128" s="8" t="s">
        <v>101</v>
      </c>
      <c r="E128" s="8">
        <v>25745</v>
      </c>
      <c r="F128" s="8">
        <v>2020</v>
      </c>
      <c r="G128" s="8">
        <v>180</v>
      </c>
      <c r="H128" s="8">
        <v>183</v>
      </c>
      <c r="I128" s="8">
        <v>96</v>
      </c>
      <c r="J128" s="48">
        <f t="shared" si="61"/>
        <v>192</v>
      </c>
      <c r="K128" s="8">
        <v>12</v>
      </c>
      <c r="L128" s="8">
        <v>45</v>
      </c>
      <c r="M128" s="8">
        <v>2</v>
      </c>
      <c r="N128" s="8">
        <v>10</v>
      </c>
      <c r="O128" s="48">
        <f t="shared" si="62"/>
        <v>900</v>
      </c>
      <c r="P128" s="8">
        <v>2</v>
      </c>
      <c r="Q128" s="8">
        <v>236</v>
      </c>
      <c r="R128" s="8">
        <v>754</v>
      </c>
      <c r="S128" s="8">
        <v>20</v>
      </c>
      <c r="T128" s="8">
        <v>23</v>
      </c>
      <c r="U128" s="49">
        <f t="shared" si="63"/>
        <v>1483</v>
      </c>
    </row>
    <row r="129" spans="1:21" outlineLevel="2" x14ac:dyDescent="0.25">
      <c r="A129" s="8" t="s">
        <v>15</v>
      </c>
      <c r="B129" s="8">
        <v>25</v>
      </c>
      <c r="C129" s="47" t="s">
        <v>304</v>
      </c>
      <c r="D129" s="8" t="s">
        <v>107</v>
      </c>
      <c r="E129" s="8">
        <v>25779</v>
      </c>
      <c r="F129" s="8">
        <v>2020</v>
      </c>
      <c r="G129" s="8">
        <v>48</v>
      </c>
      <c r="H129" s="8">
        <v>36</v>
      </c>
      <c r="I129" s="8">
        <v>71</v>
      </c>
      <c r="J129" s="48">
        <f t="shared" si="61"/>
        <v>142</v>
      </c>
      <c r="K129" s="8">
        <v>4</v>
      </c>
      <c r="L129" s="8">
        <v>11</v>
      </c>
      <c r="M129" s="8">
        <v>2</v>
      </c>
      <c r="N129" s="8">
        <v>10</v>
      </c>
      <c r="O129" s="48">
        <f t="shared" si="62"/>
        <v>220</v>
      </c>
      <c r="P129" s="8">
        <v>3</v>
      </c>
      <c r="Q129" s="8">
        <v>37</v>
      </c>
      <c r="R129" s="8">
        <v>210</v>
      </c>
      <c r="S129" s="8">
        <v>9</v>
      </c>
      <c r="T129" s="8">
        <v>11</v>
      </c>
      <c r="U129" s="49">
        <f t="shared" si="63"/>
        <v>488</v>
      </c>
    </row>
    <row r="130" spans="1:21" outlineLevel="2" x14ac:dyDescent="0.25">
      <c r="A130" s="8" t="s">
        <v>15</v>
      </c>
      <c r="B130" s="8">
        <v>25</v>
      </c>
      <c r="C130" s="47" t="s">
        <v>304</v>
      </c>
      <c r="D130" s="8" t="s">
        <v>108</v>
      </c>
      <c r="E130" s="8">
        <v>25781</v>
      </c>
      <c r="F130" s="8">
        <v>2020</v>
      </c>
      <c r="G130" s="8">
        <v>27</v>
      </c>
      <c r="H130" s="8">
        <v>49</v>
      </c>
      <c r="I130" s="8">
        <v>57</v>
      </c>
      <c r="J130" s="48">
        <f t="shared" si="61"/>
        <v>114</v>
      </c>
      <c r="K130" s="8">
        <v>2</v>
      </c>
      <c r="L130" s="8">
        <v>12</v>
      </c>
      <c r="M130" s="8">
        <v>2</v>
      </c>
      <c r="N130" s="8">
        <v>10</v>
      </c>
      <c r="O130" s="48">
        <f t="shared" si="62"/>
        <v>240</v>
      </c>
      <c r="P130" s="8">
        <v>4</v>
      </c>
      <c r="Q130" s="8">
        <v>72</v>
      </c>
      <c r="R130" s="8">
        <v>223</v>
      </c>
      <c r="S130" s="8">
        <v>17</v>
      </c>
      <c r="T130" s="8">
        <v>18</v>
      </c>
      <c r="U130" s="49">
        <f t="shared" si="63"/>
        <v>501</v>
      </c>
    </row>
    <row r="131" spans="1:21" outlineLevel="2" x14ac:dyDescent="0.25">
      <c r="A131" s="8" t="s">
        <v>15</v>
      </c>
      <c r="B131" s="8">
        <v>25</v>
      </c>
      <c r="C131" s="47" t="s">
        <v>304</v>
      </c>
      <c r="D131" s="8" t="s">
        <v>110</v>
      </c>
      <c r="E131" s="8">
        <v>25793</v>
      </c>
      <c r="F131" s="8">
        <v>2020</v>
      </c>
      <c r="G131" s="8">
        <v>29</v>
      </c>
      <c r="H131" s="8">
        <v>94</v>
      </c>
      <c r="I131" s="8">
        <v>17</v>
      </c>
      <c r="J131" s="48">
        <f t="shared" si="61"/>
        <v>34</v>
      </c>
      <c r="K131" s="8">
        <v>5</v>
      </c>
      <c r="L131" s="8">
        <v>13</v>
      </c>
      <c r="M131" s="8">
        <v>2</v>
      </c>
      <c r="N131" s="8">
        <v>10</v>
      </c>
      <c r="O131" s="48">
        <f t="shared" si="62"/>
        <v>260</v>
      </c>
      <c r="P131" s="8">
        <v>2</v>
      </c>
      <c r="Q131" s="8">
        <v>35</v>
      </c>
      <c r="R131" s="8">
        <v>195</v>
      </c>
      <c r="S131" s="8">
        <v>18</v>
      </c>
      <c r="T131" s="8">
        <v>10</v>
      </c>
      <c r="U131" s="49">
        <f t="shared" si="63"/>
        <v>366</v>
      </c>
    </row>
    <row r="132" spans="1:21" outlineLevel="2" x14ac:dyDescent="0.25">
      <c r="A132" s="8" t="s">
        <v>15</v>
      </c>
      <c r="B132" s="8">
        <v>25</v>
      </c>
      <c r="C132" s="47" t="s">
        <v>304</v>
      </c>
      <c r="D132" s="8" t="s">
        <v>120</v>
      </c>
      <c r="E132" s="8">
        <v>25843</v>
      </c>
      <c r="F132" s="8">
        <v>2020</v>
      </c>
      <c r="G132" s="8">
        <v>4727</v>
      </c>
      <c r="H132" s="8">
        <v>4347</v>
      </c>
      <c r="I132" s="8">
        <v>121</v>
      </c>
      <c r="J132" s="48">
        <f t="shared" si="61"/>
        <v>242</v>
      </c>
      <c r="K132" s="8">
        <v>139</v>
      </c>
      <c r="L132" s="8">
        <v>1152</v>
      </c>
      <c r="M132" s="8">
        <v>2</v>
      </c>
      <c r="N132" s="8">
        <v>10</v>
      </c>
      <c r="O132" s="48">
        <f t="shared" si="62"/>
        <v>23040</v>
      </c>
      <c r="P132" s="8">
        <v>45</v>
      </c>
      <c r="Q132" s="8">
        <v>2680</v>
      </c>
      <c r="R132" s="8">
        <v>13211</v>
      </c>
      <c r="S132" s="8">
        <v>50</v>
      </c>
      <c r="T132" s="8">
        <v>40</v>
      </c>
      <c r="U132" s="49">
        <f t="shared" si="63"/>
        <v>27419</v>
      </c>
    </row>
    <row r="133" spans="1:21" outlineLevel="1" x14ac:dyDescent="0.25">
      <c r="A133" s="51"/>
      <c r="B133" s="51"/>
      <c r="C133" s="52" t="s">
        <v>314</v>
      </c>
      <c r="D133" s="51"/>
      <c r="E133" s="51"/>
      <c r="F133" s="51"/>
      <c r="G133" s="51">
        <f t="shared" ref="G133:L133" si="64">SUBTOTAL(9,G123:G132)</f>
        <v>6043</v>
      </c>
      <c r="H133" s="51">
        <f t="shared" si="64"/>
        <v>6624</v>
      </c>
      <c r="I133" s="51">
        <f t="shared" si="64"/>
        <v>933</v>
      </c>
      <c r="J133" s="51">
        <f t="shared" si="64"/>
        <v>1866</v>
      </c>
      <c r="K133" s="51">
        <f t="shared" si="64"/>
        <v>212</v>
      </c>
      <c r="L133" s="51">
        <f t="shared" si="64"/>
        <v>1651</v>
      </c>
      <c r="M133" s="51"/>
      <c r="N133" s="51">
        <f t="shared" ref="N133:U133" si="65">SUBTOTAL(9,N123:N132)</f>
        <v>100</v>
      </c>
      <c r="O133" s="51">
        <f t="shared" si="65"/>
        <v>33020</v>
      </c>
      <c r="P133" s="51">
        <f t="shared" si="65"/>
        <v>72</v>
      </c>
      <c r="Q133" s="51">
        <f t="shared" si="65"/>
        <v>4203</v>
      </c>
      <c r="R133" s="51">
        <f t="shared" si="65"/>
        <v>19738</v>
      </c>
      <c r="S133" s="51">
        <f t="shared" si="65"/>
        <v>186</v>
      </c>
      <c r="T133" s="51">
        <f t="shared" si="65"/>
        <v>232</v>
      </c>
      <c r="U133" s="50">
        <f t="shared" si="65"/>
        <v>41957</v>
      </c>
    </row>
    <row r="134" spans="1:21" x14ac:dyDescent="0.25">
      <c r="A134" s="51"/>
      <c r="B134" s="51"/>
      <c r="C134" s="52" t="s">
        <v>315</v>
      </c>
      <c r="D134" s="51"/>
      <c r="E134" s="51"/>
      <c r="F134" s="51"/>
      <c r="G134" s="51">
        <f t="shared" ref="G134:L134" si="66">SUBTOTAL(9,G3:G132)</f>
        <v>126796</v>
      </c>
      <c r="H134" s="51">
        <f t="shared" si="66"/>
        <v>284107</v>
      </c>
      <c r="I134" s="51">
        <f t="shared" si="66"/>
        <v>36034</v>
      </c>
      <c r="J134" s="51">
        <f t="shared" si="66"/>
        <v>72068</v>
      </c>
      <c r="K134" s="51">
        <f t="shared" si="66"/>
        <v>6897</v>
      </c>
      <c r="L134" s="51">
        <f t="shared" si="66"/>
        <v>52171</v>
      </c>
      <c r="M134" s="51"/>
      <c r="N134" s="51">
        <f t="shared" ref="N134:U134" si="67">SUBTOTAL(9,N3:N132)</f>
        <v>1160</v>
      </c>
      <c r="O134" s="51">
        <f t="shared" si="67"/>
        <v>1043420</v>
      </c>
      <c r="P134" s="51">
        <f t="shared" si="67"/>
        <v>2392</v>
      </c>
      <c r="Q134" s="51">
        <f t="shared" si="67"/>
        <v>107885</v>
      </c>
      <c r="R134" s="51">
        <f t="shared" si="67"/>
        <v>616282</v>
      </c>
      <c r="S134" s="51">
        <f t="shared" si="67"/>
        <v>4162</v>
      </c>
      <c r="T134" s="51">
        <f t="shared" si="67"/>
        <v>3664</v>
      </c>
      <c r="U134" s="50">
        <f t="shared" si="67"/>
        <v>1320867</v>
      </c>
    </row>
  </sheetData>
  <autoFilter ref="A2:U133" xr:uid="{00000000-0009-0000-0000-000004000000}"/>
  <sortState ref="A2:Q117">
    <sortCondition ref="C2:C117"/>
    <sortCondition ref="D2:D117"/>
  </sortState>
  <mergeCells count="1">
    <mergeCell ref="B1:P1"/>
  </mergeCells>
  <hyperlinks>
    <hyperlink ref="A1" location="PRESENTACIÓN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I134"/>
  <sheetViews>
    <sheetView workbookViewId="0">
      <selection activeCell="B1" sqref="B1:I1"/>
    </sheetView>
  </sheetViews>
  <sheetFormatPr baseColWidth="10" defaultRowHeight="15" outlineLevelRow="2" x14ac:dyDescent="0.25"/>
  <cols>
    <col min="1" max="1" width="16.85546875" customWidth="1"/>
    <col min="3" max="3" width="20.140625" bestFit="1" customWidth="1"/>
    <col min="4" max="4" width="27.28515625" bestFit="1" customWidth="1"/>
    <col min="8" max="8" width="15.5703125" customWidth="1"/>
    <col min="9" max="9" width="15.85546875" customWidth="1"/>
  </cols>
  <sheetData>
    <row r="1" spans="1:9" ht="47.25" customHeight="1" thickBot="1" x14ac:dyDescent="0.3">
      <c r="A1" s="378" t="s">
        <v>156</v>
      </c>
      <c r="B1" s="453" t="s">
        <v>503</v>
      </c>
      <c r="C1" s="454"/>
      <c r="D1" s="454"/>
      <c r="E1" s="454"/>
      <c r="F1" s="454"/>
      <c r="G1" s="454"/>
      <c r="H1" s="454"/>
      <c r="I1" s="455"/>
    </row>
    <row r="2" spans="1:9" s="1" customFormat="1" ht="30" x14ac:dyDescent="0.25">
      <c r="A2" s="54" t="s">
        <v>0</v>
      </c>
      <c r="B2" s="54" t="s">
        <v>132</v>
      </c>
      <c r="C2" s="54" t="s">
        <v>316</v>
      </c>
      <c r="D2" s="54" t="s">
        <v>133</v>
      </c>
      <c r="E2" s="54" t="s">
        <v>331</v>
      </c>
      <c r="F2" s="54" t="s">
        <v>135</v>
      </c>
      <c r="G2" s="54" t="s">
        <v>136</v>
      </c>
      <c r="H2" s="54" t="s">
        <v>137</v>
      </c>
      <c r="I2" s="54" t="s">
        <v>138</v>
      </c>
    </row>
    <row r="3" spans="1:9" outlineLevel="2" x14ac:dyDescent="0.25">
      <c r="A3" s="8" t="s">
        <v>15</v>
      </c>
      <c r="B3" s="8">
        <v>25</v>
      </c>
      <c r="C3" s="8" t="s">
        <v>171</v>
      </c>
      <c r="D3" s="8" t="s">
        <v>34</v>
      </c>
      <c r="E3" s="8">
        <v>25183</v>
      </c>
      <c r="F3" s="8">
        <v>2020</v>
      </c>
      <c r="G3" s="8" t="s">
        <v>139</v>
      </c>
      <c r="H3" s="8">
        <v>821</v>
      </c>
      <c r="I3" s="8" t="s">
        <v>140</v>
      </c>
    </row>
    <row r="4" spans="1:9" outlineLevel="2" x14ac:dyDescent="0.25">
      <c r="A4" s="8" t="s">
        <v>15</v>
      </c>
      <c r="B4" s="8">
        <v>25</v>
      </c>
      <c r="C4" s="8" t="s">
        <v>171</v>
      </c>
      <c r="D4" s="8" t="s">
        <v>69</v>
      </c>
      <c r="E4" s="8">
        <v>25426</v>
      </c>
      <c r="F4" s="8">
        <v>2020</v>
      </c>
      <c r="G4" s="8" t="s">
        <v>139</v>
      </c>
      <c r="H4" s="8">
        <v>1280</v>
      </c>
      <c r="I4" s="8" t="s">
        <v>140</v>
      </c>
    </row>
    <row r="5" spans="1:9" outlineLevel="2" x14ac:dyDescent="0.25">
      <c r="A5" s="8" t="s">
        <v>15</v>
      </c>
      <c r="B5" s="8">
        <v>25</v>
      </c>
      <c r="C5" s="8" t="s">
        <v>171</v>
      </c>
      <c r="D5" s="8" t="s">
        <v>71</v>
      </c>
      <c r="E5" s="8">
        <v>25436</v>
      </c>
      <c r="F5" s="8">
        <v>2020</v>
      </c>
      <c r="G5" s="8" t="s">
        <v>139</v>
      </c>
      <c r="H5" s="8">
        <v>259</v>
      </c>
      <c r="I5" s="8" t="s">
        <v>140</v>
      </c>
    </row>
    <row r="6" spans="1:9" outlineLevel="2" x14ac:dyDescent="0.25">
      <c r="A6" s="8" t="s">
        <v>15</v>
      </c>
      <c r="B6" s="8">
        <v>25</v>
      </c>
      <c r="C6" s="8" t="s">
        <v>171</v>
      </c>
      <c r="D6" s="8" t="s">
        <v>98</v>
      </c>
      <c r="E6" s="8">
        <v>25736</v>
      </c>
      <c r="F6" s="8">
        <v>2020</v>
      </c>
      <c r="G6" s="8" t="s">
        <v>139</v>
      </c>
      <c r="H6" s="8">
        <v>353</v>
      </c>
      <c r="I6" s="8" t="s">
        <v>140</v>
      </c>
    </row>
    <row r="7" spans="1:9" outlineLevel="2" x14ac:dyDescent="0.25">
      <c r="A7" s="8" t="s">
        <v>15</v>
      </c>
      <c r="B7" s="8">
        <v>25</v>
      </c>
      <c r="C7" s="8" t="s">
        <v>171</v>
      </c>
      <c r="D7" s="8" t="s">
        <v>105</v>
      </c>
      <c r="E7" s="8">
        <v>25772</v>
      </c>
      <c r="F7" s="8">
        <v>2020</v>
      </c>
      <c r="G7" s="8" t="s">
        <v>139</v>
      </c>
      <c r="H7" s="8">
        <v>118</v>
      </c>
      <c r="I7" s="8" t="s">
        <v>140</v>
      </c>
    </row>
    <row r="8" spans="1:9" outlineLevel="2" x14ac:dyDescent="0.25">
      <c r="A8" s="8" t="s">
        <v>15</v>
      </c>
      <c r="B8" s="8">
        <v>25</v>
      </c>
      <c r="C8" s="8" t="s">
        <v>171</v>
      </c>
      <c r="D8" s="8" t="s">
        <v>114</v>
      </c>
      <c r="E8" s="8">
        <v>25807</v>
      </c>
      <c r="F8" s="8">
        <v>2020</v>
      </c>
      <c r="G8" s="8" t="s">
        <v>139</v>
      </c>
      <c r="H8" s="8">
        <v>318</v>
      </c>
      <c r="I8" s="8" t="s">
        <v>140</v>
      </c>
    </row>
    <row r="9" spans="1:9" outlineLevel="2" x14ac:dyDescent="0.25">
      <c r="A9" s="8" t="s">
        <v>15</v>
      </c>
      <c r="B9" s="8">
        <v>25</v>
      </c>
      <c r="C9" s="8" t="s">
        <v>171</v>
      </c>
      <c r="D9" s="8" t="s">
        <v>126</v>
      </c>
      <c r="E9" s="8">
        <v>25873</v>
      </c>
      <c r="F9" s="8">
        <v>2020</v>
      </c>
      <c r="G9" s="8" t="s">
        <v>139</v>
      </c>
      <c r="H9" s="8">
        <v>422</v>
      </c>
      <c r="I9" s="8" t="s">
        <v>140</v>
      </c>
    </row>
    <row r="10" spans="1:9" s="42" customFormat="1" outlineLevel="1" x14ac:dyDescent="0.25">
      <c r="A10" s="51"/>
      <c r="B10" s="51"/>
      <c r="C10" s="52" t="s">
        <v>179</v>
      </c>
      <c r="D10" s="51"/>
      <c r="E10" s="51"/>
      <c r="F10" s="51"/>
      <c r="G10" s="51"/>
      <c r="H10" s="51">
        <f>SUBTOTAL(9,H3:H9)</f>
        <v>3571</v>
      </c>
      <c r="I10" s="51"/>
    </row>
    <row r="11" spans="1:9" outlineLevel="2" x14ac:dyDescent="0.25">
      <c r="A11" s="8" t="s">
        <v>15</v>
      </c>
      <c r="B11" s="8">
        <v>25</v>
      </c>
      <c r="C11" s="8" t="s">
        <v>180</v>
      </c>
      <c r="D11" s="8" t="s">
        <v>16</v>
      </c>
      <c r="E11" s="8">
        <v>25001</v>
      </c>
      <c r="F11" s="8">
        <v>2020</v>
      </c>
      <c r="G11" s="8" t="s">
        <v>139</v>
      </c>
      <c r="H11" s="8">
        <v>285</v>
      </c>
      <c r="I11" s="8" t="s">
        <v>140</v>
      </c>
    </row>
    <row r="12" spans="1:9" outlineLevel="2" x14ac:dyDescent="0.25">
      <c r="A12" s="8" t="s">
        <v>15</v>
      </c>
      <c r="B12" s="8">
        <v>25</v>
      </c>
      <c r="C12" s="8" t="s">
        <v>180</v>
      </c>
      <c r="D12" s="8" t="s">
        <v>51</v>
      </c>
      <c r="E12" s="8">
        <v>25307</v>
      </c>
      <c r="F12" s="8">
        <v>2020</v>
      </c>
      <c r="G12" s="8" t="s">
        <v>139</v>
      </c>
      <c r="H12" s="8">
        <v>428</v>
      </c>
      <c r="I12" s="8" t="s">
        <v>140</v>
      </c>
    </row>
    <row r="13" spans="1:9" outlineLevel="2" x14ac:dyDescent="0.25">
      <c r="A13" s="8" t="s">
        <v>15</v>
      </c>
      <c r="B13" s="8">
        <v>25</v>
      </c>
      <c r="C13" s="8" t="s">
        <v>180</v>
      </c>
      <c r="D13" s="8" t="s">
        <v>56</v>
      </c>
      <c r="E13" s="8">
        <v>25324</v>
      </c>
      <c r="F13" s="8">
        <v>2020</v>
      </c>
      <c r="G13" s="8" t="s">
        <v>139</v>
      </c>
      <c r="H13" s="8">
        <v>192</v>
      </c>
      <c r="I13" s="8" t="s">
        <v>140</v>
      </c>
    </row>
    <row r="14" spans="1:9" outlineLevel="2" x14ac:dyDescent="0.25">
      <c r="A14" s="8" t="s">
        <v>15</v>
      </c>
      <c r="B14" s="8">
        <v>25</v>
      </c>
      <c r="C14" s="8" t="s">
        <v>180</v>
      </c>
      <c r="D14" s="8" t="s">
        <v>61</v>
      </c>
      <c r="E14" s="8">
        <v>25368</v>
      </c>
      <c r="F14" s="8">
        <v>2020</v>
      </c>
      <c r="G14" s="8" t="s">
        <v>139</v>
      </c>
      <c r="H14" s="8">
        <v>325</v>
      </c>
      <c r="I14" s="8" t="s">
        <v>140</v>
      </c>
    </row>
    <row r="15" spans="1:9" outlineLevel="2" x14ac:dyDescent="0.25">
      <c r="A15" s="8" t="s">
        <v>15</v>
      </c>
      <c r="B15" s="8">
        <v>25</v>
      </c>
      <c r="C15" s="8" t="s">
        <v>180</v>
      </c>
      <c r="D15" s="8" t="s">
        <v>74</v>
      </c>
      <c r="E15" s="8">
        <v>25483</v>
      </c>
      <c r="F15" s="8">
        <v>2020</v>
      </c>
      <c r="G15" s="8" t="s">
        <v>139</v>
      </c>
      <c r="H15" s="8">
        <v>133</v>
      </c>
      <c r="I15" s="8" t="s">
        <v>140</v>
      </c>
    </row>
    <row r="16" spans="1:9" outlineLevel="2" x14ac:dyDescent="0.25">
      <c r="A16" s="8" t="s">
        <v>15</v>
      </c>
      <c r="B16" s="8">
        <v>25</v>
      </c>
      <c r="C16" s="8" t="s">
        <v>180</v>
      </c>
      <c r="D16" s="8" t="s">
        <v>76</v>
      </c>
      <c r="E16" s="8">
        <v>25488</v>
      </c>
      <c r="F16" s="8">
        <v>2020</v>
      </c>
      <c r="G16" s="8" t="s">
        <v>139</v>
      </c>
      <c r="H16" s="8">
        <v>421</v>
      </c>
      <c r="I16" s="8" t="s">
        <v>140</v>
      </c>
    </row>
    <row r="17" spans="1:9" outlineLevel="2" x14ac:dyDescent="0.25">
      <c r="A17" s="8" t="s">
        <v>15</v>
      </c>
      <c r="B17" s="8">
        <v>25</v>
      </c>
      <c r="C17" s="8" t="s">
        <v>180</v>
      </c>
      <c r="D17" s="8" t="s">
        <v>91</v>
      </c>
      <c r="E17" s="8">
        <v>25612</v>
      </c>
      <c r="F17" s="8">
        <v>2020</v>
      </c>
      <c r="G17" s="8" t="s">
        <v>139</v>
      </c>
      <c r="H17" s="8">
        <v>385</v>
      </c>
      <c r="I17" s="8" t="s">
        <v>140</v>
      </c>
    </row>
    <row r="18" spans="1:9" outlineLevel="2" x14ac:dyDescent="0.25">
      <c r="A18" s="8" t="s">
        <v>15</v>
      </c>
      <c r="B18" s="8">
        <v>25</v>
      </c>
      <c r="C18" s="8" t="s">
        <v>180</v>
      </c>
      <c r="D18" s="8" t="s">
        <v>115</v>
      </c>
      <c r="E18" s="8">
        <v>25815</v>
      </c>
      <c r="F18" s="8">
        <v>2020</v>
      </c>
      <c r="G18" s="8" t="s">
        <v>139</v>
      </c>
      <c r="H18" s="8">
        <v>769</v>
      </c>
      <c r="I18" s="8" t="s">
        <v>140</v>
      </c>
    </row>
    <row r="19" spans="1:9" s="42" customFormat="1" outlineLevel="1" x14ac:dyDescent="0.25">
      <c r="A19" s="51"/>
      <c r="B19" s="51"/>
      <c r="C19" s="52" t="s">
        <v>189</v>
      </c>
      <c r="D19" s="51"/>
      <c r="E19" s="51"/>
      <c r="F19" s="51"/>
      <c r="G19" s="51"/>
      <c r="H19" s="51">
        <f>SUBTOTAL(9,H11:H18)</f>
        <v>2938</v>
      </c>
      <c r="I19" s="51"/>
    </row>
    <row r="20" spans="1:9" outlineLevel="2" x14ac:dyDescent="0.25">
      <c r="A20" s="8" t="s">
        <v>15</v>
      </c>
      <c r="B20" s="8">
        <v>25</v>
      </c>
      <c r="C20" s="8" t="s">
        <v>190</v>
      </c>
      <c r="D20" s="8" t="s">
        <v>27</v>
      </c>
      <c r="E20" s="8">
        <v>25148</v>
      </c>
      <c r="F20" s="8">
        <v>2020</v>
      </c>
      <c r="G20" s="8" t="s">
        <v>139</v>
      </c>
      <c r="H20" s="8">
        <v>4096</v>
      </c>
      <c r="I20" s="8" t="s">
        <v>140</v>
      </c>
    </row>
    <row r="21" spans="1:9" outlineLevel="2" x14ac:dyDescent="0.25">
      <c r="A21" s="8" t="s">
        <v>15</v>
      </c>
      <c r="B21" s="8">
        <v>25</v>
      </c>
      <c r="C21" s="8" t="s">
        <v>190</v>
      </c>
      <c r="D21" s="8" t="s">
        <v>54</v>
      </c>
      <c r="E21" s="8">
        <v>25320</v>
      </c>
      <c r="F21" s="8">
        <v>2020</v>
      </c>
      <c r="G21" s="8" t="s">
        <v>139</v>
      </c>
      <c r="H21" s="8">
        <v>4895</v>
      </c>
      <c r="I21" s="8" t="s">
        <v>140</v>
      </c>
    </row>
    <row r="22" spans="1:9" outlineLevel="2" x14ac:dyDescent="0.25">
      <c r="A22" s="8" t="s">
        <v>15</v>
      </c>
      <c r="B22" s="8">
        <v>25</v>
      </c>
      <c r="C22" s="8" t="s">
        <v>190</v>
      </c>
      <c r="D22" s="8" t="s">
        <v>85</v>
      </c>
      <c r="E22" s="8">
        <v>25572</v>
      </c>
      <c r="F22" s="8">
        <v>2020</v>
      </c>
      <c r="G22" s="8" t="s">
        <v>139</v>
      </c>
      <c r="H22" s="8">
        <v>2806</v>
      </c>
      <c r="I22" s="8" t="s">
        <v>140</v>
      </c>
    </row>
    <row r="23" spans="1:9" s="42" customFormat="1" outlineLevel="1" x14ac:dyDescent="0.25">
      <c r="A23" s="51"/>
      <c r="B23" s="51"/>
      <c r="C23" s="52" t="s">
        <v>194</v>
      </c>
      <c r="D23" s="51"/>
      <c r="E23" s="51"/>
      <c r="F23" s="51"/>
      <c r="G23" s="51"/>
      <c r="H23" s="51">
        <f>SUBTOTAL(9,H20:H22)</f>
        <v>11797</v>
      </c>
      <c r="I23" s="51"/>
    </row>
    <row r="24" spans="1:9" outlineLevel="2" x14ac:dyDescent="0.25">
      <c r="A24" s="8" t="s">
        <v>15</v>
      </c>
      <c r="B24" s="8">
        <v>25</v>
      </c>
      <c r="C24" s="8" t="s">
        <v>195</v>
      </c>
      <c r="D24" s="8" t="s">
        <v>17</v>
      </c>
      <c r="E24" s="8">
        <v>25019</v>
      </c>
      <c r="F24" s="8">
        <v>2020</v>
      </c>
      <c r="G24" s="8" t="s">
        <v>139</v>
      </c>
      <c r="H24" s="8">
        <v>220</v>
      </c>
      <c r="I24" s="8" t="s">
        <v>140</v>
      </c>
    </row>
    <row r="25" spans="1:9" outlineLevel="2" x14ac:dyDescent="0.25">
      <c r="A25" s="8" t="s">
        <v>15</v>
      </c>
      <c r="B25" s="8">
        <v>25</v>
      </c>
      <c r="C25" s="8" t="s">
        <v>195</v>
      </c>
      <c r="D25" s="8" t="s">
        <v>66</v>
      </c>
      <c r="E25" s="8">
        <v>25398</v>
      </c>
      <c r="F25" s="8">
        <v>2020</v>
      </c>
      <c r="G25" s="8" t="s">
        <v>139</v>
      </c>
      <c r="H25" s="8">
        <v>365</v>
      </c>
      <c r="I25" s="8" t="s">
        <v>140</v>
      </c>
    </row>
    <row r="26" spans="1:9" outlineLevel="2" x14ac:dyDescent="0.25">
      <c r="A26" s="8" t="s">
        <v>15</v>
      </c>
      <c r="B26" s="8">
        <v>25</v>
      </c>
      <c r="C26" s="8" t="s">
        <v>195</v>
      </c>
      <c r="D26" s="8" t="s">
        <v>67</v>
      </c>
      <c r="E26" s="8">
        <v>25402</v>
      </c>
      <c r="F26" s="8">
        <v>2020</v>
      </c>
      <c r="G26" s="8" t="s">
        <v>139</v>
      </c>
      <c r="H26" s="8">
        <v>415</v>
      </c>
      <c r="I26" s="8" t="s">
        <v>140</v>
      </c>
    </row>
    <row r="27" spans="1:9" outlineLevel="2" x14ac:dyDescent="0.25">
      <c r="A27" s="8" t="s">
        <v>15</v>
      </c>
      <c r="B27" s="8">
        <v>25</v>
      </c>
      <c r="C27" s="8" t="s">
        <v>195</v>
      </c>
      <c r="D27" s="8" t="s">
        <v>77</v>
      </c>
      <c r="E27" s="8">
        <v>25489</v>
      </c>
      <c r="F27" s="8">
        <v>2020</v>
      </c>
      <c r="G27" s="8" t="s">
        <v>139</v>
      </c>
      <c r="H27" s="8">
        <v>475</v>
      </c>
      <c r="I27" s="8" t="s">
        <v>140</v>
      </c>
    </row>
    <row r="28" spans="1:9" outlineLevel="2" x14ac:dyDescent="0.25">
      <c r="A28" s="8" t="s">
        <v>15</v>
      </c>
      <c r="B28" s="8">
        <v>25</v>
      </c>
      <c r="C28" s="8" t="s">
        <v>195</v>
      </c>
      <c r="D28" s="8" t="s">
        <v>78</v>
      </c>
      <c r="E28" s="8">
        <v>25491</v>
      </c>
      <c r="F28" s="8">
        <v>2020</v>
      </c>
      <c r="G28" s="8" t="s">
        <v>139</v>
      </c>
      <c r="H28" s="8">
        <v>812</v>
      </c>
      <c r="I28" s="8" t="s">
        <v>140</v>
      </c>
    </row>
    <row r="29" spans="1:9" outlineLevel="2" x14ac:dyDescent="0.25">
      <c r="A29" s="8" t="s">
        <v>15</v>
      </c>
      <c r="B29" s="8">
        <v>25</v>
      </c>
      <c r="C29" s="8" t="s">
        <v>195</v>
      </c>
      <c r="D29" s="8" t="s">
        <v>87</v>
      </c>
      <c r="E29" s="8">
        <v>25592</v>
      </c>
      <c r="F29" s="8">
        <v>2020</v>
      </c>
      <c r="G29" s="8" t="s">
        <v>139</v>
      </c>
      <c r="H29" s="8">
        <v>792</v>
      </c>
      <c r="I29" s="8" t="s">
        <v>140</v>
      </c>
    </row>
    <row r="30" spans="1:9" outlineLevel="2" x14ac:dyDescent="0.25">
      <c r="A30" s="8" t="s">
        <v>15</v>
      </c>
      <c r="B30" s="8">
        <v>25</v>
      </c>
      <c r="C30" s="8" t="s">
        <v>195</v>
      </c>
      <c r="D30" s="8" t="s">
        <v>95</v>
      </c>
      <c r="E30" s="8">
        <v>25658</v>
      </c>
      <c r="F30" s="8">
        <v>2020</v>
      </c>
      <c r="G30" s="8" t="s">
        <v>139</v>
      </c>
      <c r="H30" s="8">
        <v>597</v>
      </c>
      <c r="I30" s="8" t="s">
        <v>140</v>
      </c>
    </row>
    <row r="31" spans="1:9" outlineLevel="2" x14ac:dyDescent="0.25">
      <c r="A31" s="8" t="s">
        <v>15</v>
      </c>
      <c r="B31" s="8">
        <v>25</v>
      </c>
      <c r="C31" s="8" t="s">
        <v>195</v>
      </c>
      <c r="D31" s="8" t="s">
        <v>97</v>
      </c>
      <c r="E31" s="8">
        <v>25718</v>
      </c>
      <c r="F31" s="8">
        <v>2020</v>
      </c>
      <c r="G31" s="8" t="s">
        <v>139</v>
      </c>
      <c r="H31" s="8">
        <v>983</v>
      </c>
      <c r="I31" s="8" t="s">
        <v>140</v>
      </c>
    </row>
    <row r="32" spans="1:9" outlineLevel="2" x14ac:dyDescent="0.25">
      <c r="A32" s="8" t="s">
        <v>15</v>
      </c>
      <c r="B32" s="8">
        <v>25</v>
      </c>
      <c r="C32" s="8" t="s">
        <v>195</v>
      </c>
      <c r="D32" s="8" t="s">
        <v>106</v>
      </c>
      <c r="E32" s="8">
        <v>25777</v>
      </c>
      <c r="F32" s="8">
        <v>2020</v>
      </c>
      <c r="G32" s="8" t="s">
        <v>139</v>
      </c>
      <c r="H32" s="8">
        <v>485</v>
      </c>
      <c r="I32" s="8" t="s">
        <v>140</v>
      </c>
    </row>
    <row r="33" spans="1:9" outlineLevel="2" x14ac:dyDescent="0.25">
      <c r="A33" s="8" t="s">
        <v>15</v>
      </c>
      <c r="B33" s="8">
        <v>25</v>
      </c>
      <c r="C33" s="8" t="s">
        <v>195</v>
      </c>
      <c r="D33" s="8" t="s">
        <v>122</v>
      </c>
      <c r="E33" s="8">
        <v>25851</v>
      </c>
      <c r="F33" s="8">
        <v>2020</v>
      </c>
      <c r="G33" s="8" t="s">
        <v>139</v>
      </c>
      <c r="H33" s="8">
        <v>1670</v>
      </c>
      <c r="I33" s="8" t="s">
        <v>140</v>
      </c>
    </row>
    <row r="34" spans="1:9" outlineLevel="2" x14ac:dyDescent="0.25">
      <c r="A34" s="8" t="s">
        <v>15</v>
      </c>
      <c r="B34" s="8">
        <v>25</v>
      </c>
      <c r="C34" s="8" t="s">
        <v>195</v>
      </c>
      <c r="D34" s="8" t="s">
        <v>123</v>
      </c>
      <c r="E34" s="8">
        <v>25862</v>
      </c>
      <c r="F34" s="8">
        <v>2020</v>
      </c>
      <c r="G34" s="8" t="s">
        <v>139</v>
      </c>
      <c r="H34" s="8">
        <v>1485</v>
      </c>
      <c r="I34" s="8" t="s">
        <v>140</v>
      </c>
    </row>
    <row r="35" spans="1:9" outlineLevel="2" x14ac:dyDescent="0.25">
      <c r="A35" s="8" t="s">
        <v>15</v>
      </c>
      <c r="B35" s="8">
        <v>25</v>
      </c>
      <c r="C35" s="8" t="s">
        <v>195</v>
      </c>
      <c r="D35" s="8" t="s">
        <v>127</v>
      </c>
      <c r="E35" s="8">
        <v>25875</v>
      </c>
      <c r="F35" s="8">
        <v>2020</v>
      </c>
      <c r="G35" s="8" t="s">
        <v>139</v>
      </c>
      <c r="H35" s="8">
        <v>2083</v>
      </c>
      <c r="I35" s="8" t="s">
        <v>140</v>
      </c>
    </row>
    <row r="36" spans="1:9" s="42" customFormat="1" outlineLevel="1" x14ac:dyDescent="0.25">
      <c r="A36" s="51"/>
      <c r="B36" s="51"/>
      <c r="C36" s="52" t="s">
        <v>209</v>
      </c>
      <c r="D36" s="51"/>
      <c r="E36" s="51"/>
      <c r="F36" s="51"/>
      <c r="G36" s="51"/>
      <c r="H36" s="51">
        <f>SUBTOTAL(9,H24:H35)</f>
        <v>10382</v>
      </c>
      <c r="I36" s="51"/>
    </row>
    <row r="37" spans="1:9" outlineLevel="2" x14ac:dyDescent="0.25">
      <c r="A37" s="8" t="s">
        <v>15</v>
      </c>
      <c r="B37" s="8">
        <v>25</v>
      </c>
      <c r="C37" s="8" t="s">
        <v>210</v>
      </c>
      <c r="D37" s="8" t="s">
        <v>49</v>
      </c>
      <c r="E37" s="8">
        <v>25293</v>
      </c>
      <c r="F37" s="8">
        <v>2020</v>
      </c>
      <c r="G37" s="8" t="s">
        <v>139</v>
      </c>
      <c r="H37" s="8">
        <v>1355</v>
      </c>
      <c r="I37" s="8" t="s">
        <v>140</v>
      </c>
    </row>
    <row r="38" spans="1:9" outlineLevel="2" x14ac:dyDescent="0.25">
      <c r="A38" s="8" t="s">
        <v>15</v>
      </c>
      <c r="B38" s="8">
        <v>25</v>
      </c>
      <c r="C38" s="8" t="s">
        <v>210</v>
      </c>
      <c r="D38" s="8" t="s">
        <v>47</v>
      </c>
      <c r="E38" s="8">
        <v>25297</v>
      </c>
      <c r="F38" s="8">
        <v>2020</v>
      </c>
      <c r="G38" s="8" t="s">
        <v>139</v>
      </c>
      <c r="H38" s="8">
        <v>1945</v>
      </c>
      <c r="I38" s="8" t="s">
        <v>140</v>
      </c>
    </row>
    <row r="39" spans="1:9" outlineLevel="2" x14ac:dyDescent="0.25">
      <c r="A39" s="8" t="s">
        <v>15</v>
      </c>
      <c r="B39" s="8">
        <v>25</v>
      </c>
      <c r="C39" s="8" t="s">
        <v>210</v>
      </c>
      <c r="D39" s="8" t="s">
        <v>50</v>
      </c>
      <c r="E39" s="8">
        <v>25299</v>
      </c>
      <c r="F39" s="8">
        <v>2020</v>
      </c>
      <c r="G39" s="8" t="s">
        <v>139</v>
      </c>
      <c r="H39" s="8">
        <v>481</v>
      </c>
      <c r="I39" s="8" t="s">
        <v>140</v>
      </c>
    </row>
    <row r="40" spans="1:9" outlineLevel="2" x14ac:dyDescent="0.25">
      <c r="A40" s="8" t="s">
        <v>15</v>
      </c>
      <c r="B40" s="8">
        <v>25</v>
      </c>
      <c r="C40" s="8" t="s">
        <v>210</v>
      </c>
      <c r="D40" s="8" t="s">
        <v>55</v>
      </c>
      <c r="E40" s="8">
        <v>25322</v>
      </c>
      <c r="F40" s="8">
        <v>2020</v>
      </c>
      <c r="G40" s="8" t="s">
        <v>139</v>
      </c>
      <c r="H40" s="8">
        <v>1784</v>
      </c>
      <c r="I40" s="8" t="s">
        <v>140</v>
      </c>
    </row>
    <row r="41" spans="1:9" outlineLevel="2" x14ac:dyDescent="0.25">
      <c r="A41" s="8" t="s">
        <v>15</v>
      </c>
      <c r="B41" s="8">
        <v>25</v>
      </c>
      <c r="C41" s="8" t="s">
        <v>210</v>
      </c>
      <c r="D41" s="8" t="s">
        <v>57</v>
      </c>
      <c r="E41" s="8">
        <v>25326</v>
      </c>
      <c r="F41" s="8">
        <v>2020</v>
      </c>
      <c r="G41" s="8" t="s">
        <v>139</v>
      </c>
      <c r="H41" s="8">
        <v>345</v>
      </c>
      <c r="I41" s="8" t="s">
        <v>140</v>
      </c>
    </row>
    <row r="42" spans="1:9" outlineLevel="2" x14ac:dyDescent="0.25">
      <c r="A42" s="8" t="s">
        <v>15</v>
      </c>
      <c r="B42" s="8">
        <v>25</v>
      </c>
      <c r="C42" s="8" t="s">
        <v>210</v>
      </c>
      <c r="D42" s="8" t="s">
        <v>62</v>
      </c>
      <c r="E42" s="8">
        <v>25372</v>
      </c>
      <c r="F42" s="8">
        <v>2020</v>
      </c>
      <c r="G42" s="8" t="s">
        <v>139</v>
      </c>
      <c r="H42" s="8">
        <v>1210</v>
      </c>
      <c r="I42" s="8" t="s">
        <v>140</v>
      </c>
    </row>
    <row r="43" spans="1:9" outlineLevel="2" x14ac:dyDescent="0.25">
      <c r="A43" s="8" t="s">
        <v>15</v>
      </c>
      <c r="B43" s="8">
        <v>25</v>
      </c>
      <c r="C43" s="8" t="s">
        <v>210</v>
      </c>
      <c r="D43" s="8" t="s">
        <v>63</v>
      </c>
      <c r="E43" s="8">
        <v>25377</v>
      </c>
      <c r="F43" s="8">
        <v>2020</v>
      </c>
      <c r="G43" s="8" t="s">
        <v>139</v>
      </c>
      <c r="H43" s="8">
        <v>1245</v>
      </c>
      <c r="I43" s="8" t="s">
        <v>140</v>
      </c>
    </row>
    <row r="44" spans="1:9" outlineLevel="2" x14ac:dyDescent="0.25">
      <c r="A44" s="8" t="s">
        <v>15</v>
      </c>
      <c r="B44" s="8">
        <v>25</v>
      </c>
      <c r="C44" s="8" t="s">
        <v>210</v>
      </c>
      <c r="D44" s="8" t="s">
        <v>118</v>
      </c>
      <c r="E44" s="8">
        <v>25839</v>
      </c>
      <c r="F44" s="8">
        <v>2020</v>
      </c>
      <c r="G44" s="8" t="s">
        <v>139</v>
      </c>
      <c r="H44" s="8">
        <v>3486</v>
      </c>
      <c r="I44" s="8" t="s">
        <v>140</v>
      </c>
    </row>
    <row r="45" spans="1:9" s="42" customFormat="1" outlineLevel="1" x14ac:dyDescent="0.25">
      <c r="A45" s="51"/>
      <c r="B45" s="51"/>
      <c r="C45" s="52" t="s">
        <v>219</v>
      </c>
      <c r="D45" s="51"/>
      <c r="E45" s="51"/>
      <c r="F45" s="51"/>
      <c r="G45" s="51"/>
      <c r="H45" s="51">
        <f>SUBTOTAL(9,H37:H44)</f>
        <v>11851</v>
      </c>
      <c r="I45" s="51"/>
    </row>
    <row r="46" spans="1:9" outlineLevel="2" x14ac:dyDescent="0.25">
      <c r="A46" s="8" t="s">
        <v>15</v>
      </c>
      <c r="B46" s="8">
        <v>25</v>
      </c>
      <c r="C46" s="8" t="s">
        <v>220</v>
      </c>
      <c r="D46" s="8" t="s">
        <v>21</v>
      </c>
      <c r="E46" s="8">
        <v>25086</v>
      </c>
      <c r="F46" s="8">
        <v>2020</v>
      </c>
      <c r="G46" s="8" t="s">
        <v>139</v>
      </c>
      <c r="H46" s="8">
        <v>390</v>
      </c>
      <c r="I46" s="8" t="s">
        <v>140</v>
      </c>
    </row>
    <row r="47" spans="1:9" outlineLevel="2" x14ac:dyDescent="0.25">
      <c r="A47" s="8" t="s">
        <v>15</v>
      </c>
      <c r="B47" s="8">
        <v>25</v>
      </c>
      <c r="C47" s="8" t="s">
        <v>220</v>
      </c>
      <c r="D47" s="8" t="s">
        <v>22</v>
      </c>
      <c r="E47" s="8">
        <v>25095</v>
      </c>
      <c r="F47" s="8">
        <v>2020</v>
      </c>
      <c r="G47" s="8" t="s">
        <v>139</v>
      </c>
      <c r="H47" s="8">
        <v>455</v>
      </c>
      <c r="I47" s="8" t="s">
        <v>140</v>
      </c>
    </row>
    <row r="48" spans="1:9" outlineLevel="2" x14ac:dyDescent="0.25">
      <c r="A48" s="8" t="s">
        <v>15</v>
      </c>
      <c r="B48" s="8">
        <v>25</v>
      </c>
      <c r="C48" s="8" t="s">
        <v>220</v>
      </c>
      <c r="D48" s="8" t="s">
        <v>30</v>
      </c>
      <c r="E48" s="8">
        <v>25168</v>
      </c>
      <c r="F48" s="8">
        <v>2020</v>
      </c>
      <c r="G48" s="8" t="s">
        <v>139</v>
      </c>
      <c r="H48" s="8">
        <v>1423</v>
      </c>
      <c r="I48" s="8" t="s">
        <v>140</v>
      </c>
    </row>
    <row r="49" spans="1:9" outlineLevel="2" x14ac:dyDescent="0.25">
      <c r="A49" s="8" t="s">
        <v>15</v>
      </c>
      <c r="B49" s="8">
        <v>25</v>
      </c>
      <c r="C49" s="8" t="s">
        <v>220</v>
      </c>
      <c r="D49" s="8" t="s">
        <v>58</v>
      </c>
      <c r="E49" s="8">
        <v>25328</v>
      </c>
      <c r="F49" s="8">
        <v>2020</v>
      </c>
      <c r="G49" s="8" t="s">
        <v>139</v>
      </c>
      <c r="H49" s="8">
        <v>670</v>
      </c>
      <c r="I49" s="8" t="s">
        <v>140</v>
      </c>
    </row>
    <row r="50" spans="1:9" outlineLevel="2" x14ac:dyDescent="0.25">
      <c r="A50" s="8" t="s">
        <v>15</v>
      </c>
      <c r="B50" s="8">
        <v>25</v>
      </c>
      <c r="C50" s="8" t="s">
        <v>220</v>
      </c>
      <c r="D50" s="8" t="s">
        <v>86</v>
      </c>
      <c r="E50" s="8">
        <v>25580</v>
      </c>
      <c r="F50" s="8">
        <v>2020</v>
      </c>
      <c r="G50" s="8" t="s">
        <v>139</v>
      </c>
      <c r="H50" s="8">
        <v>175</v>
      </c>
      <c r="I50" s="8" t="s">
        <v>140</v>
      </c>
    </row>
    <row r="51" spans="1:9" outlineLevel="2" x14ac:dyDescent="0.25">
      <c r="A51" s="8" t="s">
        <v>15</v>
      </c>
      <c r="B51" s="8">
        <v>25</v>
      </c>
      <c r="C51" s="8" t="s">
        <v>220</v>
      </c>
      <c r="D51" s="8" t="s">
        <v>96</v>
      </c>
      <c r="E51" s="8">
        <v>25662</v>
      </c>
      <c r="F51" s="8">
        <v>2020</v>
      </c>
      <c r="G51" s="8" t="s">
        <v>139</v>
      </c>
      <c r="H51" s="8">
        <v>513</v>
      </c>
      <c r="I51" s="8" t="s">
        <v>140</v>
      </c>
    </row>
    <row r="52" spans="1:9" outlineLevel="2" x14ac:dyDescent="0.25">
      <c r="A52" s="8" t="s">
        <v>15</v>
      </c>
      <c r="B52" s="8">
        <v>25</v>
      </c>
      <c r="C52" s="8" t="s">
        <v>220</v>
      </c>
      <c r="D52" s="8" t="s">
        <v>124</v>
      </c>
      <c r="E52" s="8">
        <v>25867</v>
      </c>
      <c r="F52" s="8">
        <v>2020</v>
      </c>
      <c r="G52" s="8" t="s">
        <v>139</v>
      </c>
      <c r="H52" s="8">
        <v>782</v>
      </c>
      <c r="I52" s="8" t="s">
        <v>140</v>
      </c>
    </row>
    <row r="53" spans="1:9" s="42" customFormat="1" outlineLevel="1" x14ac:dyDescent="0.25">
      <c r="A53" s="51"/>
      <c r="B53" s="51"/>
      <c r="C53" s="52" t="s">
        <v>228</v>
      </c>
      <c r="D53" s="51"/>
      <c r="E53" s="51"/>
      <c r="F53" s="51"/>
      <c r="G53" s="51"/>
      <c r="H53" s="51">
        <f>SUBTOTAL(9,H46:H52)</f>
        <v>4408</v>
      </c>
      <c r="I53" s="51"/>
    </row>
    <row r="54" spans="1:9" outlineLevel="2" x14ac:dyDescent="0.25">
      <c r="A54" s="8" t="s">
        <v>15</v>
      </c>
      <c r="B54" s="8">
        <v>25</v>
      </c>
      <c r="C54" s="8" t="s">
        <v>229</v>
      </c>
      <c r="D54" s="8" t="s">
        <v>72</v>
      </c>
      <c r="E54" s="8">
        <v>25438</v>
      </c>
      <c r="F54" s="8">
        <v>2020</v>
      </c>
      <c r="G54" s="8" t="s">
        <v>139</v>
      </c>
      <c r="H54" s="8">
        <v>1918</v>
      </c>
      <c r="I54" s="8" t="s">
        <v>140</v>
      </c>
    </row>
    <row r="55" spans="1:9" outlineLevel="2" x14ac:dyDescent="0.25">
      <c r="A55" s="8" t="s">
        <v>15</v>
      </c>
      <c r="B55" s="8">
        <v>25</v>
      </c>
      <c r="C55" s="8" t="s">
        <v>229</v>
      </c>
      <c r="D55" s="8" t="s">
        <v>83</v>
      </c>
      <c r="E55" s="8">
        <v>25530</v>
      </c>
      <c r="F55" s="8">
        <v>2020</v>
      </c>
      <c r="G55" s="8" t="s">
        <v>139</v>
      </c>
      <c r="H55" s="8">
        <v>2425</v>
      </c>
      <c r="I55" s="8" t="s">
        <v>140</v>
      </c>
    </row>
    <row r="56" spans="1:9" s="42" customFormat="1" outlineLevel="1" x14ac:dyDescent="0.25">
      <c r="A56" s="51"/>
      <c r="B56" s="51"/>
      <c r="C56" s="52" t="s">
        <v>231</v>
      </c>
      <c r="D56" s="51"/>
      <c r="E56" s="51"/>
      <c r="F56" s="51"/>
      <c r="G56" s="51"/>
      <c r="H56" s="51">
        <f>SUBTOTAL(9,H54:H55)</f>
        <v>4343</v>
      </c>
      <c r="I56" s="51"/>
    </row>
    <row r="57" spans="1:9" outlineLevel="2" x14ac:dyDescent="0.25">
      <c r="A57" s="8" t="s">
        <v>15</v>
      </c>
      <c r="B57" s="8">
        <v>25</v>
      </c>
      <c r="C57" s="8" t="s">
        <v>232</v>
      </c>
      <c r="D57" s="8" t="s">
        <v>28</v>
      </c>
      <c r="E57" s="8">
        <v>25151</v>
      </c>
      <c r="F57" s="8">
        <v>2020</v>
      </c>
      <c r="G57" s="8" t="s">
        <v>139</v>
      </c>
      <c r="H57" s="8">
        <v>697</v>
      </c>
      <c r="I57" s="8" t="s">
        <v>140</v>
      </c>
    </row>
    <row r="58" spans="1:9" outlineLevel="2" x14ac:dyDescent="0.25">
      <c r="A58" s="8" t="s">
        <v>15</v>
      </c>
      <c r="B58" s="8">
        <v>25</v>
      </c>
      <c r="C58" s="8" t="s">
        <v>232</v>
      </c>
      <c r="D58" s="8" t="s">
        <v>32</v>
      </c>
      <c r="E58" s="8">
        <v>25178</v>
      </c>
      <c r="F58" s="8">
        <v>2020</v>
      </c>
      <c r="G58" s="8" t="s">
        <v>139</v>
      </c>
      <c r="H58" s="8">
        <v>957</v>
      </c>
      <c r="I58" s="8" t="s">
        <v>140</v>
      </c>
    </row>
    <row r="59" spans="1:9" outlineLevel="2" x14ac:dyDescent="0.25">
      <c r="A59" s="8" t="s">
        <v>15</v>
      </c>
      <c r="B59" s="8">
        <v>25</v>
      </c>
      <c r="C59" s="8" t="s">
        <v>232</v>
      </c>
      <c r="D59" s="8" t="s">
        <v>33</v>
      </c>
      <c r="E59" s="8">
        <v>25181</v>
      </c>
      <c r="F59" s="8">
        <v>2020</v>
      </c>
      <c r="G59" s="8" t="s">
        <v>139</v>
      </c>
      <c r="H59" s="8">
        <v>619</v>
      </c>
      <c r="I59" s="8" t="s">
        <v>140</v>
      </c>
    </row>
    <row r="60" spans="1:9" outlineLevel="2" x14ac:dyDescent="0.25">
      <c r="A60" s="8" t="s">
        <v>15</v>
      </c>
      <c r="B60" s="8">
        <v>25</v>
      </c>
      <c r="C60" s="8" t="s">
        <v>232</v>
      </c>
      <c r="D60" s="8" t="s">
        <v>42</v>
      </c>
      <c r="E60" s="8">
        <v>25279</v>
      </c>
      <c r="F60" s="8">
        <v>2020</v>
      </c>
      <c r="G60" s="8" t="s">
        <v>139</v>
      </c>
      <c r="H60" s="8">
        <v>645</v>
      </c>
      <c r="I60" s="8" t="s">
        <v>140</v>
      </c>
    </row>
    <row r="61" spans="1:9" outlineLevel="2" x14ac:dyDescent="0.25">
      <c r="A61" s="8" t="s">
        <v>15</v>
      </c>
      <c r="B61" s="8">
        <v>25</v>
      </c>
      <c r="C61" s="8" t="s">
        <v>232</v>
      </c>
      <c r="D61" s="8" t="s">
        <v>43</v>
      </c>
      <c r="E61" s="8">
        <v>25281</v>
      </c>
      <c r="F61" s="8">
        <v>2020</v>
      </c>
      <c r="G61" s="8" t="s">
        <v>139</v>
      </c>
      <c r="H61" s="8">
        <v>372</v>
      </c>
      <c r="I61" s="8" t="s">
        <v>140</v>
      </c>
    </row>
    <row r="62" spans="1:9" outlineLevel="2" x14ac:dyDescent="0.25">
      <c r="A62" s="8" t="s">
        <v>15</v>
      </c>
      <c r="B62" s="8">
        <v>25</v>
      </c>
      <c r="C62" s="8" t="s">
        <v>232</v>
      </c>
      <c r="D62" s="8" t="s">
        <v>59</v>
      </c>
      <c r="E62" s="8">
        <v>25335</v>
      </c>
      <c r="F62" s="8">
        <v>2020</v>
      </c>
      <c r="G62" s="8" t="s">
        <v>139</v>
      </c>
      <c r="H62" s="8">
        <v>247</v>
      </c>
      <c r="I62" s="8" t="s">
        <v>140</v>
      </c>
    </row>
    <row r="63" spans="1:9" outlineLevel="2" x14ac:dyDescent="0.25">
      <c r="A63" s="8" t="s">
        <v>15</v>
      </c>
      <c r="B63" s="8">
        <v>25</v>
      </c>
      <c r="C63" s="8" t="s">
        <v>232</v>
      </c>
      <c r="D63" s="8" t="s">
        <v>60</v>
      </c>
      <c r="E63" s="8">
        <v>25339</v>
      </c>
      <c r="F63" s="8">
        <v>2020</v>
      </c>
      <c r="G63" s="8" t="s">
        <v>139</v>
      </c>
      <c r="H63" s="8">
        <v>823</v>
      </c>
      <c r="I63" s="8" t="s">
        <v>140</v>
      </c>
    </row>
    <row r="64" spans="1:9" outlineLevel="2" x14ac:dyDescent="0.25">
      <c r="A64" s="8" t="s">
        <v>15</v>
      </c>
      <c r="B64" s="8">
        <v>25</v>
      </c>
      <c r="C64" s="8" t="s">
        <v>232</v>
      </c>
      <c r="D64" s="8" t="s">
        <v>88</v>
      </c>
      <c r="E64" s="8">
        <v>25594</v>
      </c>
      <c r="F64" s="8">
        <v>2020</v>
      </c>
      <c r="G64" s="8" t="s">
        <v>139</v>
      </c>
      <c r="H64" s="8">
        <v>189</v>
      </c>
      <c r="I64" s="8" t="s">
        <v>140</v>
      </c>
    </row>
    <row r="65" spans="1:9" outlineLevel="2" x14ac:dyDescent="0.25">
      <c r="A65" s="8" t="s">
        <v>15</v>
      </c>
      <c r="B65" s="8">
        <v>25</v>
      </c>
      <c r="C65" s="8" t="s">
        <v>232</v>
      </c>
      <c r="D65" s="8" t="s">
        <v>119</v>
      </c>
      <c r="E65" s="8">
        <v>25841</v>
      </c>
      <c r="F65" s="8">
        <v>2020</v>
      </c>
      <c r="G65" s="8" t="s">
        <v>139</v>
      </c>
      <c r="H65" s="8">
        <v>499</v>
      </c>
      <c r="I65" s="8" t="s">
        <v>140</v>
      </c>
    </row>
    <row r="66" spans="1:9" outlineLevel="2" x14ac:dyDescent="0.25">
      <c r="A66" s="8" t="s">
        <v>15</v>
      </c>
      <c r="B66" s="8">
        <v>25</v>
      </c>
      <c r="C66" s="8" t="s">
        <v>232</v>
      </c>
      <c r="D66" s="8" t="s">
        <v>121</v>
      </c>
      <c r="E66" s="8">
        <v>25845</v>
      </c>
      <c r="F66" s="8">
        <v>2020</v>
      </c>
      <c r="G66" s="8" t="s">
        <v>139</v>
      </c>
      <c r="H66" s="8">
        <v>253</v>
      </c>
      <c r="I66" s="8" t="s">
        <v>140</v>
      </c>
    </row>
    <row r="67" spans="1:9" s="42" customFormat="1" outlineLevel="1" x14ac:dyDescent="0.25">
      <c r="A67" s="51"/>
      <c r="B67" s="51"/>
      <c r="C67" s="52" t="s">
        <v>243</v>
      </c>
      <c r="D67" s="51"/>
      <c r="E67" s="51"/>
      <c r="F67" s="51"/>
      <c r="G67" s="51"/>
      <c r="H67" s="51">
        <f>SUBTOTAL(9,H57:H66)</f>
        <v>5301</v>
      </c>
      <c r="I67" s="51"/>
    </row>
    <row r="68" spans="1:9" outlineLevel="2" x14ac:dyDescent="0.25">
      <c r="A68" s="8" t="s">
        <v>15</v>
      </c>
      <c r="B68" s="8">
        <v>25</v>
      </c>
      <c r="C68" s="8" t="s">
        <v>244</v>
      </c>
      <c r="D68" s="8" t="s">
        <v>39</v>
      </c>
      <c r="E68" s="8">
        <v>25258</v>
      </c>
      <c r="F68" s="8">
        <v>2020</v>
      </c>
      <c r="G68" s="8" t="s">
        <v>139</v>
      </c>
      <c r="H68" s="8">
        <v>547</v>
      </c>
      <c r="I68" s="8" t="s">
        <v>140</v>
      </c>
    </row>
    <row r="69" spans="1:9" outlineLevel="2" x14ac:dyDescent="0.25">
      <c r="A69" s="8" t="s">
        <v>15</v>
      </c>
      <c r="B69" s="8">
        <v>25</v>
      </c>
      <c r="C69" s="8" t="s">
        <v>244</v>
      </c>
      <c r="D69" s="8" t="s">
        <v>65</v>
      </c>
      <c r="E69" s="8">
        <v>25394</v>
      </c>
      <c r="F69" s="8">
        <v>2020</v>
      </c>
      <c r="G69" s="8" t="s">
        <v>139</v>
      </c>
      <c r="H69" s="8">
        <v>794</v>
      </c>
      <c r="I69" s="8" t="s">
        <v>140</v>
      </c>
    </row>
    <row r="70" spans="1:9" outlineLevel="2" x14ac:dyDescent="0.25">
      <c r="A70" s="8" t="s">
        <v>15</v>
      </c>
      <c r="B70" s="8">
        <v>25</v>
      </c>
      <c r="C70" s="8" t="s">
        <v>244</v>
      </c>
      <c r="D70" s="8" t="s">
        <v>80</v>
      </c>
      <c r="E70" s="8">
        <v>25513</v>
      </c>
      <c r="F70" s="8">
        <v>2020</v>
      </c>
      <c r="G70" s="8" t="s">
        <v>139</v>
      </c>
      <c r="H70" s="8">
        <v>1953</v>
      </c>
      <c r="I70" s="8" t="s">
        <v>140</v>
      </c>
    </row>
    <row r="71" spans="1:9" outlineLevel="2" x14ac:dyDescent="0.25">
      <c r="A71" s="8" t="s">
        <v>15</v>
      </c>
      <c r="B71" s="8">
        <v>25</v>
      </c>
      <c r="C71" s="8" t="s">
        <v>244</v>
      </c>
      <c r="D71" s="8" t="s">
        <v>81</v>
      </c>
      <c r="E71" s="8">
        <v>25518</v>
      </c>
      <c r="F71" s="8">
        <v>2020</v>
      </c>
      <c r="G71" s="8" t="s">
        <v>139</v>
      </c>
      <c r="H71" s="8">
        <v>1315</v>
      </c>
      <c r="I71" s="8" t="s">
        <v>140</v>
      </c>
    </row>
    <row r="72" spans="1:9" outlineLevel="2" x14ac:dyDescent="0.25">
      <c r="A72" s="8" t="s">
        <v>15</v>
      </c>
      <c r="B72" s="8">
        <v>25</v>
      </c>
      <c r="C72" s="8" t="s">
        <v>244</v>
      </c>
      <c r="D72" s="8" t="s">
        <v>94</v>
      </c>
      <c r="E72" s="8">
        <v>25653</v>
      </c>
      <c r="F72" s="8">
        <v>2020</v>
      </c>
      <c r="G72" s="8" t="s">
        <v>139</v>
      </c>
      <c r="H72" s="8">
        <v>835</v>
      </c>
      <c r="I72" s="8" t="s">
        <v>140</v>
      </c>
    </row>
    <row r="73" spans="1:9" outlineLevel="2" x14ac:dyDescent="0.25">
      <c r="A73" s="8" t="s">
        <v>15</v>
      </c>
      <c r="B73" s="8">
        <v>25</v>
      </c>
      <c r="C73" s="8" t="s">
        <v>244</v>
      </c>
      <c r="D73" s="8" t="s">
        <v>117</v>
      </c>
      <c r="E73" s="8">
        <v>25823</v>
      </c>
      <c r="F73" s="8">
        <v>2020</v>
      </c>
      <c r="G73" s="8" t="s">
        <v>139</v>
      </c>
      <c r="H73" s="8">
        <v>1542</v>
      </c>
      <c r="I73" s="8" t="s">
        <v>140</v>
      </c>
    </row>
    <row r="74" spans="1:9" outlineLevel="2" x14ac:dyDescent="0.25">
      <c r="A74" s="8" t="s">
        <v>15</v>
      </c>
      <c r="B74" s="8">
        <v>25</v>
      </c>
      <c r="C74" s="8" t="s">
        <v>244</v>
      </c>
      <c r="D74" s="8" t="s">
        <v>125</v>
      </c>
      <c r="E74" s="8">
        <v>25871</v>
      </c>
      <c r="F74" s="8">
        <v>2020</v>
      </c>
      <c r="G74" s="8" t="s">
        <v>139</v>
      </c>
      <c r="H74" s="8">
        <v>396</v>
      </c>
      <c r="I74" s="8" t="s">
        <v>140</v>
      </c>
    </row>
    <row r="75" spans="1:9" outlineLevel="2" x14ac:dyDescent="0.25">
      <c r="A75" s="8" t="s">
        <v>15</v>
      </c>
      <c r="B75" s="8">
        <v>25</v>
      </c>
      <c r="C75" s="8" t="s">
        <v>244</v>
      </c>
      <c r="D75" s="8" t="s">
        <v>129</v>
      </c>
      <c r="E75" s="8">
        <v>25885</v>
      </c>
      <c r="F75" s="8">
        <v>2020</v>
      </c>
      <c r="G75" s="8" t="s">
        <v>139</v>
      </c>
      <c r="H75" s="8">
        <v>5412</v>
      </c>
      <c r="I75" s="8" t="s">
        <v>140</v>
      </c>
    </row>
    <row r="76" spans="1:9" s="42" customFormat="1" outlineLevel="1" x14ac:dyDescent="0.25">
      <c r="A76" s="51"/>
      <c r="B76" s="51"/>
      <c r="C76" s="52" t="s">
        <v>253</v>
      </c>
      <c r="D76" s="51"/>
      <c r="E76" s="51"/>
      <c r="F76" s="51"/>
      <c r="G76" s="51"/>
      <c r="H76" s="51">
        <f>SUBTOTAL(9,H68:H75)</f>
        <v>12794</v>
      </c>
      <c r="I76" s="51"/>
    </row>
    <row r="77" spans="1:9" outlineLevel="2" x14ac:dyDescent="0.25">
      <c r="A77" s="8" t="s">
        <v>15</v>
      </c>
      <c r="B77" s="8">
        <v>25</v>
      </c>
      <c r="C77" s="8" t="s">
        <v>254</v>
      </c>
      <c r="D77" s="8" t="s">
        <v>26</v>
      </c>
      <c r="E77" s="8">
        <v>25126</v>
      </c>
      <c r="F77" s="8">
        <v>2020</v>
      </c>
      <c r="G77" s="8" t="s">
        <v>139</v>
      </c>
      <c r="H77" s="8">
        <v>2920</v>
      </c>
      <c r="I77" s="8" t="s">
        <v>140</v>
      </c>
    </row>
    <row r="78" spans="1:9" outlineLevel="2" x14ac:dyDescent="0.25">
      <c r="A78" s="8" t="s">
        <v>15</v>
      </c>
      <c r="B78" s="8">
        <v>25</v>
      </c>
      <c r="C78" s="8" t="s">
        <v>254</v>
      </c>
      <c r="D78" s="8" t="s">
        <v>31</v>
      </c>
      <c r="E78" s="8">
        <v>25175</v>
      </c>
      <c r="F78" s="8">
        <v>2020</v>
      </c>
      <c r="G78" s="8" t="s">
        <v>139</v>
      </c>
      <c r="H78" s="8">
        <v>1923</v>
      </c>
      <c r="I78" s="8" t="s">
        <v>140</v>
      </c>
    </row>
    <row r="79" spans="1:9" outlineLevel="2" x14ac:dyDescent="0.25">
      <c r="A79" s="8" t="s">
        <v>15</v>
      </c>
      <c r="B79" s="8">
        <v>25</v>
      </c>
      <c r="C79" s="8" t="s">
        <v>254</v>
      </c>
      <c r="D79" s="8" t="s">
        <v>35</v>
      </c>
      <c r="E79" s="8">
        <v>25200</v>
      </c>
      <c r="F79" s="8">
        <v>2020</v>
      </c>
      <c r="G79" s="8" t="s">
        <v>139</v>
      </c>
      <c r="H79" s="8">
        <v>1142</v>
      </c>
      <c r="I79" s="8" t="s">
        <v>140</v>
      </c>
    </row>
    <row r="80" spans="1:9" outlineLevel="2" x14ac:dyDescent="0.25">
      <c r="A80" s="8" t="s">
        <v>15</v>
      </c>
      <c r="B80" s="8">
        <v>25</v>
      </c>
      <c r="C80" s="8" t="s">
        <v>254</v>
      </c>
      <c r="D80" s="8" t="s">
        <v>36</v>
      </c>
      <c r="E80" s="8">
        <v>25214</v>
      </c>
      <c r="F80" s="8">
        <v>2020</v>
      </c>
      <c r="G80" s="8" t="s">
        <v>139</v>
      </c>
      <c r="H80" s="8">
        <v>440</v>
      </c>
      <c r="I80" s="8" t="s">
        <v>140</v>
      </c>
    </row>
    <row r="81" spans="1:9" outlineLevel="2" x14ac:dyDescent="0.25">
      <c r="A81" s="8" t="s">
        <v>15</v>
      </c>
      <c r="B81" s="8">
        <v>25</v>
      </c>
      <c r="C81" s="8" t="s">
        <v>254</v>
      </c>
      <c r="D81" s="8" t="s">
        <v>48</v>
      </c>
      <c r="E81" s="8">
        <v>25295</v>
      </c>
      <c r="F81" s="8">
        <v>2020</v>
      </c>
      <c r="G81" s="8" t="s">
        <v>139</v>
      </c>
      <c r="H81" s="8">
        <v>238</v>
      </c>
      <c r="I81" s="8" t="s">
        <v>140</v>
      </c>
    </row>
    <row r="82" spans="1:9" outlineLevel="2" x14ac:dyDescent="0.25">
      <c r="A82" s="8" t="s">
        <v>15</v>
      </c>
      <c r="B82" s="8">
        <v>25</v>
      </c>
      <c r="C82" s="8" t="s">
        <v>254</v>
      </c>
      <c r="D82" s="8" t="s">
        <v>75</v>
      </c>
      <c r="E82" s="8">
        <v>25486</v>
      </c>
      <c r="F82" s="8">
        <v>2020</v>
      </c>
      <c r="G82" s="8" t="s">
        <v>139</v>
      </c>
      <c r="H82" s="8">
        <v>505</v>
      </c>
      <c r="I82" s="8" t="s">
        <v>140</v>
      </c>
    </row>
    <row r="83" spans="1:9" outlineLevel="2" x14ac:dyDescent="0.25">
      <c r="A83" s="8" t="s">
        <v>15</v>
      </c>
      <c r="B83" s="8">
        <v>25</v>
      </c>
      <c r="C83" s="8" t="s">
        <v>254</v>
      </c>
      <c r="D83" s="8" t="s">
        <v>103</v>
      </c>
      <c r="E83" s="8">
        <v>25758</v>
      </c>
      <c r="F83" s="8">
        <v>2020</v>
      </c>
      <c r="G83" s="8" t="s">
        <v>139</v>
      </c>
      <c r="H83" s="8">
        <v>1324</v>
      </c>
      <c r="I83" s="8" t="s">
        <v>140</v>
      </c>
    </row>
    <row r="84" spans="1:9" outlineLevel="2" x14ac:dyDescent="0.25">
      <c r="A84" s="8" t="s">
        <v>15</v>
      </c>
      <c r="B84" s="8">
        <v>25</v>
      </c>
      <c r="C84" s="8" t="s">
        <v>254</v>
      </c>
      <c r="D84" s="8" t="s">
        <v>109</v>
      </c>
      <c r="E84" s="8">
        <v>25785</v>
      </c>
      <c r="F84" s="8">
        <v>2020</v>
      </c>
      <c r="G84" s="8" t="s">
        <v>139</v>
      </c>
      <c r="H84" s="8">
        <v>2094</v>
      </c>
      <c r="I84" s="8" t="s">
        <v>140</v>
      </c>
    </row>
    <row r="85" spans="1:9" outlineLevel="2" x14ac:dyDescent="0.25">
      <c r="A85" s="8" t="s">
        <v>15</v>
      </c>
      <c r="B85" s="8">
        <v>25</v>
      </c>
      <c r="C85" s="8" t="s">
        <v>254</v>
      </c>
      <c r="D85" s="8" t="s">
        <v>112</v>
      </c>
      <c r="E85" s="8">
        <v>25799</v>
      </c>
      <c r="F85" s="8">
        <v>2020</v>
      </c>
      <c r="G85" s="8" t="s">
        <v>139</v>
      </c>
      <c r="H85" s="8">
        <v>3201</v>
      </c>
      <c r="I85" s="8" t="s">
        <v>140</v>
      </c>
    </row>
    <row r="86" spans="1:9" outlineLevel="2" x14ac:dyDescent="0.25">
      <c r="A86" s="8" t="s">
        <v>15</v>
      </c>
      <c r="B86" s="8">
        <v>25</v>
      </c>
      <c r="C86" s="8" t="s">
        <v>254</v>
      </c>
      <c r="D86" s="8" t="s">
        <v>116</v>
      </c>
      <c r="E86" s="8">
        <v>25817</v>
      </c>
      <c r="F86" s="8">
        <v>2020</v>
      </c>
      <c r="G86" s="8" t="s">
        <v>139</v>
      </c>
      <c r="H86" s="8">
        <v>182</v>
      </c>
      <c r="I86" s="8" t="s">
        <v>140</v>
      </c>
    </row>
    <row r="87" spans="1:9" outlineLevel="2" x14ac:dyDescent="0.25">
      <c r="A87" s="8" t="s">
        <v>15</v>
      </c>
      <c r="B87" s="8">
        <v>25</v>
      </c>
      <c r="C87" s="8" t="s">
        <v>254</v>
      </c>
      <c r="D87" s="8" t="s">
        <v>131</v>
      </c>
      <c r="E87" s="8">
        <v>25899</v>
      </c>
      <c r="F87" s="8">
        <v>2020</v>
      </c>
      <c r="G87" s="8" t="s">
        <v>139</v>
      </c>
      <c r="H87" s="8">
        <v>1979</v>
      </c>
      <c r="I87" s="8" t="s">
        <v>140</v>
      </c>
    </row>
    <row r="88" spans="1:9" s="42" customFormat="1" outlineLevel="1" x14ac:dyDescent="0.25">
      <c r="A88" s="51"/>
      <c r="B88" s="51"/>
      <c r="C88" s="52" t="s">
        <v>266</v>
      </c>
      <c r="D88" s="51"/>
      <c r="E88" s="51"/>
      <c r="F88" s="51"/>
      <c r="G88" s="51"/>
      <c r="H88" s="51">
        <f>SUBTOTAL(9,H77:H87)</f>
        <v>15948</v>
      </c>
      <c r="I88" s="51"/>
    </row>
    <row r="89" spans="1:9" outlineLevel="2" x14ac:dyDescent="0.25">
      <c r="A89" s="8" t="s">
        <v>15</v>
      </c>
      <c r="B89" s="8">
        <v>25</v>
      </c>
      <c r="C89" s="8" t="s">
        <v>267</v>
      </c>
      <c r="D89" s="8" t="s">
        <v>23</v>
      </c>
      <c r="E89" s="8">
        <v>25099</v>
      </c>
      <c r="F89" s="8">
        <v>2020</v>
      </c>
      <c r="G89" s="8" t="s">
        <v>139</v>
      </c>
      <c r="H89" s="8">
        <v>303</v>
      </c>
      <c r="I89" s="8" t="s">
        <v>140</v>
      </c>
    </row>
    <row r="90" spans="1:9" outlineLevel="2" x14ac:dyDescent="0.25">
      <c r="A90" s="8" t="s">
        <v>15</v>
      </c>
      <c r="B90" s="8">
        <v>25</v>
      </c>
      <c r="C90" s="8" t="s">
        <v>267</v>
      </c>
      <c r="D90" s="8" t="s">
        <v>40</v>
      </c>
      <c r="E90" s="8">
        <v>25260</v>
      </c>
      <c r="F90" s="8">
        <v>2020</v>
      </c>
      <c r="G90" s="8" t="s">
        <v>139</v>
      </c>
      <c r="H90" s="8">
        <v>1896</v>
      </c>
      <c r="I90" s="8" t="s">
        <v>140</v>
      </c>
    </row>
    <row r="91" spans="1:9" outlineLevel="2" x14ac:dyDescent="0.25">
      <c r="A91" s="8" t="s">
        <v>15</v>
      </c>
      <c r="B91" s="8">
        <v>25</v>
      </c>
      <c r="C91" s="8" t="s">
        <v>267</v>
      </c>
      <c r="D91" s="8" t="s">
        <v>41</v>
      </c>
      <c r="E91" s="8">
        <v>25269</v>
      </c>
      <c r="F91" s="8">
        <v>2020</v>
      </c>
      <c r="G91" s="8" t="s">
        <v>139</v>
      </c>
      <c r="H91" s="8">
        <v>1193</v>
      </c>
      <c r="I91" s="8" t="s">
        <v>140</v>
      </c>
    </row>
    <row r="92" spans="1:9" outlineLevel="2" x14ac:dyDescent="0.25">
      <c r="A92" s="8" t="s">
        <v>15</v>
      </c>
      <c r="B92" s="8">
        <v>25</v>
      </c>
      <c r="C92" s="8" t="s">
        <v>267</v>
      </c>
      <c r="D92" s="8" t="s">
        <v>44</v>
      </c>
      <c r="E92" s="8">
        <v>25286</v>
      </c>
      <c r="F92" s="8">
        <v>2020</v>
      </c>
      <c r="G92" s="8" t="s">
        <v>139</v>
      </c>
      <c r="H92" s="8">
        <v>670</v>
      </c>
      <c r="I92" s="8" t="s">
        <v>140</v>
      </c>
    </row>
    <row r="93" spans="1:9" outlineLevel="2" x14ac:dyDescent="0.25">
      <c r="A93" s="8" t="s">
        <v>15</v>
      </c>
      <c r="B93" s="8">
        <v>25</v>
      </c>
      <c r="C93" s="8" t="s">
        <v>267</v>
      </c>
      <c r="D93" s="8" t="s">
        <v>70</v>
      </c>
      <c r="E93" s="8">
        <v>25430</v>
      </c>
      <c r="F93" s="8">
        <v>2020</v>
      </c>
      <c r="G93" s="8" t="s">
        <v>139</v>
      </c>
      <c r="H93" s="8">
        <v>1250</v>
      </c>
      <c r="I93" s="8" t="s">
        <v>140</v>
      </c>
    </row>
    <row r="94" spans="1:9" outlineLevel="2" x14ac:dyDescent="0.25">
      <c r="A94" s="8" t="s">
        <v>15</v>
      </c>
      <c r="B94" s="8">
        <v>25</v>
      </c>
      <c r="C94" s="8" t="s">
        <v>267</v>
      </c>
      <c r="D94" s="8" t="s">
        <v>73</v>
      </c>
      <c r="E94" s="8">
        <v>25473</v>
      </c>
      <c r="F94" s="8">
        <v>2020</v>
      </c>
      <c r="G94" s="8" t="s">
        <v>139</v>
      </c>
      <c r="H94" s="8">
        <v>393</v>
      </c>
      <c r="I94" s="8" t="s">
        <v>140</v>
      </c>
    </row>
    <row r="95" spans="1:9" outlineLevel="2" x14ac:dyDescent="0.25">
      <c r="A95" s="8" t="s">
        <v>15</v>
      </c>
      <c r="B95" s="8">
        <v>25</v>
      </c>
      <c r="C95" s="8" t="s">
        <v>267</v>
      </c>
      <c r="D95" s="8" t="s">
        <v>104</v>
      </c>
      <c r="E95" s="8">
        <v>25769</v>
      </c>
      <c r="F95" s="8">
        <v>2020</v>
      </c>
      <c r="G95" s="8" t="s">
        <v>139</v>
      </c>
      <c r="H95" s="8">
        <v>1340</v>
      </c>
      <c r="I95" s="8" t="s">
        <v>140</v>
      </c>
    </row>
    <row r="96" spans="1:9" outlineLevel="2" x14ac:dyDescent="0.25">
      <c r="A96" s="8" t="s">
        <v>15</v>
      </c>
      <c r="B96" s="8">
        <v>25</v>
      </c>
      <c r="C96" s="8" t="s">
        <v>267</v>
      </c>
      <c r="D96" s="8" t="s">
        <v>130</v>
      </c>
      <c r="E96" s="8">
        <v>25898</v>
      </c>
      <c r="F96" s="8">
        <v>2020</v>
      </c>
      <c r="G96" s="8" t="s">
        <v>139</v>
      </c>
      <c r="H96" s="8">
        <v>285</v>
      </c>
      <c r="I96" s="8" t="s">
        <v>140</v>
      </c>
    </row>
    <row r="97" spans="1:9" s="42" customFormat="1" outlineLevel="1" x14ac:dyDescent="0.25">
      <c r="A97" s="51"/>
      <c r="B97" s="51"/>
      <c r="C97" s="52" t="s">
        <v>276</v>
      </c>
      <c r="D97" s="51"/>
      <c r="E97" s="51"/>
      <c r="F97" s="51"/>
      <c r="G97" s="51"/>
      <c r="H97" s="51">
        <f>SUBTOTAL(9,H89:H96)</f>
        <v>7330</v>
      </c>
      <c r="I97" s="51"/>
    </row>
    <row r="98" spans="1:9" outlineLevel="2" x14ac:dyDescent="0.25">
      <c r="A98" s="8" t="s">
        <v>15</v>
      </c>
      <c r="B98" s="8">
        <v>25</v>
      </c>
      <c r="C98" s="8" t="s">
        <v>277</v>
      </c>
      <c r="D98" s="8" t="s">
        <v>99</v>
      </c>
      <c r="E98" s="8">
        <v>25740</v>
      </c>
      <c r="F98" s="8">
        <v>2020</v>
      </c>
      <c r="G98" s="8" t="s">
        <v>139</v>
      </c>
      <c r="H98" s="8">
        <v>525</v>
      </c>
      <c r="I98" s="8" t="s">
        <v>140</v>
      </c>
    </row>
    <row r="99" spans="1:9" outlineLevel="2" x14ac:dyDescent="0.25">
      <c r="A99" s="8" t="s">
        <v>15</v>
      </c>
      <c r="B99" s="8">
        <v>25</v>
      </c>
      <c r="C99" s="8" t="s">
        <v>277</v>
      </c>
      <c r="D99" s="8" t="s">
        <v>102</v>
      </c>
      <c r="E99" s="8">
        <v>25754</v>
      </c>
      <c r="F99" s="8">
        <v>2020</v>
      </c>
      <c r="G99" s="8" t="s">
        <v>139</v>
      </c>
      <c r="H99" s="8">
        <v>372</v>
      </c>
      <c r="I99" s="8" t="s">
        <v>140</v>
      </c>
    </row>
    <row r="100" spans="1:9" s="42" customFormat="1" outlineLevel="1" x14ac:dyDescent="0.25">
      <c r="A100" s="51"/>
      <c r="B100" s="51"/>
      <c r="C100" s="52" t="s">
        <v>279</v>
      </c>
      <c r="D100" s="51"/>
      <c r="E100" s="51"/>
      <c r="F100" s="51"/>
      <c r="G100" s="51"/>
      <c r="H100" s="51">
        <f>SUBTOTAL(9,H98:H99)</f>
        <v>897</v>
      </c>
      <c r="I100" s="51"/>
    </row>
    <row r="101" spans="1:9" outlineLevel="2" x14ac:dyDescent="0.25">
      <c r="A101" s="8" t="s">
        <v>15</v>
      </c>
      <c r="B101" s="8">
        <v>25</v>
      </c>
      <c r="C101" s="8" t="s">
        <v>280</v>
      </c>
      <c r="D101" s="8" t="s">
        <v>20</v>
      </c>
      <c r="E101" s="8">
        <v>25053</v>
      </c>
      <c r="F101" s="8">
        <v>2020</v>
      </c>
      <c r="G101" s="8" t="s">
        <v>139</v>
      </c>
      <c r="H101" s="8">
        <v>517</v>
      </c>
      <c r="I101" s="8" t="s">
        <v>140</v>
      </c>
    </row>
    <row r="102" spans="1:9" outlineLevel="2" x14ac:dyDescent="0.25">
      <c r="A102" s="8" t="s">
        <v>15</v>
      </c>
      <c r="B102" s="8">
        <v>25</v>
      </c>
      <c r="C102" s="8" t="s">
        <v>280</v>
      </c>
      <c r="D102" s="8" t="s">
        <v>24</v>
      </c>
      <c r="E102" s="8">
        <v>25120</v>
      </c>
      <c r="F102" s="8">
        <v>2020</v>
      </c>
      <c r="G102" s="8" t="s">
        <v>139</v>
      </c>
      <c r="H102" s="8">
        <v>370</v>
      </c>
      <c r="I102" s="8" t="s">
        <v>140</v>
      </c>
    </row>
    <row r="103" spans="1:9" outlineLevel="2" x14ac:dyDescent="0.25">
      <c r="A103" s="8" t="s">
        <v>15</v>
      </c>
      <c r="B103" s="8">
        <v>25</v>
      </c>
      <c r="C103" s="8" t="s">
        <v>280</v>
      </c>
      <c r="D103" s="8" t="s">
        <v>46</v>
      </c>
      <c r="E103" s="8">
        <v>25290</v>
      </c>
      <c r="F103" s="8">
        <v>2020</v>
      </c>
      <c r="G103" s="8" t="s">
        <v>139</v>
      </c>
      <c r="H103" s="8">
        <v>1026</v>
      </c>
      <c r="I103" s="8" t="s">
        <v>140</v>
      </c>
    </row>
    <row r="104" spans="1:9" outlineLevel="2" x14ac:dyDescent="0.25">
      <c r="A104" s="8" t="s">
        <v>15</v>
      </c>
      <c r="B104" s="8">
        <v>25</v>
      </c>
      <c r="C104" s="8" t="s">
        <v>280</v>
      </c>
      <c r="D104" s="8" t="s">
        <v>52</v>
      </c>
      <c r="E104" s="8">
        <v>25312</v>
      </c>
      <c r="F104" s="8">
        <v>2020</v>
      </c>
      <c r="G104" s="8" t="s">
        <v>139</v>
      </c>
      <c r="H104" s="8">
        <v>283</v>
      </c>
      <c r="I104" s="8" t="s">
        <v>140</v>
      </c>
    </row>
    <row r="105" spans="1:9" outlineLevel="2" x14ac:dyDescent="0.25">
      <c r="A105" s="8" t="s">
        <v>15</v>
      </c>
      <c r="B105" s="8">
        <v>25</v>
      </c>
      <c r="C105" s="8" t="s">
        <v>280</v>
      </c>
      <c r="D105" s="8" t="s">
        <v>82</v>
      </c>
      <c r="E105" s="8">
        <v>25524</v>
      </c>
      <c r="F105" s="8">
        <v>2020</v>
      </c>
      <c r="G105" s="8" t="s">
        <v>139</v>
      </c>
      <c r="H105" s="8">
        <v>355</v>
      </c>
      <c r="I105" s="8" t="s">
        <v>140</v>
      </c>
    </row>
    <row r="106" spans="1:9" outlineLevel="2" x14ac:dyDescent="0.25">
      <c r="A106" s="8" t="s">
        <v>15</v>
      </c>
      <c r="B106" s="8">
        <v>25</v>
      </c>
      <c r="C106" s="8" t="s">
        <v>280</v>
      </c>
      <c r="D106" s="8" t="s">
        <v>84</v>
      </c>
      <c r="E106" s="8">
        <v>25535</v>
      </c>
      <c r="F106" s="8">
        <v>2020</v>
      </c>
      <c r="G106" s="8" t="s">
        <v>139</v>
      </c>
      <c r="H106" s="8">
        <v>266</v>
      </c>
      <c r="I106" s="8" t="s">
        <v>140</v>
      </c>
    </row>
    <row r="107" spans="1:9" outlineLevel="2" x14ac:dyDescent="0.25">
      <c r="A107" s="8" t="s">
        <v>15</v>
      </c>
      <c r="B107" s="8">
        <v>25</v>
      </c>
      <c r="C107" s="8" t="s">
        <v>280</v>
      </c>
      <c r="D107" s="8" t="s">
        <v>93</v>
      </c>
      <c r="E107" s="8">
        <v>25649</v>
      </c>
      <c r="F107" s="8">
        <v>2020</v>
      </c>
      <c r="G107" s="8" t="s">
        <v>139</v>
      </c>
      <c r="H107" s="8">
        <v>574</v>
      </c>
      <c r="I107" s="8" t="s">
        <v>140</v>
      </c>
    </row>
    <row r="108" spans="1:9" outlineLevel="2" x14ac:dyDescent="0.25">
      <c r="A108" s="8" t="s">
        <v>15</v>
      </c>
      <c r="B108" s="8">
        <v>25</v>
      </c>
      <c r="C108" s="8" t="s">
        <v>280</v>
      </c>
      <c r="D108" s="8" t="s">
        <v>100</v>
      </c>
      <c r="E108" s="8">
        <v>25743</v>
      </c>
      <c r="F108" s="8">
        <v>2020</v>
      </c>
      <c r="G108" s="8" t="s">
        <v>139</v>
      </c>
      <c r="H108" s="8">
        <v>795</v>
      </c>
      <c r="I108" s="8" t="s">
        <v>140</v>
      </c>
    </row>
    <row r="109" spans="1:9" outlineLevel="2" x14ac:dyDescent="0.25">
      <c r="A109" s="8" t="s">
        <v>15</v>
      </c>
      <c r="B109" s="8">
        <v>25</v>
      </c>
      <c r="C109" s="8" t="s">
        <v>280</v>
      </c>
      <c r="D109" s="8" t="s">
        <v>113</v>
      </c>
      <c r="E109" s="8">
        <v>25805</v>
      </c>
      <c r="F109" s="8">
        <v>2020</v>
      </c>
      <c r="G109" s="8" t="s">
        <v>139</v>
      </c>
      <c r="H109" s="8">
        <v>478</v>
      </c>
      <c r="I109" s="8" t="s">
        <v>140</v>
      </c>
    </row>
    <row r="110" spans="1:9" outlineLevel="2" x14ac:dyDescent="0.25">
      <c r="A110" s="8" t="s">
        <v>15</v>
      </c>
      <c r="B110" s="8">
        <v>25</v>
      </c>
      <c r="C110" s="8" t="s">
        <v>280</v>
      </c>
      <c r="D110" s="8" t="s">
        <v>79</v>
      </c>
      <c r="E110" s="8">
        <v>25506</v>
      </c>
      <c r="F110" s="8">
        <v>2020</v>
      </c>
      <c r="G110" s="8" t="s">
        <v>139</v>
      </c>
      <c r="H110" s="8">
        <v>185</v>
      </c>
      <c r="I110" s="8" t="s">
        <v>140</v>
      </c>
    </row>
    <row r="111" spans="1:9" s="42" customFormat="1" outlineLevel="1" x14ac:dyDescent="0.25">
      <c r="A111" s="51"/>
      <c r="B111" s="51"/>
      <c r="C111" s="52" t="s">
        <v>291</v>
      </c>
      <c r="D111" s="51"/>
      <c r="E111" s="51"/>
      <c r="F111" s="51"/>
      <c r="G111" s="51"/>
      <c r="H111" s="51">
        <f>SUBTOTAL(9,H101:H110)</f>
        <v>4849</v>
      </c>
      <c r="I111" s="51"/>
    </row>
    <row r="112" spans="1:9" outlineLevel="2" x14ac:dyDescent="0.25">
      <c r="A112" s="8" t="s">
        <v>15</v>
      </c>
      <c r="B112" s="8">
        <v>25</v>
      </c>
      <c r="C112" s="8" t="s">
        <v>292</v>
      </c>
      <c r="D112" s="8" t="s">
        <v>18</v>
      </c>
      <c r="E112" s="8">
        <v>25035</v>
      </c>
      <c r="F112" s="8">
        <v>2020</v>
      </c>
      <c r="G112" s="8" t="s">
        <v>139</v>
      </c>
      <c r="H112" s="8">
        <v>298</v>
      </c>
      <c r="I112" s="8" t="s">
        <v>140</v>
      </c>
    </row>
    <row r="113" spans="1:9" outlineLevel="2" x14ac:dyDescent="0.25">
      <c r="A113" s="8" t="s">
        <v>15</v>
      </c>
      <c r="B113" s="8">
        <v>25</v>
      </c>
      <c r="C113" s="8" t="s">
        <v>292</v>
      </c>
      <c r="D113" s="8" t="s">
        <v>19</v>
      </c>
      <c r="E113" s="8">
        <v>25040</v>
      </c>
      <c r="F113" s="8">
        <v>2020</v>
      </c>
      <c r="G113" s="8" t="s">
        <v>139</v>
      </c>
      <c r="H113" s="8">
        <v>457</v>
      </c>
      <c r="I113" s="8" t="s">
        <v>140</v>
      </c>
    </row>
    <row r="114" spans="1:9" outlineLevel="2" x14ac:dyDescent="0.25">
      <c r="A114" s="8" t="s">
        <v>15</v>
      </c>
      <c r="B114" s="8">
        <v>25</v>
      </c>
      <c r="C114" s="8" t="s">
        <v>292</v>
      </c>
      <c r="D114" s="8" t="s">
        <v>90</v>
      </c>
      <c r="E114" s="8">
        <v>25599</v>
      </c>
      <c r="F114" s="8">
        <v>2020</v>
      </c>
      <c r="G114" s="8" t="s">
        <v>139</v>
      </c>
      <c r="H114" s="8">
        <v>198</v>
      </c>
      <c r="I114" s="8" t="s">
        <v>140</v>
      </c>
    </row>
    <row r="115" spans="1:9" outlineLevel="2" x14ac:dyDescent="0.25">
      <c r="A115" s="8" t="s">
        <v>15</v>
      </c>
      <c r="B115" s="8">
        <v>25</v>
      </c>
      <c r="C115" s="8" t="s">
        <v>292</v>
      </c>
      <c r="D115" s="8" t="s">
        <v>25</v>
      </c>
      <c r="E115" s="8">
        <v>25123</v>
      </c>
      <c r="F115" s="8">
        <v>2020</v>
      </c>
      <c r="G115" s="8" t="s">
        <v>139</v>
      </c>
      <c r="H115" s="8">
        <v>297</v>
      </c>
      <c r="I115" s="8" t="s">
        <v>140</v>
      </c>
    </row>
    <row r="116" spans="1:9" outlineLevel="2" x14ac:dyDescent="0.25">
      <c r="A116" s="8" t="s">
        <v>15</v>
      </c>
      <c r="B116" s="8">
        <v>25</v>
      </c>
      <c r="C116" s="8" t="s">
        <v>292</v>
      </c>
      <c r="D116" s="8" t="s">
        <v>38</v>
      </c>
      <c r="E116" s="8">
        <v>25245</v>
      </c>
      <c r="F116" s="8">
        <v>2020</v>
      </c>
      <c r="G116" s="8" t="s">
        <v>139</v>
      </c>
      <c r="H116" s="8">
        <v>692</v>
      </c>
      <c r="I116" s="8" t="s">
        <v>140</v>
      </c>
    </row>
    <row r="117" spans="1:9" outlineLevel="2" x14ac:dyDescent="0.25">
      <c r="A117" s="8" t="s">
        <v>15</v>
      </c>
      <c r="B117" s="8">
        <v>25</v>
      </c>
      <c r="C117" s="8" t="s">
        <v>292</v>
      </c>
      <c r="D117" s="8" t="s">
        <v>64</v>
      </c>
      <c r="E117" s="8">
        <v>25386</v>
      </c>
      <c r="F117" s="8">
        <v>2020</v>
      </c>
      <c r="G117" s="8" t="s">
        <v>139</v>
      </c>
      <c r="H117" s="8">
        <v>815</v>
      </c>
      <c r="I117" s="8" t="s">
        <v>140</v>
      </c>
    </row>
    <row r="118" spans="1:9" outlineLevel="2" x14ac:dyDescent="0.25">
      <c r="A118" s="8" t="s">
        <v>15</v>
      </c>
      <c r="B118" s="8">
        <v>25</v>
      </c>
      <c r="C118" s="8" t="s">
        <v>292</v>
      </c>
      <c r="D118" s="8" t="s">
        <v>89</v>
      </c>
      <c r="E118" s="8">
        <v>25596</v>
      </c>
      <c r="F118" s="8">
        <v>2020</v>
      </c>
      <c r="G118" s="8" t="s">
        <v>139</v>
      </c>
      <c r="H118" s="8">
        <v>228</v>
      </c>
      <c r="I118" s="8" t="s">
        <v>140</v>
      </c>
    </row>
    <row r="119" spans="1:9" outlineLevel="2" x14ac:dyDescent="0.25">
      <c r="A119" s="8" t="s">
        <v>15</v>
      </c>
      <c r="B119" s="8">
        <v>25</v>
      </c>
      <c r="C119" s="8" t="s">
        <v>292</v>
      </c>
      <c r="D119" s="8" t="s">
        <v>92</v>
      </c>
      <c r="E119" s="8">
        <v>25645</v>
      </c>
      <c r="F119" s="8">
        <v>2020</v>
      </c>
      <c r="G119" s="8" t="s">
        <v>139</v>
      </c>
      <c r="H119" s="8">
        <v>496</v>
      </c>
      <c r="I119" s="8" t="s">
        <v>140</v>
      </c>
    </row>
    <row r="120" spans="1:9" outlineLevel="2" x14ac:dyDescent="0.25">
      <c r="A120" s="8" t="s">
        <v>15</v>
      </c>
      <c r="B120" s="8">
        <v>25</v>
      </c>
      <c r="C120" s="8" t="s">
        <v>292</v>
      </c>
      <c r="D120" s="8" t="s">
        <v>111</v>
      </c>
      <c r="E120" s="8">
        <v>25797</v>
      </c>
      <c r="F120" s="8">
        <v>2020</v>
      </c>
      <c r="G120" s="8" t="s">
        <v>139</v>
      </c>
      <c r="H120" s="8">
        <v>197</v>
      </c>
      <c r="I120" s="8" t="s">
        <v>140</v>
      </c>
    </row>
    <row r="121" spans="1:9" outlineLevel="2" x14ac:dyDescent="0.25">
      <c r="A121" s="8" t="s">
        <v>15</v>
      </c>
      <c r="B121" s="8">
        <v>25</v>
      </c>
      <c r="C121" s="8" t="s">
        <v>292</v>
      </c>
      <c r="D121" s="8" t="s">
        <v>128</v>
      </c>
      <c r="E121" s="8">
        <v>25878</v>
      </c>
      <c r="F121" s="8">
        <v>2020</v>
      </c>
      <c r="G121" s="8" t="s">
        <v>139</v>
      </c>
      <c r="H121" s="8">
        <v>1380</v>
      </c>
      <c r="I121" s="8" t="s">
        <v>140</v>
      </c>
    </row>
    <row r="122" spans="1:9" s="42" customFormat="1" outlineLevel="1" x14ac:dyDescent="0.25">
      <c r="A122" s="51"/>
      <c r="B122" s="51"/>
      <c r="C122" s="52" t="s">
        <v>303</v>
      </c>
      <c r="D122" s="51"/>
      <c r="E122" s="51"/>
      <c r="F122" s="51"/>
      <c r="G122" s="51"/>
      <c r="H122" s="51">
        <f>SUBTOTAL(9,H112:H121)</f>
        <v>5058</v>
      </c>
      <c r="I122" s="51"/>
    </row>
    <row r="123" spans="1:9" outlineLevel="2" x14ac:dyDescent="0.25">
      <c r="A123" s="8" t="s">
        <v>15</v>
      </c>
      <c r="B123" s="8">
        <v>25</v>
      </c>
      <c r="C123" s="8" t="s">
        <v>304</v>
      </c>
      <c r="D123" s="8" t="s">
        <v>29</v>
      </c>
      <c r="E123" s="8">
        <v>25154</v>
      </c>
      <c r="F123" s="8">
        <v>2020</v>
      </c>
      <c r="G123" s="8" t="s">
        <v>139</v>
      </c>
      <c r="H123" s="8">
        <v>953</v>
      </c>
      <c r="I123" s="8" t="s">
        <v>140</v>
      </c>
    </row>
    <row r="124" spans="1:9" outlineLevel="2" x14ac:dyDescent="0.25">
      <c r="A124" s="8" t="s">
        <v>15</v>
      </c>
      <c r="B124" s="8">
        <v>25</v>
      </c>
      <c r="C124" s="8" t="s">
        <v>304</v>
      </c>
      <c r="D124" s="8" t="s">
        <v>37</v>
      </c>
      <c r="E124" s="8">
        <v>25224</v>
      </c>
      <c r="F124" s="8">
        <v>2020</v>
      </c>
      <c r="G124" s="8" t="s">
        <v>139</v>
      </c>
      <c r="H124" s="8">
        <v>433</v>
      </c>
      <c r="I124" s="8" t="s">
        <v>140</v>
      </c>
    </row>
    <row r="125" spans="1:9" outlineLevel="2" x14ac:dyDescent="0.25">
      <c r="A125" s="8" t="s">
        <v>15</v>
      </c>
      <c r="B125" s="8">
        <v>25</v>
      </c>
      <c r="C125" s="8" t="s">
        <v>304</v>
      </c>
      <c r="D125" s="8" t="s">
        <v>45</v>
      </c>
      <c r="E125" s="8">
        <v>25288</v>
      </c>
      <c r="F125" s="8">
        <v>2020</v>
      </c>
      <c r="G125" s="8" t="s">
        <v>139</v>
      </c>
      <c r="H125" s="8">
        <v>201</v>
      </c>
      <c r="I125" s="8" t="s">
        <v>140</v>
      </c>
    </row>
    <row r="126" spans="1:9" outlineLevel="2" x14ac:dyDescent="0.25">
      <c r="A126" s="8" t="s">
        <v>15</v>
      </c>
      <c r="B126" s="8">
        <v>25</v>
      </c>
      <c r="C126" s="8" t="s">
        <v>304</v>
      </c>
      <c r="D126" s="8" t="s">
        <v>53</v>
      </c>
      <c r="E126" s="8">
        <v>25317</v>
      </c>
      <c r="F126" s="8">
        <v>2020</v>
      </c>
      <c r="G126" s="8" t="s">
        <v>139</v>
      </c>
      <c r="H126" s="8">
        <v>320</v>
      </c>
      <c r="I126" s="8" t="s">
        <v>140</v>
      </c>
    </row>
    <row r="127" spans="1:9" outlineLevel="2" x14ac:dyDescent="0.25">
      <c r="A127" s="8" t="s">
        <v>15</v>
      </c>
      <c r="B127" s="8">
        <v>25</v>
      </c>
      <c r="C127" s="8" t="s">
        <v>304</v>
      </c>
      <c r="D127" s="8" t="s">
        <v>68</v>
      </c>
      <c r="E127" s="8">
        <v>25407</v>
      </c>
      <c r="F127" s="8">
        <v>2020</v>
      </c>
      <c r="G127" s="8" t="s">
        <v>139</v>
      </c>
      <c r="H127" s="8">
        <v>385</v>
      </c>
      <c r="I127" s="8" t="s">
        <v>140</v>
      </c>
    </row>
    <row r="128" spans="1:9" outlineLevel="2" x14ac:dyDescent="0.25">
      <c r="A128" s="8" t="s">
        <v>15</v>
      </c>
      <c r="B128" s="8">
        <v>25</v>
      </c>
      <c r="C128" s="8" t="s">
        <v>304</v>
      </c>
      <c r="D128" s="8" t="s">
        <v>101</v>
      </c>
      <c r="E128" s="8">
        <v>25745</v>
      </c>
      <c r="F128" s="8">
        <v>2020</v>
      </c>
      <c r="G128" s="8" t="s">
        <v>139</v>
      </c>
      <c r="H128" s="8">
        <v>118</v>
      </c>
      <c r="I128" s="8" t="s">
        <v>140</v>
      </c>
    </row>
    <row r="129" spans="1:9" outlineLevel="2" x14ac:dyDescent="0.25">
      <c r="A129" s="8" t="s">
        <v>15</v>
      </c>
      <c r="B129" s="8">
        <v>25</v>
      </c>
      <c r="C129" s="8" t="s">
        <v>304</v>
      </c>
      <c r="D129" s="8" t="s">
        <v>107</v>
      </c>
      <c r="E129" s="8">
        <v>25779</v>
      </c>
      <c r="F129" s="8">
        <v>2020</v>
      </c>
      <c r="G129" s="8" t="s">
        <v>139</v>
      </c>
      <c r="H129" s="8">
        <v>279</v>
      </c>
      <c r="I129" s="8" t="s">
        <v>140</v>
      </c>
    </row>
    <row r="130" spans="1:9" outlineLevel="2" x14ac:dyDescent="0.25">
      <c r="A130" s="8" t="s">
        <v>15</v>
      </c>
      <c r="B130" s="8">
        <v>25</v>
      </c>
      <c r="C130" s="8" t="s">
        <v>304</v>
      </c>
      <c r="D130" s="8" t="s">
        <v>108</v>
      </c>
      <c r="E130" s="8">
        <v>25781</v>
      </c>
      <c r="F130" s="8">
        <v>2020</v>
      </c>
      <c r="G130" s="8" t="s">
        <v>139</v>
      </c>
      <c r="H130" s="8">
        <v>238</v>
      </c>
      <c r="I130" s="8" t="s">
        <v>140</v>
      </c>
    </row>
    <row r="131" spans="1:9" outlineLevel="2" x14ac:dyDescent="0.25">
      <c r="A131" s="8" t="s">
        <v>15</v>
      </c>
      <c r="B131" s="8">
        <v>25</v>
      </c>
      <c r="C131" s="8" t="s">
        <v>304</v>
      </c>
      <c r="D131" s="8" t="s">
        <v>110</v>
      </c>
      <c r="E131" s="8">
        <v>25793</v>
      </c>
      <c r="F131" s="8">
        <v>2020</v>
      </c>
      <c r="G131" s="8" t="s">
        <v>139</v>
      </c>
      <c r="H131" s="8">
        <v>310</v>
      </c>
      <c r="I131" s="8" t="s">
        <v>140</v>
      </c>
    </row>
    <row r="132" spans="1:9" outlineLevel="2" x14ac:dyDescent="0.25">
      <c r="A132" s="8" t="s">
        <v>15</v>
      </c>
      <c r="B132" s="8">
        <v>25</v>
      </c>
      <c r="C132" s="8" t="s">
        <v>304</v>
      </c>
      <c r="D132" s="8" t="s">
        <v>120</v>
      </c>
      <c r="E132" s="8">
        <v>25843</v>
      </c>
      <c r="F132" s="8">
        <v>2020</v>
      </c>
      <c r="G132" s="8" t="s">
        <v>139</v>
      </c>
      <c r="H132" s="8">
        <v>521</v>
      </c>
      <c r="I132" s="8" t="s">
        <v>140</v>
      </c>
    </row>
    <row r="133" spans="1:9" s="42" customFormat="1" outlineLevel="1" x14ac:dyDescent="0.25">
      <c r="A133" s="51"/>
      <c r="B133" s="51"/>
      <c r="C133" s="52" t="s">
        <v>314</v>
      </c>
      <c r="D133" s="51"/>
      <c r="E133" s="51"/>
      <c r="F133" s="51"/>
      <c r="G133" s="51"/>
      <c r="H133" s="51">
        <f>SUBTOTAL(9,H123:H132)</f>
        <v>3758</v>
      </c>
      <c r="I133" s="51"/>
    </row>
    <row r="134" spans="1:9" x14ac:dyDescent="0.25">
      <c r="A134" s="8"/>
      <c r="B134" s="8"/>
      <c r="C134" s="53" t="s">
        <v>315</v>
      </c>
      <c r="D134" s="8"/>
      <c r="E134" s="8"/>
      <c r="F134" s="8"/>
      <c r="G134" s="8"/>
      <c r="H134" s="8">
        <f>SUBTOTAL(9,H3:H132)</f>
        <v>105225</v>
      </c>
      <c r="I134" s="8"/>
    </row>
  </sheetData>
  <autoFilter ref="A2:I133" xr:uid="{00000000-0009-0000-0000-000005000000}"/>
  <sortState ref="A3:I118">
    <sortCondition ref="D3:D118"/>
    <sortCondition ref="C3:C118"/>
  </sortState>
  <mergeCells count="1">
    <mergeCell ref="B1:I1"/>
  </mergeCells>
  <hyperlinks>
    <hyperlink ref="A1" location="PRESENTACIÓN!A1" display="PRESENTACIÓN!A1" xr:uid="{503C3F62-F3AF-49AC-AFDD-5BB9AF6A6AD7}"/>
  </hyperlinks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G134"/>
  <sheetViews>
    <sheetView workbookViewId="0"/>
  </sheetViews>
  <sheetFormatPr baseColWidth="10" defaultColWidth="18.42578125" defaultRowHeight="15" outlineLevelRow="2" x14ac:dyDescent="0.25"/>
  <cols>
    <col min="2" max="2" width="22" bestFit="1" customWidth="1"/>
  </cols>
  <sheetData>
    <row r="1" spans="1:7" ht="49.5" customHeight="1" thickBot="1" x14ac:dyDescent="0.3">
      <c r="A1" s="377" t="s">
        <v>156</v>
      </c>
      <c r="B1" s="456" t="s">
        <v>504</v>
      </c>
      <c r="C1" s="457"/>
      <c r="D1" s="457"/>
      <c r="E1" s="457"/>
      <c r="F1" s="457"/>
      <c r="G1" s="458"/>
    </row>
    <row r="2" spans="1:7" ht="15.75" thickBot="1" x14ac:dyDescent="0.3">
      <c r="A2" s="297" t="s">
        <v>0</v>
      </c>
      <c r="B2" s="298" t="s">
        <v>158</v>
      </c>
      <c r="C2" s="299" t="s">
        <v>133</v>
      </c>
      <c r="D2" s="299" t="s">
        <v>134</v>
      </c>
      <c r="E2" s="299" t="s">
        <v>135</v>
      </c>
      <c r="F2" s="299" t="s">
        <v>136</v>
      </c>
      <c r="G2" s="300" t="s">
        <v>137</v>
      </c>
    </row>
    <row r="3" spans="1:7" outlineLevel="2" x14ac:dyDescent="0.25">
      <c r="A3" s="292" t="s">
        <v>15</v>
      </c>
      <c r="B3" s="293" t="s">
        <v>171</v>
      </c>
      <c r="C3" s="294" t="s">
        <v>34</v>
      </c>
      <c r="D3" s="295">
        <v>25183</v>
      </c>
      <c r="E3" s="295">
        <v>2020</v>
      </c>
      <c r="F3" s="294" t="s">
        <v>142</v>
      </c>
      <c r="G3" s="296">
        <v>360</v>
      </c>
    </row>
    <row r="4" spans="1:7" outlineLevel="2" x14ac:dyDescent="0.25">
      <c r="A4" s="290" t="s">
        <v>15</v>
      </c>
      <c r="B4" s="113" t="s">
        <v>171</v>
      </c>
      <c r="C4" s="288" t="s">
        <v>69</v>
      </c>
      <c r="D4" s="289">
        <v>25426</v>
      </c>
      <c r="E4" s="289">
        <v>2020</v>
      </c>
      <c r="F4" s="288" t="s">
        <v>142</v>
      </c>
      <c r="G4" s="291">
        <v>7</v>
      </c>
    </row>
    <row r="5" spans="1:7" outlineLevel="2" x14ac:dyDescent="0.25">
      <c r="A5" s="290" t="s">
        <v>15</v>
      </c>
      <c r="B5" s="113" t="s">
        <v>171</v>
      </c>
      <c r="C5" s="288" t="s">
        <v>71</v>
      </c>
      <c r="D5" s="289">
        <v>25436</v>
      </c>
      <c r="E5" s="289">
        <v>2020</v>
      </c>
      <c r="F5" s="288" t="s">
        <v>142</v>
      </c>
      <c r="G5" s="291">
        <v>114</v>
      </c>
    </row>
    <row r="6" spans="1:7" outlineLevel="2" x14ac:dyDescent="0.25">
      <c r="A6" s="290" t="s">
        <v>15</v>
      </c>
      <c r="B6" s="113" t="s">
        <v>171</v>
      </c>
      <c r="C6" s="288" t="s">
        <v>98</v>
      </c>
      <c r="D6" s="289">
        <v>25736</v>
      </c>
      <c r="E6" s="289">
        <v>2020</v>
      </c>
      <c r="F6" s="288" t="s">
        <v>142</v>
      </c>
      <c r="G6" s="291">
        <v>120</v>
      </c>
    </row>
    <row r="7" spans="1:7" outlineLevel="2" x14ac:dyDescent="0.25">
      <c r="A7" s="290" t="s">
        <v>15</v>
      </c>
      <c r="B7" s="113" t="s">
        <v>171</v>
      </c>
      <c r="C7" s="288" t="s">
        <v>105</v>
      </c>
      <c r="D7" s="289">
        <v>25772</v>
      </c>
      <c r="E7" s="289">
        <v>2020</v>
      </c>
      <c r="F7" s="288" t="s">
        <v>142</v>
      </c>
      <c r="G7" s="291">
        <v>301</v>
      </c>
    </row>
    <row r="8" spans="1:7" outlineLevel="2" x14ac:dyDescent="0.25">
      <c r="A8" s="290" t="s">
        <v>15</v>
      </c>
      <c r="B8" s="113" t="s">
        <v>171</v>
      </c>
      <c r="C8" s="288" t="s">
        <v>114</v>
      </c>
      <c r="D8" s="289">
        <v>25807</v>
      </c>
      <c r="E8" s="289">
        <v>2020</v>
      </c>
      <c r="F8" s="288" t="s">
        <v>142</v>
      </c>
      <c r="G8" s="291">
        <v>520</v>
      </c>
    </row>
    <row r="9" spans="1:7" ht="15.75" outlineLevel="2" thickBot="1" x14ac:dyDescent="0.3">
      <c r="A9" s="301" t="s">
        <v>15</v>
      </c>
      <c r="B9" s="302" t="s">
        <v>171</v>
      </c>
      <c r="C9" s="303" t="s">
        <v>126</v>
      </c>
      <c r="D9" s="304">
        <v>25873</v>
      </c>
      <c r="E9" s="304">
        <v>2020</v>
      </c>
      <c r="F9" s="303" t="s">
        <v>142</v>
      </c>
      <c r="G9" s="305">
        <v>136</v>
      </c>
    </row>
    <row r="10" spans="1:7" ht="15.75" outlineLevel="1" thickBot="1" x14ac:dyDescent="0.3">
      <c r="A10" s="306"/>
      <c r="B10" s="307" t="s">
        <v>179</v>
      </c>
      <c r="C10" s="308"/>
      <c r="D10" s="309"/>
      <c r="E10" s="309"/>
      <c r="F10" s="308"/>
      <c r="G10" s="310">
        <f>SUBTOTAL(9,G3:G9)</f>
        <v>1558</v>
      </c>
    </row>
    <row r="11" spans="1:7" outlineLevel="2" x14ac:dyDescent="0.25">
      <c r="A11" s="292" t="s">
        <v>15</v>
      </c>
      <c r="B11" s="293" t="s">
        <v>180</v>
      </c>
      <c r="C11" s="294" t="s">
        <v>16</v>
      </c>
      <c r="D11" s="295">
        <v>25001</v>
      </c>
      <c r="E11" s="295">
        <v>2020</v>
      </c>
      <c r="F11" s="294" t="s">
        <v>142</v>
      </c>
      <c r="G11" s="296">
        <v>160</v>
      </c>
    </row>
    <row r="12" spans="1:7" outlineLevel="2" x14ac:dyDescent="0.25">
      <c r="A12" s="290" t="s">
        <v>15</v>
      </c>
      <c r="B12" s="113" t="s">
        <v>180</v>
      </c>
      <c r="C12" s="288" t="s">
        <v>51</v>
      </c>
      <c r="D12" s="289">
        <v>25307</v>
      </c>
      <c r="E12" s="289">
        <v>2020</v>
      </c>
      <c r="F12" s="288" t="s">
        <v>142</v>
      </c>
      <c r="G12" s="291">
        <v>50</v>
      </c>
    </row>
    <row r="13" spans="1:7" outlineLevel="2" x14ac:dyDescent="0.25">
      <c r="A13" s="290" t="s">
        <v>15</v>
      </c>
      <c r="B13" s="113" t="s">
        <v>180</v>
      </c>
      <c r="C13" s="288" t="s">
        <v>56</v>
      </c>
      <c r="D13" s="289">
        <v>25324</v>
      </c>
      <c r="E13" s="289">
        <v>2020</v>
      </c>
      <c r="F13" s="288" t="s">
        <v>142</v>
      </c>
      <c r="G13" s="291">
        <v>217</v>
      </c>
    </row>
    <row r="14" spans="1:7" outlineLevel="2" x14ac:dyDescent="0.25">
      <c r="A14" s="290" t="s">
        <v>15</v>
      </c>
      <c r="B14" s="113" t="s">
        <v>180</v>
      </c>
      <c r="C14" s="288" t="s">
        <v>61</v>
      </c>
      <c r="D14" s="289">
        <v>25368</v>
      </c>
      <c r="E14" s="289">
        <v>2020</v>
      </c>
      <c r="F14" s="288" t="s">
        <v>142</v>
      </c>
      <c r="G14" s="291">
        <v>30</v>
      </c>
    </row>
    <row r="15" spans="1:7" outlineLevel="2" x14ac:dyDescent="0.25">
      <c r="A15" s="290" t="s">
        <v>15</v>
      </c>
      <c r="B15" s="113" t="s">
        <v>180</v>
      </c>
      <c r="C15" s="288" t="s">
        <v>74</v>
      </c>
      <c r="D15" s="289">
        <v>25483</v>
      </c>
      <c r="E15" s="289">
        <v>2020</v>
      </c>
      <c r="F15" s="288" t="s">
        <v>142</v>
      </c>
      <c r="G15" s="291">
        <v>7</v>
      </c>
    </row>
    <row r="16" spans="1:7" outlineLevel="2" x14ac:dyDescent="0.25">
      <c r="A16" s="290" t="s">
        <v>15</v>
      </c>
      <c r="B16" s="113" t="s">
        <v>180</v>
      </c>
      <c r="C16" s="288" t="s">
        <v>76</v>
      </c>
      <c r="D16" s="289">
        <v>25488</v>
      </c>
      <c r="E16" s="289">
        <v>2020</v>
      </c>
      <c r="F16" s="288" t="s">
        <v>142</v>
      </c>
      <c r="G16" s="291">
        <v>20</v>
      </c>
    </row>
    <row r="17" spans="1:7" outlineLevel="2" x14ac:dyDescent="0.25">
      <c r="A17" s="290" t="s">
        <v>15</v>
      </c>
      <c r="B17" s="113" t="s">
        <v>180</v>
      </c>
      <c r="C17" s="288" t="s">
        <v>91</v>
      </c>
      <c r="D17" s="289">
        <v>25612</v>
      </c>
      <c r="E17" s="289">
        <v>2020</v>
      </c>
      <c r="F17" s="288" t="s">
        <v>142</v>
      </c>
      <c r="G17" s="291">
        <v>274</v>
      </c>
    </row>
    <row r="18" spans="1:7" ht="15.75" outlineLevel="2" thickBot="1" x14ac:dyDescent="0.3">
      <c r="A18" s="301" t="s">
        <v>15</v>
      </c>
      <c r="B18" s="302" t="s">
        <v>180</v>
      </c>
      <c r="C18" s="303" t="s">
        <v>115</v>
      </c>
      <c r="D18" s="304">
        <v>25815</v>
      </c>
      <c r="E18" s="304">
        <v>2020</v>
      </c>
      <c r="F18" s="303" t="s">
        <v>142</v>
      </c>
      <c r="G18" s="305">
        <v>278</v>
      </c>
    </row>
    <row r="19" spans="1:7" ht="15.75" outlineLevel="1" thickBot="1" x14ac:dyDescent="0.3">
      <c r="A19" s="306"/>
      <c r="B19" s="307" t="s">
        <v>189</v>
      </c>
      <c r="C19" s="308"/>
      <c r="D19" s="309"/>
      <c r="E19" s="309"/>
      <c r="F19" s="308"/>
      <c r="G19" s="310">
        <f>SUBTOTAL(9,G11:G18)</f>
        <v>1036</v>
      </c>
    </row>
    <row r="20" spans="1:7" outlineLevel="2" x14ac:dyDescent="0.25">
      <c r="A20" s="292" t="s">
        <v>15</v>
      </c>
      <c r="B20" s="293" t="s">
        <v>190</v>
      </c>
      <c r="C20" s="294" t="s">
        <v>27</v>
      </c>
      <c r="D20" s="295">
        <v>25148</v>
      </c>
      <c r="E20" s="295">
        <v>2020</v>
      </c>
      <c r="F20" s="294" t="s">
        <v>142</v>
      </c>
      <c r="G20" s="296">
        <v>218</v>
      </c>
    </row>
    <row r="21" spans="1:7" outlineLevel="2" x14ac:dyDescent="0.25">
      <c r="A21" s="290" t="s">
        <v>15</v>
      </c>
      <c r="B21" s="113" t="s">
        <v>190</v>
      </c>
      <c r="C21" s="288" t="s">
        <v>54</v>
      </c>
      <c r="D21" s="289">
        <v>25320</v>
      </c>
      <c r="E21" s="289">
        <v>2020</v>
      </c>
      <c r="F21" s="288" t="s">
        <v>142</v>
      </c>
      <c r="G21" s="291">
        <v>1415</v>
      </c>
    </row>
    <row r="22" spans="1:7" ht="15.75" outlineLevel="2" thickBot="1" x14ac:dyDescent="0.3">
      <c r="A22" s="301" t="s">
        <v>15</v>
      </c>
      <c r="B22" s="302" t="s">
        <v>190</v>
      </c>
      <c r="C22" s="303" t="s">
        <v>85</v>
      </c>
      <c r="D22" s="304">
        <v>25572</v>
      </c>
      <c r="E22" s="304">
        <v>2020</v>
      </c>
      <c r="F22" s="303" t="s">
        <v>142</v>
      </c>
      <c r="G22" s="305">
        <v>495</v>
      </c>
    </row>
    <row r="23" spans="1:7" ht="15.75" outlineLevel="1" thickBot="1" x14ac:dyDescent="0.3">
      <c r="A23" s="306"/>
      <c r="B23" s="307" t="s">
        <v>194</v>
      </c>
      <c r="C23" s="308"/>
      <c r="D23" s="309"/>
      <c r="E23" s="309"/>
      <c r="F23" s="308"/>
      <c r="G23" s="310">
        <f>SUBTOTAL(9,G20:G22)</f>
        <v>2128</v>
      </c>
    </row>
    <row r="24" spans="1:7" outlineLevel="2" x14ac:dyDescent="0.25">
      <c r="A24" s="292" t="s">
        <v>15</v>
      </c>
      <c r="B24" s="293" t="s">
        <v>195</v>
      </c>
      <c r="C24" s="294" t="s">
        <v>17</v>
      </c>
      <c r="D24" s="295">
        <v>25019</v>
      </c>
      <c r="E24" s="295">
        <v>2020</v>
      </c>
      <c r="F24" s="294" t="s">
        <v>142</v>
      </c>
      <c r="G24" s="296">
        <v>30</v>
      </c>
    </row>
    <row r="25" spans="1:7" outlineLevel="2" x14ac:dyDescent="0.25">
      <c r="A25" s="290" t="s">
        <v>15</v>
      </c>
      <c r="B25" s="113" t="s">
        <v>195</v>
      </c>
      <c r="C25" s="288" t="s">
        <v>66</v>
      </c>
      <c r="D25" s="289">
        <v>25398</v>
      </c>
      <c r="E25" s="289">
        <v>2020</v>
      </c>
      <c r="F25" s="288" t="s">
        <v>142</v>
      </c>
      <c r="G25" s="291">
        <v>380</v>
      </c>
    </row>
    <row r="26" spans="1:7" outlineLevel="2" x14ac:dyDescent="0.25">
      <c r="A26" s="290" t="s">
        <v>15</v>
      </c>
      <c r="B26" s="113" t="s">
        <v>195</v>
      </c>
      <c r="C26" s="288" t="s">
        <v>67</v>
      </c>
      <c r="D26" s="289">
        <v>25402</v>
      </c>
      <c r="E26" s="289">
        <v>2020</v>
      </c>
      <c r="F26" s="288" t="s">
        <v>142</v>
      </c>
      <c r="G26" s="291">
        <v>1185</v>
      </c>
    </row>
    <row r="27" spans="1:7" outlineLevel="2" x14ac:dyDescent="0.25">
      <c r="A27" s="290" t="s">
        <v>15</v>
      </c>
      <c r="B27" s="113" t="s">
        <v>195</v>
      </c>
      <c r="C27" s="288" t="s">
        <v>77</v>
      </c>
      <c r="D27" s="289">
        <v>25489</v>
      </c>
      <c r="E27" s="289">
        <v>2020</v>
      </c>
      <c r="F27" s="288" t="s">
        <v>142</v>
      </c>
      <c r="G27" s="291">
        <v>0</v>
      </c>
    </row>
    <row r="28" spans="1:7" outlineLevel="2" x14ac:dyDescent="0.25">
      <c r="A28" s="290" t="s">
        <v>15</v>
      </c>
      <c r="B28" s="113" t="s">
        <v>195</v>
      </c>
      <c r="C28" s="288" t="s">
        <v>78</v>
      </c>
      <c r="D28" s="289">
        <v>25491</v>
      </c>
      <c r="E28" s="289">
        <v>2020</v>
      </c>
      <c r="F28" s="288" t="s">
        <v>142</v>
      </c>
      <c r="G28" s="291">
        <v>5</v>
      </c>
    </row>
    <row r="29" spans="1:7" outlineLevel="2" x14ac:dyDescent="0.25">
      <c r="A29" s="290" t="s">
        <v>15</v>
      </c>
      <c r="B29" s="113" t="s">
        <v>195</v>
      </c>
      <c r="C29" s="288" t="s">
        <v>87</v>
      </c>
      <c r="D29" s="289">
        <v>25592</v>
      </c>
      <c r="E29" s="289">
        <v>2020</v>
      </c>
      <c r="F29" s="288" t="s">
        <v>142</v>
      </c>
      <c r="G29" s="291">
        <v>400</v>
      </c>
    </row>
    <row r="30" spans="1:7" outlineLevel="2" x14ac:dyDescent="0.25">
      <c r="A30" s="290" t="s">
        <v>15</v>
      </c>
      <c r="B30" s="113" t="s">
        <v>195</v>
      </c>
      <c r="C30" s="288" t="s">
        <v>95</v>
      </c>
      <c r="D30" s="289">
        <v>25658</v>
      </c>
      <c r="E30" s="289">
        <v>2020</v>
      </c>
      <c r="F30" s="288" t="s">
        <v>142</v>
      </c>
      <c r="G30" s="291">
        <v>610</v>
      </c>
    </row>
    <row r="31" spans="1:7" outlineLevel="2" x14ac:dyDescent="0.25">
      <c r="A31" s="290" t="s">
        <v>15</v>
      </c>
      <c r="B31" s="113" t="s">
        <v>195</v>
      </c>
      <c r="C31" s="288" t="s">
        <v>97</v>
      </c>
      <c r="D31" s="289">
        <v>25718</v>
      </c>
      <c r="E31" s="289">
        <v>2020</v>
      </c>
      <c r="F31" s="288" t="s">
        <v>142</v>
      </c>
      <c r="G31" s="291">
        <v>55</v>
      </c>
    </row>
    <row r="32" spans="1:7" outlineLevel="2" x14ac:dyDescent="0.25">
      <c r="A32" s="290" t="s">
        <v>15</v>
      </c>
      <c r="B32" s="113" t="s">
        <v>195</v>
      </c>
      <c r="C32" s="288" t="s">
        <v>106</v>
      </c>
      <c r="D32" s="289">
        <v>25777</v>
      </c>
      <c r="E32" s="289">
        <v>2020</v>
      </c>
      <c r="F32" s="288" t="s">
        <v>142</v>
      </c>
      <c r="G32" s="291">
        <v>59</v>
      </c>
    </row>
    <row r="33" spans="1:7" outlineLevel="2" x14ac:dyDescent="0.25">
      <c r="A33" s="290" t="s">
        <v>15</v>
      </c>
      <c r="B33" s="113" t="s">
        <v>195</v>
      </c>
      <c r="C33" s="288" t="s">
        <v>122</v>
      </c>
      <c r="D33" s="289">
        <v>25851</v>
      </c>
      <c r="E33" s="289">
        <v>2020</v>
      </c>
      <c r="F33" s="288" t="s">
        <v>142</v>
      </c>
      <c r="G33" s="291">
        <v>133</v>
      </c>
    </row>
    <row r="34" spans="1:7" outlineLevel="2" x14ac:dyDescent="0.25">
      <c r="A34" s="290" t="s">
        <v>15</v>
      </c>
      <c r="B34" s="113" t="s">
        <v>195</v>
      </c>
      <c r="C34" s="288" t="s">
        <v>123</v>
      </c>
      <c r="D34" s="289">
        <v>25862</v>
      </c>
      <c r="E34" s="289">
        <v>2020</v>
      </c>
      <c r="F34" s="288" t="s">
        <v>142</v>
      </c>
      <c r="G34" s="291">
        <v>271</v>
      </c>
    </row>
    <row r="35" spans="1:7" ht="15.75" outlineLevel="2" thickBot="1" x14ac:dyDescent="0.3">
      <c r="A35" s="301" t="s">
        <v>15</v>
      </c>
      <c r="B35" s="302" t="s">
        <v>195</v>
      </c>
      <c r="C35" s="303" t="s">
        <v>127</v>
      </c>
      <c r="D35" s="304">
        <v>25875</v>
      </c>
      <c r="E35" s="304">
        <v>2020</v>
      </c>
      <c r="F35" s="303" t="s">
        <v>142</v>
      </c>
      <c r="G35" s="305">
        <v>1170</v>
      </c>
    </row>
    <row r="36" spans="1:7" ht="15.75" outlineLevel="1" thickBot="1" x14ac:dyDescent="0.3">
      <c r="A36" s="306"/>
      <c r="B36" s="307" t="s">
        <v>209</v>
      </c>
      <c r="C36" s="308"/>
      <c r="D36" s="309"/>
      <c r="E36" s="309"/>
      <c r="F36" s="308"/>
      <c r="G36" s="310">
        <f>SUBTOTAL(9,G24:G35)</f>
        <v>4298</v>
      </c>
    </row>
    <row r="37" spans="1:7" outlineLevel="2" x14ac:dyDescent="0.25">
      <c r="A37" s="292" t="s">
        <v>15</v>
      </c>
      <c r="B37" s="293" t="s">
        <v>210</v>
      </c>
      <c r="C37" s="294" t="s">
        <v>47</v>
      </c>
      <c r="D37" s="295">
        <v>25293</v>
      </c>
      <c r="E37" s="295">
        <v>2020</v>
      </c>
      <c r="F37" s="294" t="s">
        <v>142</v>
      </c>
      <c r="G37" s="296">
        <v>9</v>
      </c>
    </row>
    <row r="38" spans="1:7" outlineLevel="2" x14ac:dyDescent="0.25">
      <c r="A38" s="290" t="s">
        <v>15</v>
      </c>
      <c r="B38" s="113" t="s">
        <v>210</v>
      </c>
      <c r="C38" s="288" t="s">
        <v>49</v>
      </c>
      <c r="D38" s="289">
        <v>25297</v>
      </c>
      <c r="E38" s="289">
        <v>2020</v>
      </c>
      <c r="F38" s="288" t="s">
        <v>142</v>
      </c>
      <c r="G38" s="291">
        <v>496</v>
      </c>
    </row>
    <row r="39" spans="1:7" outlineLevel="2" x14ac:dyDescent="0.25">
      <c r="A39" s="290" t="s">
        <v>15</v>
      </c>
      <c r="B39" s="113" t="s">
        <v>210</v>
      </c>
      <c r="C39" s="288" t="s">
        <v>50</v>
      </c>
      <c r="D39" s="289">
        <v>25299</v>
      </c>
      <c r="E39" s="289">
        <v>2020</v>
      </c>
      <c r="F39" s="288" t="s">
        <v>142</v>
      </c>
      <c r="G39" s="291">
        <v>32</v>
      </c>
    </row>
    <row r="40" spans="1:7" outlineLevel="2" x14ac:dyDescent="0.25">
      <c r="A40" s="290" t="s">
        <v>15</v>
      </c>
      <c r="B40" s="113" t="s">
        <v>210</v>
      </c>
      <c r="C40" s="288" t="s">
        <v>55</v>
      </c>
      <c r="D40" s="289">
        <v>25322</v>
      </c>
      <c r="E40" s="289">
        <v>2020</v>
      </c>
      <c r="F40" s="288" t="s">
        <v>142</v>
      </c>
      <c r="G40" s="291">
        <v>3</v>
      </c>
    </row>
    <row r="41" spans="1:7" outlineLevel="2" x14ac:dyDescent="0.25">
      <c r="A41" s="290" t="s">
        <v>15</v>
      </c>
      <c r="B41" s="113" t="s">
        <v>210</v>
      </c>
      <c r="C41" s="288" t="s">
        <v>57</v>
      </c>
      <c r="D41" s="289">
        <v>25326</v>
      </c>
      <c r="E41" s="289">
        <v>2020</v>
      </c>
      <c r="F41" s="288" t="s">
        <v>142</v>
      </c>
      <c r="G41" s="291">
        <v>2120</v>
      </c>
    </row>
    <row r="42" spans="1:7" outlineLevel="2" x14ac:dyDescent="0.25">
      <c r="A42" s="290" t="s">
        <v>15</v>
      </c>
      <c r="B42" s="113" t="s">
        <v>210</v>
      </c>
      <c r="C42" s="288" t="s">
        <v>62</v>
      </c>
      <c r="D42" s="289">
        <v>25372</v>
      </c>
      <c r="E42" s="289">
        <v>2020</v>
      </c>
      <c r="F42" s="288" t="s">
        <v>142</v>
      </c>
      <c r="G42" s="291">
        <v>58</v>
      </c>
    </row>
    <row r="43" spans="1:7" outlineLevel="2" x14ac:dyDescent="0.25">
      <c r="A43" s="290" t="s">
        <v>15</v>
      </c>
      <c r="B43" s="113" t="s">
        <v>210</v>
      </c>
      <c r="C43" s="288" t="s">
        <v>63</v>
      </c>
      <c r="D43" s="289">
        <v>25377</v>
      </c>
      <c r="E43" s="289">
        <v>2020</v>
      </c>
      <c r="F43" s="288" t="s">
        <v>142</v>
      </c>
      <c r="G43" s="291">
        <v>108</v>
      </c>
    </row>
    <row r="44" spans="1:7" ht="15.75" outlineLevel="2" thickBot="1" x14ac:dyDescent="0.3">
      <c r="A44" s="301" t="s">
        <v>15</v>
      </c>
      <c r="B44" s="302" t="s">
        <v>210</v>
      </c>
      <c r="C44" s="303" t="s">
        <v>118</v>
      </c>
      <c r="D44" s="304">
        <v>25839</v>
      </c>
      <c r="E44" s="304">
        <v>2020</v>
      </c>
      <c r="F44" s="303" t="s">
        <v>142</v>
      </c>
      <c r="G44" s="305">
        <v>58</v>
      </c>
    </row>
    <row r="45" spans="1:7" ht="15.75" outlineLevel="1" thickBot="1" x14ac:dyDescent="0.3">
      <c r="A45" s="306"/>
      <c r="B45" s="307" t="s">
        <v>219</v>
      </c>
      <c r="C45" s="308"/>
      <c r="D45" s="309"/>
      <c r="E45" s="309"/>
      <c r="F45" s="308"/>
      <c r="G45" s="310">
        <f>SUBTOTAL(9,G37:G44)</f>
        <v>2884</v>
      </c>
    </row>
    <row r="46" spans="1:7" outlineLevel="2" x14ac:dyDescent="0.25">
      <c r="A46" s="292" t="s">
        <v>15</v>
      </c>
      <c r="B46" s="293" t="s">
        <v>220</v>
      </c>
      <c r="C46" s="294" t="s">
        <v>21</v>
      </c>
      <c r="D46" s="295">
        <v>25086</v>
      </c>
      <c r="E46" s="295">
        <v>2020</v>
      </c>
      <c r="F46" s="294" t="s">
        <v>142</v>
      </c>
      <c r="G46" s="296">
        <v>212</v>
      </c>
    </row>
    <row r="47" spans="1:7" outlineLevel="2" x14ac:dyDescent="0.25">
      <c r="A47" s="290" t="s">
        <v>15</v>
      </c>
      <c r="B47" s="113" t="s">
        <v>220</v>
      </c>
      <c r="C47" s="288" t="s">
        <v>22</v>
      </c>
      <c r="D47" s="289">
        <v>25095</v>
      </c>
      <c r="E47" s="289">
        <v>2020</v>
      </c>
      <c r="F47" s="288" t="s">
        <v>142</v>
      </c>
      <c r="G47" s="291">
        <v>421</v>
      </c>
    </row>
    <row r="48" spans="1:7" outlineLevel="2" x14ac:dyDescent="0.25">
      <c r="A48" s="290" t="s">
        <v>15</v>
      </c>
      <c r="B48" s="113" t="s">
        <v>220</v>
      </c>
      <c r="C48" s="288" t="s">
        <v>30</v>
      </c>
      <c r="D48" s="289">
        <v>25168</v>
      </c>
      <c r="E48" s="289">
        <v>2020</v>
      </c>
      <c r="F48" s="288" t="s">
        <v>142</v>
      </c>
      <c r="G48" s="291">
        <v>170</v>
      </c>
    </row>
    <row r="49" spans="1:7" outlineLevel="2" x14ac:dyDescent="0.25">
      <c r="A49" s="290" t="s">
        <v>15</v>
      </c>
      <c r="B49" s="113" t="s">
        <v>220</v>
      </c>
      <c r="C49" s="288" t="s">
        <v>58</v>
      </c>
      <c r="D49" s="289">
        <v>25328</v>
      </c>
      <c r="E49" s="289">
        <v>2020</v>
      </c>
      <c r="F49" s="288" t="s">
        <v>142</v>
      </c>
      <c r="G49" s="291">
        <v>510</v>
      </c>
    </row>
    <row r="50" spans="1:7" outlineLevel="2" x14ac:dyDescent="0.25">
      <c r="A50" s="290" t="s">
        <v>15</v>
      </c>
      <c r="B50" s="113" t="s">
        <v>220</v>
      </c>
      <c r="C50" s="288" t="s">
        <v>86</v>
      </c>
      <c r="D50" s="289">
        <v>25580</v>
      </c>
      <c r="E50" s="289">
        <v>2020</v>
      </c>
      <c r="F50" s="288" t="s">
        <v>142</v>
      </c>
      <c r="G50" s="291">
        <v>103</v>
      </c>
    </row>
    <row r="51" spans="1:7" outlineLevel="2" x14ac:dyDescent="0.25">
      <c r="A51" s="290" t="s">
        <v>15</v>
      </c>
      <c r="B51" s="113" t="s">
        <v>220</v>
      </c>
      <c r="C51" s="288" t="s">
        <v>96</v>
      </c>
      <c r="D51" s="289">
        <v>25662</v>
      </c>
      <c r="E51" s="289">
        <v>2020</v>
      </c>
      <c r="F51" s="288" t="s">
        <v>142</v>
      </c>
      <c r="G51" s="291">
        <v>780</v>
      </c>
    </row>
    <row r="52" spans="1:7" ht="15.75" outlineLevel="2" thickBot="1" x14ac:dyDescent="0.3">
      <c r="A52" s="301" t="s">
        <v>15</v>
      </c>
      <c r="B52" s="302" t="s">
        <v>220</v>
      </c>
      <c r="C52" s="303" t="s">
        <v>124</v>
      </c>
      <c r="D52" s="304">
        <v>25867</v>
      </c>
      <c r="E52" s="304">
        <v>2020</v>
      </c>
      <c r="F52" s="303" t="s">
        <v>142</v>
      </c>
      <c r="G52" s="305">
        <v>193</v>
      </c>
    </row>
    <row r="53" spans="1:7" ht="15.75" outlineLevel="1" thickBot="1" x14ac:dyDescent="0.3">
      <c r="A53" s="306"/>
      <c r="B53" s="307" t="s">
        <v>228</v>
      </c>
      <c r="C53" s="308"/>
      <c r="D53" s="309"/>
      <c r="E53" s="309"/>
      <c r="F53" s="308"/>
      <c r="G53" s="310">
        <f>SUBTOTAL(9,G46:G52)</f>
        <v>2389</v>
      </c>
    </row>
    <row r="54" spans="1:7" outlineLevel="2" x14ac:dyDescent="0.25">
      <c r="A54" s="292" t="s">
        <v>15</v>
      </c>
      <c r="B54" s="293" t="s">
        <v>229</v>
      </c>
      <c r="C54" s="294" t="s">
        <v>72</v>
      </c>
      <c r="D54" s="295">
        <v>25438</v>
      </c>
      <c r="E54" s="295">
        <v>2020</v>
      </c>
      <c r="F54" s="294" t="s">
        <v>142</v>
      </c>
      <c r="G54" s="296">
        <v>215</v>
      </c>
    </row>
    <row r="55" spans="1:7" ht="15.75" outlineLevel="2" thickBot="1" x14ac:dyDescent="0.3">
      <c r="A55" s="301" t="s">
        <v>15</v>
      </c>
      <c r="B55" s="302" t="s">
        <v>229</v>
      </c>
      <c r="C55" s="303" t="s">
        <v>83</v>
      </c>
      <c r="D55" s="304">
        <v>25530</v>
      </c>
      <c r="E55" s="304">
        <v>2020</v>
      </c>
      <c r="F55" s="303" t="s">
        <v>142</v>
      </c>
      <c r="G55" s="305">
        <v>342</v>
      </c>
    </row>
    <row r="56" spans="1:7" ht="15.75" outlineLevel="1" thickBot="1" x14ac:dyDescent="0.3">
      <c r="A56" s="306"/>
      <c r="B56" s="307" t="s">
        <v>231</v>
      </c>
      <c r="C56" s="308"/>
      <c r="D56" s="309"/>
      <c r="E56" s="309"/>
      <c r="F56" s="308"/>
      <c r="G56" s="310">
        <f>SUBTOTAL(9,G54:G55)</f>
        <v>557</v>
      </c>
    </row>
    <row r="57" spans="1:7" outlineLevel="2" x14ac:dyDescent="0.25">
      <c r="A57" s="292" t="s">
        <v>15</v>
      </c>
      <c r="B57" s="293" t="s">
        <v>232</v>
      </c>
      <c r="C57" s="294" t="s">
        <v>449</v>
      </c>
      <c r="D57" s="295">
        <v>25151</v>
      </c>
      <c r="E57" s="295">
        <v>2020</v>
      </c>
      <c r="F57" s="294" t="s">
        <v>142</v>
      </c>
      <c r="G57" s="296">
        <v>0</v>
      </c>
    </row>
    <row r="58" spans="1:7" outlineLevel="2" x14ac:dyDescent="0.25">
      <c r="A58" s="290" t="s">
        <v>15</v>
      </c>
      <c r="B58" s="113" t="s">
        <v>232</v>
      </c>
      <c r="C58" s="288" t="s">
        <v>32</v>
      </c>
      <c r="D58" s="289">
        <v>25178</v>
      </c>
      <c r="E58" s="289">
        <v>2020</v>
      </c>
      <c r="F58" s="288" t="s">
        <v>142</v>
      </c>
      <c r="G58" s="291">
        <v>79</v>
      </c>
    </row>
    <row r="59" spans="1:7" outlineLevel="2" x14ac:dyDescent="0.25">
      <c r="A59" s="290" t="s">
        <v>15</v>
      </c>
      <c r="B59" s="113" t="s">
        <v>232</v>
      </c>
      <c r="C59" s="288" t="s">
        <v>33</v>
      </c>
      <c r="D59" s="289">
        <v>25181</v>
      </c>
      <c r="E59" s="289">
        <v>2020</v>
      </c>
      <c r="F59" s="288" t="s">
        <v>142</v>
      </c>
      <c r="G59" s="291">
        <v>1350</v>
      </c>
    </row>
    <row r="60" spans="1:7" outlineLevel="2" x14ac:dyDescent="0.25">
      <c r="A60" s="290" t="s">
        <v>15</v>
      </c>
      <c r="B60" s="113" t="s">
        <v>232</v>
      </c>
      <c r="C60" s="288" t="s">
        <v>42</v>
      </c>
      <c r="D60" s="289">
        <v>25279</v>
      </c>
      <c r="E60" s="289">
        <v>2020</v>
      </c>
      <c r="F60" s="288" t="s">
        <v>142</v>
      </c>
      <c r="G60" s="291">
        <v>1180</v>
      </c>
    </row>
    <row r="61" spans="1:7" outlineLevel="2" x14ac:dyDescent="0.25">
      <c r="A61" s="290" t="s">
        <v>15</v>
      </c>
      <c r="B61" s="113" t="s">
        <v>232</v>
      </c>
      <c r="C61" s="288" t="s">
        <v>43</v>
      </c>
      <c r="D61" s="289">
        <v>25281</v>
      </c>
      <c r="E61" s="289">
        <v>2020</v>
      </c>
      <c r="F61" s="288" t="s">
        <v>142</v>
      </c>
      <c r="G61" s="291">
        <v>105</v>
      </c>
    </row>
    <row r="62" spans="1:7" outlineLevel="2" x14ac:dyDescent="0.25">
      <c r="A62" s="290" t="s">
        <v>15</v>
      </c>
      <c r="B62" s="113" t="s">
        <v>232</v>
      </c>
      <c r="C62" s="288" t="s">
        <v>59</v>
      </c>
      <c r="D62" s="289">
        <v>25335</v>
      </c>
      <c r="E62" s="289">
        <v>2020</v>
      </c>
      <c r="F62" s="288" t="s">
        <v>142</v>
      </c>
      <c r="G62" s="291">
        <v>1640</v>
      </c>
    </row>
    <row r="63" spans="1:7" outlineLevel="2" x14ac:dyDescent="0.25">
      <c r="A63" s="290" t="s">
        <v>15</v>
      </c>
      <c r="B63" s="113" t="s">
        <v>232</v>
      </c>
      <c r="C63" s="288" t="s">
        <v>60</v>
      </c>
      <c r="D63" s="289">
        <v>25339</v>
      </c>
      <c r="E63" s="289">
        <v>2020</v>
      </c>
      <c r="F63" s="288" t="s">
        <v>142</v>
      </c>
      <c r="G63" s="291">
        <v>110</v>
      </c>
    </row>
    <row r="64" spans="1:7" outlineLevel="2" x14ac:dyDescent="0.25">
      <c r="A64" s="290" t="s">
        <v>15</v>
      </c>
      <c r="B64" s="113" t="s">
        <v>232</v>
      </c>
      <c r="C64" s="288" t="s">
        <v>88</v>
      </c>
      <c r="D64" s="289">
        <v>25594</v>
      </c>
      <c r="E64" s="289">
        <v>2020</v>
      </c>
      <c r="F64" s="288" t="s">
        <v>142</v>
      </c>
      <c r="G64" s="291">
        <v>100</v>
      </c>
    </row>
    <row r="65" spans="1:7" outlineLevel="2" x14ac:dyDescent="0.25">
      <c r="A65" s="290" t="s">
        <v>15</v>
      </c>
      <c r="B65" s="113" t="s">
        <v>232</v>
      </c>
      <c r="C65" s="288" t="s">
        <v>119</v>
      </c>
      <c r="D65" s="289">
        <v>25841</v>
      </c>
      <c r="E65" s="289">
        <v>2020</v>
      </c>
      <c r="F65" s="288" t="s">
        <v>142</v>
      </c>
      <c r="G65" s="291">
        <v>195</v>
      </c>
    </row>
    <row r="66" spans="1:7" ht="15.75" outlineLevel="2" thickBot="1" x14ac:dyDescent="0.3">
      <c r="A66" s="301" t="s">
        <v>15</v>
      </c>
      <c r="B66" s="302" t="s">
        <v>232</v>
      </c>
      <c r="C66" s="303" t="s">
        <v>121</v>
      </c>
      <c r="D66" s="304">
        <v>25845</v>
      </c>
      <c r="E66" s="304">
        <v>2020</v>
      </c>
      <c r="F66" s="303" t="s">
        <v>142</v>
      </c>
      <c r="G66" s="305">
        <v>212</v>
      </c>
    </row>
    <row r="67" spans="1:7" ht="15.75" outlineLevel="1" thickBot="1" x14ac:dyDescent="0.3">
      <c r="A67" s="306"/>
      <c r="B67" s="307" t="s">
        <v>243</v>
      </c>
      <c r="C67" s="308"/>
      <c r="D67" s="309"/>
      <c r="E67" s="309"/>
      <c r="F67" s="308"/>
      <c r="G67" s="310">
        <f>SUBTOTAL(9,G57:G66)</f>
        <v>4971</v>
      </c>
    </row>
    <row r="68" spans="1:7" outlineLevel="2" x14ac:dyDescent="0.25">
      <c r="A68" s="292" t="s">
        <v>15</v>
      </c>
      <c r="B68" s="293" t="s">
        <v>244</v>
      </c>
      <c r="C68" s="294" t="s">
        <v>39</v>
      </c>
      <c r="D68" s="295">
        <v>25258</v>
      </c>
      <c r="E68" s="295">
        <v>2020</v>
      </c>
      <c r="F68" s="294" t="s">
        <v>142</v>
      </c>
      <c r="G68" s="296">
        <v>795</v>
      </c>
    </row>
    <row r="69" spans="1:7" outlineLevel="2" x14ac:dyDescent="0.25">
      <c r="A69" s="290" t="s">
        <v>15</v>
      </c>
      <c r="B69" s="113" t="s">
        <v>244</v>
      </c>
      <c r="C69" s="288" t="s">
        <v>65</v>
      </c>
      <c r="D69" s="289">
        <v>25394</v>
      </c>
      <c r="E69" s="289">
        <v>2020</v>
      </c>
      <c r="F69" s="288" t="s">
        <v>142</v>
      </c>
      <c r="G69" s="291">
        <v>0</v>
      </c>
    </row>
    <row r="70" spans="1:7" outlineLevel="2" x14ac:dyDescent="0.25">
      <c r="A70" s="290" t="s">
        <v>15</v>
      </c>
      <c r="B70" s="113" t="s">
        <v>244</v>
      </c>
      <c r="C70" s="288" t="s">
        <v>80</v>
      </c>
      <c r="D70" s="289">
        <v>25513</v>
      </c>
      <c r="E70" s="289">
        <v>2020</v>
      </c>
      <c r="F70" s="288" t="s">
        <v>142</v>
      </c>
      <c r="G70" s="291">
        <v>812</v>
      </c>
    </row>
    <row r="71" spans="1:7" outlineLevel="2" x14ac:dyDescent="0.25">
      <c r="A71" s="290" t="s">
        <v>15</v>
      </c>
      <c r="B71" s="113" t="s">
        <v>244</v>
      </c>
      <c r="C71" s="288" t="s">
        <v>81</v>
      </c>
      <c r="D71" s="289">
        <v>25518</v>
      </c>
      <c r="E71" s="289">
        <v>2020</v>
      </c>
      <c r="F71" s="288" t="s">
        <v>142</v>
      </c>
      <c r="G71" s="291">
        <v>270</v>
      </c>
    </row>
    <row r="72" spans="1:7" outlineLevel="2" x14ac:dyDescent="0.25">
      <c r="A72" s="290" t="s">
        <v>15</v>
      </c>
      <c r="B72" s="113" t="s">
        <v>244</v>
      </c>
      <c r="C72" s="288" t="s">
        <v>94</v>
      </c>
      <c r="D72" s="289">
        <v>25653</v>
      </c>
      <c r="E72" s="289">
        <v>2020</v>
      </c>
      <c r="F72" s="288" t="s">
        <v>142</v>
      </c>
      <c r="G72" s="291">
        <v>592</v>
      </c>
    </row>
    <row r="73" spans="1:7" outlineLevel="2" x14ac:dyDescent="0.25">
      <c r="A73" s="290" t="s">
        <v>15</v>
      </c>
      <c r="B73" s="113" t="s">
        <v>244</v>
      </c>
      <c r="C73" s="288" t="s">
        <v>117</v>
      </c>
      <c r="D73" s="289">
        <v>25823</v>
      </c>
      <c r="E73" s="289">
        <v>2020</v>
      </c>
      <c r="F73" s="288" t="s">
        <v>142</v>
      </c>
      <c r="G73" s="291">
        <v>0</v>
      </c>
    </row>
    <row r="74" spans="1:7" outlineLevel="2" x14ac:dyDescent="0.25">
      <c r="A74" s="290" t="s">
        <v>15</v>
      </c>
      <c r="B74" s="113" t="s">
        <v>244</v>
      </c>
      <c r="C74" s="288" t="s">
        <v>125</v>
      </c>
      <c r="D74" s="289">
        <v>25871</v>
      </c>
      <c r="E74" s="289">
        <v>2020</v>
      </c>
      <c r="F74" s="288" t="s">
        <v>142</v>
      </c>
      <c r="G74" s="291">
        <v>910</v>
      </c>
    </row>
    <row r="75" spans="1:7" ht="15.75" outlineLevel="2" thickBot="1" x14ac:dyDescent="0.3">
      <c r="A75" s="301" t="s">
        <v>15</v>
      </c>
      <c r="B75" s="302" t="s">
        <v>244</v>
      </c>
      <c r="C75" s="303" t="s">
        <v>129</v>
      </c>
      <c r="D75" s="304">
        <v>25885</v>
      </c>
      <c r="E75" s="304">
        <v>2020</v>
      </c>
      <c r="F75" s="303" t="s">
        <v>142</v>
      </c>
      <c r="G75" s="305">
        <v>560</v>
      </c>
    </row>
    <row r="76" spans="1:7" ht="15.75" outlineLevel="1" thickBot="1" x14ac:dyDescent="0.3">
      <c r="A76" s="306"/>
      <c r="B76" s="307" t="s">
        <v>253</v>
      </c>
      <c r="C76" s="308"/>
      <c r="D76" s="309"/>
      <c r="E76" s="309"/>
      <c r="F76" s="308"/>
      <c r="G76" s="310">
        <f>SUBTOTAL(9,G68:G75)</f>
        <v>3939</v>
      </c>
    </row>
    <row r="77" spans="1:7" outlineLevel="2" x14ac:dyDescent="0.25">
      <c r="A77" s="292" t="s">
        <v>15</v>
      </c>
      <c r="B77" s="293" t="s">
        <v>254</v>
      </c>
      <c r="C77" s="294" t="s">
        <v>26</v>
      </c>
      <c r="D77" s="295">
        <v>25126</v>
      </c>
      <c r="E77" s="295">
        <v>2020</v>
      </c>
      <c r="F77" s="294" t="s">
        <v>142</v>
      </c>
      <c r="G77" s="296">
        <v>28</v>
      </c>
    </row>
    <row r="78" spans="1:7" outlineLevel="2" x14ac:dyDescent="0.25">
      <c r="A78" s="290" t="s">
        <v>15</v>
      </c>
      <c r="B78" s="113" t="s">
        <v>254</v>
      </c>
      <c r="C78" s="288" t="s">
        <v>31</v>
      </c>
      <c r="D78" s="289">
        <v>25175</v>
      </c>
      <c r="E78" s="289">
        <v>2020</v>
      </c>
      <c r="F78" s="288" t="s">
        <v>142</v>
      </c>
      <c r="G78" s="291">
        <v>380</v>
      </c>
    </row>
    <row r="79" spans="1:7" outlineLevel="2" x14ac:dyDescent="0.25">
      <c r="A79" s="290" t="s">
        <v>15</v>
      </c>
      <c r="B79" s="113" t="s">
        <v>254</v>
      </c>
      <c r="C79" s="288" t="s">
        <v>35</v>
      </c>
      <c r="D79" s="289">
        <v>25200</v>
      </c>
      <c r="E79" s="289">
        <v>2020</v>
      </c>
      <c r="F79" s="288" t="s">
        <v>142</v>
      </c>
      <c r="G79" s="291">
        <v>102</v>
      </c>
    </row>
    <row r="80" spans="1:7" outlineLevel="2" x14ac:dyDescent="0.25">
      <c r="A80" s="290" t="s">
        <v>15</v>
      </c>
      <c r="B80" s="113" t="s">
        <v>254</v>
      </c>
      <c r="C80" s="288" t="s">
        <v>36</v>
      </c>
      <c r="D80" s="289">
        <v>25214</v>
      </c>
      <c r="E80" s="289">
        <v>2020</v>
      </c>
      <c r="F80" s="288" t="s">
        <v>142</v>
      </c>
      <c r="G80" s="291">
        <v>490</v>
      </c>
    </row>
    <row r="81" spans="1:7" outlineLevel="2" x14ac:dyDescent="0.25">
      <c r="A81" s="290" t="s">
        <v>15</v>
      </c>
      <c r="B81" s="113" t="s">
        <v>254</v>
      </c>
      <c r="C81" s="288" t="s">
        <v>48</v>
      </c>
      <c r="D81" s="289">
        <v>25295</v>
      </c>
      <c r="E81" s="289">
        <v>2020</v>
      </c>
      <c r="F81" s="288" t="s">
        <v>142</v>
      </c>
      <c r="G81" s="291">
        <v>352</v>
      </c>
    </row>
    <row r="82" spans="1:7" outlineLevel="2" x14ac:dyDescent="0.25">
      <c r="A82" s="290" t="s">
        <v>15</v>
      </c>
      <c r="B82" s="113" t="s">
        <v>254</v>
      </c>
      <c r="C82" s="288" t="s">
        <v>75</v>
      </c>
      <c r="D82" s="289">
        <v>25486</v>
      </c>
      <c r="E82" s="289">
        <v>2020</v>
      </c>
      <c r="F82" s="288" t="s">
        <v>142</v>
      </c>
      <c r="G82" s="291">
        <v>9</v>
      </c>
    </row>
    <row r="83" spans="1:7" outlineLevel="2" x14ac:dyDescent="0.25">
      <c r="A83" s="290" t="s">
        <v>15</v>
      </c>
      <c r="B83" s="113" t="s">
        <v>254</v>
      </c>
      <c r="C83" s="288" t="s">
        <v>103</v>
      </c>
      <c r="D83" s="289">
        <v>25758</v>
      </c>
      <c r="E83" s="289">
        <v>2020</v>
      </c>
      <c r="F83" s="288" t="s">
        <v>142</v>
      </c>
      <c r="G83" s="291">
        <v>180</v>
      </c>
    </row>
    <row r="84" spans="1:7" outlineLevel="2" x14ac:dyDescent="0.25">
      <c r="A84" s="290" t="s">
        <v>15</v>
      </c>
      <c r="B84" s="113" t="s">
        <v>254</v>
      </c>
      <c r="C84" s="288" t="s">
        <v>109</v>
      </c>
      <c r="D84" s="289">
        <v>25785</v>
      </c>
      <c r="E84" s="289">
        <v>2020</v>
      </c>
      <c r="F84" s="288" t="s">
        <v>142</v>
      </c>
      <c r="G84" s="291">
        <v>2300</v>
      </c>
    </row>
    <row r="85" spans="1:7" outlineLevel="2" x14ac:dyDescent="0.25">
      <c r="A85" s="290" t="s">
        <v>15</v>
      </c>
      <c r="B85" s="113" t="s">
        <v>254</v>
      </c>
      <c r="C85" s="288" t="s">
        <v>112</v>
      </c>
      <c r="D85" s="289">
        <v>25799</v>
      </c>
      <c r="E85" s="289">
        <v>2020</v>
      </c>
      <c r="F85" s="288" t="s">
        <v>142</v>
      </c>
      <c r="G85" s="291">
        <v>6</v>
      </c>
    </row>
    <row r="86" spans="1:7" outlineLevel="2" x14ac:dyDescent="0.25">
      <c r="A86" s="290" t="s">
        <v>15</v>
      </c>
      <c r="B86" s="113" t="s">
        <v>254</v>
      </c>
      <c r="C86" s="288" t="s">
        <v>116</v>
      </c>
      <c r="D86" s="289">
        <v>25817</v>
      </c>
      <c r="E86" s="289">
        <v>2020</v>
      </c>
      <c r="F86" s="288" t="s">
        <v>142</v>
      </c>
      <c r="G86" s="291">
        <v>60</v>
      </c>
    </row>
    <row r="87" spans="1:7" ht="15.75" outlineLevel="2" thickBot="1" x14ac:dyDescent="0.3">
      <c r="A87" s="301" t="s">
        <v>15</v>
      </c>
      <c r="B87" s="302" t="s">
        <v>254</v>
      </c>
      <c r="C87" s="303" t="s">
        <v>131</v>
      </c>
      <c r="D87" s="304">
        <v>25899</v>
      </c>
      <c r="E87" s="304">
        <v>2020</v>
      </c>
      <c r="F87" s="303" t="s">
        <v>142</v>
      </c>
      <c r="G87" s="305">
        <v>421</v>
      </c>
    </row>
    <row r="88" spans="1:7" ht="15.75" outlineLevel="1" thickBot="1" x14ac:dyDescent="0.3">
      <c r="A88" s="306"/>
      <c r="B88" s="307" t="s">
        <v>266</v>
      </c>
      <c r="C88" s="308"/>
      <c r="D88" s="309"/>
      <c r="E88" s="309"/>
      <c r="F88" s="308"/>
      <c r="G88" s="310">
        <f>SUBTOTAL(9,G77:G87)</f>
        <v>4328</v>
      </c>
    </row>
    <row r="89" spans="1:7" outlineLevel="2" x14ac:dyDescent="0.25">
      <c r="A89" s="292" t="s">
        <v>15</v>
      </c>
      <c r="B89" s="293" t="s">
        <v>267</v>
      </c>
      <c r="C89" s="294" t="s">
        <v>23</v>
      </c>
      <c r="D89" s="295">
        <v>25099</v>
      </c>
      <c r="E89" s="295">
        <v>2020</v>
      </c>
      <c r="F89" s="294" t="s">
        <v>142</v>
      </c>
      <c r="G89" s="296">
        <v>229</v>
      </c>
    </row>
    <row r="90" spans="1:7" outlineLevel="2" x14ac:dyDescent="0.25">
      <c r="A90" s="290" t="s">
        <v>15</v>
      </c>
      <c r="B90" s="113" t="s">
        <v>267</v>
      </c>
      <c r="C90" s="288" t="s">
        <v>40</v>
      </c>
      <c r="D90" s="289">
        <v>25260</v>
      </c>
      <c r="E90" s="289">
        <v>2020</v>
      </c>
      <c r="F90" s="288" t="s">
        <v>142</v>
      </c>
      <c r="G90" s="291">
        <v>120</v>
      </c>
    </row>
    <row r="91" spans="1:7" outlineLevel="2" x14ac:dyDescent="0.25">
      <c r="A91" s="290" t="s">
        <v>15</v>
      </c>
      <c r="B91" s="113" t="s">
        <v>267</v>
      </c>
      <c r="C91" s="288" t="s">
        <v>41</v>
      </c>
      <c r="D91" s="289">
        <v>25269</v>
      </c>
      <c r="E91" s="289">
        <v>2020</v>
      </c>
      <c r="F91" s="288" t="s">
        <v>142</v>
      </c>
      <c r="G91" s="291">
        <v>65</v>
      </c>
    </row>
    <row r="92" spans="1:7" outlineLevel="2" x14ac:dyDescent="0.25">
      <c r="A92" s="290" t="s">
        <v>15</v>
      </c>
      <c r="B92" s="113" t="s">
        <v>267</v>
      </c>
      <c r="C92" s="288" t="s">
        <v>44</v>
      </c>
      <c r="D92" s="289">
        <v>25286</v>
      </c>
      <c r="E92" s="289">
        <v>2020</v>
      </c>
      <c r="F92" s="288" t="s">
        <v>142</v>
      </c>
      <c r="G92" s="291">
        <v>105</v>
      </c>
    </row>
    <row r="93" spans="1:7" outlineLevel="2" x14ac:dyDescent="0.25">
      <c r="A93" s="290" t="s">
        <v>15</v>
      </c>
      <c r="B93" s="113" t="s">
        <v>267</v>
      </c>
      <c r="C93" s="288" t="s">
        <v>70</v>
      </c>
      <c r="D93" s="289">
        <v>25430</v>
      </c>
      <c r="E93" s="289">
        <v>2020</v>
      </c>
      <c r="F93" s="288" t="s">
        <v>142</v>
      </c>
      <c r="G93" s="291">
        <v>11</v>
      </c>
    </row>
    <row r="94" spans="1:7" outlineLevel="2" x14ac:dyDescent="0.25">
      <c r="A94" s="290" t="s">
        <v>15</v>
      </c>
      <c r="B94" s="113" t="s">
        <v>267</v>
      </c>
      <c r="C94" s="288" t="s">
        <v>73</v>
      </c>
      <c r="D94" s="289">
        <v>25473</v>
      </c>
      <c r="E94" s="289">
        <v>2020</v>
      </c>
      <c r="F94" s="288" t="s">
        <v>142</v>
      </c>
      <c r="G94" s="291">
        <v>473</v>
      </c>
    </row>
    <row r="95" spans="1:7" outlineLevel="2" x14ac:dyDescent="0.25">
      <c r="A95" s="290" t="s">
        <v>15</v>
      </c>
      <c r="B95" s="113" t="s">
        <v>267</v>
      </c>
      <c r="C95" s="288" t="s">
        <v>104</v>
      </c>
      <c r="D95" s="289">
        <v>25769</v>
      </c>
      <c r="E95" s="289">
        <v>2020</v>
      </c>
      <c r="F95" s="288" t="s">
        <v>142</v>
      </c>
      <c r="G95" s="291">
        <v>210</v>
      </c>
    </row>
    <row r="96" spans="1:7" ht="15.75" outlineLevel="2" thickBot="1" x14ac:dyDescent="0.3">
      <c r="A96" s="301" t="s">
        <v>15</v>
      </c>
      <c r="B96" s="302" t="s">
        <v>267</v>
      </c>
      <c r="C96" s="303" t="s">
        <v>130</v>
      </c>
      <c r="D96" s="304">
        <v>25898</v>
      </c>
      <c r="E96" s="304">
        <v>2020</v>
      </c>
      <c r="F96" s="303" t="s">
        <v>142</v>
      </c>
      <c r="G96" s="305">
        <v>401</v>
      </c>
    </row>
    <row r="97" spans="1:7" ht="15.75" outlineLevel="1" thickBot="1" x14ac:dyDescent="0.3">
      <c r="A97" s="306"/>
      <c r="B97" s="307" t="s">
        <v>276</v>
      </c>
      <c r="C97" s="308"/>
      <c r="D97" s="309"/>
      <c r="E97" s="309"/>
      <c r="F97" s="308"/>
      <c r="G97" s="310">
        <f>SUBTOTAL(9,G89:G96)</f>
        <v>1614</v>
      </c>
    </row>
    <row r="98" spans="1:7" outlineLevel="2" x14ac:dyDescent="0.25">
      <c r="A98" s="292" t="s">
        <v>15</v>
      </c>
      <c r="B98" s="293" t="s">
        <v>277</v>
      </c>
      <c r="C98" s="294" t="s">
        <v>99</v>
      </c>
      <c r="D98" s="295">
        <v>25740</v>
      </c>
      <c r="E98" s="295">
        <v>2020</v>
      </c>
      <c r="F98" s="294" t="s">
        <v>142</v>
      </c>
      <c r="G98" s="296">
        <v>350</v>
      </c>
    </row>
    <row r="99" spans="1:7" ht="15.75" outlineLevel="2" thickBot="1" x14ac:dyDescent="0.3">
      <c r="A99" s="301" t="s">
        <v>15</v>
      </c>
      <c r="B99" s="302" t="s">
        <v>277</v>
      </c>
      <c r="C99" s="303" t="s">
        <v>102</v>
      </c>
      <c r="D99" s="304">
        <v>25754</v>
      </c>
      <c r="E99" s="304">
        <v>2020</v>
      </c>
      <c r="F99" s="303" t="s">
        <v>142</v>
      </c>
      <c r="G99" s="305">
        <v>60</v>
      </c>
    </row>
    <row r="100" spans="1:7" ht="15.75" outlineLevel="1" thickBot="1" x14ac:dyDescent="0.3">
      <c r="A100" s="306"/>
      <c r="B100" s="307" t="s">
        <v>279</v>
      </c>
      <c r="C100" s="308"/>
      <c r="D100" s="309"/>
      <c r="E100" s="309"/>
      <c r="F100" s="308"/>
      <c r="G100" s="310">
        <f>SUBTOTAL(9,G98:G99)</f>
        <v>410</v>
      </c>
    </row>
    <row r="101" spans="1:7" outlineLevel="2" x14ac:dyDescent="0.25">
      <c r="A101" s="292" t="s">
        <v>15</v>
      </c>
      <c r="B101" s="293" t="s">
        <v>280</v>
      </c>
      <c r="C101" s="294" t="s">
        <v>20</v>
      </c>
      <c r="D101" s="295">
        <v>25053</v>
      </c>
      <c r="E101" s="295">
        <v>2020</v>
      </c>
      <c r="F101" s="294" t="s">
        <v>142</v>
      </c>
      <c r="G101" s="296">
        <v>120</v>
      </c>
    </row>
    <row r="102" spans="1:7" outlineLevel="2" x14ac:dyDescent="0.25">
      <c r="A102" s="290" t="s">
        <v>15</v>
      </c>
      <c r="B102" s="113" t="s">
        <v>280</v>
      </c>
      <c r="C102" s="288" t="s">
        <v>24</v>
      </c>
      <c r="D102" s="289">
        <v>25120</v>
      </c>
      <c r="E102" s="289">
        <v>2020</v>
      </c>
      <c r="F102" s="288" t="s">
        <v>142</v>
      </c>
      <c r="G102" s="291">
        <v>512</v>
      </c>
    </row>
    <row r="103" spans="1:7" outlineLevel="2" x14ac:dyDescent="0.25">
      <c r="A103" s="290" t="s">
        <v>15</v>
      </c>
      <c r="B103" s="113" t="s">
        <v>280</v>
      </c>
      <c r="C103" s="288" t="s">
        <v>46</v>
      </c>
      <c r="D103" s="289">
        <v>25290</v>
      </c>
      <c r="E103" s="289">
        <v>2020</v>
      </c>
      <c r="F103" s="288" t="s">
        <v>142</v>
      </c>
      <c r="G103" s="291">
        <v>420</v>
      </c>
    </row>
    <row r="104" spans="1:7" outlineLevel="2" x14ac:dyDescent="0.25">
      <c r="A104" s="290" t="s">
        <v>15</v>
      </c>
      <c r="B104" s="113" t="s">
        <v>280</v>
      </c>
      <c r="C104" s="288" t="s">
        <v>52</v>
      </c>
      <c r="D104" s="289">
        <v>25312</v>
      </c>
      <c r="E104" s="289">
        <v>2020</v>
      </c>
      <c r="F104" s="288" t="s">
        <v>142</v>
      </c>
      <c r="G104" s="291">
        <v>28</v>
      </c>
    </row>
    <row r="105" spans="1:7" outlineLevel="2" x14ac:dyDescent="0.25">
      <c r="A105" s="290" t="s">
        <v>15</v>
      </c>
      <c r="B105" s="113" t="s">
        <v>280</v>
      </c>
      <c r="C105" s="288" t="s">
        <v>82</v>
      </c>
      <c r="D105" s="289">
        <v>25524</v>
      </c>
      <c r="E105" s="289">
        <v>2020</v>
      </c>
      <c r="F105" s="288" t="s">
        <v>142</v>
      </c>
      <c r="G105" s="291">
        <v>81</v>
      </c>
    </row>
    <row r="106" spans="1:7" outlineLevel="2" x14ac:dyDescent="0.25">
      <c r="A106" s="290" t="s">
        <v>15</v>
      </c>
      <c r="B106" s="113" t="s">
        <v>280</v>
      </c>
      <c r="C106" s="288" t="s">
        <v>84</v>
      </c>
      <c r="D106" s="289">
        <v>25535</v>
      </c>
      <c r="E106" s="289">
        <v>2020</v>
      </c>
      <c r="F106" s="288" t="s">
        <v>142</v>
      </c>
      <c r="G106" s="291">
        <v>121</v>
      </c>
    </row>
    <row r="107" spans="1:7" outlineLevel="2" x14ac:dyDescent="0.25">
      <c r="A107" s="290" t="s">
        <v>15</v>
      </c>
      <c r="B107" s="113" t="s">
        <v>280</v>
      </c>
      <c r="C107" s="288" t="s">
        <v>93</v>
      </c>
      <c r="D107" s="289">
        <v>25649</v>
      </c>
      <c r="E107" s="289">
        <v>2020</v>
      </c>
      <c r="F107" s="288" t="s">
        <v>142</v>
      </c>
      <c r="G107" s="291">
        <v>201</v>
      </c>
    </row>
    <row r="108" spans="1:7" outlineLevel="2" x14ac:dyDescent="0.25">
      <c r="A108" s="290" t="s">
        <v>15</v>
      </c>
      <c r="B108" s="113" t="s">
        <v>280</v>
      </c>
      <c r="C108" s="288" t="s">
        <v>100</v>
      </c>
      <c r="D108" s="289">
        <v>25743</v>
      </c>
      <c r="E108" s="289">
        <v>2020</v>
      </c>
      <c r="F108" s="288" t="s">
        <v>142</v>
      </c>
      <c r="G108" s="291">
        <v>63</v>
      </c>
    </row>
    <row r="109" spans="1:7" outlineLevel="2" x14ac:dyDescent="0.25">
      <c r="A109" s="290" t="s">
        <v>15</v>
      </c>
      <c r="B109" s="113" t="s">
        <v>280</v>
      </c>
      <c r="C109" s="288" t="s">
        <v>113</v>
      </c>
      <c r="D109" s="289">
        <v>25805</v>
      </c>
      <c r="E109" s="289">
        <v>2020</v>
      </c>
      <c r="F109" s="288" t="s">
        <v>142</v>
      </c>
      <c r="G109" s="291">
        <v>71</v>
      </c>
    </row>
    <row r="110" spans="1:7" ht="15.75" outlineLevel="2" thickBot="1" x14ac:dyDescent="0.3">
      <c r="A110" s="301" t="s">
        <v>15</v>
      </c>
      <c r="B110" s="302" t="s">
        <v>280</v>
      </c>
      <c r="C110" s="303" t="s">
        <v>79</v>
      </c>
      <c r="D110" s="304">
        <v>25506</v>
      </c>
      <c r="E110" s="304">
        <v>2020</v>
      </c>
      <c r="F110" s="303" t="s">
        <v>142</v>
      </c>
      <c r="G110" s="305">
        <v>7</v>
      </c>
    </row>
    <row r="111" spans="1:7" ht="15.75" outlineLevel="1" thickBot="1" x14ac:dyDescent="0.3">
      <c r="A111" s="306"/>
      <c r="B111" s="307" t="s">
        <v>291</v>
      </c>
      <c r="C111" s="308"/>
      <c r="D111" s="309"/>
      <c r="E111" s="309"/>
      <c r="F111" s="308"/>
      <c r="G111" s="310">
        <f>SUBTOTAL(9,G101:G110)</f>
        <v>1624</v>
      </c>
    </row>
    <row r="112" spans="1:7" outlineLevel="2" x14ac:dyDescent="0.25">
      <c r="A112" s="292" t="s">
        <v>15</v>
      </c>
      <c r="B112" s="293" t="s">
        <v>292</v>
      </c>
      <c r="C112" s="294" t="s">
        <v>18</v>
      </c>
      <c r="D112" s="295">
        <v>25035</v>
      </c>
      <c r="E112" s="295">
        <v>2020</v>
      </c>
      <c r="F112" s="294" t="s">
        <v>142</v>
      </c>
      <c r="G112" s="296">
        <v>436</v>
      </c>
    </row>
    <row r="113" spans="1:7" outlineLevel="2" x14ac:dyDescent="0.25">
      <c r="A113" s="290" t="s">
        <v>15</v>
      </c>
      <c r="B113" s="113" t="s">
        <v>292</v>
      </c>
      <c r="C113" s="288" t="s">
        <v>19</v>
      </c>
      <c r="D113" s="289">
        <v>25040</v>
      </c>
      <c r="E113" s="289">
        <v>2020</v>
      </c>
      <c r="F113" s="288" t="s">
        <v>142</v>
      </c>
      <c r="G113" s="291">
        <v>64</v>
      </c>
    </row>
    <row r="114" spans="1:7" outlineLevel="2" x14ac:dyDescent="0.25">
      <c r="A114" s="290" t="s">
        <v>15</v>
      </c>
      <c r="B114" s="113" t="s">
        <v>292</v>
      </c>
      <c r="C114" s="288" t="s">
        <v>90</v>
      </c>
      <c r="D114" s="289">
        <v>25599</v>
      </c>
      <c r="E114" s="289">
        <v>2020</v>
      </c>
      <c r="F114" s="288" t="s">
        <v>142</v>
      </c>
      <c r="G114" s="291">
        <v>135</v>
      </c>
    </row>
    <row r="115" spans="1:7" outlineLevel="2" x14ac:dyDescent="0.25">
      <c r="A115" s="290" t="s">
        <v>15</v>
      </c>
      <c r="B115" s="113" t="s">
        <v>292</v>
      </c>
      <c r="C115" s="288" t="s">
        <v>25</v>
      </c>
      <c r="D115" s="289">
        <v>25123</v>
      </c>
      <c r="E115" s="289">
        <v>2020</v>
      </c>
      <c r="F115" s="288" t="s">
        <v>142</v>
      </c>
      <c r="G115" s="291">
        <v>49</v>
      </c>
    </row>
    <row r="116" spans="1:7" outlineLevel="2" x14ac:dyDescent="0.25">
      <c r="A116" s="290" t="s">
        <v>15</v>
      </c>
      <c r="B116" s="113" t="s">
        <v>292</v>
      </c>
      <c r="C116" s="288" t="s">
        <v>38</v>
      </c>
      <c r="D116" s="289">
        <v>25245</v>
      </c>
      <c r="E116" s="289">
        <v>2020</v>
      </c>
      <c r="F116" s="288" t="s">
        <v>142</v>
      </c>
      <c r="G116" s="291">
        <v>795</v>
      </c>
    </row>
    <row r="117" spans="1:7" outlineLevel="2" x14ac:dyDescent="0.25">
      <c r="A117" s="290" t="s">
        <v>15</v>
      </c>
      <c r="B117" s="113" t="s">
        <v>292</v>
      </c>
      <c r="C117" s="288" t="s">
        <v>64</v>
      </c>
      <c r="D117" s="289">
        <v>25386</v>
      </c>
      <c r="E117" s="289">
        <v>2020</v>
      </c>
      <c r="F117" s="288" t="s">
        <v>142</v>
      </c>
      <c r="G117" s="291">
        <v>135</v>
      </c>
    </row>
    <row r="118" spans="1:7" outlineLevel="2" x14ac:dyDescent="0.25">
      <c r="A118" s="290" t="s">
        <v>15</v>
      </c>
      <c r="B118" s="113" t="s">
        <v>292</v>
      </c>
      <c r="C118" s="288" t="s">
        <v>89</v>
      </c>
      <c r="D118" s="289">
        <v>25596</v>
      </c>
      <c r="E118" s="289">
        <v>2020</v>
      </c>
      <c r="F118" s="288" t="s">
        <v>142</v>
      </c>
      <c r="G118" s="291">
        <v>1640</v>
      </c>
    </row>
    <row r="119" spans="1:7" outlineLevel="2" x14ac:dyDescent="0.25">
      <c r="A119" s="290" t="s">
        <v>15</v>
      </c>
      <c r="B119" s="113" t="s">
        <v>292</v>
      </c>
      <c r="C119" s="288" t="s">
        <v>92</v>
      </c>
      <c r="D119" s="289">
        <v>25645</v>
      </c>
      <c r="E119" s="289">
        <v>2020</v>
      </c>
      <c r="F119" s="288" t="s">
        <v>142</v>
      </c>
      <c r="G119" s="291">
        <v>460</v>
      </c>
    </row>
    <row r="120" spans="1:7" outlineLevel="2" x14ac:dyDescent="0.25">
      <c r="A120" s="290" t="s">
        <v>15</v>
      </c>
      <c r="B120" s="113" t="s">
        <v>292</v>
      </c>
      <c r="C120" s="288" t="s">
        <v>111</v>
      </c>
      <c r="D120" s="289">
        <v>25797</v>
      </c>
      <c r="E120" s="289">
        <v>2020</v>
      </c>
      <c r="F120" s="288" t="s">
        <v>142</v>
      </c>
      <c r="G120" s="291">
        <v>50</v>
      </c>
    </row>
    <row r="121" spans="1:7" ht="15.75" outlineLevel="2" thickBot="1" x14ac:dyDescent="0.3">
      <c r="A121" s="301" t="s">
        <v>15</v>
      </c>
      <c r="B121" s="302" t="s">
        <v>292</v>
      </c>
      <c r="C121" s="303" t="s">
        <v>128</v>
      </c>
      <c r="D121" s="304">
        <v>25878</v>
      </c>
      <c r="E121" s="304">
        <v>2020</v>
      </c>
      <c r="F121" s="303" t="s">
        <v>142</v>
      </c>
      <c r="G121" s="305">
        <v>265</v>
      </c>
    </row>
    <row r="122" spans="1:7" ht="15.75" outlineLevel="1" thickBot="1" x14ac:dyDescent="0.3">
      <c r="A122" s="306"/>
      <c r="B122" s="307" t="s">
        <v>303</v>
      </c>
      <c r="C122" s="308"/>
      <c r="D122" s="309"/>
      <c r="E122" s="309"/>
      <c r="F122" s="308"/>
      <c r="G122" s="310">
        <f>SUBTOTAL(9,G112:G121)</f>
        <v>4029</v>
      </c>
    </row>
    <row r="123" spans="1:7" outlineLevel="2" x14ac:dyDescent="0.25">
      <c r="A123" s="292" t="s">
        <v>15</v>
      </c>
      <c r="B123" s="293" t="s">
        <v>304</v>
      </c>
      <c r="C123" s="294" t="s">
        <v>29</v>
      </c>
      <c r="D123" s="295">
        <v>25154</v>
      </c>
      <c r="E123" s="295">
        <v>2020</v>
      </c>
      <c r="F123" s="294" t="s">
        <v>142</v>
      </c>
      <c r="G123" s="296">
        <v>4</v>
      </c>
    </row>
    <row r="124" spans="1:7" outlineLevel="2" x14ac:dyDescent="0.25">
      <c r="A124" s="290" t="s">
        <v>15</v>
      </c>
      <c r="B124" s="113" t="s">
        <v>304</v>
      </c>
      <c r="C124" s="288" t="s">
        <v>37</v>
      </c>
      <c r="D124" s="289">
        <v>25224</v>
      </c>
      <c r="E124" s="289">
        <v>2020</v>
      </c>
      <c r="F124" s="288" t="s">
        <v>142</v>
      </c>
      <c r="G124" s="291">
        <v>0</v>
      </c>
    </row>
    <row r="125" spans="1:7" outlineLevel="2" x14ac:dyDescent="0.25">
      <c r="A125" s="290" t="s">
        <v>15</v>
      </c>
      <c r="B125" s="113" t="s">
        <v>304</v>
      </c>
      <c r="C125" s="288" t="s">
        <v>45</v>
      </c>
      <c r="D125" s="289">
        <v>25288</v>
      </c>
      <c r="E125" s="289">
        <v>2020</v>
      </c>
      <c r="F125" s="288" t="s">
        <v>142</v>
      </c>
      <c r="G125" s="291">
        <v>260</v>
      </c>
    </row>
    <row r="126" spans="1:7" outlineLevel="2" x14ac:dyDescent="0.25">
      <c r="A126" s="290" t="s">
        <v>15</v>
      </c>
      <c r="B126" s="113" t="s">
        <v>304</v>
      </c>
      <c r="C126" s="288" t="s">
        <v>53</v>
      </c>
      <c r="D126" s="289">
        <v>25317</v>
      </c>
      <c r="E126" s="289">
        <v>2020</v>
      </c>
      <c r="F126" s="288" t="s">
        <v>142</v>
      </c>
      <c r="G126" s="291">
        <v>142</v>
      </c>
    </row>
    <row r="127" spans="1:7" outlineLevel="2" x14ac:dyDescent="0.25">
      <c r="A127" s="290" t="s">
        <v>15</v>
      </c>
      <c r="B127" s="113" t="s">
        <v>304</v>
      </c>
      <c r="C127" s="288" t="s">
        <v>68</v>
      </c>
      <c r="D127" s="289">
        <v>25407</v>
      </c>
      <c r="E127" s="289">
        <v>2020</v>
      </c>
      <c r="F127" s="288" t="s">
        <v>142</v>
      </c>
      <c r="G127" s="291">
        <v>1390</v>
      </c>
    </row>
    <row r="128" spans="1:7" outlineLevel="2" x14ac:dyDescent="0.25">
      <c r="A128" s="290" t="s">
        <v>15</v>
      </c>
      <c r="B128" s="113" t="s">
        <v>304</v>
      </c>
      <c r="C128" s="288" t="s">
        <v>101</v>
      </c>
      <c r="D128" s="289">
        <v>25745</v>
      </c>
      <c r="E128" s="289">
        <v>2020</v>
      </c>
      <c r="F128" s="288" t="s">
        <v>142</v>
      </c>
      <c r="G128" s="291">
        <v>510</v>
      </c>
    </row>
    <row r="129" spans="1:7" outlineLevel="2" x14ac:dyDescent="0.25">
      <c r="A129" s="290" t="s">
        <v>15</v>
      </c>
      <c r="B129" s="113" t="s">
        <v>304</v>
      </c>
      <c r="C129" s="288" t="s">
        <v>107</v>
      </c>
      <c r="D129" s="289">
        <v>25779</v>
      </c>
      <c r="E129" s="289">
        <v>2020</v>
      </c>
      <c r="F129" s="288" t="s">
        <v>142</v>
      </c>
      <c r="G129" s="291">
        <v>62</v>
      </c>
    </row>
    <row r="130" spans="1:7" outlineLevel="2" x14ac:dyDescent="0.25">
      <c r="A130" s="290" t="s">
        <v>15</v>
      </c>
      <c r="B130" s="113" t="s">
        <v>304</v>
      </c>
      <c r="C130" s="288" t="s">
        <v>108</v>
      </c>
      <c r="D130" s="289">
        <v>25781</v>
      </c>
      <c r="E130" s="289">
        <v>2020</v>
      </c>
      <c r="F130" s="288" t="s">
        <v>142</v>
      </c>
      <c r="G130" s="291">
        <v>270</v>
      </c>
    </row>
    <row r="131" spans="1:7" outlineLevel="2" x14ac:dyDescent="0.25">
      <c r="A131" s="290" t="s">
        <v>15</v>
      </c>
      <c r="B131" s="113" t="s">
        <v>304</v>
      </c>
      <c r="C131" s="288" t="s">
        <v>110</v>
      </c>
      <c r="D131" s="289">
        <v>25793</v>
      </c>
      <c r="E131" s="289">
        <v>2020</v>
      </c>
      <c r="F131" s="288" t="s">
        <v>142</v>
      </c>
      <c r="G131" s="291">
        <v>70</v>
      </c>
    </row>
    <row r="132" spans="1:7" ht="15.75" outlineLevel="2" thickBot="1" x14ac:dyDescent="0.3">
      <c r="A132" s="301" t="s">
        <v>15</v>
      </c>
      <c r="B132" s="302" t="s">
        <v>304</v>
      </c>
      <c r="C132" s="303" t="s">
        <v>120</v>
      </c>
      <c r="D132" s="304">
        <v>25843</v>
      </c>
      <c r="E132" s="304">
        <v>2020</v>
      </c>
      <c r="F132" s="303" t="s">
        <v>142</v>
      </c>
      <c r="G132" s="305">
        <v>92</v>
      </c>
    </row>
    <row r="133" spans="1:7" ht="15.75" outlineLevel="1" thickBot="1" x14ac:dyDescent="0.3">
      <c r="A133" s="311"/>
      <c r="B133" s="312" t="s">
        <v>314</v>
      </c>
      <c r="C133" s="313"/>
      <c r="D133" s="314"/>
      <c r="E133" s="314"/>
      <c r="F133" s="313"/>
      <c r="G133" s="315">
        <f>SUBTOTAL(9,G123:G132)</f>
        <v>2800</v>
      </c>
    </row>
    <row r="134" spans="1:7" ht="15.75" thickBot="1" x14ac:dyDescent="0.3">
      <c r="A134" s="316"/>
      <c r="B134" s="317" t="s">
        <v>315</v>
      </c>
      <c r="C134" s="318"/>
      <c r="D134" s="319"/>
      <c r="E134" s="319"/>
      <c r="F134" s="318"/>
      <c r="G134" s="320">
        <f>SUBTOTAL(9,G3:G132)</f>
        <v>38565</v>
      </c>
    </row>
  </sheetData>
  <autoFilter ref="A2:G133" xr:uid="{00000000-0001-0000-0600-000000000000}"/>
  <sortState ref="A3:J127">
    <sortCondition ref="C3:C127"/>
  </sortState>
  <mergeCells count="1">
    <mergeCell ref="B1:G1"/>
  </mergeCells>
  <conditionalFormatting sqref="A2:G134">
    <cfRule type="cellIs" dxfId="3" priority="2" operator="equal">
      <formula>12951</formula>
    </cfRule>
  </conditionalFormatting>
  <conditionalFormatting sqref="G2:G1048576">
    <cfRule type="cellIs" dxfId="2" priority="1" operator="equal">
      <formula>1152</formula>
    </cfRule>
  </conditionalFormatting>
  <hyperlinks>
    <hyperlink ref="A1" location="PRESENTACIÓN!A1" display="REGRESAR" xr:uid="{A5F741FB-529C-47A9-9C20-3B4647C5BDD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G134"/>
  <sheetViews>
    <sheetView workbookViewId="0"/>
  </sheetViews>
  <sheetFormatPr baseColWidth="10" defaultRowHeight="15" outlineLevelRow="2" x14ac:dyDescent="0.25"/>
  <cols>
    <col min="1" max="1" width="19.140625" customWidth="1"/>
    <col min="2" max="2" width="25.42578125" bestFit="1" customWidth="1"/>
    <col min="3" max="3" width="18.140625" customWidth="1"/>
    <col min="7" max="7" width="11.42578125" style="114"/>
  </cols>
  <sheetData>
    <row r="1" spans="1:7" ht="57.75" customHeight="1" thickBot="1" x14ac:dyDescent="0.3">
      <c r="A1" s="376" t="s">
        <v>156</v>
      </c>
      <c r="B1" s="459" t="s">
        <v>505</v>
      </c>
      <c r="C1" s="460"/>
      <c r="D1" s="460"/>
      <c r="E1" s="460"/>
      <c r="F1" s="460"/>
      <c r="G1" s="461"/>
    </row>
    <row r="2" spans="1:7" ht="15.75" thickBot="1" x14ac:dyDescent="0.3">
      <c r="A2" s="271" t="s">
        <v>0</v>
      </c>
      <c r="B2" s="272" t="s">
        <v>316</v>
      </c>
      <c r="C2" s="272" t="s">
        <v>133</v>
      </c>
      <c r="D2" s="272" t="s">
        <v>134</v>
      </c>
      <c r="E2" s="272" t="s">
        <v>135</v>
      </c>
      <c r="F2" s="272" t="s">
        <v>136</v>
      </c>
      <c r="G2" s="281" t="s">
        <v>137</v>
      </c>
    </row>
    <row r="3" spans="1:7" outlineLevel="2" x14ac:dyDescent="0.25">
      <c r="A3" s="273" t="s">
        <v>15</v>
      </c>
      <c r="B3" s="274" t="s">
        <v>171</v>
      </c>
      <c r="C3" s="274" t="s">
        <v>34</v>
      </c>
      <c r="D3" s="274">
        <v>25183</v>
      </c>
      <c r="E3" s="274">
        <v>2020</v>
      </c>
      <c r="F3" s="274" t="s">
        <v>141</v>
      </c>
      <c r="G3" s="282">
        <v>95</v>
      </c>
    </row>
    <row r="4" spans="1:7" outlineLevel="2" x14ac:dyDescent="0.25">
      <c r="A4" s="78" t="s">
        <v>15</v>
      </c>
      <c r="B4" s="8" t="s">
        <v>171</v>
      </c>
      <c r="C4" s="8" t="s">
        <v>69</v>
      </c>
      <c r="D4" s="8">
        <v>25426</v>
      </c>
      <c r="E4" s="8">
        <v>2020</v>
      </c>
      <c r="F4" s="8" t="s">
        <v>141</v>
      </c>
      <c r="G4" s="283">
        <v>371</v>
      </c>
    </row>
    <row r="5" spans="1:7" outlineLevel="2" x14ac:dyDescent="0.25">
      <c r="A5" s="78" t="s">
        <v>15</v>
      </c>
      <c r="B5" s="8" t="s">
        <v>171</v>
      </c>
      <c r="C5" s="8" t="s">
        <v>71</v>
      </c>
      <c r="D5" s="8">
        <v>25436</v>
      </c>
      <c r="E5" s="8">
        <v>2020</v>
      </c>
      <c r="F5" s="8" t="s">
        <v>141</v>
      </c>
      <c r="G5" s="283">
        <v>100</v>
      </c>
    </row>
    <row r="6" spans="1:7" outlineLevel="2" x14ac:dyDescent="0.25">
      <c r="A6" s="78" t="s">
        <v>15</v>
      </c>
      <c r="B6" s="8" t="s">
        <v>171</v>
      </c>
      <c r="C6" s="8" t="s">
        <v>98</v>
      </c>
      <c r="D6" s="8">
        <v>25736</v>
      </c>
      <c r="E6" s="8">
        <v>2020</v>
      </c>
      <c r="F6" s="8" t="s">
        <v>141</v>
      </c>
      <c r="G6" s="283">
        <v>70</v>
      </c>
    </row>
    <row r="7" spans="1:7" outlineLevel="2" x14ac:dyDescent="0.25">
      <c r="A7" s="78" t="s">
        <v>15</v>
      </c>
      <c r="B7" s="8" t="s">
        <v>171</v>
      </c>
      <c r="C7" s="8" t="s">
        <v>105</v>
      </c>
      <c r="D7" s="8">
        <v>25772</v>
      </c>
      <c r="E7" s="8">
        <v>2020</v>
      </c>
      <c r="F7" s="8" t="s">
        <v>141</v>
      </c>
      <c r="G7" s="283">
        <v>19</v>
      </c>
    </row>
    <row r="8" spans="1:7" outlineLevel="2" x14ac:dyDescent="0.25">
      <c r="A8" s="78" t="s">
        <v>15</v>
      </c>
      <c r="B8" s="8" t="s">
        <v>171</v>
      </c>
      <c r="C8" s="8" t="s">
        <v>114</v>
      </c>
      <c r="D8" s="8">
        <v>25807</v>
      </c>
      <c r="E8" s="8">
        <v>2020</v>
      </c>
      <c r="F8" s="8" t="s">
        <v>141</v>
      </c>
      <c r="G8" s="283">
        <v>110</v>
      </c>
    </row>
    <row r="9" spans="1:7" ht="15.75" outlineLevel="2" thickBot="1" x14ac:dyDescent="0.3">
      <c r="A9" s="130" t="s">
        <v>15</v>
      </c>
      <c r="B9" s="131" t="s">
        <v>171</v>
      </c>
      <c r="C9" s="131" t="s">
        <v>126</v>
      </c>
      <c r="D9" s="131">
        <v>25873</v>
      </c>
      <c r="E9" s="131">
        <v>2020</v>
      </c>
      <c r="F9" s="131" t="s">
        <v>141</v>
      </c>
      <c r="G9" s="284">
        <v>30</v>
      </c>
    </row>
    <row r="10" spans="1:7" ht="15.75" outlineLevel="1" thickBot="1" x14ac:dyDescent="0.3">
      <c r="A10" s="275"/>
      <c r="B10" s="276" t="s">
        <v>179</v>
      </c>
      <c r="C10" s="276"/>
      <c r="D10" s="276"/>
      <c r="E10" s="276"/>
      <c r="F10" s="276"/>
      <c r="G10" s="285">
        <f>SUBTOTAL(9,G3:G9)</f>
        <v>795</v>
      </c>
    </row>
    <row r="11" spans="1:7" outlineLevel="2" x14ac:dyDescent="0.25">
      <c r="A11" s="67" t="s">
        <v>15</v>
      </c>
      <c r="B11" s="68" t="s">
        <v>180</v>
      </c>
      <c r="C11" s="68" t="s">
        <v>16</v>
      </c>
      <c r="D11" s="68">
        <v>25001</v>
      </c>
      <c r="E11" s="68">
        <v>2020</v>
      </c>
      <c r="F11" s="68" t="s">
        <v>141</v>
      </c>
      <c r="G11" s="286">
        <v>10</v>
      </c>
    </row>
    <row r="12" spans="1:7" outlineLevel="2" x14ac:dyDescent="0.25">
      <c r="A12" s="78" t="s">
        <v>15</v>
      </c>
      <c r="B12" s="8" t="s">
        <v>180</v>
      </c>
      <c r="C12" s="8" t="s">
        <v>51</v>
      </c>
      <c r="D12" s="8">
        <v>25307</v>
      </c>
      <c r="E12" s="8">
        <v>2020</v>
      </c>
      <c r="F12" s="8" t="s">
        <v>141</v>
      </c>
      <c r="G12" s="283">
        <v>75</v>
      </c>
    </row>
    <row r="13" spans="1:7" outlineLevel="2" x14ac:dyDescent="0.25">
      <c r="A13" s="78" t="s">
        <v>15</v>
      </c>
      <c r="B13" s="8" t="s">
        <v>180</v>
      </c>
      <c r="C13" s="8" t="s">
        <v>56</v>
      </c>
      <c r="D13" s="8">
        <v>25324</v>
      </c>
      <c r="E13" s="8">
        <v>2020</v>
      </c>
      <c r="F13" s="8" t="s">
        <v>141</v>
      </c>
      <c r="G13" s="283">
        <v>5</v>
      </c>
    </row>
    <row r="14" spans="1:7" outlineLevel="2" x14ac:dyDescent="0.25">
      <c r="A14" s="78" t="s">
        <v>15</v>
      </c>
      <c r="B14" s="8" t="s">
        <v>180</v>
      </c>
      <c r="C14" s="8" t="s">
        <v>61</v>
      </c>
      <c r="D14" s="8">
        <v>25368</v>
      </c>
      <c r="E14" s="8">
        <v>2020</v>
      </c>
      <c r="F14" s="8" t="s">
        <v>141</v>
      </c>
      <c r="G14" s="283">
        <v>125</v>
      </c>
    </row>
    <row r="15" spans="1:7" outlineLevel="2" x14ac:dyDescent="0.25">
      <c r="A15" s="78" t="s">
        <v>15</v>
      </c>
      <c r="B15" s="8" t="s">
        <v>180</v>
      </c>
      <c r="C15" s="8" t="s">
        <v>74</v>
      </c>
      <c r="D15" s="8">
        <v>25483</v>
      </c>
      <c r="E15" s="8">
        <v>2020</v>
      </c>
      <c r="F15" s="8" t="s">
        <v>141</v>
      </c>
      <c r="G15" s="283">
        <v>25</v>
      </c>
    </row>
    <row r="16" spans="1:7" outlineLevel="2" x14ac:dyDescent="0.25">
      <c r="A16" s="78" t="s">
        <v>15</v>
      </c>
      <c r="B16" s="8" t="s">
        <v>180</v>
      </c>
      <c r="C16" s="8" t="s">
        <v>76</v>
      </c>
      <c r="D16" s="8">
        <v>25488</v>
      </c>
      <c r="E16" s="8">
        <v>2020</v>
      </c>
      <c r="F16" s="8" t="s">
        <v>141</v>
      </c>
      <c r="G16" s="283">
        <v>359</v>
      </c>
    </row>
    <row r="17" spans="1:7" outlineLevel="2" x14ac:dyDescent="0.25">
      <c r="A17" s="78" t="s">
        <v>15</v>
      </c>
      <c r="B17" s="8" t="s">
        <v>180</v>
      </c>
      <c r="C17" s="8" t="s">
        <v>91</v>
      </c>
      <c r="D17" s="8">
        <v>25612</v>
      </c>
      <c r="E17" s="8">
        <v>2020</v>
      </c>
      <c r="F17" s="8" t="s">
        <v>141</v>
      </c>
      <c r="G17" s="283">
        <v>43</v>
      </c>
    </row>
    <row r="18" spans="1:7" ht="15.75" outlineLevel="2" thickBot="1" x14ac:dyDescent="0.3">
      <c r="A18" s="130" t="s">
        <v>15</v>
      </c>
      <c r="B18" s="131" t="s">
        <v>180</v>
      </c>
      <c r="C18" s="131" t="s">
        <v>115</v>
      </c>
      <c r="D18" s="131">
        <v>25815</v>
      </c>
      <c r="E18" s="131">
        <v>2020</v>
      </c>
      <c r="F18" s="131" t="s">
        <v>141</v>
      </c>
      <c r="G18" s="284">
        <v>83</v>
      </c>
    </row>
    <row r="19" spans="1:7" ht="15.75" outlineLevel="1" thickBot="1" x14ac:dyDescent="0.3">
      <c r="A19" s="275"/>
      <c r="B19" s="276" t="s">
        <v>189</v>
      </c>
      <c r="C19" s="276"/>
      <c r="D19" s="276"/>
      <c r="E19" s="276"/>
      <c r="F19" s="276"/>
      <c r="G19" s="285">
        <f>SUBTOTAL(9,G11:G18)</f>
        <v>725</v>
      </c>
    </row>
    <row r="20" spans="1:7" outlineLevel="2" x14ac:dyDescent="0.25">
      <c r="A20" s="67" t="s">
        <v>15</v>
      </c>
      <c r="B20" s="68" t="s">
        <v>190</v>
      </c>
      <c r="C20" s="68" t="s">
        <v>27</v>
      </c>
      <c r="D20" s="68">
        <v>25148</v>
      </c>
      <c r="E20" s="68">
        <v>2020</v>
      </c>
      <c r="F20" s="68" t="s">
        <v>141</v>
      </c>
      <c r="G20" s="286">
        <v>120</v>
      </c>
    </row>
    <row r="21" spans="1:7" outlineLevel="2" x14ac:dyDescent="0.25">
      <c r="A21" s="78" t="s">
        <v>15</v>
      </c>
      <c r="B21" s="8" t="s">
        <v>190</v>
      </c>
      <c r="C21" s="8" t="s">
        <v>54</v>
      </c>
      <c r="D21" s="8">
        <v>25320</v>
      </c>
      <c r="E21" s="8">
        <v>2020</v>
      </c>
      <c r="F21" s="8" t="s">
        <v>141</v>
      </c>
      <c r="G21" s="283">
        <v>200</v>
      </c>
    </row>
    <row r="22" spans="1:7" ht="15.75" outlineLevel="2" thickBot="1" x14ac:dyDescent="0.3">
      <c r="A22" s="130" t="s">
        <v>15</v>
      </c>
      <c r="B22" s="131" t="s">
        <v>190</v>
      </c>
      <c r="C22" s="131" t="s">
        <v>85</v>
      </c>
      <c r="D22" s="131">
        <v>25572</v>
      </c>
      <c r="E22" s="131">
        <v>2020</v>
      </c>
      <c r="F22" s="131" t="s">
        <v>141</v>
      </c>
      <c r="G22" s="284">
        <v>18</v>
      </c>
    </row>
    <row r="23" spans="1:7" ht="15.75" outlineLevel="1" thickBot="1" x14ac:dyDescent="0.3">
      <c r="A23" s="275"/>
      <c r="B23" s="276" t="s">
        <v>194</v>
      </c>
      <c r="C23" s="276"/>
      <c r="D23" s="276"/>
      <c r="E23" s="276"/>
      <c r="F23" s="276"/>
      <c r="G23" s="285">
        <f>SUBTOTAL(9,G20:G22)</f>
        <v>338</v>
      </c>
    </row>
    <row r="24" spans="1:7" outlineLevel="2" x14ac:dyDescent="0.25">
      <c r="A24" s="67" t="s">
        <v>15</v>
      </c>
      <c r="B24" s="68" t="s">
        <v>490</v>
      </c>
      <c r="C24" s="68" t="s">
        <v>17</v>
      </c>
      <c r="D24" s="68">
        <v>25019</v>
      </c>
      <c r="E24" s="68">
        <v>2020</v>
      </c>
      <c r="F24" s="68" t="s">
        <v>141</v>
      </c>
      <c r="G24" s="286">
        <v>43</v>
      </c>
    </row>
    <row r="25" spans="1:7" outlineLevel="2" x14ac:dyDescent="0.25">
      <c r="A25" s="78" t="s">
        <v>15</v>
      </c>
      <c r="B25" s="8" t="s">
        <v>490</v>
      </c>
      <c r="C25" s="8" t="s">
        <v>66</v>
      </c>
      <c r="D25" s="8">
        <v>25398</v>
      </c>
      <c r="E25" s="8">
        <v>2020</v>
      </c>
      <c r="F25" s="8" t="s">
        <v>141</v>
      </c>
      <c r="G25" s="283">
        <v>10</v>
      </c>
    </row>
    <row r="26" spans="1:7" outlineLevel="2" x14ac:dyDescent="0.25">
      <c r="A26" s="78" t="s">
        <v>15</v>
      </c>
      <c r="B26" s="8" t="s">
        <v>490</v>
      </c>
      <c r="C26" s="8" t="s">
        <v>67</v>
      </c>
      <c r="D26" s="8">
        <v>25402</v>
      </c>
      <c r="E26" s="8">
        <v>2020</v>
      </c>
      <c r="F26" s="8" t="s">
        <v>141</v>
      </c>
      <c r="G26" s="283">
        <v>300</v>
      </c>
    </row>
    <row r="27" spans="1:7" outlineLevel="2" x14ac:dyDescent="0.25">
      <c r="A27" s="78" t="s">
        <v>15</v>
      </c>
      <c r="B27" s="8" t="s">
        <v>490</v>
      </c>
      <c r="C27" s="8" t="s">
        <v>77</v>
      </c>
      <c r="D27" s="8">
        <v>25489</v>
      </c>
      <c r="E27" s="8">
        <v>2020</v>
      </c>
      <c r="F27" s="8" t="s">
        <v>141</v>
      </c>
      <c r="G27" s="283">
        <v>15</v>
      </c>
    </row>
    <row r="28" spans="1:7" outlineLevel="2" x14ac:dyDescent="0.25">
      <c r="A28" s="78" t="s">
        <v>15</v>
      </c>
      <c r="B28" s="8" t="s">
        <v>490</v>
      </c>
      <c r="C28" s="8" t="s">
        <v>78</v>
      </c>
      <c r="D28" s="8">
        <v>25491</v>
      </c>
      <c r="E28" s="8">
        <v>2020</v>
      </c>
      <c r="F28" s="8" t="s">
        <v>141</v>
      </c>
      <c r="G28" s="283">
        <v>110</v>
      </c>
    </row>
    <row r="29" spans="1:7" outlineLevel="2" x14ac:dyDescent="0.25">
      <c r="A29" s="78" t="s">
        <v>15</v>
      </c>
      <c r="B29" s="8" t="s">
        <v>490</v>
      </c>
      <c r="C29" s="8" t="s">
        <v>87</v>
      </c>
      <c r="D29" s="8">
        <v>25592</v>
      </c>
      <c r="E29" s="8">
        <v>2020</v>
      </c>
      <c r="F29" s="8" t="s">
        <v>141</v>
      </c>
      <c r="G29" s="283">
        <v>140</v>
      </c>
    </row>
    <row r="30" spans="1:7" outlineLevel="2" x14ac:dyDescent="0.25">
      <c r="A30" s="78" t="s">
        <v>15</v>
      </c>
      <c r="B30" s="8" t="s">
        <v>490</v>
      </c>
      <c r="C30" s="8" t="s">
        <v>95</v>
      </c>
      <c r="D30" s="8">
        <v>25658</v>
      </c>
      <c r="E30" s="8">
        <v>2020</v>
      </c>
      <c r="F30" s="8" t="s">
        <v>141</v>
      </c>
      <c r="G30" s="283">
        <v>330</v>
      </c>
    </row>
    <row r="31" spans="1:7" outlineLevel="2" x14ac:dyDescent="0.25">
      <c r="A31" s="78" t="s">
        <v>15</v>
      </c>
      <c r="B31" s="8" t="s">
        <v>490</v>
      </c>
      <c r="C31" s="8" t="s">
        <v>97</v>
      </c>
      <c r="D31" s="8">
        <v>25718</v>
      </c>
      <c r="E31" s="8">
        <v>2020</v>
      </c>
      <c r="F31" s="8" t="s">
        <v>141</v>
      </c>
      <c r="G31" s="283">
        <v>27</v>
      </c>
    </row>
    <row r="32" spans="1:7" outlineLevel="2" x14ac:dyDescent="0.25">
      <c r="A32" s="78" t="s">
        <v>15</v>
      </c>
      <c r="B32" s="8" t="s">
        <v>490</v>
      </c>
      <c r="C32" s="8" t="s">
        <v>106</v>
      </c>
      <c r="D32" s="8">
        <v>25777</v>
      </c>
      <c r="E32" s="8">
        <v>2020</v>
      </c>
      <c r="F32" s="8" t="s">
        <v>141</v>
      </c>
      <c r="G32" s="283">
        <v>155</v>
      </c>
    </row>
    <row r="33" spans="1:7" outlineLevel="2" x14ac:dyDescent="0.25">
      <c r="A33" s="78" t="s">
        <v>15</v>
      </c>
      <c r="B33" s="8" t="s">
        <v>490</v>
      </c>
      <c r="C33" s="8" t="s">
        <v>122</v>
      </c>
      <c r="D33" s="8">
        <v>25851</v>
      </c>
      <c r="E33" s="8">
        <v>2020</v>
      </c>
      <c r="F33" s="8" t="s">
        <v>141</v>
      </c>
      <c r="G33" s="283">
        <v>29</v>
      </c>
    </row>
    <row r="34" spans="1:7" outlineLevel="2" x14ac:dyDescent="0.25">
      <c r="A34" s="78" t="s">
        <v>15</v>
      </c>
      <c r="B34" s="8" t="s">
        <v>490</v>
      </c>
      <c r="C34" s="8" t="s">
        <v>123</v>
      </c>
      <c r="D34" s="8">
        <v>25862</v>
      </c>
      <c r="E34" s="8">
        <v>2020</v>
      </c>
      <c r="F34" s="8" t="s">
        <v>141</v>
      </c>
      <c r="G34" s="283">
        <v>347</v>
      </c>
    </row>
    <row r="35" spans="1:7" ht="15.75" outlineLevel="2" thickBot="1" x14ac:dyDescent="0.3">
      <c r="A35" s="130" t="s">
        <v>15</v>
      </c>
      <c r="B35" s="131" t="s">
        <v>490</v>
      </c>
      <c r="C35" s="131" t="s">
        <v>127</v>
      </c>
      <c r="D35" s="131">
        <v>25875</v>
      </c>
      <c r="E35" s="131">
        <v>2020</v>
      </c>
      <c r="F35" s="131" t="s">
        <v>141</v>
      </c>
      <c r="G35" s="284">
        <v>350</v>
      </c>
    </row>
    <row r="36" spans="1:7" ht="15.75" outlineLevel="1" thickBot="1" x14ac:dyDescent="0.3">
      <c r="A36" s="275"/>
      <c r="B36" s="276" t="s">
        <v>493</v>
      </c>
      <c r="C36" s="276"/>
      <c r="D36" s="276"/>
      <c r="E36" s="276"/>
      <c r="F36" s="276"/>
      <c r="G36" s="285">
        <f>SUBTOTAL(9,G24:G35)</f>
        <v>1856</v>
      </c>
    </row>
    <row r="37" spans="1:7" outlineLevel="2" x14ac:dyDescent="0.25">
      <c r="A37" s="67" t="s">
        <v>15</v>
      </c>
      <c r="B37" s="68" t="s">
        <v>210</v>
      </c>
      <c r="C37" s="68" t="s">
        <v>47</v>
      </c>
      <c r="D37" s="68">
        <v>25293</v>
      </c>
      <c r="E37" s="68">
        <v>2020</v>
      </c>
      <c r="F37" s="68" t="s">
        <v>141</v>
      </c>
      <c r="G37" s="286">
        <v>150</v>
      </c>
    </row>
    <row r="38" spans="1:7" outlineLevel="2" x14ac:dyDescent="0.25">
      <c r="A38" s="78" t="s">
        <v>15</v>
      </c>
      <c r="B38" s="8" t="s">
        <v>210</v>
      </c>
      <c r="C38" s="8" t="s">
        <v>49</v>
      </c>
      <c r="D38" s="8">
        <v>25297</v>
      </c>
      <c r="E38" s="8">
        <v>2020</v>
      </c>
      <c r="F38" s="8" t="s">
        <v>141</v>
      </c>
      <c r="G38" s="283">
        <v>331</v>
      </c>
    </row>
    <row r="39" spans="1:7" outlineLevel="2" x14ac:dyDescent="0.25">
      <c r="A39" s="78" t="s">
        <v>15</v>
      </c>
      <c r="B39" s="8" t="s">
        <v>210</v>
      </c>
      <c r="C39" s="8" t="s">
        <v>50</v>
      </c>
      <c r="D39" s="8">
        <v>25299</v>
      </c>
      <c r="E39" s="8">
        <v>2020</v>
      </c>
      <c r="F39" s="8" t="s">
        <v>141</v>
      </c>
      <c r="G39" s="283">
        <v>148</v>
      </c>
    </row>
    <row r="40" spans="1:7" outlineLevel="2" x14ac:dyDescent="0.25">
      <c r="A40" s="78" t="s">
        <v>15</v>
      </c>
      <c r="B40" s="8" t="s">
        <v>210</v>
      </c>
      <c r="C40" s="8" t="s">
        <v>55</v>
      </c>
      <c r="D40" s="8">
        <v>25322</v>
      </c>
      <c r="E40" s="8">
        <v>2020</v>
      </c>
      <c r="F40" s="8" t="s">
        <v>141</v>
      </c>
      <c r="G40" s="283">
        <v>700</v>
      </c>
    </row>
    <row r="41" spans="1:7" outlineLevel="2" x14ac:dyDescent="0.25">
      <c r="A41" s="78" t="s">
        <v>15</v>
      </c>
      <c r="B41" s="8" t="s">
        <v>210</v>
      </c>
      <c r="C41" s="8" t="s">
        <v>57</v>
      </c>
      <c r="D41" s="8">
        <v>25326</v>
      </c>
      <c r="E41" s="8">
        <v>2020</v>
      </c>
      <c r="F41" s="8" t="s">
        <v>141</v>
      </c>
      <c r="G41" s="283">
        <v>13</v>
      </c>
    </row>
    <row r="42" spans="1:7" outlineLevel="2" x14ac:dyDescent="0.25">
      <c r="A42" s="78" t="s">
        <v>15</v>
      </c>
      <c r="B42" s="8" t="s">
        <v>210</v>
      </c>
      <c r="C42" s="8" t="s">
        <v>62</v>
      </c>
      <c r="D42" s="8">
        <v>25372</v>
      </c>
      <c r="E42" s="8">
        <v>2020</v>
      </c>
      <c r="F42" s="8" t="s">
        <v>141</v>
      </c>
      <c r="G42" s="283">
        <v>230</v>
      </c>
    </row>
    <row r="43" spans="1:7" outlineLevel="2" x14ac:dyDescent="0.25">
      <c r="A43" s="78" t="s">
        <v>15</v>
      </c>
      <c r="B43" s="8" t="s">
        <v>210</v>
      </c>
      <c r="C43" s="8" t="s">
        <v>63</v>
      </c>
      <c r="D43" s="8">
        <v>25377</v>
      </c>
      <c r="E43" s="8">
        <v>2020</v>
      </c>
      <c r="F43" s="8" t="s">
        <v>141</v>
      </c>
      <c r="G43" s="283">
        <v>273</v>
      </c>
    </row>
    <row r="44" spans="1:7" ht="15.75" outlineLevel="2" thickBot="1" x14ac:dyDescent="0.3">
      <c r="A44" s="130" t="s">
        <v>15</v>
      </c>
      <c r="B44" s="131" t="s">
        <v>210</v>
      </c>
      <c r="C44" s="131" t="s">
        <v>118</v>
      </c>
      <c r="D44" s="131">
        <v>25839</v>
      </c>
      <c r="E44" s="131">
        <v>2020</v>
      </c>
      <c r="F44" s="131" t="s">
        <v>141</v>
      </c>
      <c r="G44" s="284">
        <v>370</v>
      </c>
    </row>
    <row r="45" spans="1:7" ht="15.75" outlineLevel="1" thickBot="1" x14ac:dyDescent="0.3">
      <c r="A45" s="275"/>
      <c r="B45" s="276" t="s">
        <v>219</v>
      </c>
      <c r="C45" s="276"/>
      <c r="D45" s="276"/>
      <c r="E45" s="276"/>
      <c r="F45" s="276"/>
      <c r="G45" s="285">
        <f>SUBTOTAL(9,G37:G44)</f>
        <v>2215</v>
      </c>
    </row>
    <row r="46" spans="1:7" outlineLevel="2" x14ac:dyDescent="0.25">
      <c r="A46" s="67" t="s">
        <v>15</v>
      </c>
      <c r="B46" s="68" t="s">
        <v>220</v>
      </c>
      <c r="C46" s="68" t="s">
        <v>21</v>
      </c>
      <c r="D46" s="68">
        <v>25086</v>
      </c>
      <c r="E46" s="68">
        <v>2020</v>
      </c>
      <c r="F46" s="68" t="s">
        <v>141</v>
      </c>
      <c r="G46" s="286">
        <v>20</v>
      </c>
    </row>
    <row r="47" spans="1:7" outlineLevel="2" x14ac:dyDescent="0.25">
      <c r="A47" s="78" t="s">
        <v>15</v>
      </c>
      <c r="B47" s="8" t="s">
        <v>220</v>
      </c>
      <c r="C47" s="8" t="s">
        <v>22</v>
      </c>
      <c r="D47" s="8">
        <v>25095</v>
      </c>
      <c r="E47" s="8">
        <v>2020</v>
      </c>
      <c r="F47" s="8" t="s">
        <v>141</v>
      </c>
      <c r="G47" s="283">
        <v>300</v>
      </c>
    </row>
    <row r="48" spans="1:7" outlineLevel="2" x14ac:dyDescent="0.25">
      <c r="A48" s="78" t="s">
        <v>15</v>
      </c>
      <c r="B48" s="8" t="s">
        <v>220</v>
      </c>
      <c r="C48" s="8" t="s">
        <v>30</v>
      </c>
      <c r="D48" s="8">
        <v>25168</v>
      </c>
      <c r="E48" s="8">
        <v>2020</v>
      </c>
      <c r="F48" s="8" t="s">
        <v>141</v>
      </c>
      <c r="G48" s="283">
        <v>300</v>
      </c>
    </row>
    <row r="49" spans="1:7" outlineLevel="2" x14ac:dyDescent="0.25">
      <c r="A49" s="78" t="s">
        <v>15</v>
      </c>
      <c r="B49" s="8" t="s">
        <v>220</v>
      </c>
      <c r="C49" s="8" t="s">
        <v>58</v>
      </c>
      <c r="D49" s="8">
        <v>25328</v>
      </c>
      <c r="E49" s="8">
        <v>2020</v>
      </c>
      <c r="F49" s="8" t="s">
        <v>141</v>
      </c>
      <c r="G49" s="283">
        <v>8</v>
      </c>
    </row>
    <row r="50" spans="1:7" outlineLevel="2" x14ac:dyDescent="0.25">
      <c r="A50" s="78" t="s">
        <v>15</v>
      </c>
      <c r="B50" s="8" t="s">
        <v>220</v>
      </c>
      <c r="C50" s="8" t="s">
        <v>86</v>
      </c>
      <c r="D50" s="8">
        <v>25580</v>
      </c>
      <c r="E50" s="8">
        <v>2020</v>
      </c>
      <c r="F50" s="8" t="s">
        <v>141</v>
      </c>
      <c r="G50" s="283">
        <v>10</v>
      </c>
    </row>
    <row r="51" spans="1:7" outlineLevel="2" x14ac:dyDescent="0.25">
      <c r="A51" s="78" t="s">
        <v>15</v>
      </c>
      <c r="B51" s="8" t="s">
        <v>220</v>
      </c>
      <c r="C51" s="8" t="s">
        <v>96</v>
      </c>
      <c r="D51" s="8">
        <v>25662</v>
      </c>
      <c r="E51" s="8">
        <v>2020</v>
      </c>
      <c r="F51" s="8" t="s">
        <v>141</v>
      </c>
      <c r="G51" s="283">
        <v>47</v>
      </c>
    </row>
    <row r="52" spans="1:7" ht="15.75" outlineLevel="2" thickBot="1" x14ac:dyDescent="0.3">
      <c r="A52" s="130" t="s">
        <v>15</v>
      </c>
      <c r="B52" s="131" t="s">
        <v>220</v>
      </c>
      <c r="C52" s="131" t="s">
        <v>124</v>
      </c>
      <c r="D52" s="131">
        <v>25867</v>
      </c>
      <c r="E52" s="131">
        <v>2020</v>
      </c>
      <c r="F52" s="131" t="s">
        <v>141</v>
      </c>
      <c r="G52" s="284">
        <v>294</v>
      </c>
    </row>
    <row r="53" spans="1:7" ht="15.75" outlineLevel="1" thickBot="1" x14ac:dyDescent="0.3">
      <c r="A53" s="275"/>
      <c r="B53" s="276" t="s">
        <v>228</v>
      </c>
      <c r="C53" s="276"/>
      <c r="D53" s="276"/>
      <c r="E53" s="276"/>
      <c r="F53" s="276"/>
      <c r="G53" s="285">
        <f>SUBTOTAL(9,G46:G52)</f>
        <v>979</v>
      </c>
    </row>
    <row r="54" spans="1:7" outlineLevel="2" x14ac:dyDescent="0.25">
      <c r="A54" s="67" t="s">
        <v>15</v>
      </c>
      <c r="B54" s="68" t="s">
        <v>229</v>
      </c>
      <c r="C54" s="68" t="s">
        <v>72</v>
      </c>
      <c r="D54" s="68">
        <v>25438</v>
      </c>
      <c r="E54" s="68">
        <v>2020</v>
      </c>
      <c r="F54" s="68" t="s">
        <v>141</v>
      </c>
      <c r="G54" s="286">
        <v>653</v>
      </c>
    </row>
    <row r="55" spans="1:7" ht="15.75" outlineLevel="2" thickBot="1" x14ac:dyDescent="0.3">
      <c r="A55" s="130" t="s">
        <v>15</v>
      </c>
      <c r="B55" s="131" t="s">
        <v>229</v>
      </c>
      <c r="C55" s="131" t="s">
        <v>83</v>
      </c>
      <c r="D55" s="131">
        <v>25530</v>
      </c>
      <c r="E55" s="131">
        <v>2020</v>
      </c>
      <c r="F55" s="131" t="s">
        <v>141</v>
      </c>
      <c r="G55" s="284">
        <v>250</v>
      </c>
    </row>
    <row r="56" spans="1:7" ht="15.75" outlineLevel="1" thickBot="1" x14ac:dyDescent="0.3">
      <c r="A56" s="275"/>
      <c r="B56" s="276" t="s">
        <v>231</v>
      </c>
      <c r="C56" s="276"/>
      <c r="D56" s="276"/>
      <c r="E56" s="276"/>
      <c r="F56" s="276"/>
      <c r="G56" s="285">
        <f>SUBTOTAL(9,G54:G55)</f>
        <v>903</v>
      </c>
    </row>
    <row r="57" spans="1:7" outlineLevel="2" x14ac:dyDescent="0.25">
      <c r="A57" s="67" t="s">
        <v>15</v>
      </c>
      <c r="B57" s="68" t="s">
        <v>232</v>
      </c>
      <c r="C57" s="68" t="s">
        <v>28</v>
      </c>
      <c r="D57" s="68">
        <v>25151</v>
      </c>
      <c r="E57" s="68">
        <v>2020</v>
      </c>
      <c r="F57" s="68" t="s">
        <v>141</v>
      </c>
      <c r="G57" s="286">
        <v>40</v>
      </c>
    </row>
    <row r="58" spans="1:7" outlineLevel="2" x14ac:dyDescent="0.25">
      <c r="A58" s="78" t="s">
        <v>15</v>
      </c>
      <c r="B58" s="8" t="s">
        <v>232</v>
      </c>
      <c r="C58" s="8" t="s">
        <v>32</v>
      </c>
      <c r="D58" s="8">
        <v>25178</v>
      </c>
      <c r="E58" s="8">
        <v>2020</v>
      </c>
      <c r="F58" s="8" t="s">
        <v>141</v>
      </c>
      <c r="G58" s="283">
        <v>185</v>
      </c>
    </row>
    <row r="59" spans="1:7" outlineLevel="2" x14ac:dyDescent="0.25">
      <c r="A59" s="78" t="s">
        <v>15</v>
      </c>
      <c r="B59" s="8" t="s">
        <v>232</v>
      </c>
      <c r="C59" s="8" t="s">
        <v>33</v>
      </c>
      <c r="D59" s="8">
        <v>25181</v>
      </c>
      <c r="E59" s="8">
        <v>2020</v>
      </c>
      <c r="F59" s="8" t="s">
        <v>141</v>
      </c>
      <c r="G59" s="283">
        <v>155</v>
      </c>
    </row>
    <row r="60" spans="1:7" outlineLevel="2" x14ac:dyDescent="0.25">
      <c r="A60" s="78" t="s">
        <v>15</v>
      </c>
      <c r="B60" s="8" t="s">
        <v>232</v>
      </c>
      <c r="C60" s="8" t="s">
        <v>42</v>
      </c>
      <c r="D60" s="8">
        <v>25279</v>
      </c>
      <c r="E60" s="8">
        <v>2020</v>
      </c>
      <c r="F60" s="8" t="s">
        <v>141</v>
      </c>
      <c r="G60" s="283">
        <v>13</v>
      </c>
    </row>
    <row r="61" spans="1:7" outlineLevel="2" x14ac:dyDescent="0.25">
      <c r="A61" s="78" t="s">
        <v>15</v>
      </c>
      <c r="B61" s="8" t="s">
        <v>232</v>
      </c>
      <c r="C61" s="8" t="s">
        <v>43</v>
      </c>
      <c r="D61" s="8">
        <v>25281</v>
      </c>
      <c r="E61" s="8">
        <v>2020</v>
      </c>
      <c r="F61" s="8" t="s">
        <v>141</v>
      </c>
      <c r="G61" s="283">
        <v>44</v>
      </c>
    </row>
    <row r="62" spans="1:7" outlineLevel="2" x14ac:dyDescent="0.25">
      <c r="A62" s="78" t="s">
        <v>15</v>
      </c>
      <c r="B62" s="8" t="s">
        <v>232</v>
      </c>
      <c r="C62" s="8" t="s">
        <v>59</v>
      </c>
      <c r="D62" s="8">
        <v>25335</v>
      </c>
      <c r="E62" s="8">
        <v>2020</v>
      </c>
      <c r="F62" s="8" t="s">
        <v>141</v>
      </c>
      <c r="G62" s="283">
        <v>0</v>
      </c>
    </row>
    <row r="63" spans="1:7" outlineLevel="2" x14ac:dyDescent="0.25">
      <c r="A63" s="78" t="s">
        <v>15</v>
      </c>
      <c r="B63" s="8" t="s">
        <v>232</v>
      </c>
      <c r="C63" s="8" t="s">
        <v>60</v>
      </c>
      <c r="D63" s="8">
        <v>25339</v>
      </c>
      <c r="E63" s="8">
        <v>2020</v>
      </c>
      <c r="F63" s="8" t="s">
        <v>141</v>
      </c>
      <c r="G63" s="283">
        <v>350</v>
      </c>
    </row>
    <row r="64" spans="1:7" outlineLevel="2" x14ac:dyDescent="0.25">
      <c r="A64" s="78" t="s">
        <v>15</v>
      </c>
      <c r="B64" s="8" t="s">
        <v>232</v>
      </c>
      <c r="C64" s="8" t="s">
        <v>88</v>
      </c>
      <c r="D64" s="8">
        <v>25594</v>
      </c>
      <c r="E64" s="8">
        <v>2020</v>
      </c>
      <c r="F64" s="8" t="s">
        <v>141</v>
      </c>
      <c r="G64" s="283">
        <v>91</v>
      </c>
    </row>
    <row r="65" spans="1:7" outlineLevel="2" x14ac:dyDescent="0.25">
      <c r="A65" s="78" t="s">
        <v>15</v>
      </c>
      <c r="B65" s="8" t="s">
        <v>232</v>
      </c>
      <c r="C65" s="8" t="s">
        <v>119</v>
      </c>
      <c r="D65" s="8">
        <v>25841</v>
      </c>
      <c r="E65" s="8">
        <v>2020</v>
      </c>
      <c r="F65" s="8" t="s">
        <v>141</v>
      </c>
      <c r="G65" s="283">
        <v>120</v>
      </c>
    </row>
    <row r="66" spans="1:7" ht="15.75" outlineLevel="2" thickBot="1" x14ac:dyDescent="0.3">
      <c r="A66" s="130" t="s">
        <v>15</v>
      </c>
      <c r="B66" s="131" t="s">
        <v>232</v>
      </c>
      <c r="C66" s="131" t="s">
        <v>121</v>
      </c>
      <c r="D66" s="131">
        <v>25845</v>
      </c>
      <c r="E66" s="131">
        <v>2020</v>
      </c>
      <c r="F66" s="131" t="s">
        <v>141</v>
      </c>
      <c r="G66" s="284">
        <v>150</v>
      </c>
    </row>
    <row r="67" spans="1:7" ht="15.75" outlineLevel="1" thickBot="1" x14ac:dyDescent="0.3">
      <c r="A67" s="275"/>
      <c r="B67" s="276" t="s">
        <v>243</v>
      </c>
      <c r="C67" s="276"/>
      <c r="D67" s="276"/>
      <c r="E67" s="276"/>
      <c r="F67" s="276"/>
      <c r="G67" s="285">
        <f>SUBTOTAL(9,G57:G66)</f>
        <v>1148</v>
      </c>
    </row>
    <row r="68" spans="1:7" outlineLevel="2" x14ac:dyDescent="0.25">
      <c r="A68" s="67" t="s">
        <v>15</v>
      </c>
      <c r="B68" s="68" t="s">
        <v>244</v>
      </c>
      <c r="C68" s="68" t="s">
        <v>39</v>
      </c>
      <c r="D68" s="68">
        <v>25258</v>
      </c>
      <c r="E68" s="68">
        <v>2020</v>
      </c>
      <c r="F68" s="68" t="s">
        <v>141</v>
      </c>
      <c r="G68" s="286">
        <v>66</v>
      </c>
    </row>
    <row r="69" spans="1:7" outlineLevel="2" x14ac:dyDescent="0.25">
      <c r="A69" s="78" t="s">
        <v>15</v>
      </c>
      <c r="B69" s="8" t="s">
        <v>244</v>
      </c>
      <c r="C69" s="8" t="s">
        <v>65</v>
      </c>
      <c r="D69" s="8">
        <v>25394</v>
      </c>
      <c r="E69" s="8">
        <v>2020</v>
      </c>
      <c r="F69" s="8" t="s">
        <v>141</v>
      </c>
      <c r="G69" s="283">
        <v>35</v>
      </c>
    </row>
    <row r="70" spans="1:7" outlineLevel="2" x14ac:dyDescent="0.25">
      <c r="A70" s="78" t="s">
        <v>15</v>
      </c>
      <c r="B70" s="8" t="s">
        <v>244</v>
      </c>
      <c r="C70" s="8" t="s">
        <v>80</v>
      </c>
      <c r="D70" s="8">
        <v>25513</v>
      </c>
      <c r="E70" s="8">
        <v>2020</v>
      </c>
      <c r="F70" s="8" t="s">
        <v>141</v>
      </c>
      <c r="G70" s="283">
        <v>387</v>
      </c>
    </row>
    <row r="71" spans="1:7" outlineLevel="2" x14ac:dyDescent="0.25">
      <c r="A71" s="78" t="s">
        <v>15</v>
      </c>
      <c r="B71" s="8" t="s">
        <v>244</v>
      </c>
      <c r="C71" s="8" t="s">
        <v>81</v>
      </c>
      <c r="D71" s="8">
        <v>25518</v>
      </c>
      <c r="E71" s="8">
        <v>2020</v>
      </c>
      <c r="F71" s="8" t="s">
        <v>141</v>
      </c>
      <c r="G71" s="283">
        <v>53</v>
      </c>
    </row>
    <row r="72" spans="1:7" outlineLevel="2" x14ac:dyDescent="0.25">
      <c r="A72" s="78" t="s">
        <v>15</v>
      </c>
      <c r="B72" s="8" t="s">
        <v>244</v>
      </c>
      <c r="C72" s="8" t="s">
        <v>94</v>
      </c>
      <c r="D72" s="8">
        <v>25653</v>
      </c>
      <c r="E72" s="8">
        <v>2020</v>
      </c>
      <c r="F72" s="8" t="s">
        <v>141</v>
      </c>
      <c r="G72" s="283">
        <v>180</v>
      </c>
    </row>
    <row r="73" spans="1:7" outlineLevel="2" x14ac:dyDescent="0.25">
      <c r="A73" s="78" t="s">
        <v>15</v>
      </c>
      <c r="B73" s="8" t="s">
        <v>244</v>
      </c>
      <c r="C73" s="8" t="s">
        <v>117</v>
      </c>
      <c r="D73" s="8">
        <v>25823</v>
      </c>
      <c r="E73" s="8">
        <v>2020</v>
      </c>
      <c r="F73" s="8" t="s">
        <v>141</v>
      </c>
      <c r="G73" s="283">
        <v>142</v>
      </c>
    </row>
    <row r="74" spans="1:7" outlineLevel="2" x14ac:dyDescent="0.25">
      <c r="A74" s="78" t="s">
        <v>15</v>
      </c>
      <c r="B74" s="8" t="s">
        <v>244</v>
      </c>
      <c r="C74" s="8" t="s">
        <v>125</v>
      </c>
      <c r="D74" s="8">
        <v>25871</v>
      </c>
      <c r="E74" s="8">
        <v>2020</v>
      </c>
      <c r="F74" s="8" t="s">
        <v>141</v>
      </c>
      <c r="G74" s="283">
        <v>65</v>
      </c>
    </row>
    <row r="75" spans="1:7" ht="15.75" outlineLevel="2" thickBot="1" x14ac:dyDescent="0.3">
      <c r="A75" s="130" t="s">
        <v>15</v>
      </c>
      <c r="B75" s="131" t="s">
        <v>244</v>
      </c>
      <c r="C75" s="131" t="s">
        <v>129</v>
      </c>
      <c r="D75" s="131">
        <v>25885</v>
      </c>
      <c r="E75" s="131">
        <v>2020</v>
      </c>
      <c r="F75" s="131" t="s">
        <v>141</v>
      </c>
      <c r="G75" s="284">
        <v>425</v>
      </c>
    </row>
    <row r="76" spans="1:7" ht="15.75" outlineLevel="1" thickBot="1" x14ac:dyDescent="0.3">
      <c r="A76" s="275"/>
      <c r="B76" s="276" t="s">
        <v>253</v>
      </c>
      <c r="C76" s="276"/>
      <c r="D76" s="276"/>
      <c r="E76" s="276"/>
      <c r="F76" s="276"/>
      <c r="G76" s="285">
        <f>SUBTOTAL(9,G68:G75)</f>
        <v>1353</v>
      </c>
    </row>
    <row r="77" spans="1:7" outlineLevel="2" x14ac:dyDescent="0.25">
      <c r="A77" s="67" t="s">
        <v>15</v>
      </c>
      <c r="B77" s="68" t="s">
        <v>254</v>
      </c>
      <c r="C77" s="68" t="s">
        <v>26</v>
      </c>
      <c r="D77" s="68">
        <v>25126</v>
      </c>
      <c r="E77" s="68">
        <v>2020</v>
      </c>
      <c r="F77" s="68" t="s">
        <v>141</v>
      </c>
      <c r="G77" s="286">
        <v>72</v>
      </c>
    </row>
    <row r="78" spans="1:7" outlineLevel="2" x14ac:dyDescent="0.25">
      <c r="A78" s="78" t="s">
        <v>15</v>
      </c>
      <c r="B78" s="8" t="s">
        <v>254</v>
      </c>
      <c r="C78" s="8" t="s">
        <v>31</v>
      </c>
      <c r="D78" s="8">
        <v>25175</v>
      </c>
      <c r="E78" s="8">
        <v>2020</v>
      </c>
      <c r="F78" s="8" t="s">
        <v>141</v>
      </c>
      <c r="G78" s="283">
        <v>379</v>
      </c>
    </row>
    <row r="79" spans="1:7" outlineLevel="2" x14ac:dyDescent="0.25">
      <c r="A79" s="78" t="s">
        <v>15</v>
      </c>
      <c r="B79" s="8" t="s">
        <v>254</v>
      </c>
      <c r="C79" s="8" t="s">
        <v>35</v>
      </c>
      <c r="D79" s="8">
        <v>25200</v>
      </c>
      <c r="E79" s="8">
        <v>2020</v>
      </c>
      <c r="F79" s="8" t="s">
        <v>141</v>
      </c>
      <c r="G79" s="283">
        <v>85</v>
      </c>
    </row>
    <row r="80" spans="1:7" outlineLevel="2" x14ac:dyDescent="0.25">
      <c r="A80" s="78" t="s">
        <v>15</v>
      </c>
      <c r="B80" s="8" t="s">
        <v>254</v>
      </c>
      <c r="C80" s="8" t="s">
        <v>36</v>
      </c>
      <c r="D80" s="8">
        <v>25214</v>
      </c>
      <c r="E80" s="8">
        <v>2020</v>
      </c>
      <c r="F80" s="8" t="s">
        <v>141</v>
      </c>
      <c r="G80" s="283">
        <v>65</v>
      </c>
    </row>
    <row r="81" spans="1:7" outlineLevel="2" x14ac:dyDescent="0.25">
      <c r="A81" s="78" t="s">
        <v>15</v>
      </c>
      <c r="B81" s="8" t="s">
        <v>254</v>
      </c>
      <c r="C81" s="8" t="s">
        <v>48</v>
      </c>
      <c r="D81" s="8">
        <v>25295</v>
      </c>
      <c r="E81" s="8">
        <v>2020</v>
      </c>
      <c r="F81" s="8" t="s">
        <v>141</v>
      </c>
      <c r="G81" s="283">
        <v>7</v>
      </c>
    </row>
    <row r="82" spans="1:7" outlineLevel="2" x14ac:dyDescent="0.25">
      <c r="A82" s="78" t="s">
        <v>15</v>
      </c>
      <c r="B82" s="8" t="s">
        <v>254</v>
      </c>
      <c r="C82" s="8" t="s">
        <v>75</v>
      </c>
      <c r="D82" s="8">
        <v>25486</v>
      </c>
      <c r="E82" s="8">
        <v>2020</v>
      </c>
      <c r="F82" s="8" t="s">
        <v>141</v>
      </c>
      <c r="G82" s="283">
        <v>100</v>
      </c>
    </row>
    <row r="83" spans="1:7" outlineLevel="2" x14ac:dyDescent="0.25">
      <c r="A83" s="78" t="s">
        <v>15</v>
      </c>
      <c r="B83" s="8" t="s">
        <v>254</v>
      </c>
      <c r="C83" s="8" t="s">
        <v>492</v>
      </c>
      <c r="D83" s="8">
        <v>25758</v>
      </c>
      <c r="E83" s="8">
        <v>2020</v>
      </c>
      <c r="F83" s="8" t="s">
        <v>141</v>
      </c>
      <c r="G83" s="283">
        <v>0</v>
      </c>
    </row>
    <row r="84" spans="1:7" outlineLevel="2" x14ac:dyDescent="0.25">
      <c r="A84" s="78" t="s">
        <v>15</v>
      </c>
      <c r="B84" s="8" t="s">
        <v>254</v>
      </c>
      <c r="C84" s="8" t="s">
        <v>109</v>
      </c>
      <c r="D84" s="8">
        <v>25785</v>
      </c>
      <c r="E84" s="8">
        <v>2020</v>
      </c>
      <c r="F84" s="8" t="s">
        <v>141</v>
      </c>
      <c r="G84" s="283">
        <v>160</v>
      </c>
    </row>
    <row r="85" spans="1:7" outlineLevel="2" x14ac:dyDescent="0.25">
      <c r="A85" s="78" t="s">
        <v>15</v>
      </c>
      <c r="B85" s="8" t="s">
        <v>254</v>
      </c>
      <c r="C85" s="8" t="s">
        <v>112</v>
      </c>
      <c r="D85" s="8">
        <v>25799</v>
      </c>
      <c r="E85" s="8">
        <v>2020</v>
      </c>
      <c r="F85" s="8" t="s">
        <v>141</v>
      </c>
      <c r="G85" s="283">
        <v>105</v>
      </c>
    </row>
    <row r="86" spans="1:7" outlineLevel="2" x14ac:dyDescent="0.25">
      <c r="A86" s="78" t="s">
        <v>15</v>
      </c>
      <c r="B86" s="8" t="s">
        <v>254</v>
      </c>
      <c r="C86" s="8" t="s">
        <v>116</v>
      </c>
      <c r="D86" s="8">
        <v>25817</v>
      </c>
      <c r="E86" s="8">
        <v>2020</v>
      </c>
      <c r="F86" s="8" t="s">
        <v>141</v>
      </c>
      <c r="G86" s="283">
        <v>40</v>
      </c>
    </row>
    <row r="87" spans="1:7" ht="15.75" outlineLevel="2" thickBot="1" x14ac:dyDescent="0.3">
      <c r="A87" s="130" t="s">
        <v>15</v>
      </c>
      <c r="B87" s="131" t="s">
        <v>254</v>
      </c>
      <c r="C87" s="131" t="s">
        <v>131</v>
      </c>
      <c r="D87" s="131">
        <v>25899</v>
      </c>
      <c r="E87" s="131">
        <v>2020</v>
      </c>
      <c r="F87" s="131" t="s">
        <v>141</v>
      </c>
      <c r="G87" s="284">
        <v>3</v>
      </c>
    </row>
    <row r="88" spans="1:7" ht="15.75" outlineLevel="1" thickBot="1" x14ac:dyDescent="0.3">
      <c r="A88" s="275"/>
      <c r="B88" s="276" t="s">
        <v>266</v>
      </c>
      <c r="C88" s="276"/>
      <c r="D88" s="276"/>
      <c r="E88" s="276"/>
      <c r="F88" s="276"/>
      <c r="G88" s="285">
        <f>SUBTOTAL(9,G77:G87)</f>
        <v>1016</v>
      </c>
    </row>
    <row r="89" spans="1:7" outlineLevel="2" x14ac:dyDescent="0.25">
      <c r="A89" s="67" t="s">
        <v>15</v>
      </c>
      <c r="B89" s="68" t="s">
        <v>267</v>
      </c>
      <c r="C89" s="68" t="s">
        <v>23</v>
      </c>
      <c r="D89" s="68">
        <v>25099</v>
      </c>
      <c r="E89" s="68">
        <v>2020</v>
      </c>
      <c r="F89" s="68" t="s">
        <v>141</v>
      </c>
      <c r="G89" s="286">
        <v>53</v>
      </c>
    </row>
    <row r="90" spans="1:7" outlineLevel="2" x14ac:dyDescent="0.25">
      <c r="A90" s="78" t="s">
        <v>15</v>
      </c>
      <c r="B90" s="8" t="s">
        <v>267</v>
      </c>
      <c r="C90" s="8" t="s">
        <v>40</v>
      </c>
      <c r="D90" s="8">
        <v>25260</v>
      </c>
      <c r="E90" s="8">
        <v>2020</v>
      </c>
      <c r="F90" s="8" t="s">
        <v>141</v>
      </c>
      <c r="G90" s="283">
        <v>1400</v>
      </c>
    </row>
    <row r="91" spans="1:7" outlineLevel="2" x14ac:dyDescent="0.25">
      <c r="A91" s="78" t="s">
        <v>15</v>
      </c>
      <c r="B91" s="8" t="s">
        <v>267</v>
      </c>
      <c r="C91" s="8" t="s">
        <v>41</v>
      </c>
      <c r="D91" s="8">
        <v>25269</v>
      </c>
      <c r="E91" s="8">
        <v>2020</v>
      </c>
      <c r="F91" s="8" t="s">
        <v>141</v>
      </c>
      <c r="G91" s="283">
        <v>135</v>
      </c>
    </row>
    <row r="92" spans="1:7" outlineLevel="2" x14ac:dyDescent="0.25">
      <c r="A92" s="78" t="s">
        <v>15</v>
      </c>
      <c r="B92" s="8" t="s">
        <v>267</v>
      </c>
      <c r="C92" s="8" t="s">
        <v>44</v>
      </c>
      <c r="D92" s="8">
        <v>25286</v>
      </c>
      <c r="E92" s="8">
        <v>2020</v>
      </c>
      <c r="F92" s="8" t="s">
        <v>141</v>
      </c>
      <c r="G92" s="283">
        <v>170</v>
      </c>
    </row>
    <row r="93" spans="1:7" outlineLevel="2" x14ac:dyDescent="0.25">
      <c r="A93" s="78" t="s">
        <v>15</v>
      </c>
      <c r="B93" s="8" t="s">
        <v>267</v>
      </c>
      <c r="C93" s="8" t="s">
        <v>70</v>
      </c>
      <c r="D93" s="8">
        <v>25430</v>
      </c>
      <c r="E93" s="8">
        <v>2020</v>
      </c>
      <c r="F93" s="8" t="s">
        <v>141</v>
      </c>
      <c r="G93" s="283">
        <v>250</v>
      </c>
    </row>
    <row r="94" spans="1:7" outlineLevel="2" x14ac:dyDescent="0.25">
      <c r="A94" s="78" t="s">
        <v>15</v>
      </c>
      <c r="B94" s="8" t="s">
        <v>267</v>
      </c>
      <c r="C94" s="8" t="s">
        <v>73</v>
      </c>
      <c r="D94" s="8">
        <v>25473</v>
      </c>
      <c r="E94" s="8">
        <v>2020</v>
      </c>
      <c r="F94" s="8" t="s">
        <v>141</v>
      </c>
      <c r="G94" s="283">
        <v>54</v>
      </c>
    </row>
    <row r="95" spans="1:7" outlineLevel="2" x14ac:dyDescent="0.25">
      <c r="A95" s="78" t="s">
        <v>15</v>
      </c>
      <c r="B95" s="8" t="s">
        <v>267</v>
      </c>
      <c r="C95" s="8" t="s">
        <v>104</v>
      </c>
      <c r="D95" s="8">
        <v>25769</v>
      </c>
      <c r="E95" s="8">
        <v>2020</v>
      </c>
      <c r="F95" s="8" t="s">
        <v>141</v>
      </c>
      <c r="G95" s="283">
        <v>350</v>
      </c>
    </row>
    <row r="96" spans="1:7" ht="15.75" outlineLevel="2" thickBot="1" x14ac:dyDescent="0.3">
      <c r="A96" s="130" t="s">
        <v>15</v>
      </c>
      <c r="B96" s="131" t="s">
        <v>267</v>
      </c>
      <c r="C96" s="131" t="s">
        <v>130</v>
      </c>
      <c r="D96" s="131">
        <v>25898</v>
      </c>
      <c r="E96" s="131">
        <v>2020</v>
      </c>
      <c r="F96" s="131" t="s">
        <v>141</v>
      </c>
      <c r="G96" s="284">
        <v>25</v>
      </c>
    </row>
    <row r="97" spans="1:7" ht="15.75" outlineLevel="1" thickBot="1" x14ac:dyDescent="0.3">
      <c r="A97" s="275"/>
      <c r="B97" s="276" t="s">
        <v>276</v>
      </c>
      <c r="C97" s="276"/>
      <c r="D97" s="276"/>
      <c r="E97" s="276"/>
      <c r="F97" s="276"/>
      <c r="G97" s="285">
        <f>SUBTOTAL(9,G89:G96)</f>
        <v>2437</v>
      </c>
    </row>
    <row r="98" spans="1:7" outlineLevel="2" x14ac:dyDescent="0.25">
      <c r="A98" s="67" t="s">
        <v>15</v>
      </c>
      <c r="B98" s="68" t="s">
        <v>277</v>
      </c>
      <c r="C98" s="68" t="s">
        <v>99</v>
      </c>
      <c r="D98" s="68">
        <v>25740</v>
      </c>
      <c r="E98" s="68">
        <v>2020</v>
      </c>
      <c r="F98" s="68" t="s">
        <v>141</v>
      </c>
      <c r="G98" s="286">
        <v>54</v>
      </c>
    </row>
    <row r="99" spans="1:7" ht="15.75" outlineLevel="2" thickBot="1" x14ac:dyDescent="0.3">
      <c r="A99" s="130" t="s">
        <v>15</v>
      </c>
      <c r="B99" s="131" t="s">
        <v>277</v>
      </c>
      <c r="C99" s="131" t="s">
        <v>102</v>
      </c>
      <c r="D99" s="131">
        <v>25754</v>
      </c>
      <c r="E99" s="131">
        <v>2020</v>
      </c>
      <c r="F99" s="131" t="s">
        <v>141</v>
      </c>
      <c r="G99" s="284">
        <v>38</v>
      </c>
    </row>
    <row r="100" spans="1:7" ht="15.75" outlineLevel="1" thickBot="1" x14ac:dyDescent="0.3">
      <c r="A100" s="275"/>
      <c r="B100" s="276" t="s">
        <v>279</v>
      </c>
      <c r="C100" s="276"/>
      <c r="D100" s="276"/>
      <c r="E100" s="276"/>
      <c r="F100" s="276"/>
      <c r="G100" s="285">
        <f>SUBTOTAL(9,G98:G99)</f>
        <v>92</v>
      </c>
    </row>
    <row r="101" spans="1:7" outlineLevel="2" x14ac:dyDescent="0.25">
      <c r="A101" s="67" t="s">
        <v>15</v>
      </c>
      <c r="B101" s="68" t="s">
        <v>280</v>
      </c>
      <c r="C101" s="68" t="s">
        <v>20</v>
      </c>
      <c r="D101" s="68">
        <v>25053</v>
      </c>
      <c r="E101" s="68">
        <v>2020</v>
      </c>
      <c r="F101" s="68" t="s">
        <v>141</v>
      </c>
      <c r="G101" s="286">
        <v>150</v>
      </c>
    </row>
    <row r="102" spans="1:7" outlineLevel="2" x14ac:dyDescent="0.25">
      <c r="A102" s="78" t="s">
        <v>15</v>
      </c>
      <c r="B102" s="8" t="s">
        <v>280</v>
      </c>
      <c r="C102" s="8" t="s">
        <v>24</v>
      </c>
      <c r="D102" s="8">
        <v>25120</v>
      </c>
      <c r="E102" s="8">
        <v>2020</v>
      </c>
      <c r="F102" s="8" t="s">
        <v>141</v>
      </c>
      <c r="G102" s="283">
        <v>150</v>
      </c>
    </row>
    <row r="103" spans="1:7" outlineLevel="2" x14ac:dyDescent="0.25">
      <c r="A103" s="78" t="s">
        <v>15</v>
      </c>
      <c r="B103" s="8" t="s">
        <v>280</v>
      </c>
      <c r="C103" s="8" t="s">
        <v>46</v>
      </c>
      <c r="D103" s="8">
        <v>25290</v>
      </c>
      <c r="E103" s="8">
        <v>2020</v>
      </c>
      <c r="F103" s="8" t="s">
        <v>141</v>
      </c>
      <c r="G103" s="283">
        <v>300</v>
      </c>
    </row>
    <row r="104" spans="1:7" outlineLevel="2" x14ac:dyDescent="0.25">
      <c r="A104" s="78" t="s">
        <v>15</v>
      </c>
      <c r="B104" s="8" t="s">
        <v>280</v>
      </c>
      <c r="C104" s="8" t="s">
        <v>52</v>
      </c>
      <c r="D104" s="8">
        <v>25312</v>
      </c>
      <c r="E104" s="8">
        <v>2020</v>
      </c>
      <c r="F104" s="8" t="s">
        <v>141</v>
      </c>
      <c r="G104" s="283">
        <v>5</v>
      </c>
    </row>
    <row r="105" spans="1:7" outlineLevel="2" x14ac:dyDescent="0.25">
      <c r="A105" s="78" t="s">
        <v>15</v>
      </c>
      <c r="B105" s="8" t="s">
        <v>280</v>
      </c>
      <c r="C105" s="8" t="s">
        <v>82</v>
      </c>
      <c r="D105" s="8">
        <v>25524</v>
      </c>
      <c r="E105" s="8">
        <v>2020</v>
      </c>
      <c r="F105" s="8" t="s">
        <v>141</v>
      </c>
      <c r="G105" s="283">
        <v>100</v>
      </c>
    </row>
    <row r="106" spans="1:7" outlineLevel="2" x14ac:dyDescent="0.25">
      <c r="A106" s="78" t="s">
        <v>15</v>
      </c>
      <c r="B106" s="8" t="s">
        <v>280</v>
      </c>
      <c r="C106" s="8" t="s">
        <v>84</v>
      </c>
      <c r="D106" s="8">
        <v>25535</v>
      </c>
      <c r="E106" s="8">
        <v>2020</v>
      </c>
      <c r="F106" s="8" t="s">
        <v>141</v>
      </c>
      <c r="G106" s="283">
        <v>100</v>
      </c>
    </row>
    <row r="107" spans="1:7" outlineLevel="2" x14ac:dyDescent="0.25">
      <c r="A107" s="78" t="s">
        <v>15</v>
      </c>
      <c r="B107" s="8" t="s">
        <v>280</v>
      </c>
      <c r="C107" s="8" t="s">
        <v>93</v>
      </c>
      <c r="D107" s="8">
        <v>25649</v>
      </c>
      <c r="E107" s="8">
        <v>2020</v>
      </c>
      <c r="F107" s="8" t="s">
        <v>141</v>
      </c>
      <c r="G107" s="283">
        <v>300</v>
      </c>
    </row>
    <row r="108" spans="1:7" outlineLevel="2" x14ac:dyDescent="0.25">
      <c r="A108" s="78" t="s">
        <v>15</v>
      </c>
      <c r="B108" s="8" t="s">
        <v>280</v>
      </c>
      <c r="C108" s="8" t="s">
        <v>100</v>
      </c>
      <c r="D108" s="8">
        <v>25743</v>
      </c>
      <c r="E108" s="8">
        <v>2020</v>
      </c>
      <c r="F108" s="8" t="s">
        <v>141</v>
      </c>
      <c r="G108" s="283">
        <v>25</v>
      </c>
    </row>
    <row r="109" spans="1:7" outlineLevel="2" x14ac:dyDescent="0.25">
      <c r="A109" s="78" t="s">
        <v>15</v>
      </c>
      <c r="B109" s="8" t="s">
        <v>280</v>
      </c>
      <c r="C109" s="8" t="s">
        <v>113</v>
      </c>
      <c r="D109" s="8">
        <v>25805</v>
      </c>
      <c r="E109" s="8">
        <v>2020</v>
      </c>
      <c r="F109" s="8" t="s">
        <v>141</v>
      </c>
      <c r="G109" s="283">
        <v>100</v>
      </c>
    </row>
    <row r="110" spans="1:7" ht="15.75" outlineLevel="2" thickBot="1" x14ac:dyDescent="0.3">
      <c r="A110" s="130" t="s">
        <v>15</v>
      </c>
      <c r="B110" s="131" t="s">
        <v>280</v>
      </c>
      <c r="C110" s="131" t="s">
        <v>79</v>
      </c>
      <c r="D110" s="131">
        <v>25506</v>
      </c>
      <c r="E110" s="131">
        <v>2020</v>
      </c>
      <c r="F110" s="131" t="s">
        <v>141</v>
      </c>
      <c r="G110" s="284">
        <v>195</v>
      </c>
    </row>
    <row r="111" spans="1:7" ht="15.75" outlineLevel="1" thickBot="1" x14ac:dyDescent="0.3">
      <c r="A111" s="275"/>
      <c r="B111" s="276" t="s">
        <v>291</v>
      </c>
      <c r="C111" s="276"/>
      <c r="D111" s="276"/>
      <c r="E111" s="276"/>
      <c r="F111" s="276"/>
      <c r="G111" s="285">
        <f>SUBTOTAL(9,G101:G110)</f>
        <v>1425</v>
      </c>
    </row>
    <row r="112" spans="1:7" outlineLevel="2" x14ac:dyDescent="0.25">
      <c r="A112" s="67" t="s">
        <v>15</v>
      </c>
      <c r="B112" s="68" t="s">
        <v>292</v>
      </c>
      <c r="C112" s="68" t="s">
        <v>18</v>
      </c>
      <c r="D112" s="68">
        <v>25035</v>
      </c>
      <c r="E112" s="68">
        <v>2020</v>
      </c>
      <c r="F112" s="68" t="s">
        <v>141</v>
      </c>
      <c r="G112" s="286">
        <v>200</v>
      </c>
    </row>
    <row r="113" spans="1:7" outlineLevel="2" x14ac:dyDescent="0.25">
      <c r="A113" s="78" t="s">
        <v>15</v>
      </c>
      <c r="B113" s="8" t="s">
        <v>292</v>
      </c>
      <c r="C113" s="8" t="s">
        <v>19</v>
      </c>
      <c r="D113" s="8">
        <v>25040</v>
      </c>
      <c r="E113" s="8">
        <v>2020</v>
      </c>
      <c r="F113" s="8" t="s">
        <v>141</v>
      </c>
      <c r="G113" s="283">
        <v>300</v>
      </c>
    </row>
    <row r="114" spans="1:7" outlineLevel="2" x14ac:dyDescent="0.25">
      <c r="A114" s="78" t="s">
        <v>15</v>
      </c>
      <c r="B114" s="8" t="s">
        <v>292</v>
      </c>
      <c r="C114" s="8" t="s">
        <v>90</v>
      </c>
      <c r="D114" s="8">
        <v>25599</v>
      </c>
      <c r="E114" s="8">
        <v>2020</v>
      </c>
      <c r="F114" s="8" t="s">
        <v>141</v>
      </c>
      <c r="G114" s="283">
        <v>10</v>
      </c>
    </row>
    <row r="115" spans="1:7" outlineLevel="2" x14ac:dyDescent="0.25">
      <c r="A115" s="78" t="s">
        <v>15</v>
      </c>
      <c r="B115" s="8" t="s">
        <v>292</v>
      </c>
      <c r="C115" s="8" t="s">
        <v>25</v>
      </c>
      <c r="D115" s="8">
        <v>25123</v>
      </c>
      <c r="E115" s="8">
        <v>2020</v>
      </c>
      <c r="F115" s="8" t="s">
        <v>141</v>
      </c>
      <c r="G115" s="283">
        <v>61</v>
      </c>
    </row>
    <row r="116" spans="1:7" outlineLevel="2" x14ac:dyDescent="0.25">
      <c r="A116" s="78" t="s">
        <v>15</v>
      </c>
      <c r="B116" s="8" t="s">
        <v>292</v>
      </c>
      <c r="C116" s="8" t="s">
        <v>38</v>
      </c>
      <c r="D116" s="8">
        <v>25245</v>
      </c>
      <c r="E116" s="8">
        <v>2020</v>
      </c>
      <c r="F116" s="8" t="s">
        <v>141</v>
      </c>
      <c r="G116" s="283">
        <v>418</v>
      </c>
    </row>
    <row r="117" spans="1:7" outlineLevel="2" x14ac:dyDescent="0.25">
      <c r="A117" s="78" t="s">
        <v>15</v>
      </c>
      <c r="B117" s="8" t="s">
        <v>292</v>
      </c>
      <c r="C117" s="8" t="s">
        <v>64</v>
      </c>
      <c r="D117" s="8">
        <v>25386</v>
      </c>
      <c r="E117" s="8">
        <v>2020</v>
      </c>
      <c r="F117" s="8" t="s">
        <v>141</v>
      </c>
      <c r="G117" s="283">
        <v>155</v>
      </c>
    </row>
    <row r="118" spans="1:7" outlineLevel="2" x14ac:dyDescent="0.25">
      <c r="A118" s="78" t="s">
        <v>15</v>
      </c>
      <c r="B118" s="8" t="s">
        <v>292</v>
      </c>
      <c r="C118" s="8" t="s">
        <v>89</v>
      </c>
      <c r="D118" s="8">
        <v>25596</v>
      </c>
      <c r="E118" s="8">
        <v>2020</v>
      </c>
      <c r="F118" s="8" t="s">
        <v>141</v>
      </c>
      <c r="G118" s="283">
        <v>250</v>
      </c>
    </row>
    <row r="119" spans="1:7" outlineLevel="2" x14ac:dyDescent="0.25">
      <c r="A119" s="78" t="s">
        <v>15</v>
      </c>
      <c r="B119" s="8" t="s">
        <v>292</v>
      </c>
      <c r="C119" s="8" t="s">
        <v>92</v>
      </c>
      <c r="D119" s="8">
        <v>25645</v>
      </c>
      <c r="E119" s="8">
        <v>2020</v>
      </c>
      <c r="F119" s="8" t="s">
        <v>141</v>
      </c>
      <c r="G119" s="283">
        <v>200</v>
      </c>
    </row>
    <row r="120" spans="1:7" outlineLevel="2" x14ac:dyDescent="0.25">
      <c r="A120" s="78" t="s">
        <v>15</v>
      </c>
      <c r="B120" s="8" t="s">
        <v>292</v>
      </c>
      <c r="C120" s="8" t="s">
        <v>111</v>
      </c>
      <c r="D120" s="8">
        <v>25797</v>
      </c>
      <c r="E120" s="8">
        <v>2020</v>
      </c>
      <c r="F120" s="8" t="s">
        <v>141</v>
      </c>
      <c r="G120" s="283">
        <v>385</v>
      </c>
    </row>
    <row r="121" spans="1:7" ht="15.75" outlineLevel="2" thickBot="1" x14ac:dyDescent="0.3">
      <c r="A121" s="130" t="s">
        <v>15</v>
      </c>
      <c r="B121" s="131" t="s">
        <v>292</v>
      </c>
      <c r="C121" s="131" t="s">
        <v>128</v>
      </c>
      <c r="D121" s="131">
        <v>25878</v>
      </c>
      <c r="E121" s="131">
        <v>2020</v>
      </c>
      <c r="F121" s="131" t="s">
        <v>141</v>
      </c>
      <c r="G121" s="284">
        <v>140</v>
      </c>
    </row>
    <row r="122" spans="1:7" ht="15.75" outlineLevel="1" thickBot="1" x14ac:dyDescent="0.3">
      <c r="A122" s="275"/>
      <c r="B122" s="276" t="s">
        <v>303</v>
      </c>
      <c r="C122" s="276"/>
      <c r="D122" s="276"/>
      <c r="E122" s="276"/>
      <c r="F122" s="276"/>
      <c r="G122" s="285">
        <f>SUBTOTAL(9,G112:G121)</f>
        <v>2119</v>
      </c>
    </row>
    <row r="123" spans="1:7" outlineLevel="2" x14ac:dyDescent="0.25">
      <c r="A123" s="67" t="s">
        <v>15</v>
      </c>
      <c r="B123" s="68" t="s">
        <v>491</v>
      </c>
      <c r="C123" s="68" t="s">
        <v>29</v>
      </c>
      <c r="D123" s="68">
        <v>25154</v>
      </c>
      <c r="E123" s="68">
        <v>2020</v>
      </c>
      <c r="F123" s="68" t="s">
        <v>141</v>
      </c>
      <c r="G123" s="286">
        <v>46</v>
      </c>
    </row>
    <row r="124" spans="1:7" outlineLevel="2" x14ac:dyDescent="0.25">
      <c r="A124" s="78" t="s">
        <v>15</v>
      </c>
      <c r="B124" s="8" t="s">
        <v>491</v>
      </c>
      <c r="C124" s="8" t="s">
        <v>37</v>
      </c>
      <c r="D124" s="8">
        <v>25224</v>
      </c>
      <c r="E124" s="8">
        <v>2020</v>
      </c>
      <c r="F124" s="8" t="s">
        <v>141</v>
      </c>
      <c r="G124" s="283">
        <v>425</v>
      </c>
    </row>
    <row r="125" spans="1:7" outlineLevel="2" x14ac:dyDescent="0.25">
      <c r="A125" s="78" t="s">
        <v>15</v>
      </c>
      <c r="B125" s="8" t="s">
        <v>491</v>
      </c>
      <c r="C125" s="8" t="s">
        <v>45</v>
      </c>
      <c r="D125" s="8">
        <v>25288</v>
      </c>
      <c r="E125" s="8">
        <v>2020</v>
      </c>
      <c r="F125" s="8" t="s">
        <v>141</v>
      </c>
      <c r="G125" s="283">
        <v>132</v>
      </c>
    </row>
    <row r="126" spans="1:7" outlineLevel="2" x14ac:dyDescent="0.25">
      <c r="A126" s="78" t="s">
        <v>15</v>
      </c>
      <c r="B126" s="8" t="s">
        <v>491</v>
      </c>
      <c r="C126" s="8" t="s">
        <v>53</v>
      </c>
      <c r="D126" s="8">
        <v>25317</v>
      </c>
      <c r="E126" s="8">
        <v>2020</v>
      </c>
      <c r="F126" s="8" t="s">
        <v>141</v>
      </c>
      <c r="G126" s="283">
        <v>167</v>
      </c>
    </row>
    <row r="127" spans="1:7" outlineLevel="2" x14ac:dyDescent="0.25">
      <c r="A127" s="78" t="s">
        <v>15</v>
      </c>
      <c r="B127" s="8" t="s">
        <v>491</v>
      </c>
      <c r="C127" s="8" t="s">
        <v>68</v>
      </c>
      <c r="D127" s="8">
        <v>25407</v>
      </c>
      <c r="E127" s="8">
        <v>2020</v>
      </c>
      <c r="F127" s="8" t="s">
        <v>141</v>
      </c>
      <c r="G127" s="283">
        <v>849</v>
      </c>
    </row>
    <row r="128" spans="1:7" outlineLevel="2" x14ac:dyDescent="0.25">
      <c r="A128" s="78" t="s">
        <v>15</v>
      </c>
      <c r="B128" s="8" t="s">
        <v>491</v>
      </c>
      <c r="C128" s="8" t="s">
        <v>101</v>
      </c>
      <c r="D128" s="8">
        <v>25745</v>
      </c>
      <c r="E128" s="8">
        <v>2020</v>
      </c>
      <c r="F128" s="8" t="s">
        <v>141</v>
      </c>
      <c r="G128" s="283">
        <v>13</v>
      </c>
    </row>
    <row r="129" spans="1:7" outlineLevel="2" x14ac:dyDescent="0.25">
      <c r="A129" s="78" t="s">
        <v>15</v>
      </c>
      <c r="B129" s="8" t="s">
        <v>491</v>
      </c>
      <c r="C129" s="8" t="s">
        <v>107</v>
      </c>
      <c r="D129" s="8">
        <v>25779</v>
      </c>
      <c r="E129" s="8">
        <v>2020</v>
      </c>
      <c r="F129" s="8" t="s">
        <v>141</v>
      </c>
      <c r="G129" s="283">
        <v>53</v>
      </c>
    </row>
    <row r="130" spans="1:7" outlineLevel="2" x14ac:dyDescent="0.25">
      <c r="A130" s="78" t="s">
        <v>15</v>
      </c>
      <c r="B130" s="8" t="s">
        <v>491</v>
      </c>
      <c r="C130" s="8" t="s">
        <v>108</v>
      </c>
      <c r="D130" s="8">
        <v>25781</v>
      </c>
      <c r="E130" s="8">
        <v>2020</v>
      </c>
      <c r="F130" s="8" t="s">
        <v>141</v>
      </c>
      <c r="G130" s="283">
        <v>0</v>
      </c>
    </row>
    <row r="131" spans="1:7" outlineLevel="2" x14ac:dyDescent="0.25">
      <c r="A131" s="78" t="s">
        <v>15</v>
      </c>
      <c r="B131" s="8" t="s">
        <v>491</v>
      </c>
      <c r="C131" s="8" t="s">
        <v>110</v>
      </c>
      <c r="D131" s="8">
        <v>25793</v>
      </c>
      <c r="E131" s="8">
        <v>2020</v>
      </c>
      <c r="F131" s="8" t="s">
        <v>141</v>
      </c>
      <c r="G131" s="283">
        <v>51</v>
      </c>
    </row>
    <row r="132" spans="1:7" ht="15.75" outlineLevel="2" thickBot="1" x14ac:dyDescent="0.3">
      <c r="A132" s="130" t="s">
        <v>15</v>
      </c>
      <c r="B132" s="131" t="s">
        <v>491</v>
      </c>
      <c r="C132" s="131" t="s">
        <v>120</v>
      </c>
      <c r="D132" s="131">
        <v>25843</v>
      </c>
      <c r="E132" s="131">
        <v>2020</v>
      </c>
      <c r="F132" s="131" t="s">
        <v>141</v>
      </c>
      <c r="G132" s="284">
        <v>136</v>
      </c>
    </row>
    <row r="133" spans="1:7" ht="15.75" outlineLevel="1" thickBot="1" x14ac:dyDescent="0.3">
      <c r="A133" s="279"/>
      <c r="B133" s="280" t="s">
        <v>494</v>
      </c>
      <c r="C133" s="280"/>
      <c r="D133" s="280"/>
      <c r="E133" s="280"/>
      <c r="F133" s="280"/>
      <c r="G133" s="287">
        <f>SUBTOTAL(9,G123:G132)</f>
        <v>1872</v>
      </c>
    </row>
    <row r="134" spans="1:7" ht="15.75" thickBot="1" x14ac:dyDescent="0.3">
      <c r="A134" s="275"/>
      <c r="B134" s="276" t="s">
        <v>315</v>
      </c>
      <c r="C134" s="276"/>
      <c r="D134" s="276"/>
      <c r="E134" s="276"/>
      <c r="F134" s="276"/>
      <c r="G134" s="285">
        <f>SUBTOTAL(9,G3:G132)</f>
        <v>19273</v>
      </c>
    </row>
  </sheetData>
  <autoFilter ref="A2:G133" xr:uid="{00000000-0001-0000-0700-000000000000}"/>
  <sortState ref="A3:G129">
    <sortCondition ref="C3:C129"/>
  </sortState>
  <mergeCells count="1">
    <mergeCell ref="B1:G1"/>
  </mergeCells>
  <hyperlinks>
    <hyperlink ref="A1" location="PRESENTACIÓN!A1" display="REGRESAR" xr:uid="{984FF515-CD45-418C-9978-D3A61B81D73E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H134"/>
  <sheetViews>
    <sheetView workbookViewId="0"/>
  </sheetViews>
  <sheetFormatPr baseColWidth="10" defaultRowHeight="15" outlineLevelRow="2" x14ac:dyDescent="0.25"/>
  <cols>
    <col min="1" max="1" width="23.28515625" customWidth="1"/>
    <col min="2" max="2" width="25.42578125" bestFit="1" customWidth="1"/>
    <col min="3" max="3" width="23.28515625" customWidth="1"/>
    <col min="7" max="7" width="11.42578125" style="321"/>
  </cols>
  <sheetData>
    <row r="1" spans="1:8" ht="58.5" customHeight="1" thickBot="1" x14ac:dyDescent="0.3">
      <c r="A1" s="375" t="s">
        <v>156</v>
      </c>
      <c r="B1" s="462" t="s">
        <v>506</v>
      </c>
      <c r="C1" s="463"/>
      <c r="D1" s="463"/>
      <c r="E1" s="463"/>
      <c r="F1" s="463"/>
      <c r="G1" s="463"/>
      <c r="H1" s="464"/>
    </row>
    <row r="2" spans="1:8" ht="30.75" thickBot="1" x14ac:dyDescent="0.3">
      <c r="A2" s="330" t="s">
        <v>0</v>
      </c>
      <c r="B2" s="331" t="s">
        <v>316</v>
      </c>
      <c r="C2" s="331" t="s">
        <v>2</v>
      </c>
      <c r="D2" s="331" t="s">
        <v>134</v>
      </c>
      <c r="E2" s="331" t="s">
        <v>135</v>
      </c>
      <c r="F2" s="331" t="s">
        <v>136</v>
      </c>
      <c r="G2" s="331" t="s">
        <v>137</v>
      </c>
      <c r="H2" s="332" t="s">
        <v>138</v>
      </c>
    </row>
    <row r="3" spans="1:8" outlineLevel="2" x14ac:dyDescent="0.25">
      <c r="A3" s="326" t="s">
        <v>15</v>
      </c>
      <c r="B3" s="327" t="s">
        <v>171</v>
      </c>
      <c r="C3" s="327" t="s">
        <v>34</v>
      </c>
      <c r="D3" s="328">
        <v>25183</v>
      </c>
      <c r="E3" s="328">
        <v>2020</v>
      </c>
      <c r="F3" s="327" t="s">
        <v>143</v>
      </c>
      <c r="G3" s="329">
        <v>3</v>
      </c>
      <c r="H3" s="344">
        <v>1</v>
      </c>
    </row>
    <row r="4" spans="1:8" outlineLevel="2" x14ac:dyDescent="0.25">
      <c r="A4" s="325" t="s">
        <v>15</v>
      </c>
      <c r="B4" s="322" t="s">
        <v>171</v>
      </c>
      <c r="C4" s="322" t="s">
        <v>69</v>
      </c>
      <c r="D4" s="323">
        <v>25426</v>
      </c>
      <c r="E4" s="323">
        <v>2020</v>
      </c>
      <c r="F4" s="322" t="s">
        <v>143</v>
      </c>
      <c r="G4" s="324">
        <v>10</v>
      </c>
      <c r="H4" s="342">
        <v>1</v>
      </c>
    </row>
    <row r="5" spans="1:8" outlineLevel="2" x14ac:dyDescent="0.25">
      <c r="A5" s="325" t="s">
        <v>15</v>
      </c>
      <c r="B5" s="322" t="s">
        <v>171</v>
      </c>
      <c r="C5" s="322" t="s">
        <v>71</v>
      </c>
      <c r="D5" s="323">
        <v>25436</v>
      </c>
      <c r="E5" s="323">
        <v>2020</v>
      </c>
      <c r="F5" s="322" t="s">
        <v>143</v>
      </c>
      <c r="G5" s="324">
        <v>11</v>
      </c>
      <c r="H5" s="342">
        <v>2</v>
      </c>
    </row>
    <row r="6" spans="1:8" outlineLevel="2" x14ac:dyDescent="0.25">
      <c r="A6" s="325" t="s">
        <v>15</v>
      </c>
      <c r="B6" s="8" t="s">
        <v>171</v>
      </c>
      <c r="C6" s="8" t="s">
        <v>98</v>
      </c>
      <c r="D6" s="323">
        <v>25736</v>
      </c>
      <c r="E6" s="323">
        <v>2020</v>
      </c>
      <c r="F6" s="322" t="s">
        <v>143</v>
      </c>
      <c r="G6" s="324">
        <v>0</v>
      </c>
      <c r="H6" s="342">
        <v>0</v>
      </c>
    </row>
    <row r="7" spans="1:8" outlineLevel="2" x14ac:dyDescent="0.25">
      <c r="A7" s="325" t="s">
        <v>15</v>
      </c>
      <c r="B7" s="8" t="s">
        <v>171</v>
      </c>
      <c r="C7" s="8" t="s">
        <v>105</v>
      </c>
      <c r="D7" s="323">
        <v>25772</v>
      </c>
      <c r="E7" s="323">
        <v>2020</v>
      </c>
      <c r="F7" s="322" t="s">
        <v>143</v>
      </c>
      <c r="G7" s="324">
        <v>3</v>
      </c>
      <c r="H7" s="342">
        <v>2</v>
      </c>
    </row>
    <row r="8" spans="1:8" outlineLevel="2" x14ac:dyDescent="0.25">
      <c r="A8" s="325" t="s">
        <v>15</v>
      </c>
      <c r="B8" s="8" t="s">
        <v>171</v>
      </c>
      <c r="C8" s="8" t="s">
        <v>114</v>
      </c>
      <c r="D8" s="323">
        <v>25807</v>
      </c>
      <c r="E8" s="323">
        <v>2020</v>
      </c>
      <c r="F8" s="322" t="s">
        <v>143</v>
      </c>
      <c r="G8" s="324">
        <v>1</v>
      </c>
      <c r="H8" s="342">
        <v>1</v>
      </c>
    </row>
    <row r="9" spans="1:8" ht="15.75" outlineLevel="2" thickBot="1" x14ac:dyDescent="0.3">
      <c r="A9" s="338" t="s">
        <v>15</v>
      </c>
      <c r="B9" s="131" t="s">
        <v>171</v>
      </c>
      <c r="C9" s="131" t="s">
        <v>126</v>
      </c>
      <c r="D9" s="339">
        <v>25873</v>
      </c>
      <c r="E9" s="339">
        <v>2020</v>
      </c>
      <c r="F9" s="340" t="s">
        <v>143</v>
      </c>
      <c r="G9" s="341">
        <v>21</v>
      </c>
      <c r="H9" s="345">
        <v>1</v>
      </c>
    </row>
    <row r="10" spans="1:8" ht="15.75" outlineLevel="1" thickBot="1" x14ac:dyDescent="0.3">
      <c r="A10" s="346"/>
      <c r="B10" s="276" t="s">
        <v>179</v>
      </c>
      <c r="C10" s="276"/>
      <c r="D10" s="347"/>
      <c r="E10" s="347"/>
      <c r="F10" s="348"/>
      <c r="G10" s="349">
        <f>SUBTOTAL(9,G3:G9)</f>
        <v>49</v>
      </c>
      <c r="H10" s="350">
        <f>SUBTOTAL(9,H3:H9)</f>
        <v>8</v>
      </c>
    </row>
    <row r="11" spans="1:8" outlineLevel="2" x14ac:dyDescent="0.25">
      <c r="A11" s="326" t="s">
        <v>15</v>
      </c>
      <c r="B11" s="327" t="s">
        <v>180</v>
      </c>
      <c r="C11" s="327" t="s">
        <v>16</v>
      </c>
      <c r="D11" s="328">
        <v>25001</v>
      </c>
      <c r="E11" s="328">
        <v>2020</v>
      </c>
      <c r="F11" s="327" t="s">
        <v>495</v>
      </c>
      <c r="G11" s="329">
        <v>68</v>
      </c>
      <c r="H11" s="344">
        <v>1</v>
      </c>
    </row>
    <row r="12" spans="1:8" outlineLevel="2" x14ac:dyDescent="0.25">
      <c r="A12" s="325" t="s">
        <v>15</v>
      </c>
      <c r="B12" s="322" t="s">
        <v>180</v>
      </c>
      <c r="C12" s="322" t="s">
        <v>51</v>
      </c>
      <c r="D12" s="323">
        <v>25307</v>
      </c>
      <c r="E12" s="323">
        <v>2020</v>
      </c>
      <c r="F12" s="322" t="s">
        <v>143</v>
      </c>
      <c r="G12" s="324">
        <v>0</v>
      </c>
      <c r="H12" s="342">
        <v>0</v>
      </c>
    </row>
    <row r="13" spans="1:8" outlineLevel="2" x14ac:dyDescent="0.25">
      <c r="A13" s="325" t="s">
        <v>15</v>
      </c>
      <c r="B13" s="322" t="s">
        <v>180</v>
      </c>
      <c r="C13" s="322" t="s">
        <v>56</v>
      </c>
      <c r="D13" s="323">
        <v>25324</v>
      </c>
      <c r="E13" s="323">
        <v>2020</v>
      </c>
      <c r="F13" s="322" t="s">
        <v>143</v>
      </c>
      <c r="G13" s="324">
        <v>0</v>
      </c>
      <c r="H13" s="342">
        <v>0</v>
      </c>
    </row>
    <row r="14" spans="1:8" outlineLevel="2" x14ac:dyDescent="0.25">
      <c r="A14" s="325" t="s">
        <v>15</v>
      </c>
      <c r="B14" s="322" t="s">
        <v>180</v>
      </c>
      <c r="C14" s="322" t="s">
        <v>61</v>
      </c>
      <c r="D14" s="323">
        <v>25368</v>
      </c>
      <c r="E14" s="323">
        <v>2020</v>
      </c>
      <c r="F14" s="322" t="s">
        <v>143</v>
      </c>
      <c r="G14" s="324">
        <v>0</v>
      </c>
      <c r="H14" s="342">
        <v>0</v>
      </c>
    </row>
    <row r="15" spans="1:8" outlineLevel="2" x14ac:dyDescent="0.25">
      <c r="A15" s="325" t="s">
        <v>15</v>
      </c>
      <c r="B15" s="322" t="s">
        <v>180</v>
      </c>
      <c r="C15" s="322" t="s">
        <v>74</v>
      </c>
      <c r="D15" s="323">
        <v>25483</v>
      </c>
      <c r="E15" s="323">
        <v>2020</v>
      </c>
      <c r="F15" s="322" t="s">
        <v>143</v>
      </c>
      <c r="G15" s="324">
        <v>0</v>
      </c>
      <c r="H15" s="342">
        <v>0</v>
      </c>
    </row>
    <row r="16" spans="1:8" outlineLevel="2" x14ac:dyDescent="0.25">
      <c r="A16" s="325" t="s">
        <v>15</v>
      </c>
      <c r="B16" s="322" t="s">
        <v>180</v>
      </c>
      <c r="C16" s="322" t="s">
        <v>76</v>
      </c>
      <c r="D16" s="323">
        <v>25488</v>
      </c>
      <c r="E16" s="323">
        <v>2020</v>
      </c>
      <c r="F16" s="322" t="s">
        <v>143</v>
      </c>
      <c r="G16" s="324">
        <v>3</v>
      </c>
      <c r="H16" s="342">
        <v>1</v>
      </c>
    </row>
    <row r="17" spans="1:8" outlineLevel="2" x14ac:dyDescent="0.25">
      <c r="A17" s="325" t="s">
        <v>15</v>
      </c>
      <c r="B17" s="322" t="s">
        <v>180</v>
      </c>
      <c r="C17" s="322" t="s">
        <v>91</v>
      </c>
      <c r="D17" s="323">
        <v>25612</v>
      </c>
      <c r="E17" s="323">
        <v>2020</v>
      </c>
      <c r="F17" s="322" t="s">
        <v>143</v>
      </c>
      <c r="G17" s="324">
        <v>4</v>
      </c>
      <c r="H17" s="342">
        <v>1</v>
      </c>
    </row>
    <row r="18" spans="1:8" ht="15.75" outlineLevel="2" thickBot="1" x14ac:dyDescent="0.3">
      <c r="A18" s="338" t="s">
        <v>15</v>
      </c>
      <c r="B18" s="131" t="s">
        <v>180</v>
      </c>
      <c r="C18" s="131" t="s">
        <v>115</v>
      </c>
      <c r="D18" s="339">
        <v>25815</v>
      </c>
      <c r="E18" s="339">
        <v>2020</v>
      </c>
      <c r="F18" s="340" t="s">
        <v>143</v>
      </c>
      <c r="G18" s="341">
        <v>35</v>
      </c>
      <c r="H18" s="345">
        <v>3</v>
      </c>
    </row>
    <row r="19" spans="1:8" ht="15.75" outlineLevel="1" thickBot="1" x14ac:dyDescent="0.3">
      <c r="A19" s="346"/>
      <c r="B19" s="276" t="s">
        <v>189</v>
      </c>
      <c r="C19" s="276"/>
      <c r="D19" s="347"/>
      <c r="E19" s="347"/>
      <c r="F19" s="348"/>
      <c r="G19" s="349">
        <f>SUBTOTAL(9,G11:G18)</f>
        <v>110</v>
      </c>
      <c r="H19" s="350">
        <f>SUBTOTAL(9,H11:H18)</f>
        <v>6</v>
      </c>
    </row>
    <row r="20" spans="1:8" outlineLevel="2" x14ac:dyDescent="0.25">
      <c r="A20" s="326" t="s">
        <v>15</v>
      </c>
      <c r="B20" s="327" t="s">
        <v>190</v>
      </c>
      <c r="C20" s="327" t="s">
        <v>27</v>
      </c>
      <c r="D20" s="328">
        <v>25148</v>
      </c>
      <c r="E20" s="328">
        <v>2020</v>
      </c>
      <c r="F20" s="327" t="s">
        <v>143</v>
      </c>
      <c r="G20" s="329">
        <v>128</v>
      </c>
      <c r="H20" s="344">
        <v>1</v>
      </c>
    </row>
    <row r="21" spans="1:8" outlineLevel="2" x14ac:dyDescent="0.25">
      <c r="A21" s="325" t="s">
        <v>15</v>
      </c>
      <c r="B21" s="322" t="s">
        <v>190</v>
      </c>
      <c r="C21" s="322" t="s">
        <v>54</v>
      </c>
      <c r="D21" s="323">
        <v>25320</v>
      </c>
      <c r="E21" s="323">
        <v>2020</v>
      </c>
      <c r="F21" s="322" t="s">
        <v>143</v>
      </c>
      <c r="G21" s="324">
        <v>134</v>
      </c>
      <c r="H21" s="342">
        <v>4</v>
      </c>
    </row>
    <row r="22" spans="1:8" ht="15.75" outlineLevel="2" thickBot="1" x14ac:dyDescent="0.3">
      <c r="A22" s="338" t="s">
        <v>15</v>
      </c>
      <c r="B22" s="340" t="s">
        <v>190</v>
      </c>
      <c r="C22" s="340" t="s">
        <v>85</v>
      </c>
      <c r="D22" s="339">
        <v>25572</v>
      </c>
      <c r="E22" s="339">
        <v>2020</v>
      </c>
      <c r="F22" s="340" t="s">
        <v>143</v>
      </c>
      <c r="G22" s="341">
        <v>1404</v>
      </c>
      <c r="H22" s="345">
        <v>23</v>
      </c>
    </row>
    <row r="23" spans="1:8" ht="15.75" outlineLevel="1" thickBot="1" x14ac:dyDescent="0.3">
      <c r="A23" s="346"/>
      <c r="B23" s="348" t="s">
        <v>194</v>
      </c>
      <c r="C23" s="348"/>
      <c r="D23" s="347"/>
      <c r="E23" s="347"/>
      <c r="F23" s="348"/>
      <c r="G23" s="349">
        <f>SUBTOTAL(9,G20:G22)</f>
        <v>1666</v>
      </c>
      <c r="H23" s="350">
        <f>SUBTOTAL(9,H20:H22)</f>
        <v>28</v>
      </c>
    </row>
    <row r="24" spans="1:8" outlineLevel="2" x14ac:dyDescent="0.25">
      <c r="A24" s="326" t="s">
        <v>15</v>
      </c>
      <c r="B24" s="327" t="s">
        <v>490</v>
      </c>
      <c r="C24" s="327" t="s">
        <v>17</v>
      </c>
      <c r="D24" s="328">
        <v>25019</v>
      </c>
      <c r="E24" s="328">
        <v>2020</v>
      </c>
      <c r="F24" s="327" t="s">
        <v>143</v>
      </c>
      <c r="G24" s="329">
        <v>5</v>
      </c>
      <c r="H24" s="344">
        <v>1</v>
      </c>
    </row>
    <row r="25" spans="1:8" outlineLevel="2" x14ac:dyDescent="0.25">
      <c r="A25" s="325" t="s">
        <v>15</v>
      </c>
      <c r="B25" s="322" t="s">
        <v>490</v>
      </c>
      <c r="C25" s="322" t="s">
        <v>66</v>
      </c>
      <c r="D25" s="323">
        <v>25398</v>
      </c>
      <c r="E25" s="323">
        <v>2020</v>
      </c>
      <c r="F25" s="322" t="s">
        <v>143</v>
      </c>
      <c r="G25" s="324">
        <v>0</v>
      </c>
      <c r="H25" s="342">
        <v>0</v>
      </c>
    </row>
    <row r="26" spans="1:8" outlineLevel="2" x14ac:dyDescent="0.25">
      <c r="A26" s="325" t="s">
        <v>15</v>
      </c>
      <c r="B26" s="322" t="s">
        <v>490</v>
      </c>
      <c r="C26" s="322" t="s">
        <v>67</v>
      </c>
      <c r="D26" s="323">
        <v>25402</v>
      </c>
      <c r="E26" s="323">
        <v>2020</v>
      </c>
      <c r="F26" s="322" t="s">
        <v>143</v>
      </c>
      <c r="G26" s="324">
        <v>5</v>
      </c>
      <c r="H26" s="342">
        <v>1</v>
      </c>
    </row>
    <row r="27" spans="1:8" outlineLevel="2" x14ac:dyDescent="0.25">
      <c r="A27" s="325" t="s">
        <v>15</v>
      </c>
      <c r="B27" s="322" t="s">
        <v>490</v>
      </c>
      <c r="C27" s="322" t="s">
        <v>77</v>
      </c>
      <c r="D27" s="323">
        <v>25489</v>
      </c>
      <c r="E27" s="323">
        <v>2020</v>
      </c>
      <c r="F27" s="322" t="s">
        <v>143</v>
      </c>
      <c r="G27" s="324">
        <v>5</v>
      </c>
      <c r="H27" s="342">
        <v>1</v>
      </c>
    </row>
    <row r="28" spans="1:8" outlineLevel="2" x14ac:dyDescent="0.25">
      <c r="A28" s="325" t="s">
        <v>15</v>
      </c>
      <c r="B28" s="322" t="s">
        <v>490</v>
      </c>
      <c r="C28" s="322" t="s">
        <v>78</v>
      </c>
      <c r="D28" s="323">
        <v>25491</v>
      </c>
      <c r="E28" s="323">
        <v>2020</v>
      </c>
      <c r="F28" s="322" t="s">
        <v>143</v>
      </c>
      <c r="G28" s="324">
        <v>0</v>
      </c>
      <c r="H28" s="342">
        <v>0</v>
      </c>
    </row>
    <row r="29" spans="1:8" outlineLevel="2" x14ac:dyDescent="0.25">
      <c r="A29" s="325" t="s">
        <v>15</v>
      </c>
      <c r="B29" s="322" t="s">
        <v>490</v>
      </c>
      <c r="C29" s="322" t="s">
        <v>87</v>
      </c>
      <c r="D29" s="323">
        <v>25592</v>
      </c>
      <c r="E29" s="323">
        <v>2020</v>
      </c>
      <c r="F29" s="322" t="s">
        <v>143</v>
      </c>
      <c r="G29" s="324">
        <v>20</v>
      </c>
      <c r="H29" s="342">
        <v>2</v>
      </c>
    </row>
    <row r="30" spans="1:8" outlineLevel="2" x14ac:dyDescent="0.25">
      <c r="A30" s="325" t="s">
        <v>15</v>
      </c>
      <c r="B30" s="322" t="s">
        <v>490</v>
      </c>
      <c r="C30" s="322" t="s">
        <v>95</v>
      </c>
      <c r="D30" s="323">
        <v>25658</v>
      </c>
      <c r="E30" s="323">
        <v>2020</v>
      </c>
      <c r="F30" s="322" t="s">
        <v>143</v>
      </c>
      <c r="G30" s="324">
        <v>0</v>
      </c>
      <c r="H30" s="342">
        <v>0</v>
      </c>
    </row>
    <row r="31" spans="1:8" outlineLevel="2" x14ac:dyDescent="0.25">
      <c r="A31" s="325" t="s">
        <v>15</v>
      </c>
      <c r="B31" s="322" t="s">
        <v>490</v>
      </c>
      <c r="C31" s="322" t="s">
        <v>97</v>
      </c>
      <c r="D31" s="323">
        <v>25718</v>
      </c>
      <c r="E31" s="323">
        <v>2020</v>
      </c>
      <c r="F31" s="322" t="s">
        <v>143</v>
      </c>
      <c r="G31" s="324">
        <v>287</v>
      </c>
      <c r="H31" s="342">
        <v>4</v>
      </c>
    </row>
    <row r="32" spans="1:8" outlineLevel="2" x14ac:dyDescent="0.25">
      <c r="A32" s="325" t="s">
        <v>15</v>
      </c>
      <c r="B32" s="8" t="s">
        <v>490</v>
      </c>
      <c r="C32" s="8" t="s">
        <v>106</v>
      </c>
      <c r="D32" s="323">
        <v>25777</v>
      </c>
      <c r="E32" s="323">
        <v>2020</v>
      </c>
      <c r="F32" s="322" t="s">
        <v>143</v>
      </c>
      <c r="G32" s="324">
        <v>0</v>
      </c>
      <c r="H32" s="342">
        <v>0</v>
      </c>
    </row>
    <row r="33" spans="1:8" outlineLevel="2" x14ac:dyDescent="0.25">
      <c r="A33" s="325" t="s">
        <v>15</v>
      </c>
      <c r="B33" s="8" t="s">
        <v>490</v>
      </c>
      <c r="C33" s="8" t="s">
        <v>122</v>
      </c>
      <c r="D33" s="323">
        <v>25851</v>
      </c>
      <c r="E33" s="323">
        <v>2020</v>
      </c>
      <c r="F33" s="322" t="s">
        <v>143</v>
      </c>
      <c r="G33" s="324">
        <v>22</v>
      </c>
      <c r="H33" s="342">
        <v>4</v>
      </c>
    </row>
    <row r="34" spans="1:8" outlineLevel="2" x14ac:dyDescent="0.25">
      <c r="A34" s="325" t="s">
        <v>15</v>
      </c>
      <c r="B34" s="8" t="s">
        <v>490</v>
      </c>
      <c r="C34" s="8" t="s">
        <v>123</v>
      </c>
      <c r="D34" s="323">
        <v>25862</v>
      </c>
      <c r="E34" s="323">
        <v>2020</v>
      </c>
      <c r="F34" s="322" t="s">
        <v>143</v>
      </c>
      <c r="G34" s="324">
        <v>2</v>
      </c>
      <c r="H34" s="342">
        <v>1</v>
      </c>
    </row>
    <row r="35" spans="1:8" ht="15.75" outlineLevel="2" thickBot="1" x14ac:dyDescent="0.3">
      <c r="A35" s="338" t="s">
        <v>15</v>
      </c>
      <c r="B35" s="131" t="s">
        <v>490</v>
      </c>
      <c r="C35" s="131" t="s">
        <v>127</v>
      </c>
      <c r="D35" s="339">
        <v>25875</v>
      </c>
      <c r="E35" s="339">
        <v>2020</v>
      </c>
      <c r="F35" s="340" t="s">
        <v>143</v>
      </c>
      <c r="G35" s="341">
        <v>16</v>
      </c>
      <c r="H35" s="345">
        <v>2</v>
      </c>
    </row>
    <row r="36" spans="1:8" ht="15.75" outlineLevel="1" thickBot="1" x14ac:dyDescent="0.3">
      <c r="A36" s="346"/>
      <c r="B36" s="276" t="s">
        <v>493</v>
      </c>
      <c r="C36" s="276"/>
      <c r="D36" s="347"/>
      <c r="E36" s="347"/>
      <c r="F36" s="348"/>
      <c r="G36" s="349">
        <f>SUBTOTAL(9,G24:G35)</f>
        <v>362</v>
      </c>
      <c r="H36" s="350">
        <f>SUBTOTAL(9,H24:H35)</f>
        <v>16</v>
      </c>
    </row>
    <row r="37" spans="1:8" outlineLevel="2" x14ac:dyDescent="0.25">
      <c r="A37" s="326" t="s">
        <v>15</v>
      </c>
      <c r="B37" s="327" t="s">
        <v>210</v>
      </c>
      <c r="C37" s="327" t="s">
        <v>47</v>
      </c>
      <c r="D37" s="328">
        <v>25293</v>
      </c>
      <c r="E37" s="328">
        <v>2020</v>
      </c>
      <c r="F37" s="327" t="s">
        <v>143</v>
      </c>
      <c r="G37" s="329">
        <v>0</v>
      </c>
      <c r="H37" s="344">
        <v>0</v>
      </c>
    </row>
    <row r="38" spans="1:8" outlineLevel="2" x14ac:dyDescent="0.25">
      <c r="A38" s="325" t="s">
        <v>15</v>
      </c>
      <c r="B38" s="322" t="s">
        <v>210</v>
      </c>
      <c r="C38" s="322" t="s">
        <v>49</v>
      </c>
      <c r="D38" s="323">
        <v>25297</v>
      </c>
      <c r="E38" s="323">
        <v>2020</v>
      </c>
      <c r="F38" s="322" t="s">
        <v>143</v>
      </c>
      <c r="G38" s="324">
        <v>7</v>
      </c>
      <c r="H38" s="342">
        <v>2</v>
      </c>
    </row>
    <row r="39" spans="1:8" outlineLevel="2" x14ac:dyDescent="0.25">
      <c r="A39" s="325" t="s">
        <v>15</v>
      </c>
      <c r="B39" s="322" t="s">
        <v>210</v>
      </c>
      <c r="C39" s="322" t="s">
        <v>50</v>
      </c>
      <c r="D39" s="323">
        <v>25299</v>
      </c>
      <c r="E39" s="323">
        <v>2020</v>
      </c>
      <c r="F39" s="322" t="s">
        <v>143</v>
      </c>
      <c r="G39" s="324">
        <v>2</v>
      </c>
      <c r="H39" s="342">
        <v>1</v>
      </c>
    </row>
    <row r="40" spans="1:8" outlineLevel="2" x14ac:dyDescent="0.25">
      <c r="A40" s="325" t="s">
        <v>15</v>
      </c>
      <c r="B40" s="322" t="s">
        <v>210</v>
      </c>
      <c r="C40" s="322" t="s">
        <v>55</v>
      </c>
      <c r="D40" s="323">
        <v>25322</v>
      </c>
      <c r="E40" s="323">
        <v>2020</v>
      </c>
      <c r="F40" s="322" t="s">
        <v>143</v>
      </c>
      <c r="G40" s="324">
        <v>11</v>
      </c>
      <c r="H40" s="342">
        <v>4</v>
      </c>
    </row>
    <row r="41" spans="1:8" outlineLevel="2" x14ac:dyDescent="0.25">
      <c r="A41" s="325" t="s">
        <v>15</v>
      </c>
      <c r="B41" s="322" t="s">
        <v>210</v>
      </c>
      <c r="C41" s="322" t="s">
        <v>57</v>
      </c>
      <c r="D41" s="323">
        <v>25326</v>
      </c>
      <c r="E41" s="323">
        <v>2020</v>
      </c>
      <c r="F41" s="322" t="s">
        <v>143</v>
      </c>
      <c r="G41" s="324">
        <v>0</v>
      </c>
      <c r="H41" s="342">
        <v>0</v>
      </c>
    </row>
    <row r="42" spans="1:8" outlineLevel="2" x14ac:dyDescent="0.25">
      <c r="A42" s="325" t="s">
        <v>15</v>
      </c>
      <c r="B42" s="322" t="s">
        <v>210</v>
      </c>
      <c r="C42" s="322" t="s">
        <v>62</v>
      </c>
      <c r="D42" s="323">
        <v>25372</v>
      </c>
      <c r="E42" s="323">
        <v>2020</v>
      </c>
      <c r="F42" s="322" t="s">
        <v>143</v>
      </c>
      <c r="G42" s="324">
        <v>8</v>
      </c>
      <c r="H42" s="342">
        <v>1</v>
      </c>
    </row>
    <row r="43" spans="1:8" outlineLevel="2" x14ac:dyDescent="0.25">
      <c r="A43" s="325" t="s">
        <v>15</v>
      </c>
      <c r="B43" s="322" t="s">
        <v>210</v>
      </c>
      <c r="C43" s="322" t="s">
        <v>63</v>
      </c>
      <c r="D43" s="323">
        <v>25377</v>
      </c>
      <c r="E43" s="323">
        <v>2020</v>
      </c>
      <c r="F43" s="322" t="s">
        <v>143</v>
      </c>
      <c r="G43" s="324">
        <v>81</v>
      </c>
      <c r="H43" s="342">
        <v>2</v>
      </c>
    </row>
    <row r="44" spans="1:8" ht="15.75" outlineLevel="2" thickBot="1" x14ac:dyDescent="0.3">
      <c r="A44" s="338" t="s">
        <v>15</v>
      </c>
      <c r="B44" s="131" t="s">
        <v>210</v>
      </c>
      <c r="C44" s="131" t="s">
        <v>118</v>
      </c>
      <c r="D44" s="339">
        <v>25839</v>
      </c>
      <c r="E44" s="339">
        <v>2020</v>
      </c>
      <c r="F44" s="340" t="s">
        <v>143</v>
      </c>
      <c r="G44" s="341">
        <v>1</v>
      </c>
      <c r="H44" s="345">
        <v>1</v>
      </c>
    </row>
    <row r="45" spans="1:8" ht="15.75" outlineLevel="1" thickBot="1" x14ac:dyDescent="0.3">
      <c r="A45" s="346"/>
      <c r="B45" s="276" t="s">
        <v>219</v>
      </c>
      <c r="C45" s="276"/>
      <c r="D45" s="347"/>
      <c r="E45" s="347"/>
      <c r="F45" s="348"/>
      <c r="G45" s="349">
        <f>SUBTOTAL(9,G37:G44)</f>
        <v>110</v>
      </c>
      <c r="H45" s="350">
        <f>SUBTOTAL(9,H37:H44)</f>
        <v>11</v>
      </c>
    </row>
    <row r="46" spans="1:8" outlineLevel="2" x14ac:dyDescent="0.25">
      <c r="A46" s="326" t="s">
        <v>15</v>
      </c>
      <c r="B46" s="327" t="s">
        <v>220</v>
      </c>
      <c r="C46" s="327" t="s">
        <v>21</v>
      </c>
      <c r="D46" s="328">
        <v>25086</v>
      </c>
      <c r="E46" s="328">
        <v>2020</v>
      </c>
      <c r="F46" s="327" t="s">
        <v>143</v>
      </c>
      <c r="G46" s="329">
        <v>0</v>
      </c>
      <c r="H46" s="344">
        <v>0</v>
      </c>
    </row>
    <row r="47" spans="1:8" outlineLevel="2" x14ac:dyDescent="0.25">
      <c r="A47" s="325" t="s">
        <v>15</v>
      </c>
      <c r="B47" s="322" t="s">
        <v>220</v>
      </c>
      <c r="C47" s="322" t="s">
        <v>22</v>
      </c>
      <c r="D47" s="323">
        <v>25095</v>
      </c>
      <c r="E47" s="323">
        <v>2020</v>
      </c>
      <c r="F47" s="322" t="s">
        <v>143</v>
      </c>
      <c r="G47" s="324">
        <v>0</v>
      </c>
      <c r="H47" s="342">
        <v>0</v>
      </c>
    </row>
    <row r="48" spans="1:8" outlineLevel="2" x14ac:dyDescent="0.25">
      <c r="A48" s="325" t="s">
        <v>15</v>
      </c>
      <c r="B48" s="322" t="s">
        <v>220</v>
      </c>
      <c r="C48" s="322" t="s">
        <v>30</v>
      </c>
      <c r="D48" s="323">
        <v>25168</v>
      </c>
      <c r="E48" s="323">
        <v>2020</v>
      </c>
      <c r="F48" s="322" t="s">
        <v>143</v>
      </c>
      <c r="G48" s="324">
        <v>0</v>
      </c>
      <c r="H48" s="342">
        <v>0</v>
      </c>
    </row>
    <row r="49" spans="1:8" outlineLevel="2" x14ac:dyDescent="0.25">
      <c r="A49" s="325" t="s">
        <v>15</v>
      </c>
      <c r="B49" s="322" t="s">
        <v>220</v>
      </c>
      <c r="C49" s="322" t="s">
        <v>58</v>
      </c>
      <c r="D49" s="323">
        <v>25328</v>
      </c>
      <c r="E49" s="323">
        <v>2020</v>
      </c>
      <c r="F49" s="322" t="s">
        <v>143</v>
      </c>
      <c r="G49" s="324">
        <v>0</v>
      </c>
      <c r="H49" s="342">
        <v>0</v>
      </c>
    </row>
    <row r="50" spans="1:8" outlineLevel="2" x14ac:dyDescent="0.25">
      <c r="A50" s="325" t="s">
        <v>15</v>
      </c>
      <c r="B50" s="322" t="s">
        <v>220</v>
      </c>
      <c r="C50" s="322" t="s">
        <v>86</v>
      </c>
      <c r="D50" s="323">
        <v>25580</v>
      </c>
      <c r="E50" s="323">
        <v>2020</v>
      </c>
      <c r="F50" s="322" t="s">
        <v>143</v>
      </c>
      <c r="G50" s="324">
        <v>0</v>
      </c>
      <c r="H50" s="342">
        <v>0</v>
      </c>
    </row>
    <row r="51" spans="1:8" outlineLevel="2" x14ac:dyDescent="0.25">
      <c r="A51" s="325" t="s">
        <v>15</v>
      </c>
      <c r="B51" s="322" t="s">
        <v>220</v>
      </c>
      <c r="C51" s="322" t="s">
        <v>96</v>
      </c>
      <c r="D51" s="323">
        <v>25662</v>
      </c>
      <c r="E51" s="323">
        <v>2020</v>
      </c>
      <c r="F51" s="322" t="s">
        <v>143</v>
      </c>
      <c r="G51" s="324">
        <v>0</v>
      </c>
      <c r="H51" s="342">
        <v>0</v>
      </c>
    </row>
    <row r="52" spans="1:8" ht="15.75" outlineLevel="2" thickBot="1" x14ac:dyDescent="0.3">
      <c r="A52" s="338" t="s">
        <v>15</v>
      </c>
      <c r="B52" s="131" t="s">
        <v>220</v>
      </c>
      <c r="C52" s="131" t="s">
        <v>124</v>
      </c>
      <c r="D52" s="339">
        <v>25867</v>
      </c>
      <c r="E52" s="339">
        <v>2020</v>
      </c>
      <c r="F52" s="340" t="s">
        <v>143</v>
      </c>
      <c r="G52" s="341">
        <v>0</v>
      </c>
      <c r="H52" s="345">
        <v>0</v>
      </c>
    </row>
    <row r="53" spans="1:8" ht="15.75" outlineLevel="1" thickBot="1" x14ac:dyDescent="0.3">
      <c r="A53" s="346"/>
      <c r="B53" s="276" t="s">
        <v>228</v>
      </c>
      <c r="C53" s="276"/>
      <c r="D53" s="347"/>
      <c r="E53" s="347"/>
      <c r="F53" s="348"/>
      <c r="G53" s="349">
        <f>SUBTOTAL(9,G46:G52)</f>
        <v>0</v>
      </c>
      <c r="H53" s="350">
        <f>SUBTOTAL(9,H46:H52)</f>
        <v>0</v>
      </c>
    </row>
    <row r="54" spans="1:8" outlineLevel="2" x14ac:dyDescent="0.25">
      <c r="A54" s="326" t="s">
        <v>15</v>
      </c>
      <c r="B54" s="327" t="s">
        <v>229</v>
      </c>
      <c r="C54" s="327" t="s">
        <v>72</v>
      </c>
      <c r="D54" s="328">
        <v>25438</v>
      </c>
      <c r="E54" s="328">
        <v>2020</v>
      </c>
      <c r="F54" s="327" t="s">
        <v>143</v>
      </c>
      <c r="G54" s="329">
        <v>4</v>
      </c>
      <c r="H54" s="344">
        <v>1</v>
      </c>
    </row>
    <row r="55" spans="1:8" ht="15.75" outlineLevel="2" thickBot="1" x14ac:dyDescent="0.3">
      <c r="A55" s="338" t="s">
        <v>15</v>
      </c>
      <c r="B55" s="340" t="s">
        <v>229</v>
      </c>
      <c r="C55" s="340" t="s">
        <v>83</v>
      </c>
      <c r="D55" s="339">
        <v>25530</v>
      </c>
      <c r="E55" s="339">
        <v>2020</v>
      </c>
      <c r="F55" s="340" t="s">
        <v>143</v>
      </c>
      <c r="G55" s="341">
        <v>84</v>
      </c>
      <c r="H55" s="345">
        <v>4</v>
      </c>
    </row>
    <row r="56" spans="1:8" ht="15.75" outlineLevel="1" thickBot="1" x14ac:dyDescent="0.3">
      <c r="A56" s="346"/>
      <c r="B56" s="348" t="s">
        <v>231</v>
      </c>
      <c r="C56" s="348"/>
      <c r="D56" s="347"/>
      <c r="E56" s="347"/>
      <c r="F56" s="348"/>
      <c r="G56" s="349">
        <f>SUBTOTAL(9,G54:G55)</f>
        <v>88</v>
      </c>
      <c r="H56" s="350">
        <f>SUBTOTAL(9,H54:H55)</f>
        <v>5</v>
      </c>
    </row>
    <row r="57" spans="1:8" outlineLevel="2" x14ac:dyDescent="0.25">
      <c r="A57" s="326" t="s">
        <v>15</v>
      </c>
      <c r="B57" s="327" t="s">
        <v>232</v>
      </c>
      <c r="C57" s="327" t="s">
        <v>449</v>
      </c>
      <c r="D57" s="328">
        <v>25151</v>
      </c>
      <c r="E57" s="328">
        <v>2020</v>
      </c>
      <c r="F57" s="327" t="s">
        <v>143</v>
      </c>
      <c r="G57" s="329">
        <v>17</v>
      </c>
      <c r="H57" s="344">
        <v>4</v>
      </c>
    </row>
    <row r="58" spans="1:8" outlineLevel="2" x14ac:dyDescent="0.25">
      <c r="A58" s="325" t="s">
        <v>15</v>
      </c>
      <c r="B58" s="322" t="s">
        <v>232</v>
      </c>
      <c r="C58" s="322" t="s">
        <v>32</v>
      </c>
      <c r="D58" s="323">
        <v>25178</v>
      </c>
      <c r="E58" s="323">
        <v>2020</v>
      </c>
      <c r="F58" s="322" t="s">
        <v>143</v>
      </c>
      <c r="G58" s="324">
        <v>0</v>
      </c>
      <c r="H58" s="342">
        <v>0</v>
      </c>
    </row>
    <row r="59" spans="1:8" outlineLevel="2" x14ac:dyDescent="0.25">
      <c r="A59" s="325" t="s">
        <v>15</v>
      </c>
      <c r="B59" s="322" t="s">
        <v>232</v>
      </c>
      <c r="C59" s="322" t="s">
        <v>33</v>
      </c>
      <c r="D59" s="323">
        <v>25181</v>
      </c>
      <c r="E59" s="323">
        <v>2020</v>
      </c>
      <c r="F59" s="322" t="s">
        <v>143</v>
      </c>
      <c r="G59" s="324">
        <v>0</v>
      </c>
      <c r="H59" s="342">
        <v>0</v>
      </c>
    </row>
    <row r="60" spans="1:8" outlineLevel="2" x14ac:dyDescent="0.25">
      <c r="A60" s="325" t="s">
        <v>15</v>
      </c>
      <c r="B60" s="322" t="s">
        <v>232</v>
      </c>
      <c r="C60" s="322" t="s">
        <v>42</v>
      </c>
      <c r="D60" s="323">
        <v>25279</v>
      </c>
      <c r="E60" s="323">
        <v>2020</v>
      </c>
      <c r="F60" s="322" t="s">
        <v>143</v>
      </c>
      <c r="G60" s="324">
        <v>3</v>
      </c>
      <c r="H60" s="342">
        <v>1</v>
      </c>
    </row>
    <row r="61" spans="1:8" outlineLevel="2" x14ac:dyDescent="0.25">
      <c r="A61" s="325" t="s">
        <v>15</v>
      </c>
      <c r="B61" s="322" t="s">
        <v>232</v>
      </c>
      <c r="C61" s="322" t="s">
        <v>43</v>
      </c>
      <c r="D61" s="323">
        <v>25281</v>
      </c>
      <c r="E61" s="323">
        <v>2020</v>
      </c>
      <c r="F61" s="322" t="s">
        <v>143</v>
      </c>
      <c r="G61" s="324">
        <v>0</v>
      </c>
      <c r="H61" s="342">
        <v>0</v>
      </c>
    </row>
    <row r="62" spans="1:8" outlineLevel="2" x14ac:dyDescent="0.25">
      <c r="A62" s="325" t="s">
        <v>15</v>
      </c>
      <c r="B62" s="322" t="s">
        <v>232</v>
      </c>
      <c r="C62" s="322" t="s">
        <v>59</v>
      </c>
      <c r="D62" s="323">
        <v>25335</v>
      </c>
      <c r="E62" s="323">
        <v>2020</v>
      </c>
      <c r="F62" s="322" t="s">
        <v>143</v>
      </c>
      <c r="G62" s="324">
        <v>0</v>
      </c>
      <c r="H62" s="342">
        <v>0</v>
      </c>
    </row>
    <row r="63" spans="1:8" outlineLevel="2" x14ac:dyDescent="0.25">
      <c r="A63" s="325" t="s">
        <v>15</v>
      </c>
      <c r="B63" s="322" t="s">
        <v>232</v>
      </c>
      <c r="C63" s="322" t="s">
        <v>60</v>
      </c>
      <c r="D63" s="323">
        <v>25339</v>
      </c>
      <c r="E63" s="323">
        <v>2020</v>
      </c>
      <c r="F63" s="322" t="s">
        <v>143</v>
      </c>
      <c r="G63" s="324">
        <v>2</v>
      </c>
      <c r="H63" s="342">
        <v>1</v>
      </c>
    </row>
    <row r="64" spans="1:8" outlineLevel="2" x14ac:dyDescent="0.25">
      <c r="A64" s="325" t="s">
        <v>15</v>
      </c>
      <c r="B64" s="322" t="s">
        <v>232</v>
      </c>
      <c r="C64" s="322" t="s">
        <v>88</v>
      </c>
      <c r="D64" s="323">
        <v>25594</v>
      </c>
      <c r="E64" s="323">
        <v>2020</v>
      </c>
      <c r="F64" s="322" t="s">
        <v>143</v>
      </c>
      <c r="G64" s="324">
        <v>11</v>
      </c>
      <c r="H64" s="342">
        <v>1</v>
      </c>
    </row>
    <row r="65" spans="1:8" outlineLevel="2" x14ac:dyDescent="0.25">
      <c r="A65" s="325" t="s">
        <v>15</v>
      </c>
      <c r="B65" s="8" t="s">
        <v>232</v>
      </c>
      <c r="C65" s="8" t="s">
        <v>119</v>
      </c>
      <c r="D65" s="323">
        <v>25841</v>
      </c>
      <c r="E65" s="323">
        <v>2020</v>
      </c>
      <c r="F65" s="322" t="s">
        <v>143</v>
      </c>
      <c r="G65" s="324">
        <v>0</v>
      </c>
      <c r="H65" s="342">
        <v>0</v>
      </c>
    </row>
    <row r="66" spans="1:8" ht="15.75" outlineLevel="2" thickBot="1" x14ac:dyDescent="0.3">
      <c r="A66" s="338" t="s">
        <v>15</v>
      </c>
      <c r="B66" s="131" t="s">
        <v>232</v>
      </c>
      <c r="C66" s="131" t="s">
        <v>121</v>
      </c>
      <c r="D66" s="339">
        <v>25845</v>
      </c>
      <c r="E66" s="339">
        <v>2020</v>
      </c>
      <c r="F66" s="340" t="s">
        <v>143</v>
      </c>
      <c r="G66" s="341">
        <v>0</v>
      </c>
      <c r="H66" s="345">
        <v>0</v>
      </c>
    </row>
    <row r="67" spans="1:8" ht="15.75" outlineLevel="1" thickBot="1" x14ac:dyDescent="0.3">
      <c r="A67" s="346"/>
      <c r="B67" s="276" t="s">
        <v>243</v>
      </c>
      <c r="C67" s="276"/>
      <c r="D67" s="347"/>
      <c r="E67" s="347"/>
      <c r="F67" s="348"/>
      <c r="G67" s="349">
        <f>SUBTOTAL(9,G57:G66)</f>
        <v>33</v>
      </c>
      <c r="H67" s="350">
        <f>SUBTOTAL(9,H57:H66)</f>
        <v>7</v>
      </c>
    </row>
    <row r="68" spans="1:8" outlineLevel="2" x14ac:dyDescent="0.25">
      <c r="A68" s="326" t="s">
        <v>15</v>
      </c>
      <c r="B68" s="327" t="s">
        <v>244</v>
      </c>
      <c r="C68" s="327" t="s">
        <v>39</v>
      </c>
      <c r="D68" s="328">
        <v>25258</v>
      </c>
      <c r="E68" s="328">
        <v>2020</v>
      </c>
      <c r="F68" s="327" t="s">
        <v>143</v>
      </c>
      <c r="G68" s="329">
        <v>45</v>
      </c>
      <c r="H68" s="344">
        <v>3</v>
      </c>
    </row>
    <row r="69" spans="1:8" outlineLevel="2" x14ac:dyDescent="0.25">
      <c r="A69" s="325" t="s">
        <v>15</v>
      </c>
      <c r="B69" s="322" t="s">
        <v>244</v>
      </c>
      <c r="C69" s="322" t="s">
        <v>65</v>
      </c>
      <c r="D69" s="323">
        <v>25394</v>
      </c>
      <c r="E69" s="323">
        <v>2020</v>
      </c>
      <c r="F69" s="322" t="s">
        <v>143</v>
      </c>
      <c r="G69" s="324">
        <v>31</v>
      </c>
      <c r="H69" s="342">
        <v>2</v>
      </c>
    </row>
    <row r="70" spans="1:8" outlineLevel="2" x14ac:dyDescent="0.25">
      <c r="A70" s="325" t="s">
        <v>15</v>
      </c>
      <c r="B70" s="322" t="s">
        <v>244</v>
      </c>
      <c r="C70" s="322" t="s">
        <v>80</v>
      </c>
      <c r="D70" s="323">
        <v>25513</v>
      </c>
      <c r="E70" s="323">
        <v>2020</v>
      </c>
      <c r="F70" s="322" t="s">
        <v>143</v>
      </c>
      <c r="G70" s="324">
        <v>32</v>
      </c>
      <c r="H70" s="342">
        <v>4</v>
      </c>
    </row>
    <row r="71" spans="1:8" outlineLevel="2" x14ac:dyDescent="0.25">
      <c r="A71" s="325" t="s">
        <v>15</v>
      </c>
      <c r="B71" s="322" t="s">
        <v>244</v>
      </c>
      <c r="C71" s="322" t="s">
        <v>81</v>
      </c>
      <c r="D71" s="323">
        <v>25518</v>
      </c>
      <c r="E71" s="323">
        <v>2020</v>
      </c>
      <c r="F71" s="322" t="s">
        <v>143</v>
      </c>
      <c r="G71" s="324">
        <v>5</v>
      </c>
      <c r="H71" s="342">
        <v>2</v>
      </c>
    </row>
    <row r="72" spans="1:8" outlineLevel="2" x14ac:dyDescent="0.25">
      <c r="A72" s="325" t="s">
        <v>15</v>
      </c>
      <c r="B72" s="322" t="s">
        <v>244</v>
      </c>
      <c r="C72" s="322" t="s">
        <v>94</v>
      </c>
      <c r="D72" s="323">
        <v>25653</v>
      </c>
      <c r="E72" s="323">
        <v>2020</v>
      </c>
      <c r="F72" s="322" t="s">
        <v>143</v>
      </c>
      <c r="G72" s="324">
        <v>12</v>
      </c>
      <c r="H72" s="342">
        <v>2</v>
      </c>
    </row>
    <row r="73" spans="1:8" outlineLevel="2" x14ac:dyDescent="0.25">
      <c r="A73" s="325" t="s">
        <v>15</v>
      </c>
      <c r="B73" s="8" t="s">
        <v>244</v>
      </c>
      <c r="C73" s="8" t="s">
        <v>117</v>
      </c>
      <c r="D73" s="323">
        <v>25823</v>
      </c>
      <c r="E73" s="323">
        <v>2020</v>
      </c>
      <c r="F73" s="322" t="s">
        <v>143</v>
      </c>
      <c r="G73" s="324">
        <v>10</v>
      </c>
      <c r="H73" s="342">
        <v>1</v>
      </c>
    </row>
    <row r="74" spans="1:8" outlineLevel="2" x14ac:dyDescent="0.25">
      <c r="A74" s="325" t="s">
        <v>15</v>
      </c>
      <c r="B74" s="8" t="s">
        <v>244</v>
      </c>
      <c r="C74" s="8" t="s">
        <v>125</v>
      </c>
      <c r="D74" s="323">
        <v>25871</v>
      </c>
      <c r="E74" s="323">
        <v>2020</v>
      </c>
      <c r="F74" s="322" t="s">
        <v>143</v>
      </c>
      <c r="G74" s="324">
        <v>1</v>
      </c>
      <c r="H74" s="342">
        <v>1</v>
      </c>
    </row>
    <row r="75" spans="1:8" ht="15.75" outlineLevel="2" thickBot="1" x14ac:dyDescent="0.3">
      <c r="A75" s="338" t="s">
        <v>15</v>
      </c>
      <c r="B75" s="131" t="s">
        <v>244</v>
      </c>
      <c r="C75" s="131" t="s">
        <v>129</v>
      </c>
      <c r="D75" s="339">
        <v>25885</v>
      </c>
      <c r="E75" s="339">
        <v>2020</v>
      </c>
      <c r="F75" s="340" t="s">
        <v>143</v>
      </c>
      <c r="G75" s="341">
        <v>137</v>
      </c>
      <c r="H75" s="345">
        <v>7</v>
      </c>
    </row>
    <row r="76" spans="1:8" ht="15.75" outlineLevel="1" thickBot="1" x14ac:dyDescent="0.3">
      <c r="A76" s="346"/>
      <c r="B76" s="276" t="s">
        <v>253</v>
      </c>
      <c r="C76" s="276"/>
      <c r="D76" s="347"/>
      <c r="E76" s="347"/>
      <c r="F76" s="348"/>
      <c r="G76" s="349">
        <f>SUBTOTAL(9,G68:G75)</f>
        <v>273</v>
      </c>
      <c r="H76" s="350">
        <f>SUBTOTAL(9,H68:H75)</f>
        <v>22</v>
      </c>
    </row>
    <row r="77" spans="1:8" outlineLevel="2" x14ac:dyDescent="0.25">
      <c r="A77" s="326" t="s">
        <v>15</v>
      </c>
      <c r="B77" s="327" t="s">
        <v>254</v>
      </c>
      <c r="C77" s="327" t="s">
        <v>26</v>
      </c>
      <c r="D77" s="328">
        <v>25126</v>
      </c>
      <c r="E77" s="328">
        <v>2020</v>
      </c>
      <c r="F77" s="327" t="s">
        <v>143</v>
      </c>
      <c r="G77" s="329">
        <v>7</v>
      </c>
      <c r="H77" s="344">
        <v>1</v>
      </c>
    </row>
    <row r="78" spans="1:8" outlineLevel="2" x14ac:dyDescent="0.25">
      <c r="A78" s="325" t="s">
        <v>15</v>
      </c>
      <c r="B78" s="322" t="s">
        <v>254</v>
      </c>
      <c r="C78" s="322" t="s">
        <v>31</v>
      </c>
      <c r="D78" s="323">
        <v>25175</v>
      </c>
      <c r="E78" s="323">
        <v>2020</v>
      </c>
      <c r="F78" s="322" t="s">
        <v>143</v>
      </c>
      <c r="G78" s="324">
        <v>4</v>
      </c>
      <c r="H78" s="342">
        <v>2</v>
      </c>
    </row>
    <row r="79" spans="1:8" outlineLevel="2" x14ac:dyDescent="0.25">
      <c r="A79" s="325" t="s">
        <v>15</v>
      </c>
      <c r="B79" s="322" t="s">
        <v>254</v>
      </c>
      <c r="C79" s="322" t="s">
        <v>35</v>
      </c>
      <c r="D79" s="323">
        <v>25200</v>
      </c>
      <c r="E79" s="323">
        <v>2020</v>
      </c>
      <c r="F79" s="322" t="s">
        <v>143</v>
      </c>
      <c r="G79" s="324">
        <v>20</v>
      </c>
      <c r="H79" s="342">
        <v>7</v>
      </c>
    </row>
    <row r="80" spans="1:8" outlineLevel="2" x14ac:dyDescent="0.25">
      <c r="A80" s="325" t="s">
        <v>15</v>
      </c>
      <c r="B80" s="322" t="s">
        <v>254</v>
      </c>
      <c r="C80" s="322" t="s">
        <v>36</v>
      </c>
      <c r="D80" s="323">
        <v>25214</v>
      </c>
      <c r="E80" s="323">
        <v>2020</v>
      </c>
      <c r="F80" s="322" t="s">
        <v>143</v>
      </c>
      <c r="G80" s="324">
        <v>0</v>
      </c>
      <c r="H80" s="342">
        <v>0</v>
      </c>
    </row>
    <row r="81" spans="1:8" outlineLevel="2" x14ac:dyDescent="0.25">
      <c r="A81" s="325" t="s">
        <v>15</v>
      </c>
      <c r="B81" s="322" t="s">
        <v>254</v>
      </c>
      <c r="C81" s="322" t="s">
        <v>48</v>
      </c>
      <c r="D81" s="323">
        <v>25295</v>
      </c>
      <c r="E81" s="323">
        <v>2020</v>
      </c>
      <c r="F81" s="322" t="s">
        <v>143</v>
      </c>
      <c r="G81" s="324">
        <v>0</v>
      </c>
      <c r="H81" s="342">
        <v>0</v>
      </c>
    </row>
    <row r="82" spans="1:8" outlineLevel="2" x14ac:dyDescent="0.25">
      <c r="A82" s="325" t="s">
        <v>15</v>
      </c>
      <c r="B82" s="322" t="s">
        <v>254</v>
      </c>
      <c r="C82" s="322" t="s">
        <v>75</v>
      </c>
      <c r="D82" s="323">
        <v>25486</v>
      </c>
      <c r="E82" s="323">
        <v>2020</v>
      </c>
      <c r="F82" s="322" t="s">
        <v>143</v>
      </c>
      <c r="G82" s="324">
        <v>6</v>
      </c>
      <c r="H82" s="342">
        <v>3</v>
      </c>
    </row>
    <row r="83" spans="1:8" outlineLevel="2" x14ac:dyDescent="0.25">
      <c r="A83" s="325" t="s">
        <v>15</v>
      </c>
      <c r="B83" s="8" t="s">
        <v>254</v>
      </c>
      <c r="C83" s="8" t="s">
        <v>103</v>
      </c>
      <c r="D83" s="323">
        <v>25758</v>
      </c>
      <c r="E83" s="323">
        <v>2020</v>
      </c>
      <c r="F83" s="322" t="s">
        <v>143</v>
      </c>
      <c r="G83" s="324">
        <v>0</v>
      </c>
      <c r="H83" s="342">
        <v>0</v>
      </c>
    </row>
    <row r="84" spans="1:8" outlineLevel="2" x14ac:dyDescent="0.25">
      <c r="A84" s="325" t="s">
        <v>15</v>
      </c>
      <c r="B84" s="8" t="s">
        <v>254</v>
      </c>
      <c r="C84" s="8" t="s">
        <v>109</v>
      </c>
      <c r="D84" s="323">
        <v>25785</v>
      </c>
      <c r="E84" s="323">
        <v>2020</v>
      </c>
      <c r="F84" s="322" t="s">
        <v>143</v>
      </c>
      <c r="G84" s="324">
        <v>13</v>
      </c>
      <c r="H84" s="342">
        <v>1</v>
      </c>
    </row>
    <row r="85" spans="1:8" outlineLevel="2" x14ac:dyDescent="0.25">
      <c r="A85" s="325" t="s">
        <v>15</v>
      </c>
      <c r="B85" s="8" t="s">
        <v>254</v>
      </c>
      <c r="C85" s="8" t="s">
        <v>112</v>
      </c>
      <c r="D85" s="323">
        <v>25799</v>
      </c>
      <c r="E85" s="323">
        <v>2020</v>
      </c>
      <c r="F85" s="322" t="s">
        <v>143</v>
      </c>
      <c r="G85" s="324">
        <v>28</v>
      </c>
      <c r="H85" s="342">
        <v>7</v>
      </c>
    </row>
    <row r="86" spans="1:8" outlineLevel="2" x14ac:dyDescent="0.25">
      <c r="A86" s="325" t="s">
        <v>15</v>
      </c>
      <c r="B86" s="8" t="s">
        <v>254</v>
      </c>
      <c r="C86" s="8" t="s">
        <v>116</v>
      </c>
      <c r="D86" s="323">
        <v>25817</v>
      </c>
      <c r="E86" s="323">
        <v>2020</v>
      </c>
      <c r="F86" s="322" t="s">
        <v>143</v>
      </c>
      <c r="G86" s="324">
        <v>4</v>
      </c>
      <c r="H86" s="342">
        <v>1</v>
      </c>
    </row>
    <row r="87" spans="1:8" ht="15.75" outlineLevel="2" thickBot="1" x14ac:dyDescent="0.3">
      <c r="A87" s="338" t="s">
        <v>15</v>
      </c>
      <c r="B87" s="131" t="s">
        <v>254</v>
      </c>
      <c r="C87" s="131" t="s">
        <v>131</v>
      </c>
      <c r="D87" s="339">
        <v>25899</v>
      </c>
      <c r="E87" s="339">
        <v>2020</v>
      </c>
      <c r="F87" s="340" t="s">
        <v>143</v>
      </c>
      <c r="G87" s="341">
        <v>29</v>
      </c>
      <c r="H87" s="345">
        <v>8</v>
      </c>
    </row>
    <row r="88" spans="1:8" ht="15.75" outlineLevel="1" thickBot="1" x14ac:dyDescent="0.3">
      <c r="A88" s="346"/>
      <c r="B88" s="276" t="s">
        <v>266</v>
      </c>
      <c r="C88" s="276"/>
      <c r="D88" s="347"/>
      <c r="E88" s="347"/>
      <c r="F88" s="348"/>
      <c r="G88" s="349">
        <f>SUBTOTAL(9,G77:G87)</f>
        <v>111</v>
      </c>
      <c r="H88" s="350">
        <f>SUBTOTAL(9,H77:H87)</f>
        <v>30</v>
      </c>
    </row>
    <row r="89" spans="1:8" outlineLevel="2" x14ac:dyDescent="0.25">
      <c r="A89" s="326" t="s">
        <v>15</v>
      </c>
      <c r="B89" s="327" t="s">
        <v>267</v>
      </c>
      <c r="C89" s="327" t="s">
        <v>23</v>
      </c>
      <c r="D89" s="328">
        <v>25099</v>
      </c>
      <c r="E89" s="328">
        <v>2020</v>
      </c>
      <c r="F89" s="327" t="s">
        <v>143</v>
      </c>
      <c r="G89" s="329">
        <v>0</v>
      </c>
      <c r="H89" s="344">
        <v>0</v>
      </c>
    </row>
    <row r="90" spans="1:8" outlineLevel="2" x14ac:dyDescent="0.25">
      <c r="A90" s="325" t="s">
        <v>15</v>
      </c>
      <c r="B90" s="322" t="s">
        <v>267</v>
      </c>
      <c r="C90" s="322" t="s">
        <v>40</v>
      </c>
      <c r="D90" s="323">
        <v>25260</v>
      </c>
      <c r="E90" s="323">
        <v>2020</v>
      </c>
      <c r="F90" s="322" t="s">
        <v>143</v>
      </c>
      <c r="G90" s="324">
        <v>0</v>
      </c>
      <c r="H90" s="342">
        <v>0</v>
      </c>
    </row>
    <row r="91" spans="1:8" outlineLevel="2" x14ac:dyDescent="0.25">
      <c r="A91" s="325" t="s">
        <v>15</v>
      </c>
      <c r="B91" s="322" t="s">
        <v>267</v>
      </c>
      <c r="C91" s="322" t="s">
        <v>41</v>
      </c>
      <c r="D91" s="323">
        <v>25269</v>
      </c>
      <c r="E91" s="323">
        <v>2020</v>
      </c>
      <c r="F91" s="322" t="s">
        <v>143</v>
      </c>
      <c r="G91" s="324">
        <v>5</v>
      </c>
      <c r="H91" s="342">
        <v>2</v>
      </c>
    </row>
    <row r="92" spans="1:8" outlineLevel="2" x14ac:dyDescent="0.25">
      <c r="A92" s="325" t="s">
        <v>15</v>
      </c>
      <c r="B92" s="322" t="s">
        <v>267</v>
      </c>
      <c r="C92" s="322" t="s">
        <v>44</v>
      </c>
      <c r="D92" s="323">
        <v>25286</v>
      </c>
      <c r="E92" s="323">
        <v>2020</v>
      </c>
      <c r="F92" s="322" t="s">
        <v>143</v>
      </c>
      <c r="G92" s="324">
        <v>3</v>
      </c>
      <c r="H92" s="342">
        <v>1</v>
      </c>
    </row>
    <row r="93" spans="1:8" outlineLevel="2" x14ac:dyDescent="0.25">
      <c r="A93" s="325" t="s">
        <v>15</v>
      </c>
      <c r="B93" s="322" t="s">
        <v>267</v>
      </c>
      <c r="C93" s="322" t="s">
        <v>70</v>
      </c>
      <c r="D93" s="323">
        <v>25430</v>
      </c>
      <c r="E93" s="323">
        <v>2020</v>
      </c>
      <c r="F93" s="322" t="s">
        <v>143</v>
      </c>
      <c r="G93" s="324">
        <v>8</v>
      </c>
      <c r="H93" s="342">
        <v>2</v>
      </c>
    </row>
    <row r="94" spans="1:8" outlineLevel="2" x14ac:dyDescent="0.25">
      <c r="A94" s="325" t="s">
        <v>15</v>
      </c>
      <c r="B94" s="322" t="s">
        <v>267</v>
      </c>
      <c r="C94" s="322" t="s">
        <v>73</v>
      </c>
      <c r="D94" s="323">
        <v>25473</v>
      </c>
      <c r="E94" s="323">
        <v>2020</v>
      </c>
      <c r="F94" s="322" t="s">
        <v>143</v>
      </c>
      <c r="G94" s="324">
        <v>38</v>
      </c>
      <c r="H94" s="342">
        <v>1</v>
      </c>
    </row>
    <row r="95" spans="1:8" outlineLevel="2" x14ac:dyDescent="0.25">
      <c r="A95" s="325" t="s">
        <v>15</v>
      </c>
      <c r="B95" s="8" t="s">
        <v>267</v>
      </c>
      <c r="C95" s="8" t="s">
        <v>104</v>
      </c>
      <c r="D95" s="323">
        <v>25769</v>
      </c>
      <c r="E95" s="323">
        <v>2020</v>
      </c>
      <c r="F95" s="322" t="s">
        <v>143</v>
      </c>
      <c r="G95" s="324">
        <v>28</v>
      </c>
      <c r="H95" s="342">
        <v>6</v>
      </c>
    </row>
    <row r="96" spans="1:8" ht="15.75" outlineLevel="2" thickBot="1" x14ac:dyDescent="0.3">
      <c r="A96" s="338" t="s">
        <v>15</v>
      </c>
      <c r="B96" s="131" t="s">
        <v>267</v>
      </c>
      <c r="C96" s="131" t="s">
        <v>130</v>
      </c>
      <c r="D96" s="339">
        <v>25898</v>
      </c>
      <c r="E96" s="339">
        <v>2020</v>
      </c>
      <c r="F96" s="340" t="s">
        <v>143</v>
      </c>
      <c r="G96" s="341">
        <v>40</v>
      </c>
      <c r="H96" s="345">
        <v>2</v>
      </c>
    </row>
    <row r="97" spans="1:8" ht="15.75" outlineLevel="1" thickBot="1" x14ac:dyDescent="0.3">
      <c r="A97" s="346"/>
      <c r="B97" s="276" t="s">
        <v>276</v>
      </c>
      <c r="C97" s="276"/>
      <c r="D97" s="347"/>
      <c r="E97" s="347"/>
      <c r="F97" s="348"/>
      <c r="G97" s="349">
        <f>SUBTOTAL(9,G89:G96)</f>
        <v>122</v>
      </c>
      <c r="H97" s="350">
        <f>SUBTOTAL(9,H89:H96)</f>
        <v>14</v>
      </c>
    </row>
    <row r="98" spans="1:8" outlineLevel="2" x14ac:dyDescent="0.25">
      <c r="A98" s="326" t="s">
        <v>15</v>
      </c>
      <c r="B98" s="68" t="s">
        <v>277</v>
      </c>
      <c r="C98" s="68" t="s">
        <v>99</v>
      </c>
      <c r="D98" s="328">
        <v>25740</v>
      </c>
      <c r="E98" s="328">
        <v>2020</v>
      </c>
      <c r="F98" s="327" t="s">
        <v>143</v>
      </c>
      <c r="G98" s="329">
        <v>3</v>
      </c>
      <c r="H98" s="344">
        <v>2</v>
      </c>
    </row>
    <row r="99" spans="1:8" ht="15.75" outlineLevel="2" thickBot="1" x14ac:dyDescent="0.3">
      <c r="A99" s="338" t="s">
        <v>15</v>
      </c>
      <c r="B99" s="131" t="s">
        <v>277</v>
      </c>
      <c r="C99" s="131" t="s">
        <v>102</v>
      </c>
      <c r="D99" s="339">
        <v>25754</v>
      </c>
      <c r="E99" s="339">
        <v>2020</v>
      </c>
      <c r="F99" s="340" t="s">
        <v>143</v>
      </c>
      <c r="G99" s="341">
        <v>3</v>
      </c>
      <c r="H99" s="345">
        <v>1</v>
      </c>
    </row>
    <row r="100" spans="1:8" ht="15.75" outlineLevel="1" thickBot="1" x14ac:dyDescent="0.3">
      <c r="A100" s="346"/>
      <c r="B100" s="276" t="s">
        <v>279</v>
      </c>
      <c r="C100" s="276"/>
      <c r="D100" s="347"/>
      <c r="E100" s="347"/>
      <c r="F100" s="348"/>
      <c r="G100" s="349">
        <f>SUBTOTAL(9,G98:G99)</f>
        <v>6</v>
      </c>
      <c r="H100" s="350">
        <f>SUBTOTAL(9,H98:H99)</f>
        <v>3</v>
      </c>
    </row>
    <row r="101" spans="1:8" outlineLevel="2" x14ac:dyDescent="0.25">
      <c r="A101" s="326" t="s">
        <v>15</v>
      </c>
      <c r="B101" s="327" t="s">
        <v>280</v>
      </c>
      <c r="C101" s="327" t="s">
        <v>20</v>
      </c>
      <c r="D101" s="328">
        <v>25053</v>
      </c>
      <c r="E101" s="328">
        <v>2020</v>
      </c>
      <c r="F101" s="327" t="s">
        <v>143</v>
      </c>
      <c r="G101" s="329">
        <v>19</v>
      </c>
      <c r="H101" s="344">
        <v>4</v>
      </c>
    </row>
    <row r="102" spans="1:8" outlineLevel="2" x14ac:dyDescent="0.25">
      <c r="A102" s="325" t="s">
        <v>15</v>
      </c>
      <c r="B102" s="322" t="s">
        <v>280</v>
      </c>
      <c r="C102" s="322" t="s">
        <v>24</v>
      </c>
      <c r="D102" s="323">
        <v>25120</v>
      </c>
      <c r="E102" s="323">
        <v>2020</v>
      </c>
      <c r="F102" s="322" t="s">
        <v>143</v>
      </c>
      <c r="G102" s="324">
        <v>35</v>
      </c>
      <c r="H102" s="342">
        <v>11</v>
      </c>
    </row>
    <row r="103" spans="1:8" outlineLevel="2" x14ac:dyDescent="0.25">
      <c r="A103" s="325" t="s">
        <v>15</v>
      </c>
      <c r="B103" s="322" t="s">
        <v>280</v>
      </c>
      <c r="C103" s="322" t="s">
        <v>46</v>
      </c>
      <c r="D103" s="323">
        <v>25290</v>
      </c>
      <c r="E103" s="323">
        <v>2020</v>
      </c>
      <c r="F103" s="322" t="s">
        <v>143</v>
      </c>
      <c r="G103" s="324">
        <v>56</v>
      </c>
      <c r="H103" s="342">
        <v>7</v>
      </c>
    </row>
    <row r="104" spans="1:8" outlineLevel="2" x14ac:dyDescent="0.25">
      <c r="A104" s="325" t="s">
        <v>15</v>
      </c>
      <c r="B104" s="322" t="s">
        <v>280</v>
      </c>
      <c r="C104" s="322" t="s">
        <v>52</v>
      </c>
      <c r="D104" s="323">
        <v>25312</v>
      </c>
      <c r="E104" s="323">
        <v>2020</v>
      </c>
      <c r="F104" s="322" t="s">
        <v>143</v>
      </c>
      <c r="G104" s="324">
        <v>2</v>
      </c>
      <c r="H104" s="342">
        <v>1</v>
      </c>
    </row>
    <row r="105" spans="1:8" outlineLevel="2" x14ac:dyDescent="0.25">
      <c r="A105" s="325" t="s">
        <v>15</v>
      </c>
      <c r="B105" s="322" t="s">
        <v>280</v>
      </c>
      <c r="C105" s="322" t="s">
        <v>82</v>
      </c>
      <c r="D105" s="323">
        <v>25524</v>
      </c>
      <c r="E105" s="323">
        <v>2020</v>
      </c>
      <c r="F105" s="322" t="s">
        <v>143</v>
      </c>
      <c r="G105" s="324">
        <v>0</v>
      </c>
      <c r="H105" s="342">
        <v>0</v>
      </c>
    </row>
    <row r="106" spans="1:8" outlineLevel="2" x14ac:dyDescent="0.25">
      <c r="A106" s="325" t="s">
        <v>15</v>
      </c>
      <c r="B106" s="322" t="s">
        <v>280</v>
      </c>
      <c r="C106" s="322" t="s">
        <v>84</v>
      </c>
      <c r="D106" s="323">
        <v>25535</v>
      </c>
      <c r="E106" s="323">
        <v>2020</v>
      </c>
      <c r="F106" s="322" t="s">
        <v>143</v>
      </c>
      <c r="G106" s="324">
        <v>3</v>
      </c>
      <c r="H106" s="342">
        <v>1</v>
      </c>
    </row>
    <row r="107" spans="1:8" outlineLevel="2" x14ac:dyDescent="0.25">
      <c r="A107" s="325" t="s">
        <v>15</v>
      </c>
      <c r="B107" s="322" t="s">
        <v>280</v>
      </c>
      <c r="C107" s="322" t="s">
        <v>93</v>
      </c>
      <c r="D107" s="323">
        <v>25649</v>
      </c>
      <c r="E107" s="323">
        <v>2020</v>
      </c>
      <c r="F107" s="322" t="s">
        <v>143</v>
      </c>
      <c r="G107" s="324">
        <v>2</v>
      </c>
      <c r="H107" s="342">
        <v>1</v>
      </c>
    </row>
    <row r="108" spans="1:8" outlineLevel="2" x14ac:dyDescent="0.25">
      <c r="A108" s="325" t="s">
        <v>15</v>
      </c>
      <c r="B108" s="8" t="s">
        <v>280</v>
      </c>
      <c r="C108" s="8" t="s">
        <v>100</v>
      </c>
      <c r="D108" s="323">
        <v>25743</v>
      </c>
      <c r="E108" s="323">
        <v>2020</v>
      </c>
      <c r="F108" s="322" t="s">
        <v>143</v>
      </c>
      <c r="G108" s="324">
        <v>50</v>
      </c>
      <c r="H108" s="342">
        <v>4</v>
      </c>
    </row>
    <row r="109" spans="1:8" outlineLevel="2" x14ac:dyDescent="0.25">
      <c r="A109" s="325" t="s">
        <v>15</v>
      </c>
      <c r="B109" s="8" t="s">
        <v>280</v>
      </c>
      <c r="C109" s="8" t="s">
        <v>113</v>
      </c>
      <c r="D109" s="323">
        <v>25805</v>
      </c>
      <c r="E109" s="323">
        <v>2020</v>
      </c>
      <c r="F109" s="322" t="s">
        <v>143</v>
      </c>
      <c r="G109" s="324">
        <v>16</v>
      </c>
      <c r="H109" s="342">
        <v>2</v>
      </c>
    </row>
    <row r="110" spans="1:8" ht="15.75" outlineLevel="2" thickBot="1" x14ac:dyDescent="0.3">
      <c r="A110" s="338" t="s">
        <v>15</v>
      </c>
      <c r="B110" s="131" t="s">
        <v>280</v>
      </c>
      <c r="C110" s="131" t="s">
        <v>79</v>
      </c>
      <c r="D110" s="339">
        <v>25506</v>
      </c>
      <c r="E110" s="339">
        <v>2020</v>
      </c>
      <c r="F110" s="340" t="s">
        <v>143</v>
      </c>
      <c r="G110" s="341">
        <v>26</v>
      </c>
      <c r="H110" s="345">
        <v>2</v>
      </c>
    </row>
    <row r="111" spans="1:8" ht="15.75" outlineLevel="1" thickBot="1" x14ac:dyDescent="0.3">
      <c r="A111" s="346"/>
      <c r="B111" s="276" t="s">
        <v>291</v>
      </c>
      <c r="C111" s="276"/>
      <c r="D111" s="347"/>
      <c r="E111" s="347"/>
      <c r="F111" s="348"/>
      <c r="G111" s="349">
        <f>SUBTOTAL(9,G101:G110)</f>
        <v>209</v>
      </c>
      <c r="H111" s="350">
        <f>SUBTOTAL(9,H101:H110)</f>
        <v>33</v>
      </c>
    </row>
    <row r="112" spans="1:8" outlineLevel="2" x14ac:dyDescent="0.25">
      <c r="A112" s="326" t="s">
        <v>15</v>
      </c>
      <c r="B112" s="327" t="s">
        <v>292</v>
      </c>
      <c r="C112" s="327" t="s">
        <v>18</v>
      </c>
      <c r="D112" s="328">
        <v>25035</v>
      </c>
      <c r="E112" s="328">
        <v>2020</v>
      </c>
      <c r="F112" s="327" t="s">
        <v>143</v>
      </c>
      <c r="G112" s="329">
        <v>26</v>
      </c>
      <c r="H112" s="344">
        <v>2</v>
      </c>
    </row>
    <row r="113" spans="1:8" outlineLevel="2" x14ac:dyDescent="0.25">
      <c r="A113" s="325" t="s">
        <v>15</v>
      </c>
      <c r="B113" s="322" t="s">
        <v>292</v>
      </c>
      <c r="C113" s="322" t="s">
        <v>19</v>
      </c>
      <c r="D113" s="323">
        <v>25040</v>
      </c>
      <c r="E113" s="323">
        <v>2020</v>
      </c>
      <c r="F113" s="322" t="s">
        <v>143</v>
      </c>
      <c r="G113" s="324">
        <v>0</v>
      </c>
      <c r="H113" s="342">
        <v>0</v>
      </c>
    </row>
    <row r="114" spans="1:8" outlineLevel="2" x14ac:dyDescent="0.25">
      <c r="A114" s="325" t="s">
        <v>15</v>
      </c>
      <c r="B114" s="322" t="s">
        <v>292</v>
      </c>
      <c r="C114" s="322" t="s">
        <v>90</v>
      </c>
      <c r="D114" s="323">
        <v>25599</v>
      </c>
      <c r="E114" s="323">
        <v>2020</v>
      </c>
      <c r="F114" s="322" t="s">
        <v>143</v>
      </c>
      <c r="G114" s="324">
        <v>8</v>
      </c>
      <c r="H114" s="342">
        <v>1</v>
      </c>
    </row>
    <row r="115" spans="1:8" outlineLevel="2" x14ac:dyDescent="0.25">
      <c r="A115" s="325" t="s">
        <v>15</v>
      </c>
      <c r="B115" s="322" t="s">
        <v>292</v>
      </c>
      <c r="C115" s="322" t="s">
        <v>25</v>
      </c>
      <c r="D115" s="323">
        <v>25123</v>
      </c>
      <c r="E115" s="323">
        <v>2020</v>
      </c>
      <c r="F115" s="322" t="s">
        <v>143</v>
      </c>
      <c r="G115" s="324">
        <v>0</v>
      </c>
      <c r="H115" s="342">
        <v>0</v>
      </c>
    </row>
    <row r="116" spans="1:8" outlineLevel="2" x14ac:dyDescent="0.25">
      <c r="A116" s="325" t="s">
        <v>15</v>
      </c>
      <c r="B116" s="322" t="s">
        <v>292</v>
      </c>
      <c r="C116" s="322" t="s">
        <v>38</v>
      </c>
      <c r="D116" s="323">
        <v>25245</v>
      </c>
      <c r="E116" s="323">
        <v>2020</v>
      </c>
      <c r="F116" s="322" t="s">
        <v>143</v>
      </c>
      <c r="G116" s="324">
        <v>3</v>
      </c>
      <c r="H116" s="342">
        <v>1</v>
      </c>
    </row>
    <row r="117" spans="1:8" outlineLevel="2" x14ac:dyDescent="0.25">
      <c r="A117" s="325" t="s">
        <v>15</v>
      </c>
      <c r="B117" s="322" t="s">
        <v>292</v>
      </c>
      <c r="C117" s="322" t="s">
        <v>64</v>
      </c>
      <c r="D117" s="323">
        <v>25386</v>
      </c>
      <c r="E117" s="323">
        <v>2020</v>
      </c>
      <c r="F117" s="322" t="s">
        <v>143</v>
      </c>
      <c r="G117" s="324">
        <v>35</v>
      </c>
      <c r="H117" s="342">
        <v>3</v>
      </c>
    </row>
    <row r="118" spans="1:8" outlineLevel="2" x14ac:dyDescent="0.25">
      <c r="A118" s="325" t="s">
        <v>15</v>
      </c>
      <c r="B118" s="322" t="s">
        <v>292</v>
      </c>
      <c r="C118" s="322" t="s">
        <v>89</v>
      </c>
      <c r="D118" s="323">
        <v>25596</v>
      </c>
      <c r="E118" s="323">
        <v>2020</v>
      </c>
      <c r="F118" s="322" t="s">
        <v>143</v>
      </c>
      <c r="G118" s="324">
        <v>142</v>
      </c>
      <c r="H118" s="342">
        <v>2</v>
      </c>
    </row>
    <row r="119" spans="1:8" s="337" customFormat="1" ht="30" outlineLevel="2" x14ac:dyDescent="0.25">
      <c r="A119" s="333" t="s">
        <v>15</v>
      </c>
      <c r="B119" s="334" t="s">
        <v>292</v>
      </c>
      <c r="C119" s="334" t="s">
        <v>92</v>
      </c>
      <c r="D119" s="335">
        <v>25645</v>
      </c>
      <c r="E119" s="335">
        <v>2020</v>
      </c>
      <c r="F119" s="334" t="s">
        <v>143</v>
      </c>
      <c r="G119" s="336">
        <v>2</v>
      </c>
      <c r="H119" s="343">
        <v>2</v>
      </c>
    </row>
    <row r="120" spans="1:8" outlineLevel="2" x14ac:dyDescent="0.25">
      <c r="A120" s="325" t="s">
        <v>15</v>
      </c>
      <c r="B120" s="8" t="s">
        <v>292</v>
      </c>
      <c r="C120" s="8" t="s">
        <v>111</v>
      </c>
      <c r="D120" s="323">
        <v>25797</v>
      </c>
      <c r="E120" s="323">
        <v>2020</v>
      </c>
      <c r="F120" s="322" t="s">
        <v>143</v>
      </c>
      <c r="G120" s="324">
        <v>0</v>
      </c>
      <c r="H120" s="342">
        <v>0</v>
      </c>
    </row>
    <row r="121" spans="1:8" ht="15.75" outlineLevel="2" thickBot="1" x14ac:dyDescent="0.3">
      <c r="A121" s="338" t="s">
        <v>15</v>
      </c>
      <c r="B121" s="131" t="s">
        <v>292</v>
      </c>
      <c r="C121" s="131" t="s">
        <v>128</v>
      </c>
      <c r="D121" s="339">
        <v>25878</v>
      </c>
      <c r="E121" s="339">
        <v>2020</v>
      </c>
      <c r="F121" s="340" t="s">
        <v>143</v>
      </c>
      <c r="G121" s="341">
        <v>16</v>
      </c>
      <c r="H121" s="345">
        <v>1</v>
      </c>
    </row>
    <row r="122" spans="1:8" ht="15.75" outlineLevel="1" thickBot="1" x14ac:dyDescent="0.3">
      <c r="A122" s="346"/>
      <c r="B122" s="276" t="s">
        <v>303</v>
      </c>
      <c r="C122" s="276"/>
      <c r="D122" s="347"/>
      <c r="E122" s="347"/>
      <c r="F122" s="348"/>
      <c r="G122" s="349">
        <f>SUBTOTAL(9,G112:G121)</f>
        <v>232</v>
      </c>
      <c r="H122" s="350">
        <f>SUBTOTAL(9,H112:H121)</f>
        <v>12</v>
      </c>
    </row>
    <row r="123" spans="1:8" outlineLevel="2" x14ac:dyDescent="0.25">
      <c r="A123" s="326" t="s">
        <v>15</v>
      </c>
      <c r="B123" s="327" t="s">
        <v>491</v>
      </c>
      <c r="C123" s="327" t="s">
        <v>29</v>
      </c>
      <c r="D123" s="328">
        <v>25154</v>
      </c>
      <c r="E123" s="328">
        <v>2020</v>
      </c>
      <c r="F123" s="327" t="s">
        <v>143</v>
      </c>
      <c r="G123" s="329">
        <v>18</v>
      </c>
      <c r="H123" s="344">
        <v>2</v>
      </c>
    </row>
    <row r="124" spans="1:8" outlineLevel="2" x14ac:dyDescent="0.25">
      <c r="A124" s="325" t="s">
        <v>15</v>
      </c>
      <c r="B124" s="322" t="s">
        <v>491</v>
      </c>
      <c r="C124" s="322" t="s">
        <v>37</v>
      </c>
      <c r="D124" s="323">
        <v>25224</v>
      </c>
      <c r="E124" s="323">
        <v>2020</v>
      </c>
      <c r="F124" s="322" t="s">
        <v>143</v>
      </c>
      <c r="G124" s="324">
        <v>3</v>
      </c>
      <c r="H124" s="342">
        <v>1</v>
      </c>
    </row>
    <row r="125" spans="1:8" outlineLevel="2" x14ac:dyDescent="0.25">
      <c r="A125" s="325" t="s">
        <v>15</v>
      </c>
      <c r="B125" s="322" t="s">
        <v>491</v>
      </c>
      <c r="C125" s="322" t="s">
        <v>45</v>
      </c>
      <c r="D125" s="323">
        <v>25288</v>
      </c>
      <c r="E125" s="323">
        <v>2020</v>
      </c>
      <c r="F125" s="322" t="s">
        <v>143</v>
      </c>
      <c r="G125" s="324">
        <v>0</v>
      </c>
      <c r="H125" s="342">
        <v>0</v>
      </c>
    </row>
    <row r="126" spans="1:8" outlineLevel="2" x14ac:dyDescent="0.25">
      <c r="A126" s="325" t="s">
        <v>15</v>
      </c>
      <c r="B126" s="322" t="s">
        <v>491</v>
      </c>
      <c r="C126" s="322" t="s">
        <v>53</v>
      </c>
      <c r="D126" s="323">
        <v>25317</v>
      </c>
      <c r="E126" s="323">
        <v>2020</v>
      </c>
      <c r="F126" s="322" t="s">
        <v>143</v>
      </c>
      <c r="G126" s="324">
        <v>4</v>
      </c>
      <c r="H126" s="342">
        <v>3</v>
      </c>
    </row>
    <row r="127" spans="1:8" outlineLevel="2" x14ac:dyDescent="0.25">
      <c r="A127" s="325" t="s">
        <v>15</v>
      </c>
      <c r="B127" s="322" t="s">
        <v>491</v>
      </c>
      <c r="C127" s="322" t="s">
        <v>68</v>
      </c>
      <c r="D127" s="323">
        <v>25407</v>
      </c>
      <c r="E127" s="323">
        <v>2020</v>
      </c>
      <c r="F127" s="322" t="s">
        <v>143</v>
      </c>
      <c r="G127" s="324">
        <v>0</v>
      </c>
      <c r="H127" s="342">
        <v>0</v>
      </c>
    </row>
    <row r="128" spans="1:8" outlineLevel="2" x14ac:dyDescent="0.25">
      <c r="A128" s="325" t="s">
        <v>15</v>
      </c>
      <c r="B128" s="8" t="s">
        <v>491</v>
      </c>
      <c r="C128" s="8" t="s">
        <v>101</v>
      </c>
      <c r="D128" s="323">
        <v>25745</v>
      </c>
      <c r="E128" s="323">
        <v>2020</v>
      </c>
      <c r="F128" s="322" t="s">
        <v>143</v>
      </c>
      <c r="G128" s="324">
        <v>9</v>
      </c>
      <c r="H128" s="342">
        <v>2</v>
      </c>
    </row>
    <row r="129" spans="1:8" outlineLevel="2" x14ac:dyDescent="0.25">
      <c r="A129" s="325" t="s">
        <v>15</v>
      </c>
      <c r="B129" s="8" t="s">
        <v>491</v>
      </c>
      <c r="C129" s="8" t="s">
        <v>107</v>
      </c>
      <c r="D129" s="323">
        <v>25779</v>
      </c>
      <c r="E129" s="323">
        <v>2020</v>
      </c>
      <c r="F129" s="322" t="s">
        <v>143</v>
      </c>
      <c r="G129" s="324">
        <v>1</v>
      </c>
      <c r="H129" s="342">
        <v>1</v>
      </c>
    </row>
    <row r="130" spans="1:8" outlineLevel="2" x14ac:dyDescent="0.25">
      <c r="A130" s="325" t="s">
        <v>15</v>
      </c>
      <c r="B130" s="8" t="s">
        <v>491</v>
      </c>
      <c r="C130" s="8" t="s">
        <v>108</v>
      </c>
      <c r="D130" s="323">
        <v>25781</v>
      </c>
      <c r="E130" s="323">
        <v>2020</v>
      </c>
      <c r="F130" s="322" t="s">
        <v>143</v>
      </c>
      <c r="G130" s="324">
        <v>7</v>
      </c>
      <c r="H130" s="342">
        <v>1</v>
      </c>
    </row>
    <row r="131" spans="1:8" outlineLevel="2" x14ac:dyDescent="0.25">
      <c r="A131" s="325" t="s">
        <v>15</v>
      </c>
      <c r="B131" s="8" t="s">
        <v>491</v>
      </c>
      <c r="C131" s="8" t="s">
        <v>110</v>
      </c>
      <c r="D131" s="323">
        <v>25793</v>
      </c>
      <c r="E131" s="323">
        <v>2020</v>
      </c>
      <c r="F131" s="322" t="s">
        <v>143</v>
      </c>
      <c r="G131" s="324">
        <v>13</v>
      </c>
      <c r="H131" s="342">
        <v>7</v>
      </c>
    </row>
    <row r="132" spans="1:8" ht="15.75" outlineLevel="2" thickBot="1" x14ac:dyDescent="0.3">
      <c r="A132" s="338" t="s">
        <v>15</v>
      </c>
      <c r="B132" s="131" t="s">
        <v>491</v>
      </c>
      <c r="C132" s="131" t="s">
        <v>120</v>
      </c>
      <c r="D132" s="339">
        <v>25843</v>
      </c>
      <c r="E132" s="339">
        <v>2020</v>
      </c>
      <c r="F132" s="340" t="s">
        <v>143</v>
      </c>
      <c r="G132" s="341">
        <v>8</v>
      </c>
      <c r="H132" s="345">
        <v>2</v>
      </c>
    </row>
    <row r="133" spans="1:8" outlineLevel="1" x14ac:dyDescent="0.25">
      <c r="A133" s="351"/>
      <c r="B133" s="277" t="s">
        <v>494</v>
      </c>
      <c r="C133" s="277"/>
      <c r="D133" s="352"/>
      <c r="E133" s="352"/>
      <c r="F133" s="353"/>
      <c r="G133" s="354">
        <f>SUBTOTAL(9,G123:G132)</f>
        <v>63</v>
      </c>
      <c r="H133" s="355">
        <f>SUBTOTAL(9,H123:H132)</f>
        <v>19</v>
      </c>
    </row>
    <row r="134" spans="1:8" ht="15.75" thickBot="1" x14ac:dyDescent="0.3">
      <c r="A134" s="356"/>
      <c r="B134" s="278" t="s">
        <v>315</v>
      </c>
      <c r="C134" s="278"/>
      <c r="D134" s="357"/>
      <c r="E134" s="357"/>
      <c r="F134" s="358"/>
      <c r="G134" s="359">
        <f>SUBTOTAL(9,G3:G132)</f>
        <v>3434</v>
      </c>
      <c r="H134" s="360">
        <f>SUBTOTAL(9,H3:H132)</f>
        <v>214</v>
      </c>
    </row>
  </sheetData>
  <autoFilter ref="A2:G133" xr:uid="{00000000-0001-0000-0800-000000000000}"/>
  <mergeCells count="1">
    <mergeCell ref="B1:H1"/>
  </mergeCells>
  <hyperlinks>
    <hyperlink ref="A1" location="PRESENTACIÓN!A1" display="REGRESAR" xr:uid="{E9F2AD6E-7D92-4243-A9EE-749BDDBBA91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PRESENTACIÓN</vt:lpstr>
      <vt:lpstr>1. INVENTARIO BOVINO 2020</vt:lpstr>
      <vt:lpstr>2. RAZA-CRUCE SIST EXPLOTACION</vt:lpstr>
      <vt:lpstr>3. PRODUCCION DE LECHE</vt:lpstr>
      <vt:lpstr>4. PORCINOS</vt:lpstr>
      <vt:lpstr>5. EQUINOS</vt:lpstr>
      <vt:lpstr>6. OVINOS</vt:lpstr>
      <vt:lpstr>7. CAPRINOS</vt:lpstr>
      <vt:lpstr>8. BUFALOS</vt:lpstr>
      <vt:lpstr>9. AVES</vt:lpstr>
      <vt:lpstr>10. RENDIMIENTO HUEVOS</vt:lpstr>
      <vt:lpstr>'10. RENDIMIENTO HUEVOS'!Títulos_a_imprimir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Onofre Sierra Gomez</dc:creator>
  <cp:lastModifiedBy>Rogelio Alberto Correa Diaz</cp:lastModifiedBy>
  <dcterms:created xsi:type="dcterms:W3CDTF">2022-02-28T19:26:52Z</dcterms:created>
  <dcterms:modified xsi:type="dcterms:W3CDTF">2023-02-08T20:11:12Z</dcterms:modified>
</cp:coreProperties>
</file>