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C:\Users\racorrea\Documents\GOBERNACION\GOBERNACIÓN 2023\MICROSITIO\ESTADÍSTICAS AGROPECUARIAS\2019\"/>
    </mc:Choice>
  </mc:AlternateContent>
  <xr:revisionPtr revIDLastSave="0" documentId="8_{32D0E869-BB47-45EE-A462-87F0D9283FA3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RESENTACIÓN" sheetId="24" r:id="rId1"/>
    <sheet name="RESUMEN PECUARIO" sheetId="31" r:id="rId2"/>
    <sheet name="1. INVENTARIO BOVINO 2019" sheetId="28" r:id="rId3"/>
    <sheet name="2. RAZA-CRUCE SIST EXPLOTACION" sheetId="21" r:id="rId4"/>
    <sheet name="3. SACRIFICIO BOVINO " sheetId="27" r:id="rId5"/>
    <sheet name="3.1.1. SACRIFICIO MACHOS" sheetId="38" r:id="rId6"/>
    <sheet name="3.1.2. SACRIFICIO HEMBRAS" sheetId="39" r:id="rId7"/>
    <sheet name="3.2. PESO PROM BOVINOS " sheetId="42" r:id="rId8"/>
    <sheet name="3.2.1. PESO BOVINOS MACHOS" sheetId="33" r:id="rId9"/>
    <sheet name="3.2.2. PESO BOVINOS HEMBRAS" sheetId="40" r:id="rId10"/>
    <sheet name="3.3. PRECIO PROMEDIO KG PIE" sheetId="32" r:id="rId11"/>
    <sheet name="3.4. REND CARNE BOVINA " sheetId="37" r:id="rId12"/>
    <sheet name="4. PASTOS TOTAL" sheetId="22" r:id="rId13"/>
    <sheet name="5. PRODUCCION DE LECHE" sheetId="51" r:id="rId14"/>
    <sheet name="6. PRECIO LECHE PROMEDIO" sheetId="6" r:id="rId15"/>
    <sheet name="7. PRODUCION PORCICULTURA TOTAL" sheetId="19" r:id="rId16"/>
    <sheet name="8.PORCICULTURA SACRIFICIO" sheetId="7" r:id="rId17"/>
    <sheet name="8.1. CANTIDAD PORCI MACHOS SACR" sheetId="49" r:id="rId18"/>
    <sheet name="8.2.CANTIDAD PORCI HEMB SACRIF" sheetId="50" r:id="rId19"/>
    <sheet name="8.3. REND CARNE PORCINA" sheetId="45" r:id="rId20"/>
    <sheet name="8.4.PESO PROM PORC MACHOS" sheetId="34" r:id="rId21"/>
    <sheet name="8.5.PESO PROM PORC HEMBRAS" sheetId="46" r:id="rId22"/>
    <sheet name="8.6. PRECIO PORCICULTURA" sheetId="35" r:id="rId23"/>
    <sheet name="9. OTRAS ESPECIES" sheetId="14" r:id="rId24"/>
    <sheet name="10. AVICULTURA" sheetId="13" r:id="rId25"/>
    <sheet name="10.1 RENDIMIENTO HUEVOS" sheetId="30" r:id="rId26"/>
    <sheet name="11. APICULTURA" sheetId="36" r:id="rId27"/>
    <sheet name="12. PISCICULTURA INFRAES" sheetId="16" r:id="rId28"/>
    <sheet name="13. PRODUCCION PISCICOLA" sheetId="18" r:id="rId29"/>
    <sheet name="14. PRODUCCION ALEVINOS" sheetId="17" r:id="rId30"/>
    <sheet name="PRODUCCIÓN DE ALIMENTOS" sheetId="52" r:id="rId31"/>
  </sheets>
  <externalReferences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2" hidden="1">'1. INVENTARIO BOVINO 2019'!$A$3:$N$133</definedName>
    <definedName name="_xlnm._FilterDatabase" localSheetId="24" hidden="1">'10. AVICULTURA'!$A$2:$N$136</definedName>
    <definedName name="_xlnm._FilterDatabase" localSheetId="25" hidden="1">'10.1 RENDIMIENTO HUEVOS'!$A$3:$L$135</definedName>
    <definedName name="_xlnm._FilterDatabase" localSheetId="26" hidden="1">'11. APICULTURA'!$A$2:$O$132</definedName>
    <definedName name="_xlnm._FilterDatabase" localSheetId="27" hidden="1">'12. PISCICULTURA INFRAES'!$A$2:$O$132</definedName>
    <definedName name="_xlnm._FilterDatabase" localSheetId="28" hidden="1">'13. PRODUCCION PISCICOLA'!$A$2:$H$196</definedName>
    <definedName name="_xlnm._FilterDatabase" localSheetId="29" hidden="1">'14. PRODUCCION ALEVINOS'!$A$2:$E$38</definedName>
    <definedName name="_xlnm._FilterDatabase" localSheetId="3" hidden="1">'2. RAZA-CRUCE SIST EXPLOTACION'!$A$5:$S$138</definedName>
    <definedName name="_xlnm._FilterDatabase" localSheetId="4" hidden="1">'3. SACRIFICIO BOVINO '!$A$2:$P$248</definedName>
    <definedName name="_xlnm._FilterDatabase" localSheetId="5" hidden="1">'3.1.1. SACRIFICIO MACHOS'!$A$2:$D$118</definedName>
    <definedName name="_xlnm._FilterDatabase" localSheetId="6" hidden="1">'3.1.2. SACRIFICIO HEMBRAS'!$A$2:$D$132</definedName>
    <definedName name="_xlnm._FilterDatabase" localSheetId="7" hidden="1">'3.2. PESO PROM BOVINOS '!$A$2:$Q$248</definedName>
    <definedName name="_xlnm._FilterDatabase" localSheetId="8" hidden="1">'3.2.1. PESO BOVINOS MACHOS'!$A$2:$P$132</definedName>
    <definedName name="_xlnm._FilterDatabase" localSheetId="9" hidden="1">'3.2.2. PESO BOVINOS HEMBRAS'!$A$2:$P$132</definedName>
    <definedName name="_xlnm._FilterDatabase" localSheetId="10" hidden="1">'3.3. PRECIO PROMEDIO KG PIE'!$A$2:$P$132</definedName>
    <definedName name="_xlnm._FilterDatabase" localSheetId="11" hidden="1">'3.4. REND CARNE BOVINA '!$A$3:$K$133</definedName>
    <definedName name="_xlnm._FilterDatabase" localSheetId="12" hidden="1">'4. PASTOS TOTAL'!$A$2:$R$132</definedName>
    <definedName name="_xlnm._FilterDatabase" localSheetId="13" hidden="1">'5. PRODUCCION DE LECHE'!$A$3:$N$135</definedName>
    <definedName name="_xlnm._FilterDatabase" localSheetId="14" hidden="1">'6. PRECIO LECHE PROMEDIO'!$A$3:$P$135</definedName>
    <definedName name="_xlnm._FilterDatabase" localSheetId="15" hidden="1">'7. PRODUCION PORCICULTURA TOTAL'!$A$3:$AJ$136</definedName>
    <definedName name="_xlnm._FilterDatabase" localSheetId="17" hidden="1">'8.1. CANTIDAD PORCI MACHOS SACR'!$A$4:$Q$134</definedName>
    <definedName name="_xlnm._FilterDatabase" localSheetId="18" hidden="1">'8.2.CANTIDAD PORCI HEMB SACRIF'!$A$4:$Q$134</definedName>
    <definedName name="_xlnm._FilterDatabase" localSheetId="19" hidden="1">'8.3. REND CARNE PORCINA'!$A$3:$F$137</definedName>
    <definedName name="_xlnm._FilterDatabase" localSheetId="20" hidden="1">'8.4.PESO PROM PORC MACHOS'!$A$4:$Q$134</definedName>
    <definedName name="_xlnm._FilterDatabase" localSheetId="21" hidden="1">'8.5.PESO PROM PORC HEMBRAS'!$A$4:$Q$134</definedName>
    <definedName name="_xlnm._FilterDatabase" localSheetId="22" hidden="1">'8.6. PRECIO PORCICULTURA'!$A$4:$Q$134</definedName>
    <definedName name="_xlnm._FilterDatabase" localSheetId="16" hidden="1">'8.PORCICULTURA SACRIFICIO'!$A$4:$Q$250</definedName>
    <definedName name="_xlnm._FilterDatabase" localSheetId="23" hidden="1">'9. OTRAS ESPECIES'!$A$2:$AB$132</definedName>
    <definedName name="_xlnm._FilterDatabase" localSheetId="1" hidden="1">'RESUMEN PECUARIO'!$A$3:$W$133</definedName>
    <definedName name="_xlnm.Print_Area" localSheetId="30">'PRODUCCIÓN DE ALIMENTOS'!$A$1:$E$39</definedName>
    <definedName name="_xlnm.Print_Area" localSheetId="1">'RESUMEN PECUARIO'!$A$2:$V$133</definedName>
    <definedName name="CADUCIFOLIOS" localSheetId="2">#REF!</definedName>
    <definedName name="CADUCIFOLIOS" localSheetId="25">#REF!</definedName>
    <definedName name="CADUCIFOLIOS" localSheetId="26">#REF!</definedName>
    <definedName name="CADUCIFOLIOS" localSheetId="4">#REF!</definedName>
    <definedName name="CADUCIFOLIOS" localSheetId="5">#REF!</definedName>
    <definedName name="CADUCIFOLIOS" localSheetId="6">#REF!</definedName>
    <definedName name="CADUCIFOLIOS" localSheetId="7">#REF!</definedName>
    <definedName name="CADUCIFOLIOS" localSheetId="8">#REF!</definedName>
    <definedName name="CADUCIFOLIOS" localSheetId="9">#REF!</definedName>
    <definedName name="CADUCIFOLIOS" localSheetId="10">#REF!</definedName>
    <definedName name="CADUCIFOLIOS" localSheetId="11">#REF!</definedName>
    <definedName name="CADUCIFOLIOS" localSheetId="13">#REF!</definedName>
    <definedName name="CADUCIFOLIOS" localSheetId="17">#REF!</definedName>
    <definedName name="CADUCIFOLIOS" localSheetId="18">#REF!</definedName>
    <definedName name="CADUCIFOLIOS" localSheetId="19">#REF!</definedName>
    <definedName name="CADUCIFOLIOS" localSheetId="20">#REF!</definedName>
    <definedName name="CADUCIFOLIOS" localSheetId="21">#REF!</definedName>
    <definedName name="CADUCIFOLIOS" localSheetId="22">#REF!</definedName>
    <definedName name="CADUCIFOLIOS" localSheetId="0">#REF!</definedName>
    <definedName name="CADUCIFOLIOS" localSheetId="30">#REF!</definedName>
    <definedName name="CADUCIFOLIOS" localSheetId="1">#REF!</definedName>
    <definedName name="CADUCIFOLIOS">#REF!</definedName>
    <definedName name="CULTIVOS">[1]PERMANENTES!$EJ$84:$EJ$228</definedName>
    <definedName name="PASTOS">'[2]FORMULARIO 1'!$DZ$77:$DZ$193</definedName>
    <definedName name="RAZAS">'[3]FORMULARIO 1'!$DY$77:$DY$111</definedName>
    <definedName name="_xlnm.Print_Titles" localSheetId="25">'10.1 RENDIMIENTO HUEVOS'!$2:$3</definedName>
    <definedName name="_xlnm.Print_Titles" localSheetId="11">'3.4. REND CARNE BOVINA '!$2:$3</definedName>
    <definedName name="_xlnm.Print_Titles" localSheetId="19">'8.3. REND CARNE PORCINA'!$2:$3</definedName>
    <definedName name="_xlnm.Print_Titles" localSheetId="1">'RESUMEN PECUARIO'!$A:$C,'RESUMEN PECUARIO'!$2:$3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" i="6" l="1"/>
  <c r="R5" i="6"/>
  <c r="U5" i="6"/>
  <c r="V5" i="6" s="1"/>
  <c r="W5" i="6" s="1"/>
  <c r="R6" i="6"/>
  <c r="R7" i="6"/>
  <c r="R8" i="6"/>
  <c r="R9" i="6"/>
  <c r="U17" i="6" s="1"/>
  <c r="V17" i="6" s="1"/>
  <c r="W17" i="6" s="1"/>
  <c r="U9" i="6"/>
  <c r="V9" i="6" s="1"/>
  <c r="W9" i="6" s="1"/>
  <c r="R10" i="6"/>
  <c r="R12" i="6"/>
  <c r="R13" i="6"/>
  <c r="R14" i="6"/>
  <c r="U14" i="6"/>
  <c r="V14" i="6" s="1"/>
  <c r="W14" i="6" s="1"/>
  <c r="R15" i="6"/>
  <c r="R16" i="6"/>
  <c r="R17" i="6"/>
  <c r="U6" i="6" s="1"/>
  <c r="V6" i="6" s="1"/>
  <c r="W6" i="6" s="1"/>
  <c r="R18" i="6"/>
  <c r="U12" i="6" s="1"/>
  <c r="V12" i="6" s="1"/>
  <c r="W12" i="6" s="1"/>
  <c r="U18" i="6"/>
  <c r="V18" i="6" s="1"/>
  <c r="W18" i="6" s="1"/>
  <c r="R19" i="6"/>
  <c r="R21" i="6"/>
  <c r="R22" i="6"/>
  <c r="R23" i="6"/>
  <c r="R25" i="6"/>
  <c r="R26" i="6"/>
  <c r="R27" i="6"/>
  <c r="R28" i="6"/>
  <c r="R29" i="6"/>
  <c r="R30" i="6"/>
  <c r="R31" i="6"/>
  <c r="U13" i="6" s="1"/>
  <c r="V13" i="6" s="1"/>
  <c r="W13" i="6" s="1"/>
  <c r="R32" i="6"/>
  <c r="R33" i="6"/>
  <c r="U15" i="6" s="1"/>
  <c r="V15" i="6" s="1"/>
  <c r="W15" i="6" s="1"/>
  <c r="R34" i="6"/>
  <c r="R35" i="6"/>
  <c r="R36" i="6"/>
  <c r="R38" i="6"/>
  <c r="U19" i="6" s="1"/>
  <c r="V19" i="6" s="1"/>
  <c r="W19" i="6" s="1"/>
  <c r="R39" i="6"/>
  <c r="R40" i="6"/>
  <c r="R41" i="6"/>
  <c r="R42" i="6"/>
  <c r="R43" i="6"/>
  <c r="R44" i="6"/>
  <c r="R45" i="6"/>
  <c r="R47" i="6"/>
  <c r="R48" i="6"/>
  <c r="R49" i="6"/>
  <c r="U8" i="6" s="1"/>
  <c r="V8" i="6" s="1"/>
  <c r="W8" i="6" s="1"/>
  <c r="R50" i="6"/>
  <c r="R51" i="6"/>
  <c r="R52" i="6"/>
  <c r="R53" i="6"/>
  <c r="R55" i="6"/>
  <c r="R56" i="6"/>
  <c r="R58" i="6"/>
  <c r="R59" i="6"/>
  <c r="R60" i="6"/>
  <c r="R61" i="6"/>
  <c r="R62" i="6"/>
  <c r="R63" i="6"/>
  <c r="U7" i="6" s="1"/>
  <c r="V7" i="6" s="1"/>
  <c r="W7" i="6" s="1"/>
  <c r="R64" i="6"/>
  <c r="R65" i="6"/>
  <c r="U4" i="6" s="1"/>
  <c r="V4" i="6" s="1"/>
  <c r="W4" i="6" s="1"/>
  <c r="R66" i="6"/>
  <c r="R67" i="6"/>
  <c r="R69" i="6"/>
  <c r="U10" i="6" s="1"/>
  <c r="V10" i="6" s="1"/>
  <c r="W10" i="6" s="1"/>
  <c r="R70" i="6"/>
  <c r="R71" i="6"/>
  <c r="R72" i="6"/>
  <c r="R73" i="6"/>
  <c r="R74" i="6"/>
  <c r="R75" i="6"/>
  <c r="R76" i="6"/>
  <c r="R78" i="6"/>
  <c r="R79" i="6"/>
  <c r="R80" i="6"/>
  <c r="R81" i="6"/>
  <c r="R82" i="6"/>
  <c r="R83" i="6"/>
  <c r="R84" i="6"/>
  <c r="R85" i="6"/>
  <c r="R86" i="6"/>
  <c r="R87" i="6"/>
  <c r="R88" i="6"/>
  <c r="R90" i="6"/>
  <c r="R91" i="6"/>
  <c r="R92" i="6"/>
  <c r="R93" i="6"/>
  <c r="R94" i="6"/>
  <c r="R95" i="6"/>
  <c r="R96" i="6"/>
  <c r="R97" i="6"/>
  <c r="R99" i="6"/>
  <c r="R100" i="6"/>
  <c r="U16" i="6" s="1"/>
  <c r="V16" i="6" s="1"/>
  <c r="W16" i="6" s="1"/>
  <c r="R102" i="6"/>
  <c r="R103" i="6"/>
  <c r="R104" i="6"/>
  <c r="R105" i="6"/>
  <c r="R106" i="6"/>
  <c r="R107" i="6"/>
  <c r="R108" i="6"/>
  <c r="R109" i="6"/>
  <c r="R110" i="6"/>
  <c r="R111" i="6"/>
  <c r="R113" i="6"/>
  <c r="R114" i="6"/>
  <c r="R115" i="6"/>
  <c r="R116" i="6"/>
  <c r="R117" i="6"/>
  <c r="R118" i="6"/>
  <c r="R119" i="6"/>
  <c r="R120" i="6"/>
  <c r="R121" i="6"/>
  <c r="R122" i="6"/>
  <c r="R124" i="6"/>
  <c r="R125" i="6"/>
  <c r="R126" i="6"/>
  <c r="R127" i="6"/>
  <c r="R128" i="6"/>
  <c r="R129" i="6"/>
  <c r="R130" i="6"/>
  <c r="R131" i="6"/>
  <c r="R132" i="6"/>
  <c r="R133" i="6"/>
  <c r="N40" i="36"/>
  <c r="N89" i="36"/>
  <c r="G144" i="14"/>
  <c r="F37" i="52"/>
  <c r="F36" i="52"/>
  <c r="L134" i="51" l="1"/>
  <c r="J134" i="51"/>
  <c r="I134" i="51"/>
  <c r="G134" i="51"/>
  <c r="F134" i="51"/>
  <c r="D134" i="51"/>
  <c r="N133" i="51"/>
  <c r="P133" i="51" s="1"/>
  <c r="Q133" i="51" s="1"/>
  <c r="M133" i="51"/>
  <c r="N132" i="51"/>
  <c r="P132" i="51" s="1"/>
  <c r="Q132" i="51" s="1"/>
  <c r="M132" i="51"/>
  <c r="N131" i="51"/>
  <c r="P131" i="51" s="1"/>
  <c r="Q131" i="51" s="1"/>
  <c r="M131" i="51"/>
  <c r="Q130" i="51"/>
  <c r="N130" i="51"/>
  <c r="P130" i="51" s="1"/>
  <c r="M130" i="51"/>
  <c r="N129" i="51"/>
  <c r="P129" i="51" s="1"/>
  <c r="Q129" i="51" s="1"/>
  <c r="M129" i="51"/>
  <c r="N128" i="51"/>
  <c r="P128" i="51" s="1"/>
  <c r="Q128" i="51" s="1"/>
  <c r="M128" i="51"/>
  <c r="N127" i="51"/>
  <c r="P127" i="51" s="1"/>
  <c r="Q127" i="51" s="1"/>
  <c r="M127" i="51"/>
  <c r="N126" i="51"/>
  <c r="P126" i="51" s="1"/>
  <c r="Q126" i="51" s="1"/>
  <c r="M126" i="51"/>
  <c r="N125" i="51"/>
  <c r="P125" i="51" s="1"/>
  <c r="Q125" i="51" s="1"/>
  <c r="M125" i="51"/>
  <c r="N124" i="51"/>
  <c r="P124" i="51" s="1"/>
  <c r="Q124" i="51" s="1"/>
  <c r="M124" i="51"/>
  <c r="L123" i="51"/>
  <c r="J123" i="51"/>
  <c r="I123" i="51"/>
  <c r="G123" i="51"/>
  <c r="D123" i="51"/>
  <c r="N122" i="51"/>
  <c r="P122" i="51" s="1"/>
  <c r="Q122" i="51" s="1"/>
  <c r="M122" i="51"/>
  <c r="N121" i="51"/>
  <c r="P121" i="51" s="1"/>
  <c r="Q121" i="51" s="1"/>
  <c r="M121" i="51"/>
  <c r="N120" i="51"/>
  <c r="P120" i="51" s="1"/>
  <c r="Q120" i="51" s="1"/>
  <c r="M120" i="51"/>
  <c r="N119" i="51"/>
  <c r="P119" i="51" s="1"/>
  <c r="Q119" i="51" s="1"/>
  <c r="M119" i="51"/>
  <c r="N118" i="51"/>
  <c r="P118" i="51" s="1"/>
  <c r="Q118" i="51" s="1"/>
  <c r="M118" i="51"/>
  <c r="N117" i="51"/>
  <c r="P117" i="51" s="1"/>
  <c r="Q117" i="51" s="1"/>
  <c r="M117" i="51"/>
  <c r="N116" i="51"/>
  <c r="P116" i="51" s="1"/>
  <c r="Q116" i="51" s="1"/>
  <c r="M116" i="51"/>
  <c r="N115" i="51"/>
  <c r="F115" i="51"/>
  <c r="M115" i="51" s="1"/>
  <c r="N114" i="51"/>
  <c r="P114" i="51" s="1"/>
  <c r="Q114" i="51" s="1"/>
  <c r="M114" i="51"/>
  <c r="N113" i="51"/>
  <c r="P113" i="51" s="1"/>
  <c r="Q113" i="51" s="1"/>
  <c r="M113" i="51"/>
  <c r="M123" i="51" s="1"/>
  <c r="L112" i="51"/>
  <c r="J112" i="51"/>
  <c r="I112" i="51"/>
  <c r="G112" i="51"/>
  <c r="F112" i="51"/>
  <c r="D112" i="51"/>
  <c r="N111" i="51"/>
  <c r="P111" i="51" s="1"/>
  <c r="Q111" i="51" s="1"/>
  <c r="M111" i="51"/>
  <c r="N110" i="51"/>
  <c r="P110" i="51" s="1"/>
  <c r="Q110" i="51" s="1"/>
  <c r="M110" i="51"/>
  <c r="N109" i="51"/>
  <c r="P109" i="51" s="1"/>
  <c r="Q109" i="51" s="1"/>
  <c r="M109" i="51"/>
  <c r="P108" i="51"/>
  <c r="Q108" i="51" s="1"/>
  <c r="N108" i="51"/>
  <c r="M108" i="51"/>
  <c r="P107" i="51"/>
  <c r="Q107" i="51" s="1"/>
  <c r="N107" i="51"/>
  <c r="M107" i="51"/>
  <c r="P106" i="51"/>
  <c r="Q106" i="51" s="1"/>
  <c r="N106" i="51"/>
  <c r="M106" i="51"/>
  <c r="P105" i="51"/>
  <c r="Q105" i="51" s="1"/>
  <c r="N105" i="51"/>
  <c r="M105" i="51"/>
  <c r="N104" i="51"/>
  <c r="P104" i="51" s="1"/>
  <c r="Q104" i="51" s="1"/>
  <c r="M104" i="51"/>
  <c r="N103" i="51"/>
  <c r="P103" i="51" s="1"/>
  <c r="Q103" i="51" s="1"/>
  <c r="M103" i="51"/>
  <c r="P102" i="51"/>
  <c r="Q102" i="51" s="1"/>
  <c r="N102" i="51"/>
  <c r="M102" i="51"/>
  <c r="L101" i="51"/>
  <c r="J101" i="51"/>
  <c r="I101" i="51"/>
  <c r="G101" i="51"/>
  <c r="F101" i="51"/>
  <c r="D101" i="51"/>
  <c r="N100" i="51"/>
  <c r="N101" i="51" s="1"/>
  <c r="P101" i="51" s="1"/>
  <c r="Q101" i="51" s="1"/>
  <c r="M100" i="51"/>
  <c r="M101" i="51" s="1"/>
  <c r="P99" i="51"/>
  <c r="Q99" i="51" s="1"/>
  <c r="N99" i="51"/>
  <c r="M99" i="51"/>
  <c r="L98" i="51"/>
  <c r="J98" i="51"/>
  <c r="I98" i="51"/>
  <c r="G98" i="51"/>
  <c r="F98" i="51"/>
  <c r="D98" i="51"/>
  <c r="P97" i="51"/>
  <c r="Q97" i="51" s="1"/>
  <c r="N97" i="51"/>
  <c r="M97" i="51"/>
  <c r="N96" i="51"/>
  <c r="P96" i="51" s="1"/>
  <c r="Q96" i="51" s="1"/>
  <c r="M96" i="51"/>
  <c r="N95" i="51"/>
  <c r="P95" i="51" s="1"/>
  <c r="Q95" i="51" s="1"/>
  <c r="M95" i="51"/>
  <c r="P94" i="51"/>
  <c r="Q94" i="51" s="1"/>
  <c r="N94" i="51"/>
  <c r="M94" i="51"/>
  <c r="N93" i="51"/>
  <c r="P93" i="51" s="1"/>
  <c r="Q93" i="51" s="1"/>
  <c r="M93" i="51"/>
  <c r="N92" i="51"/>
  <c r="P92" i="51" s="1"/>
  <c r="Q92" i="51" s="1"/>
  <c r="M92" i="51"/>
  <c r="P91" i="51"/>
  <c r="Q91" i="51" s="1"/>
  <c r="N91" i="51"/>
  <c r="M91" i="51"/>
  <c r="N90" i="51"/>
  <c r="P90" i="51" s="1"/>
  <c r="Q90" i="51" s="1"/>
  <c r="M90" i="51"/>
  <c r="L89" i="51"/>
  <c r="J89" i="51"/>
  <c r="I89" i="51"/>
  <c r="G89" i="51"/>
  <c r="F89" i="51"/>
  <c r="D89" i="51"/>
  <c r="P88" i="51"/>
  <c r="Q88" i="51" s="1"/>
  <c r="N88" i="51"/>
  <c r="M88" i="51"/>
  <c r="N87" i="51"/>
  <c r="P87" i="51" s="1"/>
  <c r="Q87" i="51" s="1"/>
  <c r="M87" i="51"/>
  <c r="N86" i="51"/>
  <c r="P86" i="51" s="1"/>
  <c r="Q86" i="51" s="1"/>
  <c r="M86" i="51"/>
  <c r="P85" i="51"/>
  <c r="Q85" i="51" s="1"/>
  <c r="N85" i="51"/>
  <c r="M85" i="51"/>
  <c r="N84" i="51"/>
  <c r="P84" i="51" s="1"/>
  <c r="Q84" i="51" s="1"/>
  <c r="M84" i="51"/>
  <c r="N83" i="51"/>
  <c r="P83" i="51" s="1"/>
  <c r="Q83" i="51" s="1"/>
  <c r="M83" i="51"/>
  <c r="P82" i="51"/>
  <c r="Q82" i="51" s="1"/>
  <c r="N82" i="51"/>
  <c r="M82" i="51"/>
  <c r="N81" i="51"/>
  <c r="P81" i="51" s="1"/>
  <c r="Q81" i="51" s="1"/>
  <c r="M81" i="51"/>
  <c r="N80" i="51"/>
  <c r="P80" i="51" s="1"/>
  <c r="Q80" i="51" s="1"/>
  <c r="M80" i="51"/>
  <c r="N79" i="51"/>
  <c r="P79" i="51" s="1"/>
  <c r="Q79" i="51" s="1"/>
  <c r="M79" i="51"/>
  <c r="N78" i="51"/>
  <c r="P78" i="51" s="1"/>
  <c r="Q78" i="51" s="1"/>
  <c r="M78" i="51"/>
  <c r="M89" i="51" s="1"/>
  <c r="L77" i="51"/>
  <c r="J77" i="51"/>
  <c r="I77" i="51"/>
  <c r="G77" i="51"/>
  <c r="F77" i="51"/>
  <c r="D77" i="51"/>
  <c r="P76" i="51"/>
  <c r="Q76" i="51" s="1"/>
  <c r="N76" i="51"/>
  <c r="M76" i="51"/>
  <c r="P75" i="51"/>
  <c r="Q75" i="51" s="1"/>
  <c r="N75" i="51"/>
  <c r="M75" i="51"/>
  <c r="P74" i="51"/>
  <c r="Q74" i="51" s="1"/>
  <c r="N74" i="51"/>
  <c r="M74" i="51"/>
  <c r="P73" i="51"/>
  <c r="Q73" i="51" s="1"/>
  <c r="N73" i="51"/>
  <c r="M73" i="51"/>
  <c r="N72" i="51"/>
  <c r="P72" i="51" s="1"/>
  <c r="Q72" i="51" s="1"/>
  <c r="M72" i="51"/>
  <c r="N71" i="51"/>
  <c r="P71" i="51" s="1"/>
  <c r="Q71" i="51" s="1"/>
  <c r="M71" i="51"/>
  <c r="N70" i="51"/>
  <c r="P70" i="51" s="1"/>
  <c r="Q70" i="51" s="1"/>
  <c r="M70" i="51"/>
  <c r="N69" i="51"/>
  <c r="P69" i="51" s="1"/>
  <c r="Q69" i="51" s="1"/>
  <c r="M69" i="51"/>
  <c r="L68" i="51"/>
  <c r="J68" i="51"/>
  <c r="I68" i="51"/>
  <c r="G68" i="51"/>
  <c r="F68" i="51"/>
  <c r="D68" i="51"/>
  <c r="N67" i="51"/>
  <c r="P67" i="51" s="1"/>
  <c r="Q67" i="51" s="1"/>
  <c r="M67" i="51"/>
  <c r="N66" i="51"/>
  <c r="P66" i="51" s="1"/>
  <c r="Q66" i="51" s="1"/>
  <c r="M66" i="51"/>
  <c r="P65" i="51"/>
  <c r="Q65" i="51" s="1"/>
  <c r="N65" i="51"/>
  <c r="M65" i="51"/>
  <c r="N64" i="51"/>
  <c r="P64" i="51" s="1"/>
  <c r="Q64" i="51" s="1"/>
  <c r="M64" i="51"/>
  <c r="N63" i="51"/>
  <c r="P63" i="51" s="1"/>
  <c r="Q63" i="51" s="1"/>
  <c r="M63" i="51"/>
  <c r="P62" i="51"/>
  <c r="Q62" i="51" s="1"/>
  <c r="N62" i="51"/>
  <c r="M62" i="51"/>
  <c r="N61" i="51"/>
  <c r="P61" i="51" s="1"/>
  <c r="Q61" i="51" s="1"/>
  <c r="M61" i="51"/>
  <c r="N60" i="51"/>
  <c r="P60" i="51" s="1"/>
  <c r="Q60" i="51" s="1"/>
  <c r="M60" i="51"/>
  <c r="N59" i="51"/>
  <c r="P59" i="51" s="1"/>
  <c r="Q59" i="51" s="1"/>
  <c r="M59" i="51"/>
  <c r="P58" i="51"/>
  <c r="Q58" i="51" s="1"/>
  <c r="N58" i="51"/>
  <c r="N68" i="51" s="1"/>
  <c r="P68" i="51" s="1"/>
  <c r="Q68" i="51" s="1"/>
  <c r="M58" i="51"/>
  <c r="M68" i="51" s="1"/>
  <c r="L57" i="51"/>
  <c r="J57" i="51"/>
  <c r="I57" i="51"/>
  <c r="G57" i="51"/>
  <c r="F57" i="51"/>
  <c r="D57" i="51"/>
  <c r="P56" i="51"/>
  <c r="Q56" i="51" s="1"/>
  <c r="N56" i="51"/>
  <c r="M56" i="51"/>
  <c r="M57" i="51" s="1"/>
  <c r="F56" i="51"/>
  <c r="N55" i="51"/>
  <c r="M55" i="51"/>
  <c r="L54" i="51"/>
  <c r="J54" i="51"/>
  <c r="I54" i="51"/>
  <c r="G54" i="51"/>
  <c r="F54" i="51"/>
  <c r="D54" i="51"/>
  <c r="N53" i="51"/>
  <c r="P53" i="51" s="1"/>
  <c r="Q53" i="51" s="1"/>
  <c r="M53" i="51"/>
  <c r="N52" i="51"/>
  <c r="P52" i="51" s="1"/>
  <c r="Q52" i="51" s="1"/>
  <c r="M52" i="51"/>
  <c r="Q51" i="51"/>
  <c r="N51" i="51"/>
  <c r="P51" i="51" s="1"/>
  <c r="M51" i="51"/>
  <c r="N50" i="51"/>
  <c r="P50" i="51" s="1"/>
  <c r="Q50" i="51" s="1"/>
  <c r="M50" i="51"/>
  <c r="N49" i="51"/>
  <c r="P49" i="51" s="1"/>
  <c r="Q49" i="51" s="1"/>
  <c r="M49" i="51"/>
  <c r="N48" i="51"/>
  <c r="P48" i="51" s="1"/>
  <c r="Q48" i="51" s="1"/>
  <c r="M48" i="51"/>
  <c r="N47" i="51"/>
  <c r="P47" i="51" s="1"/>
  <c r="Q47" i="51" s="1"/>
  <c r="M47" i="51"/>
  <c r="L46" i="51"/>
  <c r="J46" i="51"/>
  <c r="I46" i="51"/>
  <c r="G46" i="51"/>
  <c r="F46" i="51"/>
  <c r="D46" i="51"/>
  <c r="N45" i="51"/>
  <c r="P45" i="51" s="1"/>
  <c r="Q45" i="51" s="1"/>
  <c r="M45" i="51"/>
  <c r="N44" i="51"/>
  <c r="P44" i="51" s="1"/>
  <c r="Q44" i="51" s="1"/>
  <c r="M44" i="51"/>
  <c r="N43" i="51"/>
  <c r="P43" i="51" s="1"/>
  <c r="Q43" i="51" s="1"/>
  <c r="M43" i="51"/>
  <c r="M46" i="51" s="1"/>
  <c r="N42" i="51"/>
  <c r="P42" i="51" s="1"/>
  <c r="Q42" i="51" s="1"/>
  <c r="M42" i="51"/>
  <c r="N41" i="51"/>
  <c r="P41" i="51" s="1"/>
  <c r="Q41" i="51" s="1"/>
  <c r="M41" i="51"/>
  <c r="N40" i="51"/>
  <c r="P40" i="51" s="1"/>
  <c r="Q40" i="51" s="1"/>
  <c r="M40" i="51"/>
  <c r="N39" i="51"/>
  <c r="P39" i="51" s="1"/>
  <c r="Q39" i="51" s="1"/>
  <c r="M39" i="51"/>
  <c r="N38" i="51"/>
  <c r="M38" i="51"/>
  <c r="L37" i="51"/>
  <c r="J37" i="51"/>
  <c r="I37" i="51"/>
  <c r="G37" i="51"/>
  <c r="F37" i="51"/>
  <c r="D37" i="51"/>
  <c r="N36" i="51"/>
  <c r="P36" i="51" s="1"/>
  <c r="Q36" i="51" s="1"/>
  <c r="M36" i="51"/>
  <c r="N35" i="51"/>
  <c r="P35" i="51" s="1"/>
  <c r="Q35" i="51" s="1"/>
  <c r="M35" i="51"/>
  <c r="Q34" i="51"/>
  <c r="N34" i="51"/>
  <c r="P34" i="51" s="1"/>
  <c r="M34" i="51"/>
  <c r="N33" i="51"/>
  <c r="P33" i="51" s="1"/>
  <c r="Q33" i="51" s="1"/>
  <c r="M33" i="51"/>
  <c r="N32" i="51"/>
  <c r="P32" i="51" s="1"/>
  <c r="Q32" i="51" s="1"/>
  <c r="M32" i="51"/>
  <c r="N31" i="51"/>
  <c r="P31" i="51" s="1"/>
  <c r="Q31" i="51" s="1"/>
  <c r="M31" i="51"/>
  <c r="Q30" i="51"/>
  <c r="N30" i="51"/>
  <c r="P30" i="51" s="1"/>
  <c r="M30" i="51"/>
  <c r="N29" i="51"/>
  <c r="P29" i="51" s="1"/>
  <c r="Q29" i="51" s="1"/>
  <c r="M29" i="51"/>
  <c r="N28" i="51"/>
  <c r="P28" i="51" s="1"/>
  <c r="Q28" i="51" s="1"/>
  <c r="M28" i="51"/>
  <c r="N27" i="51"/>
  <c r="P27" i="51" s="1"/>
  <c r="Q27" i="51" s="1"/>
  <c r="M27" i="51"/>
  <c r="Q26" i="51"/>
  <c r="N26" i="51"/>
  <c r="P26" i="51" s="1"/>
  <c r="M26" i="51"/>
  <c r="N25" i="51"/>
  <c r="P25" i="51" s="1"/>
  <c r="Q25" i="51" s="1"/>
  <c r="M25" i="51"/>
  <c r="M24" i="51"/>
  <c r="L24" i="51"/>
  <c r="J24" i="51"/>
  <c r="I24" i="51"/>
  <c r="G24" i="51"/>
  <c r="F24" i="51"/>
  <c r="D24" i="51"/>
  <c r="N23" i="51"/>
  <c r="P23" i="51" s="1"/>
  <c r="Q23" i="51" s="1"/>
  <c r="M23" i="51"/>
  <c r="N22" i="51"/>
  <c r="P22" i="51" s="1"/>
  <c r="Q22" i="51" s="1"/>
  <c r="M22" i="51"/>
  <c r="N21" i="51"/>
  <c r="M21" i="51"/>
  <c r="L20" i="51"/>
  <c r="J20" i="51"/>
  <c r="I20" i="51"/>
  <c r="G20" i="51"/>
  <c r="F20" i="51"/>
  <c r="D20" i="51"/>
  <c r="N19" i="51"/>
  <c r="P19" i="51" s="1"/>
  <c r="Q19" i="51" s="1"/>
  <c r="M19" i="51"/>
  <c r="N18" i="51"/>
  <c r="P18" i="51" s="1"/>
  <c r="Q18" i="51" s="1"/>
  <c r="M18" i="51"/>
  <c r="N17" i="51"/>
  <c r="P17" i="51" s="1"/>
  <c r="Q17" i="51" s="1"/>
  <c r="M17" i="51"/>
  <c r="Q16" i="51"/>
  <c r="N16" i="51"/>
  <c r="P16" i="51" s="1"/>
  <c r="M16" i="51"/>
  <c r="N15" i="51"/>
  <c r="P15" i="51" s="1"/>
  <c r="Q15" i="51" s="1"/>
  <c r="M15" i="51"/>
  <c r="Q14" i="51"/>
  <c r="N14" i="51"/>
  <c r="P14" i="51" s="1"/>
  <c r="M14" i="51"/>
  <c r="N13" i="51"/>
  <c r="P13" i="51" s="1"/>
  <c r="Q13" i="51" s="1"/>
  <c r="M13" i="51"/>
  <c r="Q12" i="51"/>
  <c r="N12" i="51"/>
  <c r="P12" i="51" s="1"/>
  <c r="M12" i="51"/>
  <c r="L11" i="51"/>
  <c r="J11" i="51"/>
  <c r="I11" i="51"/>
  <c r="G11" i="51"/>
  <c r="F11" i="51"/>
  <c r="D11" i="51"/>
  <c r="N10" i="51"/>
  <c r="P10" i="51" s="1"/>
  <c r="Q10" i="51" s="1"/>
  <c r="M10" i="51"/>
  <c r="N9" i="51"/>
  <c r="P9" i="51" s="1"/>
  <c r="Q9" i="51" s="1"/>
  <c r="M9" i="51"/>
  <c r="N8" i="51"/>
  <c r="P8" i="51" s="1"/>
  <c r="Q8" i="51" s="1"/>
  <c r="M8" i="51"/>
  <c r="N7" i="51"/>
  <c r="P7" i="51" s="1"/>
  <c r="Q7" i="51" s="1"/>
  <c r="M7" i="51"/>
  <c r="N6" i="51"/>
  <c r="P6" i="51" s="1"/>
  <c r="Q6" i="51" s="1"/>
  <c r="M6" i="51"/>
  <c r="N5" i="51"/>
  <c r="P5" i="51" s="1"/>
  <c r="Q5" i="51" s="1"/>
  <c r="M5" i="51"/>
  <c r="N4" i="51"/>
  <c r="P4" i="51" s="1"/>
  <c r="Q4" i="51" s="1"/>
  <c r="M4" i="51"/>
  <c r="M11" i="51" s="1"/>
  <c r="N112" i="51" l="1"/>
  <c r="P112" i="51" s="1"/>
  <c r="Q112" i="51" s="1"/>
  <c r="M134" i="51"/>
  <c r="N89" i="51"/>
  <c r="P89" i="51" s="1"/>
  <c r="Q89" i="51" s="1"/>
  <c r="N98" i="51"/>
  <c r="P98" i="51" s="1"/>
  <c r="Q98" i="51" s="1"/>
  <c r="P100" i="51"/>
  <c r="Q100" i="51" s="1"/>
  <c r="M54" i="51"/>
  <c r="D135" i="51"/>
  <c r="F135" i="51"/>
  <c r="N20" i="51"/>
  <c r="P20" i="51" s="1"/>
  <c r="Q20" i="51" s="1"/>
  <c r="F123" i="51"/>
  <c r="G135" i="51"/>
  <c r="N37" i="51"/>
  <c r="P37" i="51" s="1"/>
  <c r="Q37" i="51" s="1"/>
  <c r="M37" i="51"/>
  <c r="M135" i="51" s="1"/>
  <c r="M137" i="51" s="1"/>
  <c r="N54" i="51"/>
  <c r="P54" i="51" s="1"/>
  <c r="Q54" i="51" s="1"/>
  <c r="J135" i="51"/>
  <c r="L135" i="51"/>
  <c r="N134" i="51"/>
  <c r="P134" i="51" s="1"/>
  <c r="Q134" i="51" s="1"/>
  <c r="I135" i="51"/>
  <c r="M77" i="51"/>
  <c r="M98" i="51"/>
  <c r="N11" i="51"/>
  <c r="P11" i="51" s="1"/>
  <c r="Q11" i="51" s="1"/>
  <c r="M20" i="51"/>
  <c r="N24" i="51"/>
  <c r="P24" i="51" s="1"/>
  <c r="Q24" i="51" s="1"/>
  <c r="P21" i="51"/>
  <c r="Q21" i="51" s="1"/>
  <c r="M112" i="51"/>
  <c r="N123" i="51"/>
  <c r="P123" i="51" s="1"/>
  <c r="Q123" i="51" s="1"/>
  <c r="P115" i="51"/>
  <c r="Q115" i="51" s="1"/>
  <c r="N46" i="51"/>
  <c r="P46" i="51" s="1"/>
  <c r="Q46" i="51" s="1"/>
  <c r="P38" i="51"/>
  <c r="Q38" i="51" s="1"/>
  <c r="P55" i="51"/>
  <c r="Q55" i="51" s="1"/>
  <c r="N57" i="51"/>
  <c r="P57" i="51" s="1"/>
  <c r="Q57" i="51" s="1"/>
  <c r="N77" i="51"/>
  <c r="P77" i="51" s="1"/>
  <c r="Q77" i="51" s="1"/>
  <c r="N134" i="28"/>
  <c r="M134" i="28"/>
  <c r="L134" i="28"/>
  <c r="K134" i="28"/>
  <c r="J134" i="28"/>
  <c r="I134" i="28"/>
  <c r="H134" i="28"/>
  <c r="G134" i="28"/>
  <c r="F134" i="28"/>
  <c r="E134" i="28"/>
  <c r="D134" i="28"/>
  <c r="N123" i="28"/>
  <c r="M123" i="28"/>
  <c r="L123" i="28"/>
  <c r="K123" i="28"/>
  <c r="J123" i="28"/>
  <c r="I123" i="28"/>
  <c r="H123" i="28"/>
  <c r="G123" i="28"/>
  <c r="F123" i="28"/>
  <c r="E123" i="28"/>
  <c r="D123" i="28"/>
  <c r="N112" i="28"/>
  <c r="M112" i="28"/>
  <c r="L112" i="28"/>
  <c r="K112" i="28"/>
  <c r="J112" i="28"/>
  <c r="I112" i="28"/>
  <c r="H112" i="28"/>
  <c r="G112" i="28"/>
  <c r="F112" i="28"/>
  <c r="E112" i="28"/>
  <c r="D112" i="28"/>
  <c r="N101" i="28"/>
  <c r="M101" i="28"/>
  <c r="L101" i="28"/>
  <c r="K101" i="28"/>
  <c r="J101" i="28"/>
  <c r="I101" i="28"/>
  <c r="H101" i="28"/>
  <c r="G101" i="28"/>
  <c r="F101" i="28"/>
  <c r="E101" i="28"/>
  <c r="D101" i="28"/>
  <c r="N98" i="28"/>
  <c r="M98" i="28"/>
  <c r="L98" i="28"/>
  <c r="K98" i="28"/>
  <c r="J98" i="28"/>
  <c r="I98" i="28"/>
  <c r="H98" i="28"/>
  <c r="G98" i="28"/>
  <c r="F98" i="28"/>
  <c r="E98" i="28"/>
  <c r="D98" i="28"/>
  <c r="N89" i="28"/>
  <c r="M89" i="28"/>
  <c r="L89" i="28"/>
  <c r="K89" i="28"/>
  <c r="J89" i="28"/>
  <c r="I89" i="28"/>
  <c r="H89" i="28"/>
  <c r="G89" i="28"/>
  <c r="F89" i="28"/>
  <c r="E89" i="28"/>
  <c r="D89" i="28"/>
  <c r="N77" i="28"/>
  <c r="M77" i="28"/>
  <c r="L77" i="28"/>
  <c r="K77" i="28"/>
  <c r="J77" i="28"/>
  <c r="I77" i="28"/>
  <c r="H77" i="28"/>
  <c r="G77" i="28"/>
  <c r="F77" i="28"/>
  <c r="E77" i="28"/>
  <c r="D77" i="28"/>
  <c r="N68" i="28"/>
  <c r="M68" i="28"/>
  <c r="L68" i="28"/>
  <c r="K68" i="28"/>
  <c r="J68" i="28"/>
  <c r="I68" i="28"/>
  <c r="H68" i="28"/>
  <c r="G68" i="28"/>
  <c r="F68" i="28"/>
  <c r="E68" i="28"/>
  <c r="D68" i="28"/>
  <c r="N57" i="28"/>
  <c r="M57" i="28"/>
  <c r="L57" i="28"/>
  <c r="K57" i="28"/>
  <c r="J57" i="28"/>
  <c r="I57" i="28"/>
  <c r="H57" i="28"/>
  <c r="G57" i="28"/>
  <c r="F57" i="28"/>
  <c r="E57" i="28"/>
  <c r="D57" i="28"/>
  <c r="N54" i="28"/>
  <c r="M54" i="28"/>
  <c r="L54" i="28"/>
  <c r="K54" i="28"/>
  <c r="J54" i="28"/>
  <c r="I54" i="28"/>
  <c r="H54" i="28"/>
  <c r="G54" i="28"/>
  <c r="F54" i="28"/>
  <c r="E54" i="28"/>
  <c r="D54" i="28"/>
  <c r="N46" i="28"/>
  <c r="M46" i="28"/>
  <c r="L46" i="28"/>
  <c r="K46" i="28"/>
  <c r="J46" i="28"/>
  <c r="I46" i="28"/>
  <c r="H46" i="28"/>
  <c r="G46" i="28"/>
  <c r="F46" i="28"/>
  <c r="E46" i="28"/>
  <c r="D46" i="28"/>
  <c r="N37" i="28"/>
  <c r="M37" i="28"/>
  <c r="L37" i="28"/>
  <c r="K37" i="28"/>
  <c r="J37" i="28"/>
  <c r="I37" i="28"/>
  <c r="H37" i="28"/>
  <c r="G37" i="28"/>
  <c r="F37" i="28"/>
  <c r="E37" i="28"/>
  <c r="D37" i="28"/>
  <c r="N24" i="28"/>
  <c r="M24" i="28"/>
  <c r="L24" i="28"/>
  <c r="K24" i="28"/>
  <c r="J24" i="28"/>
  <c r="I24" i="28"/>
  <c r="H24" i="28"/>
  <c r="G24" i="28"/>
  <c r="F24" i="28"/>
  <c r="E24" i="28"/>
  <c r="D24" i="28"/>
  <c r="N20" i="28"/>
  <c r="M20" i="28"/>
  <c r="L20" i="28"/>
  <c r="K20" i="28"/>
  <c r="J20" i="28"/>
  <c r="I20" i="28"/>
  <c r="H20" i="28"/>
  <c r="G20" i="28"/>
  <c r="F20" i="28"/>
  <c r="E20" i="28"/>
  <c r="D20" i="28"/>
  <c r="N11" i="28"/>
  <c r="M11" i="28"/>
  <c r="L11" i="28"/>
  <c r="K11" i="28"/>
  <c r="J11" i="28"/>
  <c r="I11" i="28"/>
  <c r="H11" i="28"/>
  <c r="G11" i="28"/>
  <c r="F11" i="28"/>
  <c r="E11" i="28"/>
  <c r="D11" i="28"/>
  <c r="P134" i="31"/>
  <c r="O134" i="31"/>
  <c r="N134" i="31"/>
  <c r="M134" i="31"/>
  <c r="L134" i="31"/>
  <c r="K134" i="31"/>
  <c r="J134" i="31"/>
  <c r="G134" i="31"/>
  <c r="F134" i="31"/>
  <c r="D134" i="31"/>
  <c r="P123" i="31"/>
  <c r="O123" i="31"/>
  <c r="N123" i="31"/>
  <c r="M123" i="31"/>
  <c r="L123" i="31"/>
  <c r="K123" i="31"/>
  <c r="J123" i="31"/>
  <c r="G123" i="31"/>
  <c r="F123" i="31"/>
  <c r="D123" i="31"/>
  <c r="P112" i="31"/>
  <c r="O112" i="31"/>
  <c r="N112" i="31"/>
  <c r="M112" i="31"/>
  <c r="L112" i="31"/>
  <c r="K112" i="31"/>
  <c r="J112" i="31"/>
  <c r="G112" i="31"/>
  <c r="F112" i="31"/>
  <c r="D112" i="31"/>
  <c r="P101" i="31"/>
  <c r="O101" i="31"/>
  <c r="N101" i="31"/>
  <c r="M101" i="31"/>
  <c r="L101" i="31"/>
  <c r="K101" i="31"/>
  <c r="J101" i="31"/>
  <c r="G101" i="31"/>
  <c r="F101" i="31"/>
  <c r="D101" i="31"/>
  <c r="P98" i="31"/>
  <c r="O98" i="31"/>
  <c r="N98" i="31"/>
  <c r="M98" i="31"/>
  <c r="L98" i="31"/>
  <c r="K98" i="31"/>
  <c r="J98" i="31"/>
  <c r="G98" i="31"/>
  <c r="F98" i="31"/>
  <c r="D98" i="31"/>
  <c r="P89" i="31"/>
  <c r="O89" i="31"/>
  <c r="N89" i="31"/>
  <c r="M89" i="31"/>
  <c r="L89" i="31"/>
  <c r="K89" i="31"/>
  <c r="J89" i="31"/>
  <c r="G89" i="31"/>
  <c r="F89" i="31"/>
  <c r="D89" i="31"/>
  <c r="P77" i="31"/>
  <c r="O77" i="31"/>
  <c r="N77" i="31"/>
  <c r="M77" i="31"/>
  <c r="L77" i="31"/>
  <c r="K77" i="31"/>
  <c r="J77" i="31"/>
  <c r="G77" i="31"/>
  <c r="F77" i="31"/>
  <c r="D77" i="31"/>
  <c r="P68" i="31"/>
  <c r="O68" i="31"/>
  <c r="N68" i="31"/>
  <c r="M68" i="31"/>
  <c r="L68" i="31"/>
  <c r="K68" i="31"/>
  <c r="J68" i="31"/>
  <c r="G68" i="31"/>
  <c r="F68" i="31"/>
  <c r="D68" i="31"/>
  <c r="P57" i="31"/>
  <c r="O57" i="31"/>
  <c r="N57" i="31"/>
  <c r="M57" i="31"/>
  <c r="L57" i="31"/>
  <c r="K57" i="31"/>
  <c r="J57" i="31"/>
  <c r="G57" i="31"/>
  <c r="F57" i="31"/>
  <c r="D57" i="31"/>
  <c r="P54" i="31"/>
  <c r="O54" i="31"/>
  <c r="N54" i="31"/>
  <c r="M54" i="31"/>
  <c r="L54" i="31"/>
  <c r="K54" i="31"/>
  <c r="J54" i="31"/>
  <c r="G54" i="31"/>
  <c r="F54" i="31"/>
  <c r="D54" i="31"/>
  <c r="P46" i="31"/>
  <c r="O46" i="31"/>
  <c r="N46" i="31"/>
  <c r="M46" i="31"/>
  <c r="L46" i="31"/>
  <c r="K46" i="31"/>
  <c r="J46" i="31"/>
  <c r="G46" i="31"/>
  <c r="F46" i="31"/>
  <c r="D46" i="31"/>
  <c r="P37" i="31"/>
  <c r="O37" i="31"/>
  <c r="N37" i="31"/>
  <c r="M37" i="31"/>
  <c r="L37" i="31"/>
  <c r="K37" i="31"/>
  <c r="J37" i="31"/>
  <c r="G37" i="31"/>
  <c r="F37" i="31"/>
  <c r="D37" i="31"/>
  <c r="P24" i="31"/>
  <c r="O24" i="31"/>
  <c r="N24" i="31"/>
  <c r="M24" i="31"/>
  <c r="L24" i="31"/>
  <c r="K24" i="31"/>
  <c r="J24" i="31"/>
  <c r="G24" i="31"/>
  <c r="F24" i="31"/>
  <c r="D24" i="31"/>
  <c r="P20" i="31"/>
  <c r="O20" i="31"/>
  <c r="N20" i="31"/>
  <c r="M20" i="31"/>
  <c r="L20" i="31"/>
  <c r="K20" i="31"/>
  <c r="J20" i="31"/>
  <c r="G20" i="31"/>
  <c r="F20" i="31"/>
  <c r="D20" i="31"/>
  <c r="P11" i="31"/>
  <c r="O11" i="31"/>
  <c r="N11" i="31"/>
  <c r="M11" i="31"/>
  <c r="L11" i="31"/>
  <c r="K11" i="31"/>
  <c r="J11" i="31"/>
  <c r="G11" i="31"/>
  <c r="F11" i="31"/>
  <c r="D11" i="31"/>
  <c r="G135" i="28" l="1"/>
  <c r="I135" i="28"/>
  <c r="F135" i="28"/>
  <c r="L135" i="28"/>
  <c r="J135" i="28"/>
  <c r="K135" i="28"/>
  <c r="M135" i="28"/>
  <c r="N135" i="28"/>
  <c r="D135" i="28"/>
  <c r="E135" i="28"/>
  <c r="H135" i="28"/>
  <c r="M138" i="51"/>
  <c r="C39" i="52"/>
  <c r="D135" i="31"/>
  <c r="O135" i="31"/>
  <c r="G135" i="31"/>
  <c r="L135" i="31"/>
  <c r="N135" i="51"/>
  <c r="P135" i="51" s="1"/>
  <c r="Q135" i="51" s="1"/>
  <c r="P135" i="31"/>
  <c r="F135" i="31"/>
  <c r="J135" i="31"/>
  <c r="K135" i="31"/>
  <c r="M135" i="31"/>
  <c r="N135" i="31"/>
  <c r="Q8" i="46" l="1"/>
  <c r="Q10" i="46"/>
  <c r="Q9" i="46"/>
  <c r="Q7" i="46"/>
  <c r="Q6" i="46"/>
  <c r="Q5" i="46"/>
  <c r="Q12" i="46" s="1"/>
  <c r="Q10" i="34"/>
  <c r="Q9" i="34"/>
  <c r="Q8" i="34"/>
  <c r="Q7" i="34"/>
  <c r="Q6" i="34"/>
  <c r="Q21" i="34"/>
  <c r="Q25" i="34"/>
  <c r="Q38" i="34"/>
  <c r="Q47" i="34"/>
  <c r="Q55" i="34"/>
  <c r="Q58" i="34"/>
  <c r="Q69" i="34"/>
  <c r="Q78" i="34"/>
  <c r="Q90" i="34"/>
  <c r="Q99" i="34"/>
  <c r="Q102" i="34"/>
  <c r="Q113" i="34"/>
  <c r="Q124" i="34"/>
  <c r="Q5" i="34"/>
  <c r="Q12" i="34" l="1"/>
  <c r="Q136" i="34" s="1"/>
  <c r="P135" i="50"/>
  <c r="O135" i="50"/>
  <c r="N135" i="50"/>
  <c r="M135" i="50"/>
  <c r="L135" i="50"/>
  <c r="K135" i="50"/>
  <c r="J135" i="50"/>
  <c r="I135" i="50"/>
  <c r="H135" i="50"/>
  <c r="G135" i="50"/>
  <c r="F135" i="50"/>
  <c r="E135" i="50"/>
  <c r="Q134" i="50"/>
  <c r="G133" i="45" s="1"/>
  <c r="Q133" i="50"/>
  <c r="G132" i="45" s="1"/>
  <c r="Q132" i="50"/>
  <c r="G131" i="45" s="1"/>
  <c r="Q131" i="50"/>
  <c r="Q130" i="50"/>
  <c r="G129" i="45" s="1"/>
  <c r="Q129" i="50"/>
  <c r="G128" i="45" s="1"/>
  <c r="Q128" i="50"/>
  <c r="G127" i="45" s="1"/>
  <c r="Q127" i="50"/>
  <c r="G126" i="45" s="1"/>
  <c r="Q126" i="50"/>
  <c r="G125" i="45" s="1"/>
  <c r="Q125" i="50"/>
  <c r="G124" i="45" s="1"/>
  <c r="P124" i="50"/>
  <c r="O124" i="50"/>
  <c r="N124" i="50"/>
  <c r="M124" i="50"/>
  <c r="L124" i="50"/>
  <c r="K124" i="50"/>
  <c r="J124" i="50"/>
  <c r="I124" i="50"/>
  <c r="H124" i="50"/>
  <c r="G124" i="50"/>
  <c r="F124" i="50"/>
  <c r="E124" i="50"/>
  <c r="Q123" i="50"/>
  <c r="G122" i="45" s="1"/>
  <c r="Q122" i="50"/>
  <c r="G121" i="45" s="1"/>
  <c r="Q121" i="50"/>
  <c r="G120" i="45" s="1"/>
  <c r="Q120" i="50"/>
  <c r="G119" i="45" s="1"/>
  <c r="Q119" i="50"/>
  <c r="G118" i="45" s="1"/>
  <c r="Q118" i="50"/>
  <c r="G117" i="45" s="1"/>
  <c r="Q117" i="50"/>
  <c r="G116" i="45" s="1"/>
  <c r="Q116" i="50"/>
  <c r="G115" i="45" s="1"/>
  <c r="Q115" i="50"/>
  <c r="G114" i="45" s="1"/>
  <c r="Q114" i="50"/>
  <c r="P113" i="50"/>
  <c r="O113" i="50"/>
  <c r="N113" i="50"/>
  <c r="M113" i="50"/>
  <c r="L113" i="50"/>
  <c r="K113" i="50"/>
  <c r="J113" i="50"/>
  <c r="I113" i="50"/>
  <c r="H113" i="50"/>
  <c r="G113" i="50"/>
  <c r="F113" i="50"/>
  <c r="E113" i="50"/>
  <c r="Q112" i="50"/>
  <c r="G111" i="45" s="1"/>
  <c r="Q111" i="50"/>
  <c r="G110" i="45" s="1"/>
  <c r="Q110" i="50"/>
  <c r="G109" i="45" s="1"/>
  <c r="Q109" i="50"/>
  <c r="G108" i="45" s="1"/>
  <c r="Q108" i="50"/>
  <c r="G107" i="45" s="1"/>
  <c r="Q107" i="50"/>
  <c r="Q106" i="50"/>
  <c r="G105" i="45" s="1"/>
  <c r="Q105" i="50"/>
  <c r="G104" i="45" s="1"/>
  <c r="Q104" i="50"/>
  <c r="G103" i="45" s="1"/>
  <c r="Q103" i="50"/>
  <c r="G102" i="45" s="1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Q101" i="50"/>
  <c r="G100" i="45" s="1"/>
  <c r="Q100" i="50"/>
  <c r="G99" i="45" s="1"/>
  <c r="P99" i="50"/>
  <c r="O99" i="50"/>
  <c r="N99" i="50"/>
  <c r="M99" i="50"/>
  <c r="L99" i="50"/>
  <c r="K99" i="50"/>
  <c r="J99" i="50"/>
  <c r="I99" i="50"/>
  <c r="H99" i="50"/>
  <c r="G99" i="50"/>
  <c r="F99" i="50"/>
  <c r="E99" i="50"/>
  <c r="Q98" i="50"/>
  <c r="G97" i="45" s="1"/>
  <c r="Q97" i="50"/>
  <c r="G96" i="45" s="1"/>
  <c r="Q96" i="50"/>
  <c r="G95" i="45" s="1"/>
  <c r="Q95" i="50"/>
  <c r="G94" i="45" s="1"/>
  <c r="Q94" i="50"/>
  <c r="G93" i="45" s="1"/>
  <c r="Q93" i="50"/>
  <c r="G92" i="45" s="1"/>
  <c r="Q92" i="50"/>
  <c r="G91" i="45" s="1"/>
  <c r="Q91" i="50"/>
  <c r="G90" i="45" s="1"/>
  <c r="P90" i="50"/>
  <c r="O90" i="50"/>
  <c r="N90" i="50"/>
  <c r="M90" i="50"/>
  <c r="L90" i="50"/>
  <c r="K90" i="50"/>
  <c r="J90" i="50"/>
  <c r="I90" i="50"/>
  <c r="H90" i="50"/>
  <c r="G90" i="50"/>
  <c r="F90" i="50"/>
  <c r="E90" i="50"/>
  <c r="Q89" i="50"/>
  <c r="G88" i="45" s="1"/>
  <c r="Q88" i="50"/>
  <c r="G87" i="45" s="1"/>
  <c r="Q87" i="50"/>
  <c r="G86" i="45" s="1"/>
  <c r="Q86" i="50"/>
  <c r="G85" i="45" s="1"/>
  <c r="Q85" i="50"/>
  <c r="G84" i="45" s="1"/>
  <c r="Q84" i="50"/>
  <c r="G83" i="45" s="1"/>
  <c r="Q83" i="50"/>
  <c r="G82" i="45" s="1"/>
  <c r="Q82" i="50"/>
  <c r="G81" i="45" s="1"/>
  <c r="Q81" i="50"/>
  <c r="G80" i="45" s="1"/>
  <c r="Q80" i="50"/>
  <c r="G79" i="45" s="1"/>
  <c r="Q79" i="50"/>
  <c r="G78" i="45" s="1"/>
  <c r="P78" i="50"/>
  <c r="O78" i="50"/>
  <c r="N78" i="50"/>
  <c r="M78" i="50"/>
  <c r="L78" i="50"/>
  <c r="K78" i="50"/>
  <c r="J78" i="50"/>
  <c r="I78" i="50"/>
  <c r="H78" i="50"/>
  <c r="G78" i="50"/>
  <c r="F78" i="50"/>
  <c r="E78" i="50"/>
  <c r="Q77" i="50"/>
  <c r="G76" i="45" s="1"/>
  <c r="Q76" i="50"/>
  <c r="G75" i="45" s="1"/>
  <c r="Q75" i="50"/>
  <c r="G74" i="45" s="1"/>
  <c r="Q74" i="50"/>
  <c r="G73" i="45" s="1"/>
  <c r="Q73" i="50"/>
  <c r="G72" i="45" s="1"/>
  <c r="Q72" i="50"/>
  <c r="G71" i="45" s="1"/>
  <c r="Q71" i="50"/>
  <c r="G70" i="45" s="1"/>
  <c r="Q70" i="50"/>
  <c r="G69" i="45" s="1"/>
  <c r="P69" i="50"/>
  <c r="O69" i="50"/>
  <c r="N69" i="50"/>
  <c r="M69" i="50"/>
  <c r="L69" i="50"/>
  <c r="K69" i="50"/>
  <c r="J69" i="50"/>
  <c r="I69" i="50"/>
  <c r="H69" i="50"/>
  <c r="G69" i="50"/>
  <c r="F69" i="50"/>
  <c r="E69" i="50"/>
  <c r="Q68" i="50"/>
  <c r="G67" i="45" s="1"/>
  <c r="Q67" i="50"/>
  <c r="G66" i="45" s="1"/>
  <c r="Q66" i="50"/>
  <c r="G65" i="45" s="1"/>
  <c r="Q65" i="50"/>
  <c r="G64" i="45" s="1"/>
  <c r="Q64" i="50"/>
  <c r="G63" i="45" s="1"/>
  <c r="Q63" i="50"/>
  <c r="G62" i="45" s="1"/>
  <c r="Q62" i="50"/>
  <c r="G61" i="45" s="1"/>
  <c r="Q61" i="50"/>
  <c r="G60" i="45" s="1"/>
  <c r="Q60" i="50"/>
  <c r="G59" i="45" s="1"/>
  <c r="Q59" i="50"/>
  <c r="G58" i="45" s="1"/>
  <c r="P58" i="50"/>
  <c r="O58" i="50"/>
  <c r="N58" i="50"/>
  <c r="M58" i="50"/>
  <c r="L58" i="50"/>
  <c r="K58" i="50"/>
  <c r="J58" i="50"/>
  <c r="I58" i="50"/>
  <c r="H58" i="50"/>
  <c r="G58" i="50"/>
  <c r="F58" i="50"/>
  <c r="E58" i="50"/>
  <c r="Q57" i="50"/>
  <c r="G56" i="45" s="1"/>
  <c r="Q56" i="50"/>
  <c r="G55" i="45" s="1"/>
  <c r="P55" i="50"/>
  <c r="O55" i="50"/>
  <c r="N55" i="50"/>
  <c r="M55" i="50"/>
  <c r="L55" i="50"/>
  <c r="K55" i="50"/>
  <c r="J55" i="50"/>
  <c r="I55" i="50"/>
  <c r="H55" i="50"/>
  <c r="G55" i="50"/>
  <c r="F55" i="50"/>
  <c r="E55" i="50"/>
  <c r="Q54" i="50"/>
  <c r="G53" i="45" s="1"/>
  <c r="Q53" i="50"/>
  <c r="G52" i="45" s="1"/>
  <c r="Q52" i="50"/>
  <c r="G51" i="45" s="1"/>
  <c r="Q51" i="50"/>
  <c r="G50" i="45" s="1"/>
  <c r="Q50" i="50"/>
  <c r="G49" i="45" s="1"/>
  <c r="Q49" i="50"/>
  <c r="G48" i="45" s="1"/>
  <c r="Q48" i="50"/>
  <c r="G47" i="45" s="1"/>
  <c r="P47" i="50"/>
  <c r="O47" i="50"/>
  <c r="N47" i="50"/>
  <c r="M47" i="50"/>
  <c r="L47" i="50"/>
  <c r="K47" i="50"/>
  <c r="J47" i="50"/>
  <c r="I47" i="50"/>
  <c r="H47" i="50"/>
  <c r="G47" i="50"/>
  <c r="F47" i="50"/>
  <c r="E47" i="50"/>
  <c r="Q46" i="50"/>
  <c r="G45" i="45" s="1"/>
  <c r="Q45" i="50"/>
  <c r="G44" i="45" s="1"/>
  <c r="Q44" i="50"/>
  <c r="G43" i="45" s="1"/>
  <c r="Q43" i="50"/>
  <c r="G42" i="45" s="1"/>
  <c r="Q42" i="50"/>
  <c r="G41" i="45" s="1"/>
  <c r="Q41" i="50"/>
  <c r="G40" i="45" s="1"/>
  <c r="Q40" i="50"/>
  <c r="G39" i="45" s="1"/>
  <c r="Q39" i="50"/>
  <c r="P38" i="50"/>
  <c r="O38" i="50"/>
  <c r="N38" i="50"/>
  <c r="M38" i="50"/>
  <c r="L38" i="50"/>
  <c r="K38" i="50"/>
  <c r="J38" i="50"/>
  <c r="I38" i="50"/>
  <c r="H38" i="50"/>
  <c r="G38" i="50"/>
  <c r="F38" i="50"/>
  <c r="E38" i="50"/>
  <c r="Q37" i="50"/>
  <c r="G36" i="45" s="1"/>
  <c r="Q36" i="50"/>
  <c r="G35" i="45" s="1"/>
  <c r="Q35" i="50"/>
  <c r="G34" i="45" s="1"/>
  <c r="Q34" i="50"/>
  <c r="G33" i="45" s="1"/>
  <c r="Q33" i="50"/>
  <c r="G32" i="45" s="1"/>
  <c r="Q32" i="50"/>
  <c r="G31" i="45" s="1"/>
  <c r="Q31" i="50"/>
  <c r="G30" i="45" s="1"/>
  <c r="Q30" i="50"/>
  <c r="G29" i="45" s="1"/>
  <c r="Q29" i="50"/>
  <c r="G28" i="45" s="1"/>
  <c r="Q28" i="50"/>
  <c r="G27" i="45" s="1"/>
  <c r="Q27" i="50"/>
  <c r="G26" i="45" s="1"/>
  <c r="Q26" i="50"/>
  <c r="G25" i="45" s="1"/>
  <c r="P25" i="50"/>
  <c r="O25" i="50"/>
  <c r="N25" i="50"/>
  <c r="M25" i="50"/>
  <c r="L25" i="50"/>
  <c r="K25" i="50"/>
  <c r="J25" i="50"/>
  <c r="I25" i="50"/>
  <c r="H25" i="50"/>
  <c r="G25" i="50"/>
  <c r="F25" i="50"/>
  <c r="E25" i="50"/>
  <c r="Q24" i="50"/>
  <c r="G23" i="45" s="1"/>
  <c r="Q23" i="50"/>
  <c r="G22" i="45" s="1"/>
  <c r="Q22" i="50"/>
  <c r="G21" i="45" s="1"/>
  <c r="P21" i="50"/>
  <c r="O21" i="50"/>
  <c r="N21" i="50"/>
  <c r="M21" i="50"/>
  <c r="L21" i="50"/>
  <c r="K21" i="50"/>
  <c r="J21" i="50"/>
  <c r="I21" i="50"/>
  <c r="H21" i="50"/>
  <c r="G21" i="50"/>
  <c r="F21" i="50"/>
  <c r="E21" i="50"/>
  <c r="Q20" i="50"/>
  <c r="G19" i="45" s="1"/>
  <c r="Q19" i="50"/>
  <c r="G18" i="45" s="1"/>
  <c r="Q18" i="50"/>
  <c r="G17" i="45" s="1"/>
  <c r="Q17" i="50"/>
  <c r="G16" i="45" s="1"/>
  <c r="Q16" i="50"/>
  <c r="G15" i="45" s="1"/>
  <c r="Q15" i="50"/>
  <c r="G14" i="45" s="1"/>
  <c r="Q14" i="50"/>
  <c r="G13" i="45" s="1"/>
  <c r="Q13" i="50"/>
  <c r="G12" i="45" s="1"/>
  <c r="P12" i="50"/>
  <c r="O12" i="50"/>
  <c r="N12" i="50"/>
  <c r="N136" i="50" s="1"/>
  <c r="M12" i="50"/>
  <c r="L12" i="50"/>
  <c r="K12" i="50"/>
  <c r="J12" i="50"/>
  <c r="I12" i="50"/>
  <c r="H12" i="50"/>
  <c r="G12" i="50"/>
  <c r="F12" i="50"/>
  <c r="E12" i="50"/>
  <c r="Q11" i="50"/>
  <c r="G10" i="45" s="1"/>
  <c r="Q10" i="50"/>
  <c r="G9" i="45" s="1"/>
  <c r="Q9" i="50"/>
  <c r="G8" i="45" s="1"/>
  <c r="Q8" i="50"/>
  <c r="G7" i="45" s="1"/>
  <c r="Q7" i="50"/>
  <c r="G6" i="45" s="1"/>
  <c r="Q6" i="50"/>
  <c r="G5" i="45" s="1"/>
  <c r="Q5" i="50"/>
  <c r="G4" i="45" s="1"/>
  <c r="P135" i="49"/>
  <c r="O135" i="49"/>
  <c r="N135" i="49"/>
  <c r="M135" i="49"/>
  <c r="L135" i="49"/>
  <c r="K135" i="49"/>
  <c r="J135" i="49"/>
  <c r="I135" i="49"/>
  <c r="H135" i="49"/>
  <c r="G135" i="49"/>
  <c r="F135" i="49"/>
  <c r="E135" i="49"/>
  <c r="Q134" i="49"/>
  <c r="C133" i="45" s="1"/>
  <c r="Q133" i="49"/>
  <c r="C132" i="45" s="1"/>
  <c r="Q132" i="49"/>
  <c r="C131" i="45" s="1"/>
  <c r="Q131" i="49"/>
  <c r="C130" i="45" s="1"/>
  <c r="Q130" i="49"/>
  <c r="C129" i="45" s="1"/>
  <c r="Q129" i="49"/>
  <c r="C128" i="45" s="1"/>
  <c r="Q128" i="49"/>
  <c r="C127" i="45" s="1"/>
  <c r="Q127" i="49"/>
  <c r="C126" i="45" s="1"/>
  <c r="Q126" i="49"/>
  <c r="C125" i="45" s="1"/>
  <c r="Q125" i="49"/>
  <c r="C124" i="45" s="1"/>
  <c r="P124" i="49"/>
  <c r="O124" i="49"/>
  <c r="N124" i="49"/>
  <c r="M124" i="49"/>
  <c r="L124" i="49"/>
  <c r="K124" i="49"/>
  <c r="J124" i="49"/>
  <c r="I124" i="49"/>
  <c r="H124" i="49"/>
  <c r="G124" i="49"/>
  <c r="F124" i="49"/>
  <c r="E124" i="49"/>
  <c r="Q123" i="49"/>
  <c r="C122" i="45" s="1"/>
  <c r="F122" i="45" s="1"/>
  <c r="Q122" i="49"/>
  <c r="C121" i="45" s="1"/>
  <c r="Q121" i="49"/>
  <c r="C120" i="45" s="1"/>
  <c r="Q120" i="49"/>
  <c r="C119" i="45" s="1"/>
  <c r="Q119" i="49"/>
  <c r="C118" i="45" s="1"/>
  <c r="Q118" i="49"/>
  <c r="C117" i="45" s="1"/>
  <c r="Q117" i="49"/>
  <c r="C116" i="45" s="1"/>
  <c r="Q116" i="49"/>
  <c r="C115" i="45" s="1"/>
  <c r="Q115" i="49"/>
  <c r="C114" i="45" s="1"/>
  <c r="Q114" i="49"/>
  <c r="C113" i="45" s="1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Q112" i="49"/>
  <c r="C111" i="45" s="1"/>
  <c r="Q111" i="49"/>
  <c r="C110" i="45" s="1"/>
  <c r="Q110" i="49"/>
  <c r="C109" i="45" s="1"/>
  <c r="Q109" i="49"/>
  <c r="C108" i="45" s="1"/>
  <c r="Q108" i="49"/>
  <c r="C107" i="45" s="1"/>
  <c r="Q107" i="49"/>
  <c r="C106" i="45" s="1"/>
  <c r="Q106" i="49"/>
  <c r="C105" i="45" s="1"/>
  <c r="Q105" i="49"/>
  <c r="C104" i="45" s="1"/>
  <c r="Q104" i="49"/>
  <c r="C103" i="45" s="1"/>
  <c r="Q103" i="49"/>
  <c r="C102" i="45" s="1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Q101" i="49"/>
  <c r="C100" i="45" s="1"/>
  <c r="Q100" i="49"/>
  <c r="C99" i="45" s="1"/>
  <c r="P99" i="49"/>
  <c r="O99" i="49"/>
  <c r="N99" i="49"/>
  <c r="M99" i="49"/>
  <c r="L99" i="49"/>
  <c r="K99" i="49"/>
  <c r="J99" i="49"/>
  <c r="I99" i="49"/>
  <c r="H99" i="49"/>
  <c r="G99" i="49"/>
  <c r="F99" i="49"/>
  <c r="E99" i="49"/>
  <c r="Q98" i="49"/>
  <c r="C97" i="45" s="1"/>
  <c r="Q97" i="49"/>
  <c r="C96" i="45" s="1"/>
  <c r="Q96" i="49"/>
  <c r="C95" i="45" s="1"/>
  <c r="Q95" i="49"/>
  <c r="C94" i="45" s="1"/>
  <c r="Q94" i="49"/>
  <c r="C93" i="45" s="1"/>
  <c r="Q93" i="49"/>
  <c r="C92" i="45" s="1"/>
  <c r="Q92" i="49"/>
  <c r="C91" i="45" s="1"/>
  <c r="Q91" i="49"/>
  <c r="C90" i="45" s="1"/>
  <c r="P90" i="49"/>
  <c r="O90" i="49"/>
  <c r="N90" i="49"/>
  <c r="M90" i="49"/>
  <c r="L90" i="49"/>
  <c r="K90" i="49"/>
  <c r="J90" i="49"/>
  <c r="I90" i="49"/>
  <c r="H90" i="49"/>
  <c r="G90" i="49"/>
  <c r="F90" i="49"/>
  <c r="E90" i="49"/>
  <c r="Q89" i="49"/>
  <c r="C88" i="45" s="1"/>
  <c r="Q88" i="49"/>
  <c r="C87" i="45" s="1"/>
  <c r="Q87" i="49"/>
  <c r="C86" i="45" s="1"/>
  <c r="Q86" i="49"/>
  <c r="C85" i="45" s="1"/>
  <c r="Q85" i="49"/>
  <c r="C84" i="45" s="1"/>
  <c r="Q84" i="49"/>
  <c r="C83" i="45" s="1"/>
  <c r="Q83" i="49"/>
  <c r="C82" i="45" s="1"/>
  <c r="Q82" i="49"/>
  <c r="C81" i="45" s="1"/>
  <c r="Q81" i="49"/>
  <c r="C80" i="45" s="1"/>
  <c r="Q80" i="49"/>
  <c r="C79" i="45" s="1"/>
  <c r="Q79" i="49"/>
  <c r="C78" i="45" s="1"/>
  <c r="P78" i="49"/>
  <c r="O78" i="49"/>
  <c r="N78" i="49"/>
  <c r="M78" i="49"/>
  <c r="L78" i="49"/>
  <c r="K78" i="49"/>
  <c r="J78" i="49"/>
  <c r="I78" i="49"/>
  <c r="H78" i="49"/>
  <c r="G78" i="49"/>
  <c r="F78" i="49"/>
  <c r="E78" i="49"/>
  <c r="Q77" i="49"/>
  <c r="C76" i="45" s="1"/>
  <c r="Q76" i="49"/>
  <c r="C75" i="45" s="1"/>
  <c r="Q75" i="49"/>
  <c r="C74" i="45" s="1"/>
  <c r="Q74" i="49"/>
  <c r="C73" i="45" s="1"/>
  <c r="Q73" i="49"/>
  <c r="C72" i="45" s="1"/>
  <c r="Q72" i="49"/>
  <c r="C71" i="45" s="1"/>
  <c r="Q71" i="49"/>
  <c r="C70" i="45" s="1"/>
  <c r="Q70" i="49"/>
  <c r="C69" i="45" s="1"/>
  <c r="P69" i="49"/>
  <c r="O69" i="49"/>
  <c r="N69" i="49"/>
  <c r="M69" i="49"/>
  <c r="L69" i="49"/>
  <c r="K69" i="49"/>
  <c r="J69" i="49"/>
  <c r="I69" i="49"/>
  <c r="H69" i="49"/>
  <c r="G69" i="49"/>
  <c r="F69" i="49"/>
  <c r="E69" i="49"/>
  <c r="Q68" i="49"/>
  <c r="C67" i="45" s="1"/>
  <c r="Q67" i="49"/>
  <c r="C66" i="45" s="1"/>
  <c r="Q66" i="49"/>
  <c r="C65" i="45" s="1"/>
  <c r="Q65" i="49"/>
  <c r="C64" i="45" s="1"/>
  <c r="Q64" i="49"/>
  <c r="C63" i="45" s="1"/>
  <c r="Q63" i="49"/>
  <c r="C62" i="45" s="1"/>
  <c r="Q62" i="49"/>
  <c r="C61" i="45" s="1"/>
  <c r="Q61" i="49"/>
  <c r="C60" i="45" s="1"/>
  <c r="Q60" i="49"/>
  <c r="C59" i="45" s="1"/>
  <c r="Q59" i="49"/>
  <c r="C58" i="45" s="1"/>
  <c r="P58" i="49"/>
  <c r="O58" i="49"/>
  <c r="N58" i="49"/>
  <c r="M58" i="49"/>
  <c r="L58" i="49"/>
  <c r="K58" i="49"/>
  <c r="J58" i="49"/>
  <c r="I58" i="49"/>
  <c r="H58" i="49"/>
  <c r="G58" i="49"/>
  <c r="F58" i="49"/>
  <c r="E58" i="49"/>
  <c r="Q57" i="49"/>
  <c r="C56" i="45" s="1"/>
  <c r="Q56" i="49"/>
  <c r="P55" i="49"/>
  <c r="O55" i="49"/>
  <c r="N55" i="49"/>
  <c r="M55" i="49"/>
  <c r="L55" i="49"/>
  <c r="K55" i="49"/>
  <c r="J55" i="49"/>
  <c r="I55" i="49"/>
  <c r="H55" i="49"/>
  <c r="G55" i="49"/>
  <c r="F55" i="49"/>
  <c r="E55" i="49"/>
  <c r="Q54" i="49"/>
  <c r="C53" i="45" s="1"/>
  <c r="Q53" i="49"/>
  <c r="C52" i="45" s="1"/>
  <c r="Q52" i="49"/>
  <c r="C51" i="45" s="1"/>
  <c r="Q51" i="49"/>
  <c r="C50" i="45" s="1"/>
  <c r="Q50" i="49"/>
  <c r="C49" i="45" s="1"/>
  <c r="Q49" i="49"/>
  <c r="C48" i="45" s="1"/>
  <c r="Q48" i="49"/>
  <c r="C47" i="45" s="1"/>
  <c r="P47" i="49"/>
  <c r="O47" i="49"/>
  <c r="N47" i="49"/>
  <c r="M47" i="49"/>
  <c r="L47" i="49"/>
  <c r="K47" i="49"/>
  <c r="J47" i="49"/>
  <c r="I47" i="49"/>
  <c r="H47" i="49"/>
  <c r="G47" i="49"/>
  <c r="F47" i="49"/>
  <c r="E47" i="49"/>
  <c r="Q46" i="49"/>
  <c r="C45" i="45" s="1"/>
  <c r="Q45" i="49"/>
  <c r="C44" i="45" s="1"/>
  <c r="Q44" i="49"/>
  <c r="C43" i="45" s="1"/>
  <c r="Q43" i="49"/>
  <c r="C42" i="45" s="1"/>
  <c r="Q42" i="49"/>
  <c r="C41" i="45" s="1"/>
  <c r="Q41" i="49"/>
  <c r="C40" i="45" s="1"/>
  <c r="Q40" i="49"/>
  <c r="C39" i="45" s="1"/>
  <c r="Q39" i="49"/>
  <c r="C38" i="45" s="1"/>
  <c r="P38" i="49"/>
  <c r="O38" i="49"/>
  <c r="N38" i="49"/>
  <c r="M38" i="49"/>
  <c r="L38" i="49"/>
  <c r="K38" i="49"/>
  <c r="J38" i="49"/>
  <c r="I38" i="49"/>
  <c r="H38" i="49"/>
  <c r="G38" i="49"/>
  <c r="F38" i="49"/>
  <c r="E38" i="49"/>
  <c r="Q37" i="49"/>
  <c r="C36" i="45" s="1"/>
  <c r="Q36" i="49"/>
  <c r="C35" i="45" s="1"/>
  <c r="Q35" i="49"/>
  <c r="C34" i="45" s="1"/>
  <c r="Q34" i="49"/>
  <c r="C33" i="45" s="1"/>
  <c r="Q33" i="49"/>
  <c r="C32" i="45" s="1"/>
  <c r="Q32" i="49"/>
  <c r="C31" i="45" s="1"/>
  <c r="Q31" i="49"/>
  <c r="C30" i="45" s="1"/>
  <c r="Q30" i="49"/>
  <c r="C29" i="45" s="1"/>
  <c r="Q29" i="49"/>
  <c r="C28" i="45" s="1"/>
  <c r="Q28" i="49"/>
  <c r="C27" i="45" s="1"/>
  <c r="Q27" i="49"/>
  <c r="C26" i="45" s="1"/>
  <c r="Q26" i="49"/>
  <c r="C25" i="45" s="1"/>
  <c r="P25" i="49"/>
  <c r="O25" i="49"/>
  <c r="N25" i="49"/>
  <c r="M25" i="49"/>
  <c r="L25" i="49"/>
  <c r="K25" i="49"/>
  <c r="J25" i="49"/>
  <c r="I25" i="49"/>
  <c r="H25" i="49"/>
  <c r="G25" i="49"/>
  <c r="F25" i="49"/>
  <c r="E25" i="49"/>
  <c r="Q24" i="49"/>
  <c r="C23" i="45" s="1"/>
  <c r="Q23" i="49"/>
  <c r="C22" i="45" s="1"/>
  <c r="Q22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Q20" i="49"/>
  <c r="C19" i="45" s="1"/>
  <c r="Q19" i="49"/>
  <c r="C18" i="45" s="1"/>
  <c r="Q18" i="49"/>
  <c r="C17" i="45" s="1"/>
  <c r="Q17" i="49"/>
  <c r="C16" i="45" s="1"/>
  <c r="Q16" i="49"/>
  <c r="C15" i="45" s="1"/>
  <c r="Q15" i="49"/>
  <c r="C14" i="45" s="1"/>
  <c r="Q14" i="49"/>
  <c r="C13" i="45" s="1"/>
  <c r="Q13" i="49"/>
  <c r="C12" i="45" s="1"/>
  <c r="P12" i="49"/>
  <c r="O12" i="49"/>
  <c r="N12" i="49"/>
  <c r="M12" i="49"/>
  <c r="L12" i="49"/>
  <c r="K12" i="49"/>
  <c r="J12" i="49"/>
  <c r="I12" i="49"/>
  <c r="H12" i="49"/>
  <c r="G12" i="49"/>
  <c r="F12" i="49"/>
  <c r="E12" i="49"/>
  <c r="Q11" i="49"/>
  <c r="C10" i="45" s="1"/>
  <c r="Q10" i="49"/>
  <c r="C9" i="45" s="1"/>
  <c r="Q9" i="49"/>
  <c r="C8" i="45" s="1"/>
  <c r="Q8" i="49"/>
  <c r="C7" i="45" s="1"/>
  <c r="Q7" i="49"/>
  <c r="C6" i="45" s="1"/>
  <c r="Q6" i="49"/>
  <c r="C5" i="45" s="1"/>
  <c r="Q5" i="49"/>
  <c r="C4" i="45" s="1"/>
  <c r="D133" i="45"/>
  <c r="D132" i="45"/>
  <c r="D131" i="45"/>
  <c r="E131" i="45" s="1"/>
  <c r="D130" i="45"/>
  <c r="D129" i="45"/>
  <c r="D128" i="45"/>
  <c r="E128" i="45" s="1"/>
  <c r="D127" i="45"/>
  <c r="D126" i="45"/>
  <c r="D125" i="45"/>
  <c r="D124" i="45"/>
  <c r="D123" i="45"/>
  <c r="D122" i="45"/>
  <c r="D121" i="45"/>
  <c r="D120" i="45"/>
  <c r="E120" i="45" s="1"/>
  <c r="F120" i="45" s="1"/>
  <c r="D119" i="45"/>
  <c r="E119" i="45" s="1"/>
  <c r="D118" i="45"/>
  <c r="D117" i="45"/>
  <c r="D116" i="45"/>
  <c r="D115" i="45"/>
  <c r="D114" i="45"/>
  <c r="D113" i="45"/>
  <c r="D112" i="45"/>
  <c r="D111" i="45"/>
  <c r="E111" i="45" s="1"/>
  <c r="F111" i="45" s="1"/>
  <c r="D110" i="45"/>
  <c r="E110" i="45" s="1"/>
  <c r="F110" i="45" s="1"/>
  <c r="D109" i="45"/>
  <c r="D108" i="45"/>
  <c r="D107" i="45"/>
  <c r="D106" i="45"/>
  <c r="D105" i="45"/>
  <c r="D104" i="45"/>
  <c r="E104" i="45" s="1"/>
  <c r="D103" i="45"/>
  <c r="E103" i="45" s="1"/>
  <c r="D102" i="45"/>
  <c r="E102" i="45" s="1"/>
  <c r="D101" i="45"/>
  <c r="D100" i="45"/>
  <c r="D99" i="45"/>
  <c r="D98" i="45"/>
  <c r="D97" i="45"/>
  <c r="D96" i="45"/>
  <c r="E96" i="45" s="1"/>
  <c r="D95" i="45"/>
  <c r="E95" i="45" s="1"/>
  <c r="D94" i="45"/>
  <c r="E94" i="45" s="1"/>
  <c r="D93" i="45"/>
  <c r="D92" i="45"/>
  <c r="D91" i="45"/>
  <c r="E91" i="45" s="1"/>
  <c r="F91" i="45" s="1"/>
  <c r="D90" i="45"/>
  <c r="D89" i="45"/>
  <c r="D88" i="45"/>
  <c r="E88" i="45" s="1"/>
  <c r="D87" i="45"/>
  <c r="E87" i="45" s="1"/>
  <c r="D86" i="45"/>
  <c r="D85" i="45"/>
  <c r="D84" i="45"/>
  <c r="D83" i="45"/>
  <c r="E83" i="45" s="1"/>
  <c r="F83" i="45" s="1"/>
  <c r="D82" i="45"/>
  <c r="D81" i="45"/>
  <c r="D80" i="45"/>
  <c r="E80" i="45" s="1"/>
  <c r="D79" i="45"/>
  <c r="E79" i="45" s="1"/>
  <c r="D78" i="45"/>
  <c r="E78" i="45" s="1"/>
  <c r="D77" i="45"/>
  <c r="D76" i="45"/>
  <c r="D75" i="45"/>
  <c r="E75" i="45" s="1"/>
  <c r="F75" i="45" s="1"/>
  <c r="D74" i="45"/>
  <c r="D73" i="45"/>
  <c r="D72" i="45"/>
  <c r="E72" i="45" s="1"/>
  <c r="F72" i="45" s="1"/>
  <c r="D71" i="45"/>
  <c r="E71" i="45" s="1"/>
  <c r="F71" i="45" s="1"/>
  <c r="D70" i="45"/>
  <c r="E70" i="45" s="1"/>
  <c r="F70" i="45" s="1"/>
  <c r="D69" i="45"/>
  <c r="D68" i="45"/>
  <c r="D67" i="45"/>
  <c r="D66" i="45"/>
  <c r="D65" i="45"/>
  <c r="D64" i="45"/>
  <c r="E64" i="45" s="1"/>
  <c r="F64" i="45" s="1"/>
  <c r="D63" i="45"/>
  <c r="E63" i="45" s="1"/>
  <c r="D62" i="45"/>
  <c r="D61" i="45"/>
  <c r="D60" i="45"/>
  <c r="D59" i="45"/>
  <c r="E59" i="45" s="1"/>
  <c r="F59" i="45" s="1"/>
  <c r="D58" i="45"/>
  <c r="D57" i="45"/>
  <c r="D56" i="45"/>
  <c r="D55" i="45"/>
  <c r="E55" i="45" s="1"/>
  <c r="D54" i="45"/>
  <c r="D53" i="45"/>
  <c r="D52" i="45"/>
  <c r="D51" i="45"/>
  <c r="D50" i="45"/>
  <c r="D49" i="45"/>
  <c r="D48" i="45"/>
  <c r="E48" i="45" s="1"/>
  <c r="F48" i="45" s="1"/>
  <c r="D47" i="45"/>
  <c r="E47" i="45" s="1"/>
  <c r="D46" i="45"/>
  <c r="D45" i="45"/>
  <c r="D44" i="45"/>
  <c r="D43" i="45"/>
  <c r="E43" i="45" s="1"/>
  <c r="F43" i="45" s="1"/>
  <c r="D42" i="45"/>
  <c r="D41" i="45"/>
  <c r="D40" i="45"/>
  <c r="D39" i="45"/>
  <c r="E39" i="45" s="1"/>
  <c r="F39" i="45" s="1"/>
  <c r="D38" i="45"/>
  <c r="E38" i="45" s="1"/>
  <c r="D37" i="45"/>
  <c r="D36" i="45"/>
  <c r="D35" i="45"/>
  <c r="D34" i="45"/>
  <c r="D33" i="45"/>
  <c r="D32" i="45"/>
  <c r="D31" i="45"/>
  <c r="E31" i="45" s="1"/>
  <c r="F31" i="45" s="1"/>
  <c r="D30" i="45"/>
  <c r="D29" i="45"/>
  <c r="D28" i="45"/>
  <c r="D27" i="45"/>
  <c r="E27" i="45" s="1"/>
  <c r="F27" i="45" s="1"/>
  <c r="D26" i="45"/>
  <c r="D25" i="45"/>
  <c r="D24" i="45"/>
  <c r="D23" i="45"/>
  <c r="E23" i="45" s="1"/>
  <c r="F23" i="45" s="1"/>
  <c r="D22" i="45"/>
  <c r="E22" i="45" s="1"/>
  <c r="F22" i="45" s="1"/>
  <c r="D21" i="45"/>
  <c r="D20" i="45"/>
  <c r="D19" i="45"/>
  <c r="D18" i="45"/>
  <c r="D17" i="45"/>
  <c r="D16" i="45"/>
  <c r="D15" i="45"/>
  <c r="E15" i="45" s="1"/>
  <c r="D14" i="45"/>
  <c r="E14" i="45" s="1"/>
  <c r="F14" i="45" s="1"/>
  <c r="D13" i="45"/>
  <c r="D12" i="45"/>
  <c r="D10" i="45"/>
  <c r="E10" i="45" s="1"/>
  <c r="F10" i="45" s="1"/>
  <c r="D9" i="45"/>
  <c r="D8" i="45"/>
  <c r="D7" i="45"/>
  <c r="E7" i="45" s="1"/>
  <c r="F7" i="45" s="1"/>
  <c r="D6" i="45"/>
  <c r="E6" i="45" s="1"/>
  <c r="D5" i="45"/>
  <c r="E5" i="45" s="1"/>
  <c r="F5" i="45" s="1"/>
  <c r="D4" i="45"/>
  <c r="Q135" i="34"/>
  <c r="D134" i="45" s="1"/>
  <c r="P135" i="34"/>
  <c r="O135" i="34"/>
  <c r="N135" i="34"/>
  <c r="M135" i="34"/>
  <c r="L135" i="34"/>
  <c r="K135" i="34"/>
  <c r="J135" i="34"/>
  <c r="I135" i="34"/>
  <c r="H135" i="34"/>
  <c r="G135" i="34"/>
  <c r="F135" i="34"/>
  <c r="E135" i="34"/>
  <c r="P124" i="34"/>
  <c r="O124" i="34"/>
  <c r="N124" i="34"/>
  <c r="M124" i="34"/>
  <c r="L124" i="34"/>
  <c r="K124" i="34"/>
  <c r="J124" i="34"/>
  <c r="I124" i="34"/>
  <c r="H124" i="34"/>
  <c r="G124" i="34"/>
  <c r="F124" i="34"/>
  <c r="E124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1" i="45"/>
  <c r="P12" i="34"/>
  <c r="O12" i="34"/>
  <c r="N12" i="34"/>
  <c r="M12" i="34"/>
  <c r="L12" i="34"/>
  <c r="K12" i="34"/>
  <c r="J12" i="34"/>
  <c r="I12" i="34"/>
  <c r="H12" i="34"/>
  <c r="G12" i="34"/>
  <c r="F12" i="34"/>
  <c r="E12" i="34"/>
  <c r="H133" i="45"/>
  <c r="H132" i="45"/>
  <c r="H131" i="45"/>
  <c r="I131" i="45" s="1"/>
  <c r="J131" i="45" s="1"/>
  <c r="H130" i="45"/>
  <c r="H129" i="45"/>
  <c r="H128" i="45"/>
  <c r="I128" i="45" s="1"/>
  <c r="H127" i="45"/>
  <c r="I127" i="45" s="1"/>
  <c r="H126" i="45"/>
  <c r="I126" i="45" s="1"/>
  <c r="H125" i="45"/>
  <c r="H124" i="45"/>
  <c r="H122" i="45"/>
  <c r="H121" i="45"/>
  <c r="H120" i="45"/>
  <c r="H119" i="45"/>
  <c r="H118" i="45"/>
  <c r="I118" i="45" s="1"/>
  <c r="H117" i="45"/>
  <c r="H116" i="45"/>
  <c r="H115" i="45"/>
  <c r="I115" i="45" s="1"/>
  <c r="H114" i="45"/>
  <c r="H113" i="45"/>
  <c r="H112" i="45"/>
  <c r="H111" i="45"/>
  <c r="I111" i="45" s="1"/>
  <c r="H110" i="45"/>
  <c r="I110" i="45" s="1"/>
  <c r="H109" i="45"/>
  <c r="H108" i="45"/>
  <c r="H107" i="45"/>
  <c r="H106" i="45"/>
  <c r="H105" i="45"/>
  <c r="H104" i="45"/>
  <c r="H103" i="45"/>
  <c r="I103" i="45" s="1"/>
  <c r="H102" i="45"/>
  <c r="H100" i="45"/>
  <c r="H99" i="45"/>
  <c r="I99" i="45" s="1"/>
  <c r="I101" i="45" s="1"/>
  <c r="H97" i="45"/>
  <c r="H96" i="45"/>
  <c r="H95" i="45"/>
  <c r="I95" i="45" s="1"/>
  <c r="H94" i="45"/>
  <c r="I94" i="45" s="1"/>
  <c r="J94" i="45" s="1"/>
  <c r="H93" i="45"/>
  <c r="H92" i="45"/>
  <c r="H91" i="45"/>
  <c r="I91" i="45" s="1"/>
  <c r="H90" i="45"/>
  <c r="H88" i="45"/>
  <c r="H87" i="45"/>
  <c r="H86" i="45"/>
  <c r="I86" i="45" s="1"/>
  <c r="H85" i="45"/>
  <c r="H84" i="45"/>
  <c r="I84" i="45" s="1"/>
  <c r="H83" i="45"/>
  <c r="I83" i="45" s="1"/>
  <c r="H82" i="45"/>
  <c r="H81" i="45"/>
  <c r="H80" i="45"/>
  <c r="H79" i="45"/>
  <c r="I79" i="45" s="1"/>
  <c r="H78" i="45"/>
  <c r="H76" i="45"/>
  <c r="H75" i="45"/>
  <c r="H74" i="45"/>
  <c r="H73" i="45"/>
  <c r="H72" i="45"/>
  <c r="H71" i="45"/>
  <c r="I71" i="45" s="1"/>
  <c r="H70" i="45"/>
  <c r="H69" i="45"/>
  <c r="H68" i="45"/>
  <c r="H67" i="45"/>
  <c r="I67" i="45" s="1"/>
  <c r="H66" i="45"/>
  <c r="H65" i="45"/>
  <c r="H64" i="45"/>
  <c r="I64" i="45" s="1"/>
  <c r="J64" i="45" s="1"/>
  <c r="H63" i="45"/>
  <c r="I63" i="45" s="1"/>
  <c r="H62" i="45"/>
  <c r="I62" i="45" s="1"/>
  <c r="J62" i="45" s="1"/>
  <c r="H61" i="45"/>
  <c r="H60" i="45"/>
  <c r="H59" i="45"/>
  <c r="I59" i="45" s="1"/>
  <c r="H58" i="45"/>
  <c r="H56" i="45"/>
  <c r="H55" i="45"/>
  <c r="I55" i="45" s="1"/>
  <c r="H53" i="45"/>
  <c r="H52" i="45"/>
  <c r="I52" i="45" s="1"/>
  <c r="H51" i="45"/>
  <c r="H50" i="45"/>
  <c r="H49" i="45"/>
  <c r="H48" i="45"/>
  <c r="I48" i="45" s="1"/>
  <c r="J48" i="45" s="1"/>
  <c r="H47" i="45"/>
  <c r="I47" i="45" s="1"/>
  <c r="H46" i="45"/>
  <c r="H45" i="45"/>
  <c r="H44" i="45"/>
  <c r="H43" i="45"/>
  <c r="I43" i="45" s="1"/>
  <c r="H42" i="45"/>
  <c r="H41" i="45"/>
  <c r="H40" i="45"/>
  <c r="H39" i="45"/>
  <c r="I39" i="45" s="1"/>
  <c r="H38" i="45"/>
  <c r="H36" i="45"/>
  <c r="I36" i="45" s="1"/>
  <c r="H35" i="45"/>
  <c r="I35" i="45" s="1"/>
  <c r="H34" i="45"/>
  <c r="H33" i="45"/>
  <c r="H32" i="45"/>
  <c r="H31" i="45"/>
  <c r="I31" i="45" s="1"/>
  <c r="H30" i="45"/>
  <c r="I30" i="45" s="1"/>
  <c r="J30" i="45" s="1"/>
  <c r="H29" i="45"/>
  <c r="H28" i="45"/>
  <c r="H27" i="45"/>
  <c r="I27" i="45" s="1"/>
  <c r="H26" i="45"/>
  <c r="H25" i="45"/>
  <c r="H23" i="45"/>
  <c r="I23" i="45" s="1"/>
  <c r="H22" i="45"/>
  <c r="I22" i="45" s="1"/>
  <c r="J22" i="45" s="1"/>
  <c r="H21" i="45"/>
  <c r="H20" i="45"/>
  <c r="H19" i="45"/>
  <c r="I19" i="45" s="1"/>
  <c r="H18" i="45"/>
  <c r="H17" i="45"/>
  <c r="H16" i="45"/>
  <c r="I16" i="45" s="1"/>
  <c r="H15" i="45"/>
  <c r="I15" i="45" s="1"/>
  <c r="H14" i="45"/>
  <c r="H13" i="45"/>
  <c r="H12" i="45"/>
  <c r="H11" i="45"/>
  <c r="H10" i="45"/>
  <c r="H9" i="45"/>
  <c r="H8" i="45"/>
  <c r="H7" i="45"/>
  <c r="I7" i="45" s="1"/>
  <c r="H6" i="45"/>
  <c r="I6" i="45" s="1"/>
  <c r="J6" i="45" s="1"/>
  <c r="H5" i="45"/>
  <c r="H4" i="45"/>
  <c r="Q135" i="46"/>
  <c r="H134" i="45" s="1"/>
  <c r="P135" i="46"/>
  <c r="O135" i="46"/>
  <c r="N135" i="46"/>
  <c r="M135" i="46"/>
  <c r="L135" i="46"/>
  <c r="K135" i="46"/>
  <c r="J135" i="46"/>
  <c r="I135" i="46"/>
  <c r="H135" i="46"/>
  <c r="G135" i="46"/>
  <c r="F135" i="46"/>
  <c r="E135" i="46"/>
  <c r="Q124" i="46"/>
  <c r="H123" i="45" s="1"/>
  <c r="P124" i="46"/>
  <c r="O124" i="46"/>
  <c r="N124" i="46"/>
  <c r="M124" i="46"/>
  <c r="L124" i="46"/>
  <c r="K124" i="46"/>
  <c r="J124" i="46"/>
  <c r="I124" i="46"/>
  <c r="H124" i="46"/>
  <c r="G124" i="46"/>
  <c r="F124" i="46"/>
  <c r="E124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Q102" i="46"/>
  <c r="H101" i="45" s="1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Q99" i="46"/>
  <c r="H98" i="45" s="1"/>
  <c r="P99" i="46"/>
  <c r="O99" i="46"/>
  <c r="N99" i="46"/>
  <c r="M99" i="46"/>
  <c r="L99" i="46"/>
  <c r="K99" i="46"/>
  <c r="J99" i="46"/>
  <c r="I99" i="46"/>
  <c r="H99" i="46"/>
  <c r="G99" i="46"/>
  <c r="F99" i="46"/>
  <c r="E99" i="46"/>
  <c r="Q90" i="46"/>
  <c r="H89" i="45" s="1"/>
  <c r="P90" i="46"/>
  <c r="O90" i="46"/>
  <c r="N90" i="46"/>
  <c r="M90" i="46"/>
  <c r="L90" i="46"/>
  <c r="K90" i="46"/>
  <c r="J90" i="46"/>
  <c r="I90" i="46"/>
  <c r="H90" i="46"/>
  <c r="G90" i="46"/>
  <c r="F90" i="46"/>
  <c r="E90" i="46"/>
  <c r="Q78" i="46"/>
  <c r="H77" i="45" s="1"/>
  <c r="P78" i="46"/>
  <c r="O78" i="46"/>
  <c r="N78" i="46"/>
  <c r="M78" i="46"/>
  <c r="L78" i="46"/>
  <c r="K78" i="46"/>
  <c r="J78" i="46"/>
  <c r="I78" i="46"/>
  <c r="H78" i="46"/>
  <c r="G78" i="46"/>
  <c r="F78" i="46"/>
  <c r="E78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Q58" i="46"/>
  <c r="H57" i="45" s="1"/>
  <c r="P58" i="46"/>
  <c r="O58" i="46"/>
  <c r="N58" i="46"/>
  <c r="M58" i="46"/>
  <c r="L58" i="46"/>
  <c r="K58" i="46"/>
  <c r="J58" i="46"/>
  <c r="I58" i="46"/>
  <c r="H58" i="46"/>
  <c r="G58" i="46"/>
  <c r="F58" i="46"/>
  <c r="E58" i="46"/>
  <c r="Q55" i="46"/>
  <c r="H54" i="45" s="1"/>
  <c r="P55" i="46"/>
  <c r="O55" i="46"/>
  <c r="N55" i="46"/>
  <c r="M55" i="46"/>
  <c r="L55" i="46"/>
  <c r="K55" i="46"/>
  <c r="J55" i="46"/>
  <c r="I55" i="46"/>
  <c r="H55" i="46"/>
  <c r="G55" i="46"/>
  <c r="F55" i="46"/>
  <c r="E55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Q38" i="46"/>
  <c r="H37" i="45" s="1"/>
  <c r="P38" i="46"/>
  <c r="O38" i="46"/>
  <c r="N38" i="46"/>
  <c r="M38" i="46"/>
  <c r="L38" i="46"/>
  <c r="K38" i="46"/>
  <c r="J38" i="46"/>
  <c r="I38" i="46"/>
  <c r="H38" i="46"/>
  <c r="G38" i="46"/>
  <c r="F38" i="46"/>
  <c r="E38" i="46"/>
  <c r="Q25" i="46"/>
  <c r="H24" i="45" s="1"/>
  <c r="P25" i="46"/>
  <c r="O25" i="46"/>
  <c r="N25" i="46"/>
  <c r="M25" i="46"/>
  <c r="L25" i="46"/>
  <c r="K25" i="46"/>
  <c r="J25" i="46"/>
  <c r="I25" i="46"/>
  <c r="H25" i="46"/>
  <c r="G25" i="46"/>
  <c r="F25" i="46"/>
  <c r="E25" i="46"/>
  <c r="Q21" i="46"/>
  <c r="Q136" i="46" s="1"/>
  <c r="P21" i="46"/>
  <c r="O21" i="46"/>
  <c r="N21" i="46"/>
  <c r="M21" i="46"/>
  <c r="L21" i="46"/>
  <c r="K21" i="46"/>
  <c r="J21" i="46"/>
  <c r="I21" i="46"/>
  <c r="H21" i="46"/>
  <c r="G21" i="46"/>
  <c r="F21" i="46"/>
  <c r="E21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I133" i="45"/>
  <c r="E133" i="45"/>
  <c r="I132" i="45"/>
  <c r="J132" i="45" s="1"/>
  <c r="E132" i="45"/>
  <c r="I130" i="45"/>
  <c r="E130" i="45"/>
  <c r="I129" i="45"/>
  <c r="E129" i="45"/>
  <c r="E127" i="45"/>
  <c r="E126" i="45"/>
  <c r="F126" i="45" s="1"/>
  <c r="I125" i="45"/>
  <c r="J125" i="45" s="1"/>
  <c r="E125" i="45"/>
  <c r="F125" i="45" s="1"/>
  <c r="I124" i="45"/>
  <c r="I122" i="45"/>
  <c r="E122" i="45"/>
  <c r="I121" i="45"/>
  <c r="J121" i="45"/>
  <c r="E121" i="45"/>
  <c r="I120" i="45"/>
  <c r="I119" i="45"/>
  <c r="E118" i="45"/>
  <c r="F118" i="45" s="1"/>
  <c r="I117" i="45"/>
  <c r="E117" i="45"/>
  <c r="I116" i="45"/>
  <c r="E116" i="45"/>
  <c r="F116" i="45" s="1"/>
  <c r="E115" i="45"/>
  <c r="F115" i="45" s="1"/>
  <c r="I114" i="45"/>
  <c r="E114" i="45"/>
  <c r="F114" i="45" s="1"/>
  <c r="I113" i="45"/>
  <c r="I109" i="45"/>
  <c r="E109" i="45"/>
  <c r="F109" i="45" s="1"/>
  <c r="I108" i="45"/>
  <c r="J108" i="45"/>
  <c r="E108" i="45"/>
  <c r="I107" i="45"/>
  <c r="E107" i="45"/>
  <c r="I106" i="45"/>
  <c r="E106" i="45"/>
  <c r="I105" i="45"/>
  <c r="E105" i="45"/>
  <c r="F105" i="45" s="1"/>
  <c r="I104" i="45"/>
  <c r="J104" i="45" s="1"/>
  <c r="I100" i="45"/>
  <c r="J100" i="45" s="1"/>
  <c r="E100" i="45"/>
  <c r="E99" i="45"/>
  <c r="F99" i="45" s="1"/>
  <c r="I97" i="45"/>
  <c r="E97" i="45"/>
  <c r="I96" i="45"/>
  <c r="J96" i="45" s="1"/>
  <c r="I93" i="45"/>
  <c r="J93" i="45" s="1"/>
  <c r="E93" i="45"/>
  <c r="F93" i="45"/>
  <c r="I92" i="45"/>
  <c r="J92" i="45"/>
  <c r="E92" i="45"/>
  <c r="I90" i="45"/>
  <c r="E90" i="45"/>
  <c r="I88" i="45"/>
  <c r="I87" i="45"/>
  <c r="E86" i="45"/>
  <c r="I85" i="45"/>
  <c r="E85" i="45"/>
  <c r="E84" i="45"/>
  <c r="I82" i="45"/>
  <c r="E82" i="45"/>
  <c r="F82" i="45" s="1"/>
  <c r="I81" i="45"/>
  <c r="E81" i="45"/>
  <c r="I80" i="45"/>
  <c r="I78" i="45"/>
  <c r="I76" i="45"/>
  <c r="J76" i="45"/>
  <c r="E76" i="45"/>
  <c r="F76" i="45" s="1"/>
  <c r="I75" i="45"/>
  <c r="I74" i="45"/>
  <c r="J74" i="45"/>
  <c r="E74" i="45"/>
  <c r="F74" i="45" s="1"/>
  <c r="I73" i="45"/>
  <c r="E73" i="45"/>
  <c r="F73" i="45" s="1"/>
  <c r="I72" i="45"/>
  <c r="I70" i="45"/>
  <c r="I69" i="45"/>
  <c r="J69" i="45"/>
  <c r="E69" i="45"/>
  <c r="F69" i="45" s="1"/>
  <c r="E67" i="45"/>
  <c r="F67" i="45" s="1"/>
  <c r="I66" i="45"/>
  <c r="J66" i="45"/>
  <c r="E66" i="45"/>
  <c r="F66" i="45" s="1"/>
  <c r="I65" i="45"/>
  <c r="E65" i="45"/>
  <c r="F65" i="45" s="1"/>
  <c r="E62" i="45"/>
  <c r="F62" i="45" s="1"/>
  <c r="I61" i="45"/>
  <c r="J61" i="45"/>
  <c r="E61" i="45"/>
  <c r="F61" i="45" s="1"/>
  <c r="I60" i="45"/>
  <c r="J60" i="45" s="1"/>
  <c r="E60" i="45"/>
  <c r="I58" i="45"/>
  <c r="J58" i="45" s="1"/>
  <c r="E58" i="45"/>
  <c r="I56" i="45"/>
  <c r="J56" i="45"/>
  <c r="E56" i="45"/>
  <c r="F56" i="45" s="1"/>
  <c r="I53" i="45"/>
  <c r="E53" i="45"/>
  <c r="F53" i="45" s="1"/>
  <c r="E52" i="45"/>
  <c r="F52" i="45" s="1"/>
  <c r="I51" i="45"/>
  <c r="E51" i="45"/>
  <c r="F51" i="45" s="1"/>
  <c r="I50" i="45"/>
  <c r="E50" i="45"/>
  <c r="I49" i="45"/>
  <c r="E49" i="45"/>
  <c r="F49" i="45" s="1"/>
  <c r="I45" i="45"/>
  <c r="E45" i="45"/>
  <c r="I44" i="45"/>
  <c r="E44" i="45"/>
  <c r="F44" i="45" s="1"/>
  <c r="I42" i="45"/>
  <c r="E42" i="45"/>
  <c r="F42" i="45" s="1"/>
  <c r="I41" i="45"/>
  <c r="J41" i="45" s="1"/>
  <c r="E41" i="45"/>
  <c r="F41" i="45" s="1"/>
  <c r="I40" i="45"/>
  <c r="E40" i="45"/>
  <c r="F40" i="45" s="1"/>
  <c r="I38" i="45"/>
  <c r="E36" i="45"/>
  <c r="F36" i="45" s="1"/>
  <c r="E35" i="45"/>
  <c r="F35" i="45" s="1"/>
  <c r="I34" i="45"/>
  <c r="E34" i="45"/>
  <c r="F34" i="45" s="1"/>
  <c r="I33" i="45"/>
  <c r="E33" i="45"/>
  <c r="F33" i="45" s="1"/>
  <c r="I32" i="45"/>
  <c r="E32" i="45"/>
  <c r="F32" i="45" s="1"/>
  <c r="E30" i="45"/>
  <c r="F30" i="45" s="1"/>
  <c r="I29" i="45"/>
  <c r="E29" i="45"/>
  <c r="F29" i="45" s="1"/>
  <c r="I28" i="45"/>
  <c r="E28" i="45"/>
  <c r="F28" i="45" s="1"/>
  <c r="I26" i="45"/>
  <c r="E26" i="45"/>
  <c r="F26" i="45" s="1"/>
  <c r="I25" i="45"/>
  <c r="E25" i="45"/>
  <c r="I21" i="45"/>
  <c r="J21" i="45"/>
  <c r="E21" i="45"/>
  <c r="E19" i="45"/>
  <c r="F19" i="45" s="1"/>
  <c r="I18" i="45"/>
  <c r="J18" i="45" s="1"/>
  <c r="E18" i="45"/>
  <c r="F18" i="45" s="1"/>
  <c r="I17" i="45"/>
  <c r="E17" i="45"/>
  <c r="F17" i="45" s="1"/>
  <c r="E16" i="45"/>
  <c r="F16" i="45" s="1"/>
  <c r="I14" i="45"/>
  <c r="J14" i="45" s="1"/>
  <c r="I13" i="45"/>
  <c r="E13" i="45"/>
  <c r="F13" i="45" s="1"/>
  <c r="I10" i="45"/>
  <c r="I9" i="45"/>
  <c r="E9" i="45"/>
  <c r="I8" i="45"/>
  <c r="E8" i="45"/>
  <c r="F8" i="45" s="1"/>
  <c r="I5" i="45"/>
  <c r="E4" i="45"/>
  <c r="Q250" i="7"/>
  <c r="Q249" i="7"/>
  <c r="Q248" i="7"/>
  <c r="Q247" i="7"/>
  <c r="Q246" i="7"/>
  <c r="Q245" i="7"/>
  <c r="Q244" i="7"/>
  <c r="Q243" i="7"/>
  <c r="Q242" i="7"/>
  <c r="Q241" i="7"/>
  <c r="Q240" i="7"/>
  <c r="Q239" i="7"/>
  <c r="Q238" i="7"/>
  <c r="Q237" i="7"/>
  <c r="Q236" i="7"/>
  <c r="Q235" i="7"/>
  <c r="Q234" i="7"/>
  <c r="Q233" i="7"/>
  <c r="Q232" i="7"/>
  <c r="Q231" i="7"/>
  <c r="Q229" i="7"/>
  <c r="Q228" i="7"/>
  <c r="Q227" i="7"/>
  <c r="Q226" i="7"/>
  <c r="Q225" i="7"/>
  <c r="Q224" i="7"/>
  <c r="Q223" i="7"/>
  <c r="Q222" i="7"/>
  <c r="Q221" i="7"/>
  <c r="Q220" i="7"/>
  <c r="Q219" i="7"/>
  <c r="Q218" i="7"/>
  <c r="Q217" i="7"/>
  <c r="Q216" i="7"/>
  <c r="Q215" i="7"/>
  <c r="Q214" i="7"/>
  <c r="Q213" i="7"/>
  <c r="Q212" i="7"/>
  <c r="Q211" i="7"/>
  <c r="Q210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Q194" i="7"/>
  <c r="Q193" i="7"/>
  <c r="Q192" i="7"/>
  <c r="Q191" i="7"/>
  <c r="Q190" i="7"/>
  <c r="Q189" i="7"/>
  <c r="Q187" i="7"/>
  <c r="Q186" i="7"/>
  <c r="Q185" i="7"/>
  <c r="Q184" i="7"/>
  <c r="Q182" i="7"/>
  <c r="Q181" i="7"/>
  <c r="Q180" i="7"/>
  <c r="Q179" i="7"/>
  <c r="Q178" i="7"/>
  <c r="Q177" i="7"/>
  <c r="Q176" i="7"/>
  <c r="Q175" i="7"/>
  <c r="Q174" i="7"/>
  <c r="Q173" i="7"/>
  <c r="Q172" i="7"/>
  <c r="Q171" i="7"/>
  <c r="Q170" i="7"/>
  <c r="Q169" i="7"/>
  <c r="Q168" i="7"/>
  <c r="Q167" i="7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Q152" i="7"/>
  <c r="Q151" i="7"/>
  <c r="Q150" i="7"/>
  <c r="Q149" i="7"/>
  <c r="Q148" i="7"/>
  <c r="Q147" i="7"/>
  <c r="Q146" i="7"/>
  <c r="Q145" i="7"/>
  <c r="Q144" i="7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8" i="7"/>
  <c r="Q127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4" i="7"/>
  <c r="Q103" i="7"/>
  <c r="Q102" i="7"/>
  <c r="Q101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2" i="7"/>
  <c r="Q41" i="7"/>
  <c r="Q40" i="7"/>
  <c r="Q39" i="7"/>
  <c r="Q38" i="7"/>
  <c r="Q37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L136" i="50" l="1"/>
  <c r="Q124" i="50"/>
  <c r="G123" i="45" s="1"/>
  <c r="G113" i="45"/>
  <c r="J113" i="45" s="1"/>
  <c r="K136" i="50"/>
  <c r="F81" i="45"/>
  <c r="H136" i="46"/>
  <c r="Q25" i="49"/>
  <c r="C24" i="45" s="1"/>
  <c r="C21" i="45"/>
  <c r="M136" i="50"/>
  <c r="Q47" i="50"/>
  <c r="G46" i="45" s="1"/>
  <c r="G38" i="45"/>
  <c r="I57" i="45"/>
  <c r="F15" i="45"/>
  <c r="F63" i="45"/>
  <c r="O136" i="50"/>
  <c r="F128" i="45"/>
  <c r="P136" i="50"/>
  <c r="F45" i="45"/>
  <c r="H136" i="34"/>
  <c r="Q58" i="49"/>
  <c r="C57" i="45" s="1"/>
  <c r="C55" i="45"/>
  <c r="P136" i="46"/>
  <c r="E136" i="50"/>
  <c r="Q25" i="50"/>
  <c r="G24" i="45" s="1"/>
  <c r="F136" i="50"/>
  <c r="F9" i="45"/>
  <c r="I54" i="45"/>
  <c r="F6" i="45"/>
  <c r="G136" i="50"/>
  <c r="Q102" i="50"/>
  <c r="G101" i="45" s="1"/>
  <c r="F104" i="45"/>
  <c r="H136" i="50"/>
  <c r="Q135" i="50"/>
  <c r="G134" i="45" s="1"/>
  <c r="G130" i="45"/>
  <c r="F50" i="45"/>
  <c r="J133" i="45"/>
  <c r="I136" i="50"/>
  <c r="F60" i="45"/>
  <c r="P136" i="34"/>
  <c r="Q113" i="50"/>
  <c r="G112" i="45" s="1"/>
  <c r="G106" i="45"/>
  <c r="E101" i="45"/>
  <c r="E54" i="45"/>
  <c r="F119" i="45"/>
  <c r="F97" i="45"/>
  <c r="F107" i="45"/>
  <c r="F127" i="45"/>
  <c r="F129" i="45"/>
  <c r="F131" i="45"/>
  <c r="F133" i="45"/>
  <c r="J16" i="45"/>
  <c r="F86" i="45"/>
  <c r="F117" i="45"/>
  <c r="F121" i="45"/>
  <c r="J17" i="45"/>
  <c r="F106" i="45"/>
  <c r="F108" i="45"/>
  <c r="F130" i="45"/>
  <c r="F132" i="45"/>
  <c r="F94" i="45"/>
  <c r="J136" i="50"/>
  <c r="Q90" i="50"/>
  <c r="G89" i="45" s="1"/>
  <c r="Q38" i="50"/>
  <c r="G37" i="45" s="1"/>
  <c r="Q55" i="50"/>
  <c r="G54" i="45" s="1"/>
  <c r="Q99" i="50"/>
  <c r="G98" i="45" s="1"/>
  <c r="Q21" i="50"/>
  <c r="G20" i="45" s="1"/>
  <c r="Q58" i="50"/>
  <c r="G57" i="45" s="1"/>
  <c r="Q69" i="50"/>
  <c r="G68" i="45" s="1"/>
  <c r="Q78" i="50"/>
  <c r="G77" i="45" s="1"/>
  <c r="K136" i="49"/>
  <c r="Q90" i="49"/>
  <c r="C89" i="45" s="1"/>
  <c r="L136" i="49"/>
  <c r="Q38" i="49"/>
  <c r="C37" i="45" s="1"/>
  <c r="Q47" i="49"/>
  <c r="C46" i="45" s="1"/>
  <c r="E136" i="49"/>
  <c r="M136" i="49"/>
  <c r="F136" i="49"/>
  <c r="N136" i="49"/>
  <c r="J136" i="49"/>
  <c r="G136" i="49"/>
  <c r="O136" i="49"/>
  <c r="Q78" i="49"/>
  <c r="C77" i="45" s="1"/>
  <c r="H136" i="49"/>
  <c r="P136" i="49"/>
  <c r="Q55" i="49"/>
  <c r="C54" i="45" s="1"/>
  <c r="I136" i="49"/>
  <c r="Q69" i="49"/>
  <c r="C68" i="45" s="1"/>
  <c r="Q99" i="49"/>
  <c r="C98" i="45" s="1"/>
  <c r="Q21" i="49"/>
  <c r="C20" i="45" s="1"/>
  <c r="Q102" i="49"/>
  <c r="C101" i="45" s="1"/>
  <c r="Q113" i="49"/>
  <c r="C112" i="45" s="1"/>
  <c r="Q124" i="49"/>
  <c r="C123" i="45" s="1"/>
  <c r="Q135" i="49"/>
  <c r="C134" i="45" s="1"/>
  <c r="Q12" i="50"/>
  <c r="Q12" i="49"/>
  <c r="F84" i="45"/>
  <c r="F88" i="45"/>
  <c r="E11" i="45"/>
  <c r="F95" i="45"/>
  <c r="E24" i="45"/>
  <c r="F100" i="45"/>
  <c r="F101" i="45" s="1"/>
  <c r="F103" i="45"/>
  <c r="E46" i="45"/>
  <c r="F79" i="45"/>
  <c r="E37" i="45"/>
  <c r="F85" i="45"/>
  <c r="F87" i="45"/>
  <c r="F96" i="45"/>
  <c r="F92" i="45"/>
  <c r="F80" i="45"/>
  <c r="I136" i="34"/>
  <c r="L136" i="34"/>
  <c r="E136" i="34"/>
  <c r="M136" i="34"/>
  <c r="K136" i="34"/>
  <c r="J136" i="34"/>
  <c r="F136" i="34"/>
  <c r="N136" i="34"/>
  <c r="G136" i="34"/>
  <c r="O136" i="34"/>
  <c r="J7" i="45"/>
  <c r="I24" i="45"/>
  <c r="J27" i="45"/>
  <c r="J35" i="45"/>
  <c r="J44" i="45"/>
  <c r="J78" i="45"/>
  <c r="J80" i="45"/>
  <c r="J19" i="45"/>
  <c r="J23" i="45"/>
  <c r="J24" i="45" s="1"/>
  <c r="J32" i="45"/>
  <c r="J52" i="45"/>
  <c r="J82" i="45"/>
  <c r="I134" i="45"/>
  <c r="J84" i="45"/>
  <c r="J86" i="45"/>
  <c r="J88" i="45"/>
  <c r="J106" i="45"/>
  <c r="J116" i="45"/>
  <c r="J128" i="45"/>
  <c r="J39" i="45"/>
  <c r="J15" i="45"/>
  <c r="J31" i="45"/>
  <c r="J40" i="45"/>
  <c r="J49" i="45"/>
  <c r="J110" i="45"/>
  <c r="J8" i="45"/>
  <c r="J13" i="45"/>
  <c r="J70" i="45"/>
  <c r="J72" i="45"/>
  <c r="J115" i="45"/>
  <c r="J127" i="45"/>
  <c r="J85" i="45"/>
  <c r="J90" i="45"/>
  <c r="J117" i="45"/>
  <c r="J119" i="45"/>
  <c r="J129" i="45"/>
  <c r="I136" i="46"/>
  <c r="K136" i="46"/>
  <c r="L136" i="46"/>
  <c r="E136" i="46"/>
  <c r="M136" i="46"/>
  <c r="J136" i="46"/>
  <c r="F136" i="46"/>
  <c r="N136" i="46"/>
  <c r="G136" i="46"/>
  <c r="O136" i="46"/>
  <c r="J28" i="45"/>
  <c r="J36" i="45"/>
  <c r="J45" i="45"/>
  <c r="J9" i="45"/>
  <c r="J25" i="45"/>
  <c r="J33" i="45"/>
  <c r="J42" i="45"/>
  <c r="F77" i="45"/>
  <c r="I37" i="45"/>
  <c r="J50" i="45"/>
  <c r="J5" i="45"/>
  <c r="J29" i="45"/>
  <c r="J38" i="45"/>
  <c r="J47" i="45"/>
  <c r="J10" i="45"/>
  <c r="J26" i="45"/>
  <c r="J34" i="45"/>
  <c r="I46" i="45"/>
  <c r="J43" i="45"/>
  <c r="F4" i="45"/>
  <c r="F21" i="45"/>
  <c r="F24" i="45" s="1"/>
  <c r="F25" i="45"/>
  <c r="F37" i="45" s="1"/>
  <c r="F38" i="45"/>
  <c r="F46" i="45" s="1"/>
  <c r="F47" i="45"/>
  <c r="J51" i="45"/>
  <c r="J59" i="45"/>
  <c r="J67" i="45"/>
  <c r="E77" i="45"/>
  <c r="J75" i="45"/>
  <c r="I89" i="45"/>
  <c r="J83" i="45"/>
  <c r="J91" i="45"/>
  <c r="J99" i="45"/>
  <c r="J101" i="45" s="1"/>
  <c r="I102" i="45"/>
  <c r="I112" i="45" s="1"/>
  <c r="J107" i="45"/>
  <c r="J114" i="45"/>
  <c r="J122" i="45"/>
  <c r="J126" i="45"/>
  <c r="E68" i="45"/>
  <c r="E98" i="45"/>
  <c r="E113" i="45"/>
  <c r="H135" i="45"/>
  <c r="J53" i="45"/>
  <c r="E57" i="45"/>
  <c r="F58" i="45"/>
  <c r="F68" i="45" s="1"/>
  <c r="F90" i="45"/>
  <c r="J109" i="45"/>
  <c r="I12" i="45"/>
  <c r="I20" i="45" s="1"/>
  <c r="I4" i="45"/>
  <c r="I11" i="45" s="1"/>
  <c r="F55" i="45"/>
  <c r="F57" i="45" s="1"/>
  <c r="I77" i="45"/>
  <c r="J55" i="45"/>
  <c r="J57" i="45" s="1"/>
  <c r="D135" i="45"/>
  <c r="I68" i="45"/>
  <c r="J63" i="45"/>
  <c r="J71" i="45"/>
  <c r="J79" i="45"/>
  <c r="J87" i="45"/>
  <c r="I98" i="45"/>
  <c r="J95" i="45"/>
  <c r="J103" i="45"/>
  <c r="J111" i="45"/>
  <c r="I123" i="45"/>
  <c r="J118" i="45"/>
  <c r="J130" i="45"/>
  <c r="E89" i="45"/>
  <c r="E112" i="45"/>
  <c r="E12" i="45"/>
  <c r="J65" i="45"/>
  <c r="J73" i="45"/>
  <c r="F78" i="45"/>
  <c r="J81" i="45"/>
  <c r="J97" i="45"/>
  <c r="F102" i="45"/>
  <c r="J105" i="45"/>
  <c r="J120" i="45"/>
  <c r="J124" i="45"/>
  <c r="E124" i="45"/>
  <c r="F54" i="45" l="1"/>
  <c r="Q136" i="50"/>
  <c r="G11" i="45"/>
  <c r="F11" i="45"/>
  <c r="Q136" i="49"/>
  <c r="C11" i="45"/>
  <c r="C135" i="45" s="1"/>
  <c r="F137" i="45" s="1"/>
  <c r="F112" i="45"/>
  <c r="J77" i="45"/>
  <c r="J89" i="45"/>
  <c r="F89" i="45"/>
  <c r="F98" i="45"/>
  <c r="J68" i="45"/>
  <c r="J37" i="45"/>
  <c r="J102" i="45"/>
  <c r="J112" i="45" s="1"/>
  <c r="J98" i="45"/>
  <c r="J134" i="45"/>
  <c r="J123" i="45"/>
  <c r="J12" i="45"/>
  <c r="J20" i="45" s="1"/>
  <c r="G135" i="45"/>
  <c r="E123" i="45"/>
  <c r="F113" i="45"/>
  <c r="F123" i="45" s="1"/>
  <c r="F12" i="45"/>
  <c r="F20" i="45" s="1"/>
  <c r="E20" i="45"/>
  <c r="I135" i="45"/>
  <c r="J54" i="45"/>
  <c r="E134" i="45"/>
  <c r="F124" i="45"/>
  <c r="F134" i="45" s="1"/>
  <c r="J46" i="45"/>
  <c r="J4" i="45"/>
  <c r="J11" i="45" s="1"/>
  <c r="E135" i="45" l="1"/>
  <c r="F135" i="45"/>
  <c r="J135" i="45"/>
  <c r="J136" i="45" l="1"/>
  <c r="J137" i="45"/>
  <c r="C28" i="52" s="1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H252" i="7" l="1"/>
  <c r="P252" i="7"/>
  <c r="J252" i="7"/>
  <c r="Q252" i="7"/>
  <c r="K252" i="7"/>
  <c r="L252" i="7"/>
  <c r="M252" i="7"/>
  <c r="F252" i="7"/>
  <c r="N252" i="7"/>
  <c r="E252" i="7"/>
  <c r="G252" i="7"/>
  <c r="O252" i="7"/>
  <c r="I252" i="7"/>
  <c r="O249" i="27" l="1"/>
  <c r="N249" i="27"/>
  <c r="M249" i="27"/>
  <c r="L249" i="27"/>
  <c r="K249" i="27"/>
  <c r="J249" i="27"/>
  <c r="I249" i="27"/>
  <c r="H249" i="27"/>
  <c r="G249" i="27"/>
  <c r="F249" i="27"/>
  <c r="E249" i="27"/>
  <c r="D249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O207" i="27"/>
  <c r="N207" i="27"/>
  <c r="M207" i="27"/>
  <c r="L207" i="27"/>
  <c r="K207" i="27"/>
  <c r="J207" i="27"/>
  <c r="I207" i="27"/>
  <c r="H207" i="27"/>
  <c r="G207" i="27"/>
  <c r="F207" i="27"/>
  <c r="E207" i="27"/>
  <c r="D207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P248" i="27"/>
  <c r="P247" i="27"/>
  <c r="P246" i="27"/>
  <c r="P245" i="27"/>
  <c r="P244" i="27"/>
  <c r="P243" i="27"/>
  <c r="P242" i="27"/>
  <c r="P241" i="27"/>
  <c r="P240" i="27"/>
  <c r="P239" i="27"/>
  <c r="P238" i="27"/>
  <c r="P237" i="27"/>
  <c r="P236" i="27"/>
  <c r="P235" i="27"/>
  <c r="P234" i="27"/>
  <c r="P233" i="27"/>
  <c r="P232" i="27"/>
  <c r="P231" i="27"/>
  <c r="P230" i="27"/>
  <c r="P229" i="27"/>
  <c r="P227" i="27"/>
  <c r="P226" i="27"/>
  <c r="P225" i="27"/>
  <c r="P224" i="27"/>
  <c r="P223" i="27"/>
  <c r="P222" i="27"/>
  <c r="P221" i="27"/>
  <c r="P220" i="27"/>
  <c r="P219" i="27"/>
  <c r="P218" i="27"/>
  <c r="P217" i="27"/>
  <c r="P216" i="27"/>
  <c r="P215" i="27"/>
  <c r="P214" i="27"/>
  <c r="P213" i="27"/>
  <c r="P212" i="27"/>
  <c r="P211" i="27"/>
  <c r="P210" i="27"/>
  <c r="P209" i="27"/>
  <c r="P208" i="27"/>
  <c r="P206" i="27"/>
  <c r="P205" i="27"/>
  <c r="P204" i="27"/>
  <c r="P203" i="27"/>
  <c r="P202" i="27"/>
  <c r="P201" i="27"/>
  <c r="P200" i="27"/>
  <c r="P199" i="27"/>
  <c r="P198" i="27"/>
  <c r="P197" i="27"/>
  <c r="P196" i="27"/>
  <c r="P195" i="27"/>
  <c r="P194" i="27"/>
  <c r="P193" i="27"/>
  <c r="P192" i="27"/>
  <c r="P191" i="27"/>
  <c r="P190" i="27"/>
  <c r="P189" i="27"/>
  <c r="P188" i="27"/>
  <c r="P187" i="27"/>
  <c r="P185" i="27"/>
  <c r="P184" i="27"/>
  <c r="P183" i="27"/>
  <c r="P182" i="27"/>
  <c r="P180" i="27"/>
  <c r="P179" i="27"/>
  <c r="P178" i="27"/>
  <c r="P177" i="27"/>
  <c r="P176" i="27"/>
  <c r="P175" i="27"/>
  <c r="P174" i="27"/>
  <c r="P173" i="27"/>
  <c r="P172" i="27"/>
  <c r="P171" i="27"/>
  <c r="P170" i="27"/>
  <c r="P169" i="27"/>
  <c r="P168" i="27"/>
  <c r="P167" i="27"/>
  <c r="P166" i="27"/>
  <c r="P165" i="27"/>
  <c r="P163" i="27"/>
  <c r="P162" i="27"/>
  <c r="P161" i="27"/>
  <c r="P160" i="27"/>
  <c r="P159" i="27"/>
  <c r="P158" i="27"/>
  <c r="P157" i="27"/>
  <c r="P156" i="27"/>
  <c r="P155" i="27"/>
  <c r="P154" i="27"/>
  <c r="P153" i="27"/>
  <c r="P152" i="27"/>
  <c r="P151" i="27"/>
  <c r="P150" i="27"/>
  <c r="P149" i="27"/>
  <c r="P148" i="27"/>
  <c r="P147" i="27"/>
  <c r="P146" i="27"/>
  <c r="P145" i="27"/>
  <c r="P144" i="27"/>
  <c r="P143" i="27"/>
  <c r="P142" i="27"/>
  <c r="P140" i="27"/>
  <c r="P139" i="27"/>
  <c r="P138" i="27"/>
  <c r="P137" i="27"/>
  <c r="P136" i="27"/>
  <c r="P135" i="27"/>
  <c r="P134" i="27"/>
  <c r="P133" i="27"/>
  <c r="P132" i="27"/>
  <c r="P131" i="27"/>
  <c r="P130" i="27"/>
  <c r="P129" i="27"/>
  <c r="P128" i="27"/>
  <c r="P127" i="27"/>
  <c r="P126" i="27"/>
  <c r="P125" i="27"/>
  <c r="P123" i="27"/>
  <c r="P122" i="27"/>
  <c r="P121" i="27"/>
  <c r="P120" i="27"/>
  <c r="P119" i="27"/>
  <c r="P118" i="27"/>
  <c r="P117" i="27"/>
  <c r="P116" i="27"/>
  <c r="P115" i="27"/>
  <c r="P114" i="27"/>
  <c r="P113" i="27"/>
  <c r="P112" i="27"/>
  <c r="P111" i="27"/>
  <c r="P110" i="27"/>
  <c r="P109" i="27"/>
  <c r="P108" i="27"/>
  <c r="P107" i="27"/>
  <c r="P106" i="27"/>
  <c r="P105" i="27"/>
  <c r="P104" i="27"/>
  <c r="P102" i="27"/>
  <c r="P101" i="27"/>
  <c r="P100" i="27"/>
  <c r="P99" i="27"/>
  <c r="P97" i="27"/>
  <c r="P96" i="27"/>
  <c r="P95" i="27"/>
  <c r="P94" i="27"/>
  <c r="P93" i="27"/>
  <c r="P92" i="27"/>
  <c r="P91" i="27"/>
  <c r="P90" i="27"/>
  <c r="P89" i="27"/>
  <c r="P88" i="27"/>
  <c r="P87" i="27"/>
  <c r="P86" i="27"/>
  <c r="P85" i="27"/>
  <c r="P84" i="27"/>
  <c r="P82" i="27"/>
  <c r="P81" i="27"/>
  <c r="P80" i="27"/>
  <c r="P79" i="27"/>
  <c r="P78" i="27"/>
  <c r="P77" i="27"/>
  <c r="P76" i="27"/>
  <c r="P75" i="27"/>
  <c r="P74" i="27"/>
  <c r="P73" i="27"/>
  <c r="P72" i="27"/>
  <c r="P71" i="27"/>
  <c r="P70" i="27"/>
  <c r="P69" i="27"/>
  <c r="P68" i="27"/>
  <c r="P67" i="27"/>
  <c r="P65" i="27"/>
  <c r="P64" i="27"/>
  <c r="P63" i="27"/>
  <c r="P62" i="27"/>
  <c r="P61" i="27"/>
  <c r="P60" i="27"/>
  <c r="P59" i="27"/>
  <c r="P58" i="27"/>
  <c r="P57" i="27"/>
  <c r="P56" i="27"/>
  <c r="P55" i="27"/>
  <c r="P54" i="27"/>
  <c r="P53" i="27"/>
  <c r="P52" i="27"/>
  <c r="P51" i="27"/>
  <c r="P50" i="27"/>
  <c r="P49" i="27"/>
  <c r="P48" i="27"/>
  <c r="P47" i="27"/>
  <c r="P46" i="27"/>
  <c r="P45" i="27"/>
  <c r="P44" i="27"/>
  <c r="P43" i="27"/>
  <c r="P42" i="27"/>
  <c r="P40" i="27"/>
  <c r="P39" i="27"/>
  <c r="P38" i="27"/>
  <c r="P37" i="27"/>
  <c r="P36" i="27"/>
  <c r="P35" i="27"/>
  <c r="P33" i="27"/>
  <c r="P32" i="27"/>
  <c r="P31" i="27"/>
  <c r="P30" i="27"/>
  <c r="P29" i="27"/>
  <c r="P28" i="27"/>
  <c r="P27" i="27"/>
  <c r="P26" i="27"/>
  <c r="P25" i="27"/>
  <c r="P24" i="27"/>
  <c r="P23" i="27"/>
  <c r="P22" i="27"/>
  <c r="P21" i="27"/>
  <c r="P20" i="27"/>
  <c r="P19" i="27"/>
  <c r="P18" i="27"/>
  <c r="P16" i="27"/>
  <c r="P15" i="27"/>
  <c r="P14" i="27"/>
  <c r="P13" i="27"/>
  <c r="P12" i="27"/>
  <c r="P11" i="27"/>
  <c r="P10" i="27"/>
  <c r="P9" i="27"/>
  <c r="P8" i="27"/>
  <c r="P7" i="27"/>
  <c r="P6" i="27"/>
  <c r="P5" i="27"/>
  <c r="P4" i="27"/>
  <c r="P3" i="27"/>
  <c r="M250" i="27" l="1"/>
  <c r="I250" i="27"/>
  <c r="P103" i="27"/>
  <c r="P186" i="27"/>
  <c r="P41" i="27"/>
  <c r="P207" i="27"/>
  <c r="F250" i="27"/>
  <c r="N250" i="27"/>
  <c r="P34" i="27"/>
  <c r="P249" i="27"/>
  <c r="G250" i="27"/>
  <c r="O250" i="27"/>
  <c r="P98" i="27"/>
  <c r="P181" i="27"/>
  <c r="H250" i="27"/>
  <c r="P66" i="27"/>
  <c r="P124" i="27"/>
  <c r="P141" i="27"/>
  <c r="P83" i="27"/>
  <c r="P164" i="27"/>
  <c r="P228" i="27"/>
  <c r="J250" i="27"/>
  <c r="E250" i="27"/>
  <c r="K250" i="27"/>
  <c r="D250" i="27"/>
  <c r="L250" i="27"/>
  <c r="P17" i="27"/>
  <c r="P250" i="27" l="1"/>
  <c r="P249" i="42" l="1"/>
  <c r="O249" i="42"/>
  <c r="N249" i="42"/>
  <c r="M249" i="42"/>
  <c r="L249" i="42"/>
  <c r="K249" i="42"/>
  <c r="J249" i="42"/>
  <c r="I249" i="42"/>
  <c r="H249" i="42"/>
  <c r="G249" i="42"/>
  <c r="F249" i="42"/>
  <c r="E249" i="42"/>
  <c r="D249" i="42"/>
  <c r="P228" i="42"/>
  <c r="O228" i="42"/>
  <c r="N228" i="42"/>
  <c r="M228" i="42"/>
  <c r="L228" i="42"/>
  <c r="K228" i="42"/>
  <c r="J228" i="42"/>
  <c r="I228" i="42"/>
  <c r="H228" i="42"/>
  <c r="G228" i="42"/>
  <c r="F228" i="42"/>
  <c r="E228" i="42"/>
  <c r="D228" i="42"/>
  <c r="P207" i="42"/>
  <c r="O207" i="42"/>
  <c r="N207" i="42"/>
  <c r="M207" i="42"/>
  <c r="L207" i="42"/>
  <c r="K207" i="42"/>
  <c r="J207" i="42"/>
  <c r="I207" i="42"/>
  <c r="H207" i="42"/>
  <c r="G207" i="42"/>
  <c r="F207" i="42"/>
  <c r="E207" i="42"/>
  <c r="D207" i="42"/>
  <c r="Q186" i="42"/>
  <c r="P181" i="42"/>
  <c r="O181" i="42"/>
  <c r="N181" i="42"/>
  <c r="M181" i="42"/>
  <c r="L181" i="42"/>
  <c r="K181" i="42"/>
  <c r="J181" i="42"/>
  <c r="I181" i="42"/>
  <c r="H181" i="42"/>
  <c r="G181" i="42"/>
  <c r="F181" i="42"/>
  <c r="E181" i="42"/>
  <c r="D181" i="42"/>
  <c r="P164" i="42"/>
  <c r="O164" i="42"/>
  <c r="N164" i="42"/>
  <c r="M164" i="42"/>
  <c r="L164" i="42"/>
  <c r="K164" i="42"/>
  <c r="J164" i="42"/>
  <c r="I164" i="42"/>
  <c r="H164" i="42"/>
  <c r="G164" i="42"/>
  <c r="F164" i="42"/>
  <c r="E164" i="42"/>
  <c r="D164" i="42"/>
  <c r="P141" i="42"/>
  <c r="O141" i="42"/>
  <c r="N141" i="42"/>
  <c r="M141" i="42"/>
  <c r="L141" i="42"/>
  <c r="K141" i="42"/>
  <c r="J141" i="42"/>
  <c r="I141" i="42"/>
  <c r="H141" i="42"/>
  <c r="G141" i="42"/>
  <c r="F141" i="42"/>
  <c r="E141" i="42"/>
  <c r="D141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D124" i="42"/>
  <c r="P103" i="42"/>
  <c r="O103" i="42"/>
  <c r="N103" i="42"/>
  <c r="M103" i="42"/>
  <c r="L103" i="42"/>
  <c r="K103" i="42"/>
  <c r="J103" i="42"/>
  <c r="I103" i="42"/>
  <c r="H103" i="42"/>
  <c r="G103" i="42"/>
  <c r="F103" i="42"/>
  <c r="E103" i="42"/>
  <c r="D103" i="42"/>
  <c r="P98" i="42"/>
  <c r="O98" i="42"/>
  <c r="N98" i="42"/>
  <c r="M98" i="42"/>
  <c r="L98" i="42"/>
  <c r="K98" i="42"/>
  <c r="J98" i="42"/>
  <c r="I98" i="42"/>
  <c r="H98" i="42"/>
  <c r="G98" i="42"/>
  <c r="F98" i="42"/>
  <c r="E98" i="42"/>
  <c r="D98" i="42"/>
  <c r="P83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P66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D41" i="42"/>
  <c r="P34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Q248" i="42"/>
  <c r="Q247" i="42"/>
  <c r="Q246" i="42"/>
  <c r="Q245" i="42"/>
  <c r="Q244" i="42"/>
  <c r="Q243" i="42"/>
  <c r="Q240" i="42"/>
  <c r="Q239" i="42"/>
  <c r="Q238" i="42"/>
  <c r="Q237" i="42"/>
  <c r="Q236" i="42"/>
  <c r="Q235" i="42"/>
  <c r="Q234" i="42"/>
  <c r="Q233" i="42"/>
  <c r="Q232" i="42"/>
  <c r="Q231" i="42"/>
  <c r="Q230" i="42"/>
  <c r="Q229" i="42"/>
  <c r="Q227" i="42"/>
  <c r="Q226" i="42"/>
  <c r="Q225" i="42"/>
  <c r="Q224" i="42"/>
  <c r="Q223" i="42"/>
  <c r="Q222" i="42"/>
  <c r="Q221" i="42"/>
  <c r="Q220" i="42"/>
  <c r="Q219" i="42"/>
  <c r="Q218" i="42"/>
  <c r="Q217" i="42"/>
  <c r="Q216" i="42"/>
  <c r="Q215" i="42"/>
  <c r="Q214" i="42"/>
  <c r="Q213" i="42"/>
  <c r="Q212" i="42"/>
  <c r="Q211" i="42"/>
  <c r="Q210" i="42"/>
  <c r="Q209" i="42"/>
  <c r="Q208" i="42"/>
  <c r="Q206" i="42"/>
  <c r="Q205" i="42"/>
  <c r="Q204" i="42"/>
  <c r="Q203" i="42"/>
  <c r="Q202" i="42"/>
  <c r="Q201" i="42"/>
  <c r="Q200" i="42"/>
  <c r="Q199" i="42"/>
  <c r="Q198" i="42"/>
  <c r="Q197" i="42"/>
  <c r="Q194" i="42"/>
  <c r="Q193" i="42"/>
  <c r="Q192" i="42"/>
  <c r="Q191" i="42"/>
  <c r="Q190" i="42"/>
  <c r="Q189" i="42"/>
  <c r="Q180" i="42"/>
  <c r="Q179" i="42"/>
  <c r="Q178" i="42"/>
  <c r="Q177" i="42"/>
  <c r="Q176" i="42"/>
  <c r="Q175" i="42"/>
  <c r="Q172" i="42"/>
  <c r="Q171" i="42"/>
  <c r="Q170" i="42"/>
  <c r="Q169" i="42"/>
  <c r="Q168" i="42"/>
  <c r="Q167" i="42"/>
  <c r="Q166" i="42"/>
  <c r="Q165" i="42"/>
  <c r="Q163" i="42"/>
  <c r="Q162" i="42"/>
  <c r="Q159" i="42"/>
  <c r="Q158" i="42"/>
  <c r="Q157" i="42"/>
  <c r="Q156" i="42"/>
  <c r="Q155" i="42"/>
  <c r="Q154" i="42"/>
  <c r="Q153" i="42"/>
  <c r="Q152" i="42"/>
  <c r="Q151" i="42"/>
  <c r="Q150" i="42"/>
  <c r="Q149" i="42"/>
  <c r="Q148" i="42"/>
  <c r="Q145" i="42"/>
  <c r="Q144" i="42"/>
  <c r="Q140" i="42"/>
  <c r="Q139" i="42"/>
  <c r="Q138" i="42"/>
  <c r="Q137" i="42"/>
  <c r="Q136" i="42"/>
  <c r="Q135" i="42"/>
  <c r="Q130" i="42"/>
  <c r="Q129" i="42"/>
  <c r="Q128" i="42"/>
  <c r="Q127" i="42"/>
  <c r="Q126" i="42"/>
  <c r="Q125" i="42"/>
  <c r="Q121" i="42"/>
  <c r="Q120" i="42"/>
  <c r="Q119" i="42"/>
  <c r="Q118" i="42"/>
  <c r="Q117" i="42"/>
  <c r="Q116" i="42"/>
  <c r="Q115" i="42"/>
  <c r="Q114" i="42"/>
  <c r="Q111" i="42"/>
  <c r="Q110" i="42"/>
  <c r="Q109" i="42"/>
  <c r="Q108" i="42"/>
  <c r="Q107" i="42"/>
  <c r="Q106" i="42"/>
  <c r="Q105" i="42"/>
  <c r="Q104" i="42"/>
  <c r="Q102" i="42"/>
  <c r="Q101" i="42"/>
  <c r="Q97" i="42"/>
  <c r="Q96" i="42"/>
  <c r="Q95" i="42"/>
  <c r="Q94" i="42"/>
  <c r="Q93" i="42"/>
  <c r="Q92" i="42"/>
  <c r="Q91" i="42"/>
  <c r="Q90" i="42"/>
  <c r="Q87" i="42"/>
  <c r="Q86" i="42"/>
  <c r="Q85" i="42"/>
  <c r="Q84" i="42"/>
  <c r="Q82" i="42"/>
  <c r="Q81" i="42"/>
  <c r="Q80" i="42"/>
  <c r="Q79" i="42"/>
  <c r="Q78" i="42"/>
  <c r="Q77" i="42"/>
  <c r="Q76" i="42"/>
  <c r="Q75" i="42"/>
  <c r="Q72" i="42"/>
  <c r="Q71" i="42"/>
  <c r="Q70" i="42"/>
  <c r="Q69" i="42"/>
  <c r="Q68" i="42"/>
  <c r="Q67" i="42"/>
  <c r="Q65" i="42"/>
  <c r="Q64" i="42"/>
  <c r="Q63" i="42"/>
  <c r="Q62" i="42"/>
  <c r="Q61" i="42"/>
  <c r="Q60" i="42"/>
  <c r="Q59" i="42"/>
  <c r="Q58" i="42"/>
  <c r="Q57" i="42"/>
  <c r="Q56" i="42"/>
  <c r="Q55" i="42"/>
  <c r="Q54" i="42"/>
  <c r="Q53" i="42"/>
  <c r="Q52" i="42"/>
  <c r="Q51" i="42"/>
  <c r="Q50" i="42"/>
  <c r="Q49" i="42"/>
  <c r="Q48" i="42"/>
  <c r="Q47" i="42"/>
  <c r="Q46" i="42"/>
  <c r="Q45" i="42"/>
  <c r="Q44" i="42"/>
  <c r="Q43" i="42"/>
  <c r="Q42" i="42"/>
  <c r="Q40" i="42"/>
  <c r="Q39" i="42"/>
  <c r="Q38" i="42"/>
  <c r="Q37" i="42"/>
  <c r="Q41" i="42" s="1"/>
  <c r="Q33" i="42"/>
  <c r="Q32" i="42"/>
  <c r="Q31" i="42"/>
  <c r="Q30" i="42"/>
  <c r="Q29" i="42"/>
  <c r="Q28" i="42"/>
  <c r="Q27" i="42"/>
  <c r="Q26" i="42"/>
  <c r="Q25" i="42"/>
  <c r="Q24" i="42"/>
  <c r="Q23" i="42"/>
  <c r="Q22" i="42"/>
  <c r="Q21" i="42"/>
  <c r="Q20" i="42"/>
  <c r="Q16" i="42"/>
  <c r="Q15" i="42"/>
  <c r="Q14" i="42"/>
  <c r="Q13" i="42"/>
  <c r="Q12" i="42"/>
  <c r="Q11" i="42"/>
  <c r="Q10" i="42"/>
  <c r="Q9" i="42"/>
  <c r="Q8" i="42"/>
  <c r="Q7" i="42"/>
  <c r="Q4" i="42"/>
  <c r="Q3" i="42"/>
  <c r="Q141" i="42" l="1"/>
  <c r="Q34" i="42"/>
  <c r="Q98" i="42"/>
  <c r="Q207" i="42"/>
  <c r="Q124" i="42"/>
  <c r="Q66" i="42"/>
  <c r="Q83" i="42"/>
  <c r="Q164" i="42"/>
  <c r="Q181" i="42"/>
  <c r="Q17" i="42"/>
  <c r="Q103" i="42"/>
  <c r="Q228" i="42"/>
  <c r="Q249" i="42"/>
  <c r="J250" i="42"/>
  <c r="E250" i="42"/>
  <c r="M250" i="42"/>
  <c r="F250" i="42"/>
  <c r="N250" i="42"/>
  <c r="G250" i="42"/>
  <c r="O250" i="42"/>
  <c r="K250" i="42"/>
  <c r="H250" i="42"/>
  <c r="P250" i="42"/>
  <c r="D250" i="42"/>
  <c r="L250" i="42"/>
  <c r="I250" i="42"/>
  <c r="G133" i="37"/>
  <c r="G132" i="37"/>
  <c r="G131" i="37"/>
  <c r="G130" i="37"/>
  <c r="G129" i="37"/>
  <c r="G128" i="37"/>
  <c r="G127" i="37"/>
  <c r="G126" i="37"/>
  <c r="G125" i="37"/>
  <c r="G124" i="37"/>
  <c r="G122" i="37"/>
  <c r="G121" i="37"/>
  <c r="G120" i="37"/>
  <c r="G119" i="37"/>
  <c r="G118" i="37"/>
  <c r="G117" i="37"/>
  <c r="G116" i="37"/>
  <c r="G115" i="37"/>
  <c r="G114" i="37"/>
  <c r="G113" i="37"/>
  <c r="G111" i="37"/>
  <c r="G110" i="37"/>
  <c r="G109" i="37"/>
  <c r="G108" i="37"/>
  <c r="H107" i="37"/>
  <c r="G107" i="37"/>
  <c r="H106" i="37"/>
  <c r="G106" i="37"/>
  <c r="G105" i="37"/>
  <c r="G104" i="37"/>
  <c r="G103" i="37"/>
  <c r="H102" i="37"/>
  <c r="G102" i="37"/>
  <c r="H100" i="37"/>
  <c r="G100" i="37"/>
  <c r="H99" i="37"/>
  <c r="G99" i="37"/>
  <c r="G97" i="37"/>
  <c r="G96" i="37"/>
  <c r="G95" i="37"/>
  <c r="H94" i="37"/>
  <c r="G94" i="37"/>
  <c r="G93" i="37"/>
  <c r="G92" i="37"/>
  <c r="G91" i="37"/>
  <c r="G90" i="37"/>
  <c r="G88" i="37"/>
  <c r="H87" i="37"/>
  <c r="G87" i="37"/>
  <c r="G86" i="37"/>
  <c r="G85" i="37"/>
  <c r="G84" i="37"/>
  <c r="G83" i="37"/>
  <c r="G82" i="37"/>
  <c r="G81" i="37"/>
  <c r="H80" i="37"/>
  <c r="G80" i="37"/>
  <c r="G79" i="37"/>
  <c r="G78" i="37"/>
  <c r="G76" i="37"/>
  <c r="G75" i="37"/>
  <c r="G74" i="37"/>
  <c r="H73" i="37"/>
  <c r="G73" i="37"/>
  <c r="H72" i="37"/>
  <c r="G72" i="37"/>
  <c r="H71" i="37"/>
  <c r="G71" i="37"/>
  <c r="G70" i="37"/>
  <c r="G69" i="37"/>
  <c r="G67" i="37"/>
  <c r="G66" i="37"/>
  <c r="G65" i="37"/>
  <c r="G64" i="37"/>
  <c r="G63" i="37"/>
  <c r="H62" i="37"/>
  <c r="G62" i="37"/>
  <c r="G61" i="37"/>
  <c r="G60" i="37"/>
  <c r="G59" i="37"/>
  <c r="G58" i="37"/>
  <c r="H56" i="37"/>
  <c r="G56" i="37"/>
  <c r="G55" i="37"/>
  <c r="G53" i="37"/>
  <c r="G52" i="37"/>
  <c r="G51" i="37"/>
  <c r="G50" i="37"/>
  <c r="H49" i="37"/>
  <c r="G49" i="37"/>
  <c r="G48" i="37"/>
  <c r="G47" i="37"/>
  <c r="G45" i="37"/>
  <c r="G44" i="37"/>
  <c r="G43" i="37"/>
  <c r="G42" i="37"/>
  <c r="G41" i="37"/>
  <c r="G40" i="37"/>
  <c r="G39" i="37"/>
  <c r="G38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3" i="37"/>
  <c r="G22" i="37"/>
  <c r="H21" i="37"/>
  <c r="G21" i="37"/>
  <c r="G19" i="37"/>
  <c r="G18" i="37"/>
  <c r="G17" i="37"/>
  <c r="G16" i="37"/>
  <c r="G15" i="37"/>
  <c r="G14" i="37"/>
  <c r="G13" i="37"/>
  <c r="H12" i="37"/>
  <c r="G12" i="37"/>
  <c r="G10" i="37"/>
  <c r="G9" i="37"/>
  <c r="G8" i="37"/>
  <c r="G7" i="37"/>
  <c r="G6" i="37"/>
  <c r="H5" i="37"/>
  <c r="C133" i="37"/>
  <c r="C132" i="37"/>
  <c r="C131" i="37"/>
  <c r="C130" i="37"/>
  <c r="C129" i="37"/>
  <c r="C128" i="37"/>
  <c r="C127" i="37"/>
  <c r="C126" i="37"/>
  <c r="C125" i="37"/>
  <c r="C124" i="37"/>
  <c r="C122" i="37"/>
  <c r="C121" i="37"/>
  <c r="C120" i="37"/>
  <c r="C119" i="37"/>
  <c r="C118" i="37"/>
  <c r="C117" i="37"/>
  <c r="C116" i="37"/>
  <c r="C115" i="37"/>
  <c r="C114" i="37"/>
  <c r="C113" i="37"/>
  <c r="C111" i="37"/>
  <c r="C110" i="37"/>
  <c r="C109" i="37"/>
  <c r="C108" i="37"/>
  <c r="D107" i="37"/>
  <c r="C107" i="37"/>
  <c r="D106" i="37"/>
  <c r="C106" i="37"/>
  <c r="C105" i="37"/>
  <c r="C104" i="37"/>
  <c r="C103" i="37"/>
  <c r="D102" i="37"/>
  <c r="C102" i="37"/>
  <c r="D100" i="37"/>
  <c r="C100" i="37"/>
  <c r="D99" i="37"/>
  <c r="C99" i="37"/>
  <c r="C97" i="37"/>
  <c r="C96" i="37"/>
  <c r="C95" i="37"/>
  <c r="D94" i="37"/>
  <c r="C94" i="37"/>
  <c r="C93" i="37"/>
  <c r="C92" i="37"/>
  <c r="C91" i="37"/>
  <c r="C90" i="37"/>
  <c r="C88" i="37"/>
  <c r="D87" i="37"/>
  <c r="C87" i="37"/>
  <c r="C86" i="37"/>
  <c r="C85" i="37"/>
  <c r="C84" i="37"/>
  <c r="C83" i="37"/>
  <c r="C82" i="37"/>
  <c r="C81" i="37"/>
  <c r="D80" i="37"/>
  <c r="C80" i="37"/>
  <c r="C79" i="37"/>
  <c r="C78" i="37"/>
  <c r="C76" i="37"/>
  <c r="C75" i="37"/>
  <c r="C74" i="37"/>
  <c r="D73" i="37"/>
  <c r="C73" i="37"/>
  <c r="D72" i="37"/>
  <c r="C72" i="37"/>
  <c r="D71" i="37"/>
  <c r="C71" i="37"/>
  <c r="C70" i="37"/>
  <c r="C69" i="37"/>
  <c r="C67" i="37"/>
  <c r="C66" i="37"/>
  <c r="C65" i="37"/>
  <c r="C64" i="37"/>
  <c r="C63" i="37"/>
  <c r="D62" i="37"/>
  <c r="C62" i="37"/>
  <c r="C61" i="37"/>
  <c r="C60" i="37"/>
  <c r="C59" i="37"/>
  <c r="C58" i="37"/>
  <c r="D56" i="37"/>
  <c r="C56" i="37"/>
  <c r="C55" i="37"/>
  <c r="C53" i="37"/>
  <c r="C52" i="37"/>
  <c r="C51" i="37"/>
  <c r="C50" i="37"/>
  <c r="D49" i="37"/>
  <c r="C49" i="37"/>
  <c r="C48" i="37"/>
  <c r="C47" i="37"/>
  <c r="C45" i="37"/>
  <c r="C44" i="37"/>
  <c r="C43" i="37"/>
  <c r="C42" i="37"/>
  <c r="C41" i="37"/>
  <c r="C40" i="37"/>
  <c r="C39" i="37"/>
  <c r="C38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3" i="37"/>
  <c r="C22" i="37"/>
  <c r="D21" i="37"/>
  <c r="C21" i="37"/>
  <c r="C19" i="37"/>
  <c r="C18" i="37"/>
  <c r="C17" i="37"/>
  <c r="C16" i="37"/>
  <c r="C15" i="37"/>
  <c r="C14" i="37"/>
  <c r="C13" i="37"/>
  <c r="D12" i="37"/>
  <c r="C12" i="37"/>
  <c r="C10" i="37"/>
  <c r="C9" i="37"/>
  <c r="C8" i="37"/>
  <c r="C7" i="37"/>
  <c r="C6" i="37"/>
  <c r="D5" i="37"/>
  <c r="C5" i="37"/>
  <c r="G134" i="37" l="1"/>
  <c r="C134" i="37"/>
  <c r="C101" i="37"/>
  <c r="C123" i="37"/>
  <c r="G123" i="37"/>
  <c r="D101" i="37"/>
  <c r="C57" i="37"/>
  <c r="G112" i="37"/>
  <c r="C112" i="37"/>
  <c r="G98" i="37"/>
  <c r="G101" i="37"/>
  <c r="C89" i="37"/>
  <c r="H101" i="37"/>
  <c r="C98" i="37"/>
  <c r="G57" i="37"/>
  <c r="G77" i="37"/>
  <c r="G89" i="37"/>
  <c r="C77" i="37"/>
  <c r="G68" i="37"/>
  <c r="C68" i="37"/>
  <c r="G46" i="37"/>
  <c r="G54" i="37"/>
  <c r="C24" i="37"/>
  <c r="C54" i="37"/>
  <c r="C20" i="37"/>
  <c r="G37" i="37"/>
  <c r="C37" i="37"/>
  <c r="C46" i="37"/>
  <c r="G20" i="37"/>
  <c r="G24" i="37"/>
  <c r="Q250" i="42"/>
  <c r="R132" i="40"/>
  <c r="R131" i="40"/>
  <c r="R130" i="40"/>
  <c r="R129" i="40"/>
  <c r="R128" i="40"/>
  <c r="R127" i="40"/>
  <c r="R126" i="40"/>
  <c r="R125" i="40"/>
  <c r="R124" i="40"/>
  <c r="R123" i="40"/>
  <c r="R121" i="40"/>
  <c r="R120" i="40"/>
  <c r="R119" i="40"/>
  <c r="R118" i="40"/>
  <c r="R117" i="40"/>
  <c r="R116" i="40"/>
  <c r="R115" i="40"/>
  <c r="R114" i="40"/>
  <c r="R113" i="40"/>
  <c r="R112" i="40"/>
  <c r="R110" i="40"/>
  <c r="R109" i="40"/>
  <c r="R108" i="40"/>
  <c r="R107" i="40"/>
  <c r="R106" i="40"/>
  <c r="R105" i="40"/>
  <c r="R104" i="40"/>
  <c r="R103" i="40"/>
  <c r="R102" i="40"/>
  <c r="R101" i="40"/>
  <c r="R99" i="40"/>
  <c r="R98" i="40"/>
  <c r="R96" i="40"/>
  <c r="R95" i="40"/>
  <c r="R94" i="40"/>
  <c r="R93" i="40"/>
  <c r="R92" i="40"/>
  <c r="R91" i="40"/>
  <c r="R90" i="40"/>
  <c r="R89" i="40"/>
  <c r="R87" i="40"/>
  <c r="R86" i="40"/>
  <c r="R85" i="40"/>
  <c r="R84" i="40"/>
  <c r="R83" i="40"/>
  <c r="R82" i="40"/>
  <c r="R81" i="40"/>
  <c r="R80" i="40"/>
  <c r="R79" i="40"/>
  <c r="R78" i="40"/>
  <c r="R77" i="40"/>
  <c r="R75" i="40"/>
  <c r="R74" i="40"/>
  <c r="R73" i="40"/>
  <c r="R72" i="40"/>
  <c r="R71" i="40"/>
  <c r="R70" i="40"/>
  <c r="R69" i="40"/>
  <c r="R68" i="40"/>
  <c r="R66" i="40"/>
  <c r="R65" i="40"/>
  <c r="R64" i="40"/>
  <c r="R63" i="40"/>
  <c r="R62" i="40"/>
  <c r="R61" i="40"/>
  <c r="R60" i="40"/>
  <c r="R59" i="40"/>
  <c r="R58" i="40"/>
  <c r="R57" i="40"/>
  <c r="R55" i="40"/>
  <c r="R54" i="40"/>
  <c r="R52" i="40"/>
  <c r="R51" i="40"/>
  <c r="R50" i="40"/>
  <c r="R49" i="40"/>
  <c r="R48" i="40"/>
  <c r="R47" i="40"/>
  <c r="R46" i="40"/>
  <c r="R44" i="40"/>
  <c r="R43" i="40"/>
  <c r="R42" i="40"/>
  <c r="R41" i="40"/>
  <c r="R40" i="40"/>
  <c r="R39" i="40"/>
  <c r="R38" i="40"/>
  <c r="R37" i="40"/>
  <c r="R35" i="40"/>
  <c r="R34" i="40"/>
  <c r="R33" i="40"/>
  <c r="R32" i="40"/>
  <c r="R31" i="40"/>
  <c r="R30" i="40"/>
  <c r="R29" i="40"/>
  <c r="R28" i="40"/>
  <c r="R27" i="40"/>
  <c r="R26" i="40"/>
  <c r="R25" i="40"/>
  <c r="R24" i="40"/>
  <c r="R22" i="40"/>
  <c r="R21" i="40"/>
  <c r="R20" i="40"/>
  <c r="R18" i="40"/>
  <c r="R17" i="40"/>
  <c r="R16" i="40"/>
  <c r="R15" i="40"/>
  <c r="R14" i="40"/>
  <c r="R13" i="40"/>
  <c r="R12" i="40"/>
  <c r="R11" i="40"/>
  <c r="R9" i="40"/>
  <c r="R8" i="40"/>
  <c r="R7" i="40"/>
  <c r="R6" i="40"/>
  <c r="R5" i="40"/>
  <c r="R4" i="40"/>
  <c r="R3" i="40"/>
  <c r="R132" i="33"/>
  <c r="R131" i="33"/>
  <c r="R130" i="33"/>
  <c r="R129" i="33"/>
  <c r="R128" i="33"/>
  <c r="R127" i="33"/>
  <c r="R126" i="33"/>
  <c r="R125" i="33"/>
  <c r="R124" i="33"/>
  <c r="R123" i="33"/>
  <c r="R121" i="33"/>
  <c r="R120" i="33"/>
  <c r="R119" i="33"/>
  <c r="R118" i="33"/>
  <c r="R117" i="33"/>
  <c r="R116" i="33"/>
  <c r="R115" i="33"/>
  <c r="R114" i="33"/>
  <c r="R113" i="33"/>
  <c r="R112" i="33"/>
  <c r="R110" i="33"/>
  <c r="R109" i="33"/>
  <c r="R108" i="33"/>
  <c r="R107" i="33"/>
  <c r="R106" i="33"/>
  <c r="R105" i="33"/>
  <c r="R104" i="33"/>
  <c r="R103" i="33"/>
  <c r="R102" i="33"/>
  <c r="R101" i="33"/>
  <c r="R99" i="33"/>
  <c r="R98" i="33"/>
  <c r="R96" i="33"/>
  <c r="R95" i="33"/>
  <c r="R94" i="33"/>
  <c r="R93" i="33"/>
  <c r="R92" i="33"/>
  <c r="R91" i="33"/>
  <c r="R90" i="33"/>
  <c r="R89" i="33"/>
  <c r="R87" i="33"/>
  <c r="R86" i="33"/>
  <c r="R85" i="33"/>
  <c r="R84" i="33"/>
  <c r="R83" i="33"/>
  <c r="R82" i="33"/>
  <c r="R81" i="33"/>
  <c r="R80" i="33"/>
  <c r="R79" i="33"/>
  <c r="R78" i="33"/>
  <c r="R77" i="33"/>
  <c r="R75" i="33"/>
  <c r="R74" i="33"/>
  <c r="R73" i="33"/>
  <c r="R72" i="33"/>
  <c r="R71" i="33"/>
  <c r="R70" i="33"/>
  <c r="R69" i="33"/>
  <c r="R68" i="33"/>
  <c r="R66" i="33"/>
  <c r="R65" i="33"/>
  <c r="R64" i="33"/>
  <c r="R63" i="33"/>
  <c r="R62" i="33"/>
  <c r="R61" i="33"/>
  <c r="R60" i="33"/>
  <c r="R59" i="33"/>
  <c r="R58" i="33"/>
  <c r="R57" i="33"/>
  <c r="R55" i="33"/>
  <c r="R54" i="33"/>
  <c r="R52" i="33"/>
  <c r="R51" i="33"/>
  <c r="R50" i="33"/>
  <c r="R49" i="33"/>
  <c r="R48" i="33"/>
  <c r="R47" i="33"/>
  <c r="R46" i="33"/>
  <c r="R44" i="33"/>
  <c r="R43" i="33"/>
  <c r="R42" i="33"/>
  <c r="R41" i="33"/>
  <c r="R40" i="33"/>
  <c r="R39" i="33"/>
  <c r="R38" i="33"/>
  <c r="R37" i="33"/>
  <c r="R35" i="33"/>
  <c r="R34" i="33"/>
  <c r="R33" i="33"/>
  <c r="R32" i="33"/>
  <c r="R31" i="33"/>
  <c r="R30" i="33"/>
  <c r="R29" i="33"/>
  <c r="R28" i="33"/>
  <c r="R27" i="33"/>
  <c r="R26" i="33"/>
  <c r="R25" i="33"/>
  <c r="R24" i="33"/>
  <c r="R22" i="33"/>
  <c r="R21" i="33"/>
  <c r="R20" i="33"/>
  <c r="R18" i="33"/>
  <c r="R17" i="33"/>
  <c r="R16" i="33"/>
  <c r="R15" i="33"/>
  <c r="R14" i="33"/>
  <c r="R13" i="33"/>
  <c r="R12" i="33"/>
  <c r="R11" i="33"/>
  <c r="R9" i="33"/>
  <c r="R8" i="33"/>
  <c r="R7" i="33"/>
  <c r="R6" i="33"/>
  <c r="R5" i="33"/>
  <c r="R4" i="33"/>
  <c r="R3" i="33"/>
  <c r="P11" i="32" l="1"/>
  <c r="K19" i="33"/>
  <c r="Q132" i="40"/>
  <c r="H133" i="37" s="1"/>
  <c r="Q131" i="40"/>
  <c r="H132" i="37" s="1"/>
  <c r="Q130" i="40"/>
  <c r="H131" i="37" s="1"/>
  <c r="Q129" i="40"/>
  <c r="H130" i="37" s="1"/>
  <c r="Q128" i="40"/>
  <c r="H129" i="37" s="1"/>
  <c r="Q127" i="40"/>
  <c r="H128" i="37" s="1"/>
  <c r="Q126" i="40"/>
  <c r="H127" i="37" s="1"/>
  <c r="Q125" i="40"/>
  <c r="H126" i="37" s="1"/>
  <c r="Q124" i="40"/>
  <c r="H125" i="37" s="1"/>
  <c r="Q123" i="40"/>
  <c r="H124" i="37" s="1"/>
  <c r="H134" i="37" s="1"/>
  <c r="Q121" i="40"/>
  <c r="H122" i="37" s="1"/>
  <c r="Q120" i="40"/>
  <c r="H121" i="37" s="1"/>
  <c r="Q119" i="40"/>
  <c r="H120" i="37" s="1"/>
  <c r="Q118" i="40"/>
  <c r="H119" i="37" s="1"/>
  <c r="Q117" i="40"/>
  <c r="H118" i="37" s="1"/>
  <c r="Q116" i="40"/>
  <c r="H117" i="37" s="1"/>
  <c r="Q115" i="40"/>
  <c r="H116" i="37" s="1"/>
  <c r="Q114" i="40"/>
  <c r="H115" i="37" s="1"/>
  <c r="Q113" i="40"/>
  <c r="H114" i="37" s="1"/>
  <c r="Q112" i="40"/>
  <c r="H113" i="37" s="1"/>
  <c r="Q110" i="40"/>
  <c r="H111" i="37" s="1"/>
  <c r="Q109" i="40"/>
  <c r="H110" i="37" s="1"/>
  <c r="Q108" i="40"/>
  <c r="H109" i="37" s="1"/>
  <c r="Q107" i="40"/>
  <c r="H108" i="37" s="1"/>
  <c r="Q104" i="40"/>
  <c r="H105" i="37" s="1"/>
  <c r="Q103" i="40"/>
  <c r="H104" i="37" s="1"/>
  <c r="Q102" i="40"/>
  <c r="H103" i="37" s="1"/>
  <c r="H112" i="37" s="1"/>
  <c r="Q96" i="40"/>
  <c r="H97" i="37" s="1"/>
  <c r="Q95" i="40"/>
  <c r="H96" i="37" s="1"/>
  <c r="Q94" i="40"/>
  <c r="H95" i="37" s="1"/>
  <c r="Q92" i="40"/>
  <c r="H93" i="37" s="1"/>
  <c r="Q91" i="40"/>
  <c r="H92" i="37" s="1"/>
  <c r="Q90" i="40"/>
  <c r="H91" i="37" s="1"/>
  <c r="Q89" i="40"/>
  <c r="H90" i="37" s="1"/>
  <c r="Q87" i="40"/>
  <c r="H88" i="37" s="1"/>
  <c r="Q85" i="40"/>
  <c r="H86" i="37" s="1"/>
  <c r="Q84" i="40"/>
  <c r="H85" i="37" s="1"/>
  <c r="Q83" i="40"/>
  <c r="H84" i="37" s="1"/>
  <c r="Q82" i="40"/>
  <c r="H83" i="37" s="1"/>
  <c r="Q81" i="40"/>
  <c r="H82" i="37" s="1"/>
  <c r="Q80" i="40"/>
  <c r="H81" i="37" s="1"/>
  <c r="Q78" i="40"/>
  <c r="H79" i="37" s="1"/>
  <c r="Q77" i="40"/>
  <c r="H78" i="37" s="1"/>
  <c r="H89" i="37" s="1"/>
  <c r="Q75" i="40"/>
  <c r="H76" i="37" s="1"/>
  <c r="Q74" i="40"/>
  <c r="H75" i="37" s="1"/>
  <c r="Q73" i="40"/>
  <c r="H74" i="37" s="1"/>
  <c r="Q69" i="40"/>
  <c r="H70" i="37" s="1"/>
  <c r="Q68" i="40"/>
  <c r="Q66" i="40"/>
  <c r="H67" i="37" s="1"/>
  <c r="Q65" i="40"/>
  <c r="H66" i="37" s="1"/>
  <c r="Q64" i="40"/>
  <c r="H65" i="37" s="1"/>
  <c r="Q63" i="40"/>
  <c r="H64" i="37" s="1"/>
  <c r="Q62" i="40"/>
  <c r="H63" i="37" s="1"/>
  <c r="Q60" i="40"/>
  <c r="H61" i="37" s="1"/>
  <c r="Q59" i="40"/>
  <c r="H60" i="37" s="1"/>
  <c r="Q58" i="40"/>
  <c r="H59" i="37" s="1"/>
  <c r="Q57" i="40"/>
  <c r="H58" i="37" s="1"/>
  <c r="H68" i="37" s="1"/>
  <c r="Q54" i="40"/>
  <c r="H55" i="37" s="1"/>
  <c r="H57" i="37" s="1"/>
  <c r="Q52" i="40"/>
  <c r="H53" i="37" s="1"/>
  <c r="Q51" i="40"/>
  <c r="H52" i="37" s="1"/>
  <c r="Q50" i="40"/>
  <c r="H51" i="37" s="1"/>
  <c r="Q49" i="40"/>
  <c r="H50" i="37" s="1"/>
  <c r="Q47" i="40"/>
  <c r="H48" i="37" s="1"/>
  <c r="Q46" i="40"/>
  <c r="Q44" i="40"/>
  <c r="H45" i="37" s="1"/>
  <c r="Q43" i="40"/>
  <c r="H44" i="37" s="1"/>
  <c r="Q42" i="40"/>
  <c r="H43" i="37" s="1"/>
  <c r="Q41" i="40"/>
  <c r="H42" i="37" s="1"/>
  <c r="Q40" i="40"/>
  <c r="H41" i="37" s="1"/>
  <c r="Q39" i="40"/>
  <c r="H40" i="37" s="1"/>
  <c r="Q38" i="40"/>
  <c r="H39" i="37" s="1"/>
  <c r="Q37" i="40"/>
  <c r="Q35" i="40"/>
  <c r="H36" i="37" s="1"/>
  <c r="Q34" i="40"/>
  <c r="H35" i="37" s="1"/>
  <c r="Q33" i="40"/>
  <c r="H34" i="37" s="1"/>
  <c r="Q32" i="40"/>
  <c r="H33" i="37" s="1"/>
  <c r="Q31" i="40"/>
  <c r="H32" i="37" s="1"/>
  <c r="Q30" i="40"/>
  <c r="H31" i="37" s="1"/>
  <c r="Q29" i="40"/>
  <c r="H30" i="37" s="1"/>
  <c r="Q28" i="40"/>
  <c r="H29" i="37" s="1"/>
  <c r="Q27" i="40"/>
  <c r="H28" i="37" s="1"/>
  <c r="Q26" i="40"/>
  <c r="H27" i="37" s="1"/>
  <c r="Q25" i="40"/>
  <c r="H26" i="37" s="1"/>
  <c r="Q24" i="40"/>
  <c r="H25" i="37" s="1"/>
  <c r="Q22" i="40"/>
  <c r="H23" i="37" s="1"/>
  <c r="Q21" i="40"/>
  <c r="Q18" i="40"/>
  <c r="H19" i="37" s="1"/>
  <c r="Q17" i="40"/>
  <c r="H18" i="37" s="1"/>
  <c r="Q16" i="40"/>
  <c r="H17" i="37" s="1"/>
  <c r="Q15" i="40"/>
  <c r="H16" i="37" s="1"/>
  <c r="Q14" i="40"/>
  <c r="H15" i="37" s="1"/>
  <c r="Q13" i="40"/>
  <c r="H14" i="37" s="1"/>
  <c r="Q12" i="40"/>
  <c r="H13" i="37" s="1"/>
  <c r="Q9" i="40"/>
  <c r="H10" i="37" s="1"/>
  <c r="Q8" i="40"/>
  <c r="H9" i="37" s="1"/>
  <c r="Q7" i="40"/>
  <c r="H8" i="37" s="1"/>
  <c r="Q6" i="40"/>
  <c r="H7" i="37" s="1"/>
  <c r="Q5" i="40"/>
  <c r="H6" i="37" s="1"/>
  <c r="Q3" i="40"/>
  <c r="H4" i="37" s="1"/>
  <c r="Q54" i="33"/>
  <c r="D55" i="37" s="1"/>
  <c r="D57" i="37" s="1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R111" i="33" s="1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P88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R56" i="33" s="1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P19" i="33"/>
  <c r="O19" i="33"/>
  <c r="N19" i="33"/>
  <c r="M19" i="33"/>
  <c r="L19" i="33"/>
  <c r="J19" i="33"/>
  <c r="I19" i="33"/>
  <c r="H19" i="33"/>
  <c r="G19" i="33"/>
  <c r="F19" i="33"/>
  <c r="E19" i="33"/>
  <c r="D19" i="33"/>
  <c r="R19" i="33" s="1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Q132" i="33"/>
  <c r="D133" i="37" s="1"/>
  <c r="Q131" i="33"/>
  <c r="D132" i="37" s="1"/>
  <c r="Q130" i="33"/>
  <c r="D131" i="37" s="1"/>
  <c r="Q129" i="33"/>
  <c r="D130" i="37" s="1"/>
  <c r="Q128" i="33"/>
  <c r="D129" i="37" s="1"/>
  <c r="Q127" i="33"/>
  <c r="D128" i="37" s="1"/>
  <c r="Q126" i="33"/>
  <c r="D127" i="37" s="1"/>
  <c r="Q125" i="33"/>
  <c r="D126" i="37" s="1"/>
  <c r="Q124" i="33"/>
  <c r="D125" i="37" s="1"/>
  <c r="Q123" i="33"/>
  <c r="D124" i="37" s="1"/>
  <c r="Q121" i="33"/>
  <c r="D122" i="37" s="1"/>
  <c r="Q120" i="33"/>
  <c r="D121" i="37" s="1"/>
  <c r="Q119" i="33"/>
  <c r="D120" i="37" s="1"/>
  <c r="Q118" i="33"/>
  <c r="D119" i="37" s="1"/>
  <c r="Q117" i="33"/>
  <c r="D118" i="37" s="1"/>
  <c r="Q116" i="33"/>
  <c r="D117" i="37" s="1"/>
  <c r="Q115" i="33"/>
  <c r="D116" i="37" s="1"/>
  <c r="Q114" i="33"/>
  <c r="D115" i="37" s="1"/>
  <c r="Q113" i="33"/>
  <c r="D114" i="37" s="1"/>
  <c r="Q112" i="33"/>
  <c r="D113" i="37" s="1"/>
  <c r="D123" i="37" s="1"/>
  <c r="Q110" i="33"/>
  <c r="D111" i="37" s="1"/>
  <c r="Q109" i="33"/>
  <c r="D110" i="37" s="1"/>
  <c r="Q108" i="33"/>
  <c r="D109" i="37" s="1"/>
  <c r="Q107" i="33"/>
  <c r="D108" i="37" s="1"/>
  <c r="Q104" i="33"/>
  <c r="D105" i="37" s="1"/>
  <c r="Q103" i="33"/>
  <c r="D104" i="37" s="1"/>
  <c r="Q102" i="33"/>
  <c r="D103" i="37" s="1"/>
  <c r="Q96" i="33"/>
  <c r="D97" i="37" s="1"/>
  <c r="Q95" i="33"/>
  <c r="D96" i="37" s="1"/>
  <c r="Q94" i="33"/>
  <c r="D95" i="37" s="1"/>
  <c r="Q92" i="33"/>
  <c r="D93" i="37" s="1"/>
  <c r="Q91" i="33"/>
  <c r="D92" i="37" s="1"/>
  <c r="Q90" i="33"/>
  <c r="D91" i="37" s="1"/>
  <c r="Q89" i="33"/>
  <c r="Q87" i="33"/>
  <c r="D88" i="37" s="1"/>
  <c r="Q85" i="33"/>
  <c r="D86" i="37" s="1"/>
  <c r="Q84" i="33"/>
  <c r="D85" i="37" s="1"/>
  <c r="Q83" i="33"/>
  <c r="D84" i="37" s="1"/>
  <c r="Q82" i="33"/>
  <c r="D83" i="37" s="1"/>
  <c r="Q81" i="33"/>
  <c r="D82" i="37" s="1"/>
  <c r="Q80" i="33"/>
  <c r="D81" i="37" s="1"/>
  <c r="Q78" i="33"/>
  <c r="D79" i="37" s="1"/>
  <c r="Q77" i="33"/>
  <c r="D78" i="37" s="1"/>
  <c r="Q75" i="33"/>
  <c r="D76" i="37" s="1"/>
  <c r="Q74" i="33"/>
  <c r="D75" i="37" s="1"/>
  <c r="Q73" i="33"/>
  <c r="D74" i="37" s="1"/>
  <c r="Q69" i="33"/>
  <c r="D70" i="37" s="1"/>
  <c r="Q68" i="33"/>
  <c r="Q57" i="33"/>
  <c r="D58" i="37" s="1"/>
  <c r="Q58" i="33"/>
  <c r="D59" i="37" s="1"/>
  <c r="Q59" i="33"/>
  <c r="D60" i="37" s="1"/>
  <c r="Q60" i="33"/>
  <c r="D61" i="37" s="1"/>
  <c r="Q62" i="33"/>
  <c r="D63" i="37" s="1"/>
  <c r="Q63" i="33"/>
  <c r="D64" i="37" s="1"/>
  <c r="Q64" i="33"/>
  <c r="D65" i="37" s="1"/>
  <c r="Q65" i="33"/>
  <c r="D66" i="37" s="1"/>
  <c r="Q66" i="33"/>
  <c r="D67" i="37" s="1"/>
  <c r="Q52" i="33"/>
  <c r="D53" i="37" s="1"/>
  <c r="Q51" i="33"/>
  <c r="D52" i="37" s="1"/>
  <c r="Q50" i="33"/>
  <c r="D51" i="37" s="1"/>
  <c r="Q49" i="33"/>
  <c r="D50" i="37" s="1"/>
  <c r="Q47" i="33"/>
  <c r="D48" i="37" s="1"/>
  <c r="Q46" i="33"/>
  <c r="D47" i="37" s="1"/>
  <c r="Q44" i="33"/>
  <c r="D45" i="37" s="1"/>
  <c r="Q43" i="33"/>
  <c r="D44" i="37" s="1"/>
  <c r="Q42" i="33"/>
  <c r="D43" i="37" s="1"/>
  <c r="Q41" i="33"/>
  <c r="D42" i="37" s="1"/>
  <c r="Q40" i="33"/>
  <c r="D41" i="37" s="1"/>
  <c r="Q39" i="33"/>
  <c r="D40" i="37" s="1"/>
  <c r="Q38" i="33"/>
  <c r="D39" i="37" s="1"/>
  <c r="Q37" i="33"/>
  <c r="D38" i="37" s="1"/>
  <c r="Q35" i="33"/>
  <c r="D36" i="37" s="1"/>
  <c r="Q34" i="33"/>
  <c r="D35" i="37" s="1"/>
  <c r="Q33" i="33"/>
  <c r="D34" i="37" s="1"/>
  <c r="Q32" i="33"/>
  <c r="D33" i="37" s="1"/>
  <c r="Q31" i="33"/>
  <c r="D32" i="37" s="1"/>
  <c r="Q30" i="33"/>
  <c r="D31" i="37" s="1"/>
  <c r="Q29" i="33"/>
  <c r="D30" i="37" s="1"/>
  <c r="Q28" i="33"/>
  <c r="D29" i="37" s="1"/>
  <c r="Q27" i="33"/>
  <c r="D28" i="37" s="1"/>
  <c r="Q26" i="33"/>
  <c r="D27" i="37" s="1"/>
  <c r="Q25" i="33"/>
  <c r="Q24" i="33"/>
  <c r="D25" i="37" s="1"/>
  <c r="Q22" i="33"/>
  <c r="D23" i="37" s="1"/>
  <c r="Q21" i="33"/>
  <c r="Q18" i="33"/>
  <c r="D19" i="37" s="1"/>
  <c r="Q17" i="33"/>
  <c r="D18" i="37" s="1"/>
  <c r="Q16" i="33"/>
  <c r="D17" i="37" s="1"/>
  <c r="Q15" i="33"/>
  <c r="D16" i="37" s="1"/>
  <c r="Q14" i="33"/>
  <c r="D15" i="37" s="1"/>
  <c r="Q13" i="33"/>
  <c r="D14" i="37" s="1"/>
  <c r="Q12" i="33"/>
  <c r="D13" i="37" s="1"/>
  <c r="Q9" i="33"/>
  <c r="D10" i="37" s="1"/>
  <c r="Q8" i="33"/>
  <c r="D9" i="37" s="1"/>
  <c r="Q7" i="33"/>
  <c r="D8" i="37" s="1"/>
  <c r="Q6" i="33"/>
  <c r="D7" i="37" s="1"/>
  <c r="Q5" i="33"/>
  <c r="D6" i="37" s="1"/>
  <c r="Q3" i="33"/>
  <c r="P133" i="40"/>
  <c r="O133" i="40"/>
  <c r="N133" i="40"/>
  <c r="M133" i="40"/>
  <c r="L133" i="40"/>
  <c r="K133" i="40"/>
  <c r="J133" i="40"/>
  <c r="I133" i="40"/>
  <c r="H133" i="40"/>
  <c r="G133" i="40"/>
  <c r="F133" i="40"/>
  <c r="E133" i="40"/>
  <c r="D133" i="40"/>
  <c r="P122" i="40"/>
  <c r="O122" i="40"/>
  <c r="N122" i="40"/>
  <c r="M122" i="40"/>
  <c r="L122" i="40"/>
  <c r="K122" i="40"/>
  <c r="J122" i="40"/>
  <c r="I122" i="40"/>
  <c r="H122" i="40"/>
  <c r="G122" i="40"/>
  <c r="F122" i="40"/>
  <c r="E122" i="40"/>
  <c r="D122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R53" i="40" s="1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R10" i="40" s="1"/>
  <c r="G4" i="37"/>
  <c r="G11" i="37" s="1"/>
  <c r="G135" i="37" s="1"/>
  <c r="C4" i="37"/>
  <c r="C11" i="37" s="1"/>
  <c r="C135" i="37" s="1"/>
  <c r="R100" i="40" l="1"/>
  <c r="R67" i="33"/>
  <c r="R97" i="40"/>
  <c r="Q10" i="33"/>
  <c r="D4" i="37"/>
  <c r="Q36" i="33"/>
  <c r="D26" i="37"/>
  <c r="D37" i="37" s="1"/>
  <c r="Q97" i="33"/>
  <c r="D90" i="37"/>
  <c r="D98" i="37" s="1"/>
  <c r="R100" i="33"/>
  <c r="Q45" i="40"/>
  <c r="H38" i="37"/>
  <c r="H46" i="37" s="1"/>
  <c r="R45" i="40"/>
  <c r="D68" i="37"/>
  <c r="Q23" i="33"/>
  <c r="D22" i="37"/>
  <c r="D24" i="37" s="1"/>
  <c r="R88" i="40"/>
  <c r="Q76" i="33"/>
  <c r="D69" i="37"/>
  <c r="D77" i="37" s="1"/>
  <c r="R10" i="33"/>
  <c r="R53" i="33"/>
  <c r="Q23" i="40"/>
  <c r="H22" i="37"/>
  <c r="H24" i="37" s="1"/>
  <c r="D54" i="37"/>
  <c r="R97" i="33"/>
  <c r="R36" i="40"/>
  <c r="H37" i="37"/>
  <c r="H123" i="37"/>
  <c r="R76" i="40"/>
  <c r="R45" i="33"/>
  <c r="H11" i="37"/>
  <c r="I4" i="37"/>
  <c r="R122" i="40"/>
  <c r="D20" i="37"/>
  <c r="R88" i="33"/>
  <c r="H98" i="37"/>
  <c r="D89" i="37"/>
  <c r="D112" i="37"/>
  <c r="R133" i="33"/>
  <c r="R67" i="40"/>
  <c r="D134" i="37"/>
  <c r="R36" i="33"/>
  <c r="Q53" i="40"/>
  <c r="H47" i="37"/>
  <c r="H54" i="37" s="1"/>
  <c r="H135" i="37" s="1"/>
  <c r="Q76" i="40"/>
  <c r="H69" i="37"/>
  <c r="H77" i="37" s="1"/>
  <c r="R111" i="40"/>
  <c r="R76" i="33"/>
  <c r="R23" i="40"/>
  <c r="R19" i="40"/>
  <c r="R122" i="33"/>
  <c r="E137" i="37"/>
  <c r="R56" i="40"/>
  <c r="D46" i="37"/>
  <c r="R23" i="33"/>
  <c r="H20" i="37"/>
  <c r="Q67" i="33"/>
  <c r="Q19" i="33"/>
  <c r="Q122" i="33"/>
  <c r="Q88" i="33"/>
  <c r="Q45" i="33"/>
  <c r="Q53" i="33"/>
  <c r="Q133" i="33"/>
  <c r="Q111" i="33"/>
  <c r="H134" i="33"/>
  <c r="P134" i="33"/>
  <c r="I134" i="33"/>
  <c r="Q19" i="40"/>
  <c r="Q36" i="40"/>
  <c r="Q122" i="40"/>
  <c r="Q10" i="40"/>
  <c r="Q88" i="40"/>
  <c r="Q111" i="40"/>
  <c r="Q97" i="40"/>
  <c r="Q133" i="40"/>
  <c r="Q67" i="40"/>
  <c r="J134" i="33"/>
  <c r="K134" i="33"/>
  <c r="D134" i="33"/>
  <c r="L134" i="33"/>
  <c r="E134" i="33"/>
  <c r="M134" i="33"/>
  <c r="F134" i="33"/>
  <c r="N134" i="33"/>
  <c r="G134" i="33"/>
  <c r="O134" i="33"/>
  <c r="K134" i="40"/>
  <c r="D134" i="40"/>
  <c r="L134" i="40"/>
  <c r="J134" i="40"/>
  <c r="I134" i="40"/>
  <c r="E134" i="40"/>
  <c r="M134" i="40"/>
  <c r="F134" i="40"/>
  <c r="N134" i="40"/>
  <c r="G134" i="40"/>
  <c r="O134" i="40"/>
  <c r="H134" i="40"/>
  <c r="P134" i="40"/>
  <c r="D11" i="37" l="1"/>
  <c r="D135" i="37"/>
  <c r="D133" i="39"/>
  <c r="D122" i="39"/>
  <c r="D111" i="39"/>
  <c r="D100" i="39"/>
  <c r="D97" i="39"/>
  <c r="D88" i="39"/>
  <c r="D76" i="39"/>
  <c r="D67" i="39"/>
  <c r="D56" i="39"/>
  <c r="D53" i="39"/>
  <c r="D45" i="39"/>
  <c r="D36" i="39"/>
  <c r="D23" i="39"/>
  <c r="D19" i="39"/>
  <c r="D10" i="39"/>
  <c r="D134" i="39" l="1"/>
  <c r="E4" i="37"/>
  <c r="E5" i="37"/>
  <c r="F5" i="37" s="1"/>
  <c r="E6" i="37"/>
  <c r="E7" i="37"/>
  <c r="E8" i="37"/>
  <c r="F8" i="37" s="1"/>
  <c r="E9" i="37"/>
  <c r="F9" i="37" s="1"/>
  <c r="E10" i="37"/>
  <c r="F10" i="37" s="1"/>
  <c r="E12" i="37"/>
  <c r="E13" i="37"/>
  <c r="F13" i="37" s="1"/>
  <c r="E14" i="37"/>
  <c r="F14" i="37" s="1"/>
  <c r="E15" i="37"/>
  <c r="F15" i="37" s="1"/>
  <c r="E16" i="37"/>
  <c r="F16" i="37" s="1"/>
  <c r="E17" i="37"/>
  <c r="F17" i="37" s="1"/>
  <c r="E18" i="37"/>
  <c r="F18" i="37" s="1"/>
  <c r="E19" i="37"/>
  <c r="F19" i="37" s="1"/>
  <c r="E21" i="37"/>
  <c r="E22" i="37"/>
  <c r="E23" i="37"/>
  <c r="E25" i="37"/>
  <c r="E26" i="37"/>
  <c r="E27" i="37"/>
  <c r="F27" i="37" s="1"/>
  <c r="E28" i="37"/>
  <c r="F28" i="37" s="1"/>
  <c r="E29" i="37"/>
  <c r="F29" i="37" s="1"/>
  <c r="E30" i="37"/>
  <c r="E31" i="37"/>
  <c r="F31" i="37" s="1"/>
  <c r="E32" i="37"/>
  <c r="F32" i="37" s="1"/>
  <c r="E33" i="37"/>
  <c r="F33" i="37" s="1"/>
  <c r="E34" i="37"/>
  <c r="E35" i="37"/>
  <c r="F35" i="37" s="1"/>
  <c r="E36" i="37"/>
  <c r="F36" i="37" s="1"/>
  <c r="E38" i="37"/>
  <c r="E39" i="37"/>
  <c r="E40" i="37"/>
  <c r="F40" i="37" s="1"/>
  <c r="E41" i="37"/>
  <c r="F41" i="37" s="1"/>
  <c r="E42" i="37"/>
  <c r="E43" i="37"/>
  <c r="E44" i="37"/>
  <c r="F44" i="37" s="1"/>
  <c r="E45" i="37"/>
  <c r="F45" i="37" s="1"/>
  <c r="E47" i="37"/>
  <c r="E48" i="37"/>
  <c r="F48" i="37" s="1"/>
  <c r="E49" i="37"/>
  <c r="E50" i="37"/>
  <c r="F50" i="37" s="1"/>
  <c r="E51" i="37"/>
  <c r="F51" i="37" s="1"/>
  <c r="E52" i="37"/>
  <c r="F52" i="37" s="1"/>
  <c r="E53" i="37"/>
  <c r="F53" i="37" s="1"/>
  <c r="E55" i="37"/>
  <c r="E56" i="37"/>
  <c r="F56" i="37" s="1"/>
  <c r="E58" i="37"/>
  <c r="E59" i="37"/>
  <c r="F59" i="37" s="1"/>
  <c r="E60" i="37"/>
  <c r="F60" i="37" s="1"/>
  <c r="E61" i="37"/>
  <c r="F61" i="37" s="1"/>
  <c r="E62" i="37"/>
  <c r="F62" i="37" s="1"/>
  <c r="E63" i="37"/>
  <c r="F63" i="37" s="1"/>
  <c r="E64" i="37"/>
  <c r="F64" i="37" s="1"/>
  <c r="E65" i="37"/>
  <c r="E66" i="37"/>
  <c r="F66" i="37" s="1"/>
  <c r="E67" i="37"/>
  <c r="F67" i="37" s="1"/>
  <c r="E69" i="37"/>
  <c r="E70" i="37"/>
  <c r="E71" i="37"/>
  <c r="E72" i="37"/>
  <c r="F72" i="37" s="1"/>
  <c r="E73" i="37"/>
  <c r="F73" i="37" s="1"/>
  <c r="E74" i="37"/>
  <c r="E75" i="37"/>
  <c r="E76" i="37"/>
  <c r="F76" i="37" s="1"/>
  <c r="E78" i="37"/>
  <c r="E79" i="37"/>
  <c r="F79" i="37" s="1"/>
  <c r="E80" i="37"/>
  <c r="F80" i="37" s="1"/>
  <c r="E81" i="37"/>
  <c r="F81" i="37" s="1"/>
  <c r="E82" i="37"/>
  <c r="E83" i="37"/>
  <c r="F83" i="37" s="1"/>
  <c r="E84" i="37"/>
  <c r="F84" i="37" s="1"/>
  <c r="E85" i="37"/>
  <c r="F85" i="37" s="1"/>
  <c r="E86" i="37"/>
  <c r="E87" i="37"/>
  <c r="F87" i="37" s="1"/>
  <c r="E88" i="37"/>
  <c r="F88" i="37" s="1"/>
  <c r="E90" i="37"/>
  <c r="E91" i="37"/>
  <c r="E92" i="37"/>
  <c r="F92" i="37" s="1"/>
  <c r="E93" i="37"/>
  <c r="F93" i="37" s="1"/>
  <c r="E94" i="37"/>
  <c r="E95" i="37"/>
  <c r="E96" i="37"/>
  <c r="F96" i="37" s="1"/>
  <c r="E97" i="37"/>
  <c r="F97" i="37" s="1"/>
  <c r="E99" i="37"/>
  <c r="E100" i="37"/>
  <c r="F100" i="37" s="1"/>
  <c r="E102" i="37"/>
  <c r="E103" i="37"/>
  <c r="E104" i="37"/>
  <c r="F104" i="37" s="1"/>
  <c r="E105" i="37"/>
  <c r="F105" i="37" s="1"/>
  <c r="E106" i="37"/>
  <c r="E107" i="37"/>
  <c r="E108" i="37"/>
  <c r="F108" i="37" s="1"/>
  <c r="E109" i="37"/>
  <c r="F109" i="37" s="1"/>
  <c r="E110" i="37"/>
  <c r="E111" i="37"/>
  <c r="E113" i="37"/>
  <c r="E114" i="37"/>
  <c r="F114" i="37" s="1"/>
  <c r="E115" i="37"/>
  <c r="F115" i="37" s="1"/>
  <c r="E116" i="37"/>
  <c r="F116" i="37" s="1"/>
  <c r="E117" i="37"/>
  <c r="E118" i="37"/>
  <c r="F118" i="37" s="1"/>
  <c r="E119" i="37"/>
  <c r="F119" i="37" s="1"/>
  <c r="E120" i="37"/>
  <c r="F120" i="37" s="1"/>
  <c r="E121" i="37"/>
  <c r="F121" i="37" s="1"/>
  <c r="E122" i="37"/>
  <c r="F122" i="37" s="1"/>
  <c r="E124" i="37"/>
  <c r="E125" i="37"/>
  <c r="F125" i="37" s="1"/>
  <c r="E126" i="37"/>
  <c r="E127" i="37"/>
  <c r="E128" i="37"/>
  <c r="F128" i="37" s="1"/>
  <c r="E129" i="37"/>
  <c r="F129" i="37" s="1"/>
  <c r="E130" i="37"/>
  <c r="E131" i="37"/>
  <c r="F131" i="37" s="1"/>
  <c r="E132" i="37"/>
  <c r="F132" i="37" s="1"/>
  <c r="E133" i="37"/>
  <c r="F133" i="37" s="1"/>
  <c r="J4" i="37"/>
  <c r="I5" i="37"/>
  <c r="I6" i="37"/>
  <c r="I7" i="37"/>
  <c r="I8" i="37"/>
  <c r="J8" i="37" s="1"/>
  <c r="I9" i="37"/>
  <c r="J9" i="37" s="1"/>
  <c r="I10" i="37"/>
  <c r="I12" i="37"/>
  <c r="I13" i="37"/>
  <c r="I14" i="37"/>
  <c r="J14" i="37" s="1"/>
  <c r="I15" i="37"/>
  <c r="J15" i="37" s="1"/>
  <c r="I16" i="37"/>
  <c r="J16" i="37" s="1"/>
  <c r="I17" i="37"/>
  <c r="J17" i="37" s="1"/>
  <c r="I18" i="37"/>
  <c r="J18" i="37" s="1"/>
  <c r="I19" i="37"/>
  <c r="J19" i="37" s="1"/>
  <c r="I21" i="37"/>
  <c r="I22" i="37"/>
  <c r="I23" i="37"/>
  <c r="I25" i="37"/>
  <c r="I26" i="37"/>
  <c r="J26" i="37" s="1"/>
  <c r="I27" i="37"/>
  <c r="J27" i="37" s="1"/>
  <c r="I28" i="37"/>
  <c r="J28" i="37" s="1"/>
  <c r="I29" i="37"/>
  <c r="J29" i="37" s="1"/>
  <c r="I30" i="37"/>
  <c r="J30" i="37" s="1"/>
  <c r="I31" i="37"/>
  <c r="J31" i="37" s="1"/>
  <c r="I32" i="37"/>
  <c r="J32" i="37" s="1"/>
  <c r="I33" i="37"/>
  <c r="J33" i="37" s="1"/>
  <c r="I34" i="37"/>
  <c r="J34" i="37" s="1"/>
  <c r="I35" i="37"/>
  <c r="J35" i="37" s="1"/>
  <c r="I36" i="37"/>
  <c r="J36" i="37" s="1"/>
  <c r="I38" i="37"/>
  <c r="I39" i="37"/>
  <c r="I40" i="37"/>
  <c r="J40" i="37" s="1"/>
  <c r="I41" i="37"/>
  <c r="J41" i="37" s="1"/>
  <c r="I42" i="37"/>
  <c r="J42" i="37" s="1"/>
  <c r="I43" i="37"/>
  <c r="J43" i="37" s="1"/>
  <c r="I44" i="37"/>
  <c r="J44" i="37" s="1"/>
  <c r="I45" i="37"/>
  <c r="J45" i="37" s="1"/>
  <c r="I47" i="37"/>
  <c r="I48" i="37"/>
  <c r="J48" i="37" s="1"/>
  <c r="I49" i="37"/>
  <c r="I50" i="37"/>
  <c r="J50" i="37" s="1"/>
  <c r="I51" i="37"/>
  <c r="J51" i="37" s="1"/>
  <c r="I52" i="37"/>
  <c r="J52" i="37" s="1"/>
  <c r="I53" i="37"/>
  <c r="J53" i="37" s="1"/>
  <c r="I55" i="37"/>
  <c r="I56" i="37"/>
  <c r="J56" i="37" s="1"/>
  <c r="I58" i="37"/>
  <c r="I59" i="37"/>
  <c r="J59" i="37" s="1"/>
  <c r="I60" i="37"/>
  <c r="J60" i="37" s="1"/>
  <c r="I61" i="37"/>
  <c r="J61" i="37" s="1"/>
  <c r="I62" i="37"/>
  <c r="J62" i="37" s="1"/>
  <c r="I63" i="37"/>
  <c r="J63" i="37" s="1"/>
  <c r="I64" i="37"/>
  <c r="J64" i="37" s="1"/>
  <c r="I65" i="37"/>
  <c r="J65" i="37" s="1"/>
  <c r="I66" i="37"/>
  <c r="J66" i="37" s="1"/>
  <c r="I67" i="37"/>
  <c r="J67" i="37" s="1"/>
  <c r="I69" i="37"/>
  <c r="I70" i="37"/>
  <c r="J70" i="37" s="1"/>
  <c r="I71" i="37"/>
  <c r="I72" i="37"/>
  <c r="J72" i="37" s="1"/>
  <c r="I73" i="37"/>
  <c r="J73" i="37" s="1"/>
  <c r="I74" i="37"/>
  <c r="J74" i="37" s="1"/>
  <c r="I75" i="37"/>
  <c r="J75" i="37" s="1"/>
  <c r="I76" i="37"/>
  <c r="J76" i="37" s="1"/>
  <c r="I78" i="37"/>
  <c r="I79" i="37"/>
  <c r="J79" i="37" s="1"/>
  <c r="I80" i="37"/>
  <c r="J80" i="37" s="1"/>
  <c r="I81" i="37"/>
  <c r="J81" i="37" s="1"/>
  <c r="I82" i="37"/>
  <c r="J82" i="37" s="1"/>
  <c r="I83" i="37"/>
  <c r="J83" i="37" s="1"/>
  <c r="I84" i="37"/>
  <c r="J84" i="37" s="1"/>
  <c r="I85" i="37"/>
  <c r="J85" i="37" s="1"/>
  <c r="I86" i="37"/>
  <c r="J86" i="37" s="1"/>
  <c r="I87" i="37"/>
  <c r="J87" i="37" s="1"/>
  <c r="I88" i="37"/>
  <c r="J88" i="37" s="1"/>
  <c r="I90" i="37"/>
  <c r="I91" i="37"/>
  <c r="I92" i="37"/>
  <c r="J92" i="37" s="1"/>
  <c r="I93" i="37"/>
  <c r="J93" i="37" s="1"/>
  <c r="I94" i="37"/>
  <c r="J94" i="37" s="1"/>
  <c r="I95" i="37"/>
  <c r="J95" i="37" s="1"/>
  <c r="I96" i="37"/>
  <c r="J96" i="37" s="1"/>
  <c r="I97" i="37"/>
  <c r="J97" i="37" s="1"/>
  <c r="I99" i="37"/>
  <c r="I100" i="37"/>
  <c r="J100" i="37" s="1"/>
  <c r="I102" i="37"/>
  <c r="I103" i="37"/>
  <c r="I104" i="37"/>
  <c r="J104" i="37" s="1"/>
  <c r="I105" i="37"/>
  <c r="J105" i="37" s="1"/>
  <c r="I106" i="37"/>
  <c r="J106" i="37" s="1"/>
  <c r="I107" i="37"/>
  <c r="I108" i="37"/>
  <c r="J108" i="37" s="1"/>
  <c r="I109" i="37"/>
  <c r="J109" i="37" s="1"/>
  <c r="I110" i="37"/>
  <c r="J110" i="37" s="1"/>
  <c r="I111" i="37"/>
  <c r="I113" i="37"/>
  <c r="I114" i="37"/>
  <c r="J114" i="37" s="1"/>
  <c r="I115" i="37"/>
  <c r="J115" i="37" s="1"/>
  <c r="I116" i="37"/>
  <c r="J116" i="37" s="1"/>
  <c r="I117" i="37"/>
  <c r="J117" i="37" s="1"/>
  <c r="I118" i="37"/>
  <c r="J118" i="37" s="1"/>
  <c r="I119" i="37"/>
  <c r="J119" i="37" s="1"/>
  <c r="I120" i="37"/>
  <c r="J120" i="37" s="1"/>
  <c r="I121" i="37"/>
  <c r="J121" i="37" s="1"/>
  <c r="I122" i="37"/>
  <c r="J122" i="37" s="1"/>
  <c r="I124" i="37"/>
  <c r="I125" i="37"/>
  <c r="I126" i="37"/>
  <c r="J126" i="37" s="1"/>
  <c r="I127" i="37"/>
  <c r="J127" i="37" s="1"/>
  <c r="I128" i="37"/>
  <c r="J128" i="37" s="1"/>
  <c r="I129" i="37"/>
  <c r="J129" i="37" s="1"/>
  <c r="I130" i="37"/>
  <c r="J130" i="37" s="1"/>
  <c r="I131" i="37"/>
  <c r="J131" i="37" s="1"/>
  <c r="I132" i="37"/>
  <c r="J132" i="37" s="1"/>
  <c r="I133" i="37"/>
  <c r="J133" i="37" s="1"/>
  <c r="E123" i="30"/>
  <c r="E112" i="30"/>
  <c r="E101" i="30"/>
  <c r="C101" i="30"/>
  <c r="E98" i="30"/>
  <c r="C98" i="30"/>
  <c r="E89" i="30"/>
  <c r="E68" i="30"/>
  <c r="C68" i="30"/>
  <c r="C57" i="30"/>
  <c r="E54" i="30"/>
  <c r="C54" i="30"/>
  <c r="E46" i="30"/>
  <c r="C46" i="30"/>
  <c r="E37" i="30"/>
  <c r="C37" i="30"/>
  <c r="E24" i="30"/>
  <c r="E20" i="30"/>
  <c r="C20" i="30"/>
  <c r="E11" i="30"/>
  <c r="C11" i="30"/>
  <c r="E36" i="17"/>
  <c r="D36" i="17"/>
  <c r="E34" i="17"/>
  <c r="D34" i="17"/>
  <c r="E30" i="17"/>
  <c r="D30" i="17"/>
  <c r="E28" i="17"/>
  <c r="D28" i="17"/>
  <c r="E25" i="17"/>
  <c r="D25" i="17"/>
  <c r="E21" i="17"/>
  <c r="D21" i="17"/>
  <c r="E14" i="17"/>
  <c r="D14" i="17"/>
  <c r="E12" i="17"/>
  <c r="D12" i="17"/>
  <c r="E4" i="17"/>
  <c r="E37" i="17" s="1"/>
  <c r="D4" i="17"/>
  <c r="D37" i="17" s="1"/>
  <c r="G194" i="18"/>
  <c r="F194" i="18"/>
  <c r="E194" i="18"/>
  <c r="D194" i="18"/>
  <c r="G192" i="18"/>
  <c r="F192" i="18"/>
  <c r="E192" i="18"/>
  <c r="D192" i="18"/>
  <c r="G163" i="18"/>
  <c r="F163" i="18"/>
  <c r="E163" i="18"/>
  <c r="D163" i="18"/>
  <c r="G142" i="18"/>
  <c r="F142" i="18"/>
  <c r="E142" i="18"/>
  <c r="D142" i="18"/>
  <c r="G140" i="18"/>
  <c r="F140" i="18"/>
  <c r="E140" i="18"/>
  <c r="D140" i="18"/>
  <c r="G136" i="18"/>
  <c r="F136" i="18"/>
  <c r="E136" i="18"/>
  <c r="D136" i="18"/>
  <c r="G132" i="18"/>
  <c r="F132" i="18"/>
  <c r="E132" i="18"/>
  <c r="D132" i="18"/>
  <c r="G111" i="18"/>
  <c r="F111" i="18"/>
  <c r="E111" i="18"/>
  <c r="D111" i="18"/>
  <c r="G95" i="18"/>
  <c r="F95" i="18"/>
  <c r="E95" i="18"/>
  <c r="D95" i="18"/>
  <c r="G90" i="18"/>
  <c r="F90" i="18"/>
  <c r="E90" i="18"/>
  <c r="D90" i="18"/>
  <c r="G74" i="18"/>
  <c r="F74" i="18"/>
  <c r="E74" i="18"/>
  <c r="D74" i="18"/>
  <c r="G62" i="18"/>
  <c r="F62" i="18"/>
  <c r="E62" i="18"/>
  <c r="D62" i="18"/>
  <c r="G29" i="18"/>
  <c r="F29" i="18"/>
  <c r="E29" i="18"/>
  <c r="D29" i="18"/>
  <c r="G17" i="18"/>
  <c r="F17" i="18"/>
  <c r="E17" i="18"/>
  <c r="D17" i="18"/>
  <c r="G6" i="18"/>
  <c r="G195" i="18" s="1"/>
  <c r="F6" i="18"/>
  <c r="F195" i="18" s="1"/>
  <c r="E6" i="18"/>
  <c r="E196" i="18" s="1"/>
  <c r="D6" i="18"/>
  <c r="D195" i="18" s="1"/>
  <c r="N133" i="36"/>
  <c r="M133" i="36"/>
  <c r="K133" i="36"/>
  <c r="J133" i="36"/>
  <c r="H133" i="36"/>
  <c r="E133" i="36"/>
  <c r="D133" i="36"/>
  <c r="N122" i="36"/>
  <c r="M122" i="36"/>
  <c r="K122" i="36"/>
  <c r="J122" i="36"/>
  <c r="J134" i="36" s="1"/>
  <c r="H122" i="36"/>
  <c r="E122" i="36"/>
  <c r="D122" i="36"/>
  <c r="N111" i="36"/>
  <c r="M111" i="36"/>
  <c r="K111" i="36"/>
  <c r="J111" i="36"/>
  <c r="H111" i="36"/>
  <c r="E111" i="36"/>
  <c r="D111" i="36"/>
  <c r="N100" i="36"/>
  <c r="M100" i="36"/>
  <c r="K100" i="36"/>
  <c r="J100" i="36"/>
  <c r="H100" i="36"/>
  <c r="E100" i="36"/>
  <c r="E134" i="36" s="1"/>
  <c r="D100" i="36"/>
  <c r="N97" i="36"/>
  <c r="M97" i="36"/>
  <c r="K97" i="36"/>
  <c r="J97" i="36"/>
  <c r="H97" i="36"/>
  <c r="E97" i="36"/>
  <c r="D97" i="36"/>
  <c r="N88" i="36"/>
  <c r="M88" i="36"/>
  <c r="K88" i="36"/>
  <c r="J88" i="36"/>
  <c r="H88" i="36"/>
  <c r="E88" i="36"/>
  <c r="D88" i="36"/>
  <c r="N76" i="36"/>
  <c r="N134" i="36" s="1"/>
  <c r="M76" i="36"/>
  <c r="K76" i="36"/>
  <c r="J76" i="36"/>
  <c r="H76" i="36"/>
  <c r="E76" i="36"/>
  <c r="D76" i="36"/>
  <c r="N67" i="36"/>
  <c r="M67" i="36"/>
  <c r="K67" i="36"/>
  <c r="J67" i="36"/>
  <c r="H67" i="36"/>
  <c r="E67" i="36"/>
  <c r="D67" i="36"/>
  <c r="N56" i="36"/>
  <c r="M56" i="36"/>
  <c r="K56" i="36"/>
  <c r="K134" i="36" s="1"/>
  <c r="J56" i="36"/>
  <c r="H56" i="36"/>
  <c r="E56" i="36"/>
  <c r="D56" i="36"/>
  <c r="N53" i="36"/>
  <c r="M53" i="36"/>
  <c r="K53" i="36"/>
  <c r="J53" i="36"/>
  <c r="H53" i="36"/>
  <c r="E53" i="36"/>
  <c r="D53" i="36"/>
  <c r="N45" i="36"/>
  <c r="M45" i="36"/>
  <c r="K45" i="36"/>
  <c r="J45" i="36"/>
  <c r="H45" i="36"/>
  <c r="H134" i="36" s="1"/>
  <c r="E45" i="36"/>
  <c r="D45" i="36"/>
  <c r="N36" i="36"/>
  <c r="M36" i="36"/>
  <c r="K36" i="36"/>
  <c r="J36" i="36"/>
  <c r="H36" i="36"/>
  <c r="E36" i="36"/>
  <c r="D36" i="36"/>
  <c r="N23" i="36"/>
  <c r="M23" i="36"/>
  <c r="K23" i="36"/>
  <c r="J23" i="36"/>
  <c r="H23" i="36"/>
  <c r="E23" i="36"/>
  <c r="D23" i="36"/>
  <c r="N19" i="36"/>
  <c r="M19" i="36"/>
  <c r="K19" i="36"/>
  <c r="J19" i="36"/>
  <c r="H19" i="36"/>
  <c r="E19" i="36"/>
  <c r="D19" i="36"/>
  <c r="N10" i="36"/>
  <c r="M10" i="36"/>
  <c r="K10" i="36"/>
  <c r="J10" i="36"/>
  <c r="H10" i="36"/>
  <c r="E10" i="36"/>
  <c r="D10" i="36"/>
  <c r="D134" i="36" s="1"/>
  <c r="M134" i="36"/>
  <c r="O133" i="16"/>
  <c r="M133" i="16"/>
  <c r="L133" i="16"/>
  <c r="K133" i="16"/>
  <c r="J133" i="16"/>
  <c r="G133" i="16"/>
  <c r="F133" i="16"/>
  <c r="E133" i="16"/>
  <c r="D133" i="16"/>
  <c r="O122" i="16"/>
  <c r="M122" i="16"/>
  <c r="L122" i="16"/>
  <c r="K122" i="16"/>
  <c r="J122" i="16"/>
  <c r="G122" i="16"/>
  <c r="F122" i="16"/>
  <c r="E122" i="16"/>
  <c r="D122" i="16"/>
  <c r="O111" i="16"/>
  <c r="M111" i="16"/>
  <c r="L111" i="16"/>
  <c r="K111" i="16"/>
  <c r="J111" i="16"/>
  <c r="G111" i="16"/>
  <c r="F111" i="16"/>
  <c r="E111" i="16"/>
  <c r="D111" i="16"/>
  <c r="O100" i="16"/>
  <c r="M100" i="16"/>
  <c r="L100" i="16"/>
  <c r="K100" i="16"/>
  <c r="J100" i="16"/>
  <c r="G100" i="16"/>
  <c r="F100" i="16"/>
  <c r="E100" i="16"/>
  <c r="D100" i="16"/>
  <c r="O97" i="16"/>
  <c r="M97" i="16"/>
  <c r="L97" i="16"/>
  <c r="K97" i="16"/>
  <c r="J97" i="16"/>
  <c r="G97" i="16"/>
  <c r="F97" i="16"/>
  <c r="E97" i="16"/>
  <c r="D97" i="16"/>
  <c r="O88" i="16"/>
  <c r="M88" i="16"/>
  <c r="L88" i="16"/>
  <c r="K88" i="16"/>
  <c r="J88" i="16"/>
  <c r="G88" i="16"/>
  <c r="F88" i="16"/>
  <c r="E88" i="16"/>
  <c r="D88" i="16"/>
  <c r="O76" i="16"/>
  <c r="M76" i="16"/>
  <c r="L76" i="16"/>
  <c r="K76" i="16"/>
  <c r="J76" i="16"/>
  <c r="G76" i="16"/>
  <c r="F76" i="16"/>
  <c r="E76" i="16"/>
  <c r="D76" i="16"/>
  <c r="O67" i="16"/>
  <c r="M67" i="16"/>
  <c r="L67" i="16"/>
  <c r="K67" i="16"/>
  <c r="J67" i="16"/>
  <c r="G67" i="16"/>
  <c r="F67" i="16"/>
  <c r="E67" i="16"/>
  <c r="D67" i="16"/>
  <c r="O56" i="16"/>
  <c r="M56" i="16"/>
  <c r="L56" i="16"/>
  <c r="K56" i="16"/>
  <c r="J56" i="16"/>
  <c r="G56" i="16"/>
  <c r="F56" i="16"/>
  <c r="E56" i="16"/>
  <c r="D56" i="16"/>
  <c r="O53" i="16"/>
  <c r="M53" i="16"/>
  <c r="L53" i="16"/>
  <c r="K53" i="16"/>
  <c r="J53" i="16"/>
  <c r="G53" i="16"/>
  <c r="F53" i="16"/>
  <c r="E53" i="16"/>
  <c r="D53" i="16"/>
  <c r="O45" i="16"/>
  <c r="M45" i="16"/>
  <c r="L45" i="16"/>
  <c r="K45" i="16"/>
  <c r="J45" i="16"/>
  <c r="G45" i="16"/>
  <c r="F45" i="16"/>
  <c r="E45" i="16"/>
  <c r="D45" i="16"/>
  <c r="O36" i="16"/>
  <c r="M36" i="16"/>
  <c r="L36" i="16"/>
  <c r="K36" i="16"/>
  <c r="J36" i="16"/>
  <c r="G36" i="16"/>
  <c r="F36" i="16"/>
  <c r="E36" i="16"/>
  <c r="E134" i="16"/>
  <c r="D36" i="16"/>
  <c r="O23" i="16"/>
  <c r="M23" i="16"/>
  <c r="L23" i="16"/>
  <c r="K23" i="16"/>
  <c r="J23" i="16"/>
  <c r="G23" i="16"/>
  <c r="F23" i="16"/>
  <c r="E23" i="16"/>
  <c r="D23" i="16"/>
  <c r="O19" i="16"/>
  <c r="M19" i="16"/>
  <c r="L19" i="16"/>
  <c r="K19" i="16"/>
  <c r="J19" i="16"/>
  <c r="G19" i="16"/>
  <c r="F19" i="16"/>
  <c r="E19" i="16"/>
  <c r="D19" i="16"/>
  <c r="O10" i="16"/>
  <c r="O134" i="16" s="1"/>
  <c r="M10" i="16"/>
  <c r="M134" i="16" s="1"/>
  <c r="L10" i="16"/>
  <c r="L134" i="16" s="1"/>
  <c r="K10" i="16"/>
  <c r="K134" i="16" s="1"/>
  <c r="J10" i="16"/>
  <c r="J134" i="16" s="1"/>
  <c r="G10" i="16"/>
  <c r="F10" i="16"/>
  <c r="F134" i="16" s="1"/>
  <c r="E10" i="16"/>
  <c r="D10" i="16"/>
  <c r="D134" i="16" s="1"/>
  <c r="G134" i="16"/>
  <c r="T4" i="31"/>
  <c r="I124" i="31"/>
  <c r="I87" i="31"/>
  <c r="I33" i="31"/>
  <c r="I15" i="31"/>
  <c r="V133" i="31"/>
  <c r="V132" i="31"/>
  <c r="V131" i="31"/>
  <c r="V130" i="31"/>
  <c r="V129" i="31"/>
  <c r="V128" i="31"/>
  <c r="V127" i="31"/>
  <c r="V126" i="31"/>
  <c r="V125" i="31"/>
  <c r="V124" i="31"/>
  <c r="V122" i="31"/>
  <c r="V121" i="31"/>
  <c r="V120" i="31"/>
  <c r="V119" i="31"/>
  <c r="V118" i="31"/>
  <c r="V117" i="31"/>
  <c r="V116" i="31"/>
  <c r="V115" i="31"/>
  <c r="V114" i="31"/>
  <c r="V113" i="31"/>
  <c r="V111" i="31"/>
  <c r="V110" i="31"/>
  <c r="V109" i="31"/>
  <c r="V108" i="31"/>
  <c r="V107" i="31"/>
  <c r="V106" i="31"/>
  <c r="V105" i="31"/>
  <c r="V104" i="31"/>
  <c r="V103" i="31"/>
  <c r="V102" i="31"/>
  <c r="V100" i="31"/>
  <c r="V99" i="31"/>
  <c r="V101" i="31" s="1"/>
  <c r="V97" i="31"/>
  <c r="V96" i="31"/>
  <c r="V95" i="31"/>
  <c r="V94" i="31"/>
  <c r="V93" i="31"/>
  <c r="V92" i="31"/>
  <c r="V91" i="31"/>
  <c r="V90" i="31"/>
  <c r="V88" i="31"/>
  <c r="V87" i="31"/>
  <c r="V86" i="31"/>
  <c r="V85" i="31"/>
  <c r="V84" i="31"/>
  <c r="V83" i="31"/>
  <c r="V82" i="31"/>
  <c r="V81" i="31"/>
  <c r="V80" i="31"/>
  <c r="V79" i="31"/>
  <c r="V78" i="31"/>
  <c r="V76" i="31"/>
  <c r="V75" i="31"/>
  <c r="V74" i="31"/>
  <c r="V73" i="31"/>
  <c r="V72" i="31"/>
  <c r="V71" i="31"/>
  <c r="V70" i="31"/>
  <c r="V69" i="31"/>
  <c r="V67" i="31"/>
  <c r="V66" i="31"/>
  <c r="V65" i="31"/>
  <c r="V64" i="31"/>
  <c r="V63" i="31"/>
  <c r="V62" i="31"/>
  <c r="V61" i="31"/>
  <c r="V60" i="31"/>
  <c r="V59" i="31"/>
  <c r="V58" i="31"/>
  <c r="V56" i="31"/>
  <c r="V55" i="31"/>
  <c r="V53" i="31"/>
  <c r="V52" i="31"/>
  <c r="V51" i="31"/>
  <c r="V50" i="31"/>
  <c r="V49" i="31"/>
  <c r="V48" i="31"/>
  <c r="V47" i="31"/>
  <c r="V45" i="31"/>
  <c r="V44" i="31"/>
  <c r="V43" i="31"/>
  <c r="V42" i="31"/>
  <c r="V41" i="31"/>
  <c r="V40" i="31"/>
  <c r="V39" i="31"/>
  <c r="V38" i="31"/>
  <c r="V46" i="31" s="1"/>
  <c r="V36" i="31"/>
  <c r="V35" i="31"/>
  <c r="V34" i="31"/>
  <c r="V33" i="31"/>
  <c r="V32" i="31"/>
  <c r="V31" i="31"/>
  <c r="V30" i="31"/>
  <c r="V29" i="31"/>
  <c r="V28" i="31"/>
  <c r="V27" i="31"/>
  <c r="V26" i="31"/>
  <c r="V25" i="31"/>
  <c r="V23" i="31"/>
  <c r="V22" i="31"/>
  <c r="V21" i="31"/>
  <c r="V19" i="31"/>
  <c r="V18" i="31"/>
  <c r="V17" i="31"/>
  <c r="V16" i="31"/>
  <c r="V15" i="31"/>
  <c r="V14" i="31"/>
  <c r="V13" i="31"/>
  <c r="V12" i="31"/>
  <c r="V10" i="31"/>
  <c r="V9" i="31"/>
  <c r="V8" i="31"/>
  <c r="V7" i="31"/>
  <c r="V6" i="31"/>
  <c r="V5" i="31"/>
  <c r="V4" i="31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P124" i="35"/>
  <c r="O124" i="35"/>
  <c r="N124" i="35"/>
  <c r="M124" i="35"/>
  <c r="L124" i="35"/>
  <c r="K124" i="35"/>
  <c r="J124" i="35"/>
  <c r="I124" i="35"/>
  <c r="H124" i="35"/>
  <c r="G124" i="35"/>
  <c r="F124" i="35"/>
  <c r="E124" i="35"/>
  <c r="D124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D113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D102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D90" i="35"/>
  <c r="P78" i="35"/>
  <c r="O78" i="35"/>
  <c r="N78" i="35"/>
  <c r="M78" i="35"/>
  <c r="L78" i="35"/>
  <c r="K78" i="35"/>
  <c r="J78" i="35"/>
  <c r="I78" i="35"/>
  <c r="H78" i="35"/>
  <c r="G78" i="35"/>
  <c r="F78" i="35"/>
  <c r="E78" i="35"/>
  <c r="D78" i="35"/>
  <c r="P69" i="35"/>
  <c r="O69" i="35"/>
  <c r="N69" i="35"/>
  <c r="M69" i="35"/>
  <c r="L69" i="35"/>
  <c r="K69" i="35"/>
  <c r="J69" i="35"/>
  <c r="I69" i="35"/>
  <c r="H69" i="35"/>
  <c r="G69" i="35"/>
  <c r="F69" i="35"/>
  <c r="E69" i="35"/>
  <c r="D69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P55" i="35"/>
  <c r="O55" i="35"/>
  <c r="N55" i="35"/>
  <c r="M55" i="35"/>
  <c r="L55" i="35"/>
  <c r="K55" i="35"/>
  <c r="J55" i="35"/>
  <c r="I55" i="35"/>
  <c r="H55" i="35"/>
  <c r="G55" i="35"/>
  <c r="F55" i="35"/>
  <c r="E55" i="35"/>
  <c r="D55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P25" i="35"/>
  <c r="O25" i="35"/>
  <c r="N25" i="35"/>
  <c r="M25" i="35"/>
  <c r="L25" i="35"/>
  <c r="K25" i="35"/>
  <c r="J25" i="35"/>
  <c r="I25" i="35"/>
  <c r="I136" i="35" s="1"/>
  <c r="H25" i="35"/>
  <c r="G25" i="35"/>
  <c r="F25" i="35"/>
  <c r="E25" i="35"/>
  <c r="D25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O136" i="35"/>
  <c r="U133" i="31"/>
  <c r="U132" i="31"/>
  <c r="U131" i="31"/>
  <c r="U130" i="31"/>
  <c r="U129" i="31"/>
  <c r="U128" i="31"/>
  <c r="U127" i="31"/>
  <c r="U126" i="31"/>
  <c r="U125" i="31"/>
  <c r="U124" i="31"/>
  <c r="U122" i="31"/>
  <c r="U121" i="31"/>
  <c r="U120" i="31"/>
  <c r="U119" i="31"/>
  <c r="U118" i="31"/>
  <c r="U117" i="31"/>
  <c r="U116" i="31"/>
  <c r="U115" i="31"/>
  <c r="U114" i="31"/>
  <c r="U113" i="31"/>
  <c r="U111" i="31"/>
  <c r="U110" i="31"/>
  <c r="U109" i="31"/>
  <c r="U108" i="31"/>
  <c r="U107" i="31"/>
  <c r="U106" i="31"/>
  <c r="U105" i="31"/>
  <c r="U104" i="31"/>
  <c r="U103" i="31"/>
  <c r="U102" i="31"/>
  <c r="U100" i="31"/>
  <c r="U99" i="31"/>
  <c r="U97" i="31"/>
  <c r="U96" i="31"/>
  <c r="U95" i="31"/>
  <c r="U94" i="31"/>
  <c r="U93" i="31"/>
  <c r="U92" i="31"/>
  <c r="U91" i="31"/>
  <c r="U90" i="31"/>
  <c r="U88" i="31"/>
  <c r="U87" i="31"/>
  <c r="U86" i="31"/>
  <c r="U85" i="31"/>
  <c r="U84" i="31"/>
  <c r="U83" i="31"/>
  <c r="U82" i="31"/>
  <c r="U81" i="31"/>
  <c r="U80" i="31"/>
  <c r="U79" i="31"/>
  <c r="U78" i="31"/>
  <c r="U76" i="31"/>
  <c r="U75" i="31"/>
  <c r="U74" i="31"/>
  <c r="U73" i="31"/>
  <c r="U72" i="31"/>
  <c r="U71" i="31"/>
  <c r="U70" i="31"/>
  <c r="U67" i="31"/>
  <c r="U66" i="31"/>
  <c r="U65" i="31"/>
  <c r="U64" i="31"/>
  <c r="U63" i="31"/>
  <c r="U62" i="31"/>
  <c r="U61" i="31"/>
  <c r="U60" i="31"/>
  <c r="U59" i="31"/>
  <c r="U56" i="31"/>
  <c r="U53" i="31"/>
  <c r="U52" i="31"/>
  <c r="U51" i="31"/>
  <c r="U50" i="31"/>
  <c r="U49" i="31"/>
  <c r="U47" i="31"/>
  <c r="U45" i="31"/>
  <c r="U44" i="31"/>
  <c r="U43" i="31"/>
  <c r="U42" i="31"/>
  <c r="U41" i="31"/>
  <c r="U40" i="31"/>
  <c r="U38" i="31"/>
  <c r="U36" i="31"/>
  <c r="U35" i="31"/>
  <c r="U34" i="31"/>
  <c r="U33" i="31"/>
  <c r="U32" i="31"/>
  <c r="U31" i="31"/>
  <c r="U30" i="31"/>
  <c r="U29" i="31"/>
  <c r="U28" i="31"/>
  <c r="U27" i="31"/>
  <c r="U26" i="31"/>
  <c r="U23" i="31"/>
  <c r="U22" i="31"/>
  <c r="U19" i="31"/>
  <c r="U18" i="31"/>
  <c r="U17" i="31"/>
  <c r="U16" i="31"/>
  <c r="U15" i="31"/>
  <c r="U14" i="31"/>
  <c r="U13" i="31"/>
  <c r="U12" i="31"/>
  <c r="U10" i="31"/>
  <c r="U9" i="31"/>
  <c r="U8" i="31"/>
  <c r="U7" i="31"/>
  <c r="U6" i="31"/>
  <c r="U5" i="31"/>
  <c r="U4" i="31"/>
  <c r="O133" i="32"/>
  <c r="N133" i="32"/>
  <c r="M133" i="32"/>
  <c r="L133" i="32"/>
  <c r="K133" i="32"/>
  <c r="J133" i="32"/>
  <c r="I133" i="32"/>
  <c r="H133" i="32"/>
  <c r="G133" i="32"/>
  <c r="F133" i="32"/>
  <c r="E133" i="32"/>
  <c r="D133" i="32"/>
  <c r="C133" i="32"/>
  <c r="O122" i="32"/>
  <c r="N122" i="32"/>
  <c r="M122" i="32"/>
  <c r="L122" i="32"/>
  <c r="L134" i="32" s="1"/>
  <c r="K122" i="32"/>
  <c r="J122" i="32"/>
  <c r="I122" i="32"/>
  <c r="H122" i="32"/>
  <c r="G122" i="32"/>
  <c r="F122" i="32"/>
  <c r="E122" i="32"/>
  <c r="D122" i="32"/>
  <c r="C122" i="32"/>
  <c r="O111" i="32"/>
  <c r="N111" i="32"/>
  <c r="M111" i="32"/>
  <c r="L111" i="32"/>
  <c r="K111" i="32"/>
  <c r="J111" i="32"/>
  <c r="I111" i="32"/>
  <c r="H111" i="32"/>
  <c r="G111" i="32"/>
  <c r="F111" i="32"/>
  <c r="E111" i="32"/>
  <c r="D111" i="32"/>
  <c r="C111" i="32"/>
  <c r="O100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O97" i="32"/>
  <c r="N97" i="32"/>
  <c r="M97" i="32"/>
  <c r="L97" i="32"/>
  <c r="K97" i="32"/>
  <c r="J97" i="32"/>
  <c r="I97" i="32"/>
  <c r="H97" i="32"/>
  <c r="G97" i="32"/>
  <c r="F97" i="32"/>
  <c r="E97" i="32"/>
  <c r="E134" i="32" s="1"/>
  <c r="D97" i="32"/>
  <c r="C97" i="32"/>
  <c r="C134" i="32" s="1"/>
  <c r="O88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O76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O68" i="32"/>
  <c r="U69" i="31" s="1"/>
  <c r="N68" i="32"/>
  <c r="M68" i="32"/>
  <c r="L68" i="32"/>
  <c r="K68" i="32"/>
  <c r="J68" i="32"/>
  <c r="I68" i="32"/>
  <c r="H68" i="32"/>
  <c r="G68" i="32"/>
  <c r="F68" i="32"/>
  <c r="E68" i="32"/>
  <c r="D68" i="32"/>
  <c r="C68" i="32"/>
  <c r="O57" i="32"/>
  <c r="U58" i="31" s="1"/>
  <c r="N57" i="32"/>
  <c r="M57" i="32"/>
  <c r="L57" i="32"/>
  <c r="K57" i="32"/>
  <c r="J57" i="32"/>
  <c r="I57" i="32"/>
  <c r="H57" i="32"/>
  <c r="G57" i="32"/>
  <c r="F57" i="32"/>
  <c r="E57" i="32"/>
  <c r="D57" i="32"/>
  <c r="C57" i="32"/>
  <c r="O54" i="32"/>
  <c r="U55" i="31" s="1"/>
  <c r="N54" i="32"/>
  <c r="M54" i="32"/>
  <c r="L54" i="32"/>
  <c r="K54" i="32"/>
  <c r="J54" i="32"/>
  <c r="I54" i="32"/>
  <c r="H54" i="32"/>
  <c r="H134" i="32" s="1"/>
  <c r="G54" i="32"/>
  <c r="F54" i="32"/>
  <c r="E54" i="32"/>
  <c r="D54" i="32"/>
  <c r="C54" i="32"/>
  <c r="O47" i="32"/>
  <c r="U48" i="31" s="1"/>
  <c r="N47" i="32"/>
  <c r="M47" i="32"/>
  <c r="L47" i="32"/>
  <c r="K47" i="32"/>
  <c r="J47" i="32"/>
  <c r="I47" i="32"/>
  <c r="H47" i="32"/>
  <c r="G47" i="32"/>
  <c r="F47" i="32"/>
  <c r="F134" i="32" s="1"/>
  <c r="E47" i="32"/>
  <c r="D47" i="32"/>
  <c r="C47" i="32"/>
  <c r="O38" i="32"/>
  <c r="U39" i="31" s="1"/>
  <c r="N38" i="32"/>
  <c r="M38" i="32"/>
  <c r="L38" i="32"/>
  <c r="K38" i="32"/>
  <c r="J38" i="32"/>
  <c r="I38" i="32"/>
  <c r="H38" i="32"/>
  <c r="G38" i="32"/>
  <c r="F38" i="32"/>
  <c r="E38" i="32"/>
  <c r="D38" i="32"/>
  <c r="D134" i="32" s="1"/>
  <c r="C38" i="32"/>
  <c r="O24" i="32"/>
  <c r="U25" i="31" s="1"/>
  <c r="N24" i="32"/>
  <c r="M24" i="32"/>
  <c r="L24" i="32"/>
  <c r="K24" i="32"/>
  <c r="J24" i="32"/>
  <c r="I24" i="32"/>
  <c r="H24" i="32"/>
  <c r="G24" i="32"/>
  <c r="F24" i="32"/>
  <c r="E24" i="32"/>
  <c r="D24" i="32"/>
  <c r="C24" i="32"/>
  <c r="O20" i="32"/>
  <c r="O134" i="32" s="1"/>
  <c r="N20" i="32"/>
  <c r="N134" i="32" s="1"/>
  <c r="M20" i="32"/>
  <c r="L20" i="32"/>
  <c r="K20" i="32"/>
  <c r="J20" i="32"/>
  <c r="I20" i="32"/>
  <c r="H20" i="32"/>
  <c r="G20" i="32"/>
  <c r="F20" i="32"/>
  <c r="E20" i="32"/>
  <c r="D20" i="32"/>
  <c r="C20" i="32"/>
  <c r="O10" i="32"/>
  <c r="N10" i="32"/>
  <c r="M10" i="32"/>
  <c r="M134" i="32" s="1"/>
  <c r="L10" i="32"/>
  <c r="K10" i="32"/>
  <c r="K134" i="32" s="1"/>
  <c r="J10" i="32"/>
  <c r="I10" i="32"/>
  <c r="H10" i="32"/>
  <c r="G10" i="32"/>
  <c r="F10" i="32"/>
  <c r="E10" i="32"/>
  <c r="D10" i="32"/>
  <c r="C10" i="32"/>
  <c r="P3" i="32"/>
  <c r="P123" i="32"/>
  <c r="P112" i="32"/>
  <c r="P101" i="32"/>
  <c r="P89" i="32"/>
  <c r="P77" i="32"/>
  <c r="P69" i="32"/>
  <c r="P58" i="32"/>
  <c r="P55" i="32"/>
  <c r="P48" i="32"/>
  <c r="P39" i="32"/>
  <c r="P25" i="32"/>
  <c r="P21" i="32"/>
  <c r="T133" i="31"/>
  <c r="T132" i="31"/>
  <c r="T131" i="31"/>
  <c r="T130" i="31"/>
  <c r="T129" i="31"/>
  <c r="T128" i="31"/>
  <c r="T127" i="31"/>
  <c r="T126" i="31"/>
  <c r="T125" i="31"/>
  <c r="T124" i="31"/>
  <c r="T122" i="31"/>
  <c r="T121" i="31"/>
  <c r="T120" i="31"/>
  <c r="T119" i="31"/>
  <c r="T118" i="31"/>
  <c r="T117" i="31"/>
  <c r="T116" i="31"/>
  <c r="T115" i="31"/>
  <c r="T114" i="31"/>
  <c r="T113" i="31"/>
  <c r="T111" i="31"/>
  <c r="T110" i="31"/>
  <c r="T109" i="31"/>
  <c r="T108" i="31"/>
  <c r="T107" i="31"/>
  <c r="T106" i="31"/>
  <c r="T105" i="31"/>
  <c r="T104" i="31"/>
  <c r="T103" i="31"/>
  <c r="T102" i="31"/>
  <c r="T100" i="31"/>
  <c r="T99" i="31"/>
  <c r="T101" i="31" s="1"/>
  <c r="T97" i="31"/>
  <c r="T96" i="31"/>
  <c r="T95" i="31"/>
  <c r="T94" i="31"/>
  <c r="T93" i="31"/>
  <c r="T92" i="31"/>
  <c r="T91" i="31"/>
  <c r="T90" i="31"/>
  <c r="T88" i="31"/>
  <c r="T87" i="31"/>
  <c r="T86" i="31"/>
  <c r="T85" i="31"/>
  <c r="T84" i="31"/>
  <c r="T83" i="31"/>
  <c r="T82" i="31"/>
  <c r="T81" i="31"/>
  <c r="T80" i="31"/>
  <c r="T79" i="31"/>
  <c r="T78" i="31"/>
  <c r="T76" i="31"/>
  <c r="T75" i="31"/>
  <c r="T74" i="31"/>
  <c r="T73" i="31"/>
  <c r="T72" i="31"/>
  <c r="T71" i="31"/>
  <c r="T70" i="31"/>
  <c r="T69" i="31"/>
  <c r="T67" i="31"/>
  <c r="T66" i="31"/>
  <c r="T65" i="31"/>
  <c r="T64" i="31"/>
  <c r="T63" i="31"/>
  <c r="T62" i="31"/>
  <c r="T61" i="31"/>
  <c r="T60" i="31"/>
  <c r="T59" i="31"/>
  <c r="T58" i="31"/>
  <c r="T56" i="31"/>
  <c r="T55" i="31"/>
  <c r="T57" i="31" s="1"/>
  <c r="T53" i="31"/>
  <c r="T52" i="31"/>
  <c r="T51" i="31"/>
  <c r="T50" i="31"/>
  <c r="T49" i="31"/>
  <c r="T48" i="31"/>
  <c r="T47" i="31"/>
  <c r="T45" i="31"/>
  <c r="T44" i="31"/>
  <c r="T43" i="31"/>
  <c r="T42" i="31"/>
  <c r="T41" i="31"/>
  <c r="T40" i="31"/>
  <c r="T39" i="31"/>
  <c r="T38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3" i="31"/>
  <c r="T22" i="31"/>
  <c r="T21" i="31"/>
  <c r="T24" i="31" s="1"/>
  <c r="T19" i="31"/>
  <c r="T18" i="31"/>
  <c r="T17" i="31"/>
  <c r="T16" i="31"/>
  <c r="T15" i="31"/>
  <c r="T14" i="31"/>
  <c r="T13" i="31"/>
  <c r="T12" i="31"/>
  <c r="T10" i="31"/>
  <c r="T9" i="31"/>
  <c r="T8" i="31"/>
  <c r="T7" i="31"/>
  <c r="T6" i="31"/>
  <c r="T5" i="31"/>
  <c r="G134" i="32"/>
  <c r="J134" i="32"/>
  <c r="I134" i="32"/>
  <c r="S133" i="31"/>
  <c r="S132" i="31"/>
  <c r="S131" i="31"/>
  <c r="R131" i="31"/>
  <c r="S130" i="31"/>
  <c r="S129" i="31"/>
  <c r="S128" i="31"/>
  <c r="S127" i="31"/>
  <c r="S126" i="31"/>
  <c r="S125" i="31"/>
  <c r="S124" i="31"/>
  <c r="S122" i="31"/>
  <c r="S121" i="31"/>
  <c r="S120" i="31"/>
  <c r="S119" i="31"/>
  <c r="Q119" i="31"/>
  <c r="S118" i="31"/>
  <c r="S117" i="31"/>
  <c r="S116" i="31"/>
  <c r="S115" i="31"/>
  <c r="S114" i="31"/>
  <c r="R114" i="31"/>
  <c r="S113" i="31"/>
  <c r="S111" i="31"/>
  <c r="S110" i="31"/>
  <c r="S109" i="31"/>
  <c r="S108" i="31"/>
  <c r="S107" i="31"/>
  <c r="S106" i="31"/>
  <c r="S105" i="31"/>
  <c r="S104" i="31"/>
  <c r="S103" i="31"/>
  <c r="S102" i="31"/>
  <c r="Q102" i="31"/>
  <c r="S100" i="31"/>
  <c r="S99" i="31"/>
  <c r="S97" i="31"/>
  <c r="S96" i="31"/>
  <c r="S95" i="31"/>
  <c r="R95" i="31"/>
  <c r="S94" i="31"/>
  <c r="S93" i="31"/>
  <c r="S92" i="31"/>
  <c r="S91" i="31"/>
  <c r="S90" i="31"/>
  <c r="S88" i="31"/>
  <c r="S87" i="31"/>
  <c r="S86" i="31"/>
  <c r="S85" i="31"/>
  <c r="S84" i="31"/>
  <c r="S83" i="31"/>
  <c r="Q83" i="31"/>
  <c r="S82" i="31"/>
  <c r="S81" i="31"/>
  <c r="S80" i="31"/>
  <c r="S79" i="31"/>
  <c r="S78" i="31"/>
  <c r="R78" i="31"/>
  <c r="S76" i="31"/>
  <c r="S75" i="31"/>
  <c r="S74" i="31"/>
  <c r="S73" i="31"/>
  <c r="S72" i="31"/>
  <c r="S71" i="31"/>
  <c r="S70" i="31"/>
  <c r="S69" i="31"/>
  <c r="S67" i="31"/>
  <c r="S66" i="31"/>
  <c r="S65" i="31"/>
  <c r="Q65" i="31"/>
  <c r="S64" i="31"/>
  <c r="S63" i="31"/>
  <c r="S62" i="31"/>
  <c r="S61" i="31"/>
  <c r="S60" i="31"/>
  <c r="R60" i="31"/>
  <c r="S59" i="31"/>
  <c r="S58" i="31"/>
  <c r="S56" i="31"/>
  <c r="S55" i="31"/>
  <c r="S53" i="31"/>
  <c r="S52" i="31"/>
  <c r="S51" i="31"/>
  <c r="S50" i="31"/>
  <c r="S49" i="31"/>
  <c r="S48" i="31"/>
  <c r="S47" i="31"/>
  <c r="Q47" i="31"/>
  <c r="S45" i="31"/>
  <c r="S44" i="31"/>
  <c r="S43" i="31"/>
  <c r="S42" i="31"/>
  <c r="S41" i="31"/>
  <c r="R41" i="31"/>
  <c r="S40" i="31"/>
  <c r="S39" i="31"/>
  <c r="S38" i="31"/>
  <c r="S36" i="31"/>
  <c r="S35" i="31"/>
  <c r="S34" i="31"/>
  <c r="S33" i="31"/>
  <c r="S32" i="31"/>
  <c r="S31" i="31"/>
  <c r="S30" i="31"/>
  <c r="S29" i="31"/>
  <c r="Q29" i="31"/>
  <c r="S28" i="31"/>
  <c r="S27" i="31"/>
  <c r="S26" i="31"/>
  <c r="S25" i="31"/>
  <c r="S23" i="31"/>
  <c r="R23" i="31"/>
  <c r="S22" i="31"/>
  <c r="S21" i="31"/>
  <c r="S19" i="31"/>
  <c r="S18" i="31"/>
  <c r="S17" i="31"/>
  <c r="S16" i="31"/>
  <c r="S15" i="31"/>
  <c r="S14" i="31"/>
  <c r="S13" i="31"/>
  <c r="S12" i="31"/>
  <c r="S10" i="31"/>
  <c r="S9" i="31"/>
  <c r="S8" i="31"/>
  <c r="S7" i="31"/>
  <c r="S6" i="31"/>
  <c r="S5" i="31"/>
  <c r="S4" i="31"/>
  <c r="E120" i="31"/>
  <c r="E103" i="31"/>
  <c r="E84" i="31"/>
  <c r="E66" i="31"/>
  <c r="E48" i="31"/>
  <c r="E30" i="31"/>
  <c r="E12" i="31"/>
  <c r="R10" i="22"/>
  <c r="R134" i="22"/>
  <c r="R19" i="22"/>
  <c r="R23" i="22"/>
  <c r="R36" i="22"/>
  <c r="R45" i="22"/>
  <c r="R53" i="22"/>
  <c r="R56" i="22"/>
  <c r="R67" i="22"/>
  <c r="R76" i="22"/>
  <c r="R88" i="22"/>
  <c r="R97" i="22"/>
  <c r="R100" i="22"/>
  <c r="R111" i="22"/>
  <c r="R122" i="22"/>
  <c r="R133" i="22"/>
  <c r="S133" i="22"/>
  <c r="P133" i="22"/>
  <c r="L133" i="22"/>
  <c r="J133" i="22"/>
  <c r="H133" i="22"/>
  <c r="F133" i="22"/>
  <c r="D133" i="22"/>
  <c r="S122" i="22"/>
  <c r="P122" i="22"/>
  <c r="L122" i="22"/>
  <c r="J122" i="22"/>
  <c r="H122" i="22"/>
  <c r="F122" i="22"/>
  <c r="D122" i="22"/>
  <c r="S111" i="22"/>
  <c r="P111" i="22"/>
  <c r="P134" i="22" s="1"/>
  <c r="L111" i="22"/>
  <c r="J111" i="22"/>
  <c r="H111" i="22"/>
  <c r="F111" i="22"/>
  <c r="D111" i="22"/>
  <c r="S100" i="22"/>
  <c r="P100" i="22"/>
  <c r="L100" i="22"/>
  <c r="J100" i="22"/>
  <c r="H100" i="22"/>
  <c r="F100" i="22"/>
  <c r="D100" i="22"/>
  <c r="S97" i="22"/>
  <c r="P97" i="22"/>
  <c r="L97" i="22"/>
  <c r="J97" i="22"/>
  <c r="J134" i="22" s="1"/>
  <c r="H97" i="22"/>
  <c r="F97" i="22"/>
  <c r="D97" i="22"/>
  <c r="S88" i="22"/>
  <c r="P88" i="22"/>
  <c r="L88" i="22"/>
  <c r="J88" i="22"/>
  <c r="H88" i="22"/>
  <c r="F88" i="22"/>
  <c r="D88" i="22"/>
  <c r="S76" i="22"/>
  <c r="P76" i="22"/>
  <c r="L76" i="22"/>
  <c r="J76" i="22"/>
  <c r="H76" i="22"/>
  <c r="F76" i="22"/>
  <c r="D76" i="22"/>
  <c r="S67" i="22"/>
  <c r="P67" i="22"/>
  <c r="L67" i="22"/>
  <c r="J67" i="22"/>
  <c r="H67" i="22"/>
  <c r="F67" i="22"/>
  <c r="D67" i="22"/>
  <c r="S56" i="22"/>
  <c r="P56" i="22"/>
  <c r="L56" i="22"/>
  <c r="J56" i="22"/>
  <c r="H56" i="22"/>
  <c r="F56" i="22"/>
  <c r="D56" i="22"/>
  <c r="S53" i="22"/>
  <c r="P53" i="22"/>
  <c r="L53" i="22"/>
  <c r="J53" i="22"/>
  <c r="H53" i="22"/>
  <c r="F53" i="22"/>
  <c r="D53" i="22"/>
  <c r="S45" i="22"/>
  <c r="P45" i="22"/>
  <c r="L45" i="22"/>
  <c r="J45" i="22"/>
  <c r="H45" i="22"/>
  <c r="F45" i="22"/>
  <c r="D45" i="22"/>
  <c r="S36" i="22"/>
  <c r="P36" i="22"/>
  <c r="L36" i="22"/>
  <c r="L134" i="22" s="1"/>
  <c r="J36" i="22"/>
  <c r="H36" i="22"/>
  <c r="F36" i="22"/>
  <c r="D36" i="22"/>
  <c r="S23" i="22"/>
  <c r="P23" i="22"/>
  <c r="L23" i="22"/>
  <c r="J23" i="22"/>
  <c r="H23" i="22"/>
  <c r="F23" i="22"/>
  <c r="D23" i="22"/>
  <c r="S19" i="22"/>
  <c r="P19" i="22"/>
  <c r="L19" i="22"/>
  <c r="J19" i="22"/>
  <c r="H19" i="22"/>
  <c r="F19" i="22"/>
  <c r="D19" i="22"/>
  <c r="P10" i="22"/>
  <c r="L10" i="22"/>
  <c r="J10" i="22"/>
  <c r="H10" i="22"/>
  <c r="H134" i="22" s="1"/>
  <c r="F10" i="22"/>
  <c r="F134" i="22" s="1"/>
  <c r="D10" i="22"/>
  <c r="D134" i="22" s="1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AB122" i="14"/>
  <c r="AA122" i="14"/>
  <c r="Z122" i="14"/>
  <c r="Y122" i="14"/>
  <c r="X122" i="14"/>
  <c r="W122" i="14"/>
  <c r="V122" i="14"/>
  <c r="U122" i="14"/>
  <c r="T122" i="14"/>
  <c r="S122" i="14"/>
  <c r="R122" i="14"/>
  <c r="R134" i="14" s="1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AB111" i="14"/>
  <c r="AA111" i="14"/>
  <c r="AA134" i="14" s="1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K134" i="14" s="1"/>
  <c r="J111" i="14"/>
  <c r="I111" i="14"/>
  <c r="H111" i="14"/>
  <c r="G111" i="14"/>
  <c r="F111" i="14"/>
  <c r="E111" i="14"/>
  <c r="D111" i="14"/>
  <c r="AB100" i="14"/>
  <c r="AA100" i="14"/>
  <c r="Z100" i="14"/>
  <c r="Y100" i="14"/>
  <c r="X100" i="14"/>
  <c r="W100" i="14"/>
  <c r="V100" i="14"/>
  <c r="U100" i="14"/>
  <c r="T100" i="14"/>
  <c r="T134" i="14" s="1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D134" i="14" s="1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M134" i="14" s="1"/>
  <c r="L97" i="14"/>
  <c r="K97" i="14"/>
  <c r="J97" i="14"/>
  <c r="I97" i="14"/>
  <c r="H97" i="14"/>
  <c r="G97" i="14"/>
  <c r="F97" i="14"/>
  <c r="E97" i="14"/>
  <c r="D97" i="14"/>
  <c r="AB88" i="14"/>
  <c r="AA88" i="14"/>
  <c r="Z88" i="14"/>
  <c r="Y88" i="14"/>
  <c r="X88" i="14"/>
  <c r="X134" i="14" s="1"/>
  <c r="W88" i="14"/>
  <c r="V88" i="14"/>
  <c r="V134" i="14" s="1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F134" i="14" s="1"/>
  <c r="E88" i="14"/>
  <c r="D88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O134" i="14" s="1"/>
  <c r="N76" i="14"/>
  <c r="M76" i="14"/>
  <c r="L76" i="14"/>
  <c r="K76" i="14"/>
  <c r="J76" i="14"/>
  <c r="I76" i="14"/>
  <c r="H76" i="14"/>
  <c r="G76" i="14"/>
  <c r="F76" i="14"/>
  <c r="E76" i="14"/>
  <c r="D76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H134" i="14" s="1"/>
  <c r="G67" i="14"/>
  <c r="F67" i="14"/>
  <c r="E67" i="14"/>
  <c r="D67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Q134" i="14" s="1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AB53" i="14"/>
  <c r="AA53" i="14"/>
  <c r="Z53" i="14"/>
  <c r="Z134" i="14" s="1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J134" i="14" s="1"/>
  <c r="G141" i="14" s="1"/>
  <c r="G143" i="14" s="1"/>
  <c r="G146" i="14" s="1"/>
  <c r="C29" i="52" s="1"/>
  <c r="I53" i="14"/>
  <c r="H53" i="14"/>
  <c r="G53" i="14"/>
  <c r="F53" i="14"/>
  <c r="E53" i="14"/>
  <c r="D53" i="14"/>
  <c r="AB45" i="14"/>
  <c r="AA45" i="14"/>
  <c r="Z45" i="14"/>
  <c r="Y45" i="14"/>
  <c r="X45" i="14"/>
  <c r="W45" i="14"/>
  <c r="V45" i="14"/>
  <c r="U45" i="14"/>
  <c r="T45" i="14"/>
  <c r="S45" i="14"/>
  <c r="S134" i="14" s="1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E134" i="14" s="1"/>
  <c r="D45" i="14"/>
  <c r="AB36" i="14"/>
  <c r="AB134" i="14" s="1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L134" i="14" s="1"/>
  <c r="K36" i="14"/>
  <c r="J36" i="14"/>
  <c r="I36" i="14"/>
  <c r="H36" i="14"/>
  <c r="G36" i="14"/>
  <c r="F36" i="14"/>
  <c r="E36" i="14"/>
  <c r="D36" i="14"/>
  <c r="AB23" i="14"/>
  <c r="AA23" i="14"/>
  <c r="Z23" i="14"/>
  <c r="Y23" i="14"/>
  <c r="X23" i="14"/>
  <c r="W23" i="14"/>
  <c r="V23" i="14"/>
  <c r="U23" i="14"/>
  <c r="U134" i="14" s="1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P134" i="14" s="1"/>
  <c r="O19" i="14"/>
  <c r="N19" i="14"/>
  <c r="N134" i="14" s="1"/>
  <c r="M19" i="14"/>
  <c r="L19" i="14"/>
  <c r="K19" i="14"/>
  <c r="J19" i="14"/>
  <c r="I19" i="14"/>
  <c r="H19" i="14"/>
  <c r="G19" i="14"/>
  <c r="F19" i="14"/>
  <c r="E19" i="14"/>
  <c r="D19" i="14"/>
  <c r="AB10" i="14"/>
  <c r="AA10" i="14"/>
  <c r="Z10" i="14"/>
  <c r="Y10" i="14"/>
  <c r="Y134" i="14" s="1"/>
  <c r="X10" i="14"/>
  <c r="W10" i="14"/>
  <c r="W134" i="14" s="1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I134" i="14" s="1"/>
  <c r="H10" i="14"/>
  <c r="G10" i="14"/>
  <c r="G134" i="14" s="1"/>
  <c r="F10" i="14"/>
  <c r="E10" i="14"/>
  <c r="D10" i="14"/>
  <c r="AI134" i="19"/>
  <c r="AH134" i="19"/>
  <c r="AE134" i="19"/>
  <c r="AC134" i="19"/>
  <c r="Y134" i="19"/>
  <c r="X134" i="19"/>
  <c r="T134" i="19"/>
  <c r="S134" i="19"/>
  <c r="P134" i="19"/>
  <c r="N134" i="19"/>
  <c r="J134" i="19"/>
  <c r="I134" i="19"/>
  <c r="E134" i="19"/>
  <c r="D134" i="19"/>
  <c r="AI123" i="19"/>
  <c r="AH123" i="19"/>
  <c r="AE123" i="19"/>
  <c r="AC123" i="19"/>
  <c r="Y123" i="19"/>
  <c r="X123" i="19"/>
  <c r="T123" i="19"/>
  <c r="S123" i="19"/>
  <c r="P123" i="19"/>
  <c r="N123" i="19"/>
  <c r="J123" i="19"/>
  <c r="I123" i="19"/>
  <c r="E123" i="19"/>
  <c r="D123" i="19"/>
  <c r="AI112" i="19"/>
  <c r="AH112" i="19"/>
  <c r="AE112" i="19"/>
  <c r="AC112" i="19"/>
  <c r="Y112" i="19"/>
  <c r="X112" i="19"/>
  <c r="T112" i="19"/>
  <c r="S112" i="19"/>
  <c r="P112" i="19"/>
  <c r="N112" i="19"/>
  <c r="J112" i="19"/>
  <c r="I112" i="19"/>
  <c r="E112" i="19"/>
  <c r="D112" i="19"/>
  <c r="AI101" i="19"/>
  <c r="AH101" i="19"/>
  <c r="AE101" i="19"/>
  <c r="AC101" i="19"/>
  <c r="Y101" i="19"/>
  <c r="X101" i="19"/>
  <c r="T101" i="19"/>
  <c r="S101" i="19"/>
  <c r="P101" i="19"/>
  <c r="N101" i="19"/>
  <c r="J101" i="19"/>
  <c r="I101" i="19"/>
  <c r="E101" i="19"/>
  <c r="D101" i="19"/>
  <c r="AI98" i="19"/>
  <c r="AH98" i="19"/>
  <c r="AE98" i="19"/>
  <c r="AC98" i="19"/>
  <c r="Y98" i="19"/>
  <c r="X98" i="19"/>
  <c r="T98" i="19"/>
  <c r="S98" i="19"/>
  <c r="P98" i="19"/>
  <c r="N98" i="19"/>
  <c r="J98" i="19"/>
  <c r="I98" i="19"/>
  <c r="E98" i="19"/>
  <c r="D98" i="19"/>
  <c r="AI89" i="19"/>
  <c r="AH89" i="19"/>
  <c r="AE89" i="19"/>
  <c r="AC89" i="19"/>
  <c r="Y89" i="19"/>
  <c r="X89" i="19"/>
  <c r="T89" i="19"/>
  <c r="S89" i="19"/>
  <c r="P89" i="19"/>
  <c r="N89" i="19"/>
  <c r="J89" i="19"/>
  <c r="I89" i="19"/>
  <c r="E89" i="19"/>
  <c r="D89" i="19"/>
  <c r="AI77" i="19"/>
  <c r="AH77" i="19"/>
  <c r="AE77" i="19"/>
  <c r="AC77" i="19"/>
  <c r="Y77" i="19"/>
  <c r="X77" i="19"/>
  <c r="T77" i="19"/>
  <c r="S77" i="19"/>
  <c r="P77" i="19"/>
  <c r="N77" i="19"/>
  <c r="J77" i="19"/>
  <c r="I77" i="19"/>
  <c r="E77" i="19"/>
  <c r="D77" i="19"/>
  <c r="AI68" i="19"/>
  <c r="AH68" i="19"/>
  <c r="AE68" i="19"/>
  <c r="AC68" i="19"/>
  <c r="Y68" i="19"/>
  <c r="X68" i="19"/>
  <c r="T68" i="19"/>
  <c r="S68" i="19"/>
  <c r="P68" i="19"/>
  <c r="N68" i="19"/>
  <c r="J68" i="19"/>
  <c r="I68" i="19"/>
  <c r="E68" i="19"/>
  <c r="D68" i="19"/>
  <c r="AI57" i="19"/>
  <c r="AH57" i="19"/>
  <c r="AE57" i="19"/>
  <c r="AC57" i="19"/>
  <c r="Y57" i="19"/>
  <c r="X57" i="19"/>
  <c r="T57" i="19"/>
  <c r="S57" i="19"/>
  <c r="P57" i="19"/>
  <c r="N57" i="19"/>
  <c r="J57" i="19"/>
  <c r="I57" i="19"/>
  <c r="E57" i="19"/>
  <c r="D57" i="19"/>
  <c r="AI54" i="19"/>
  <c r="AH54" i="19"/>
  <c r="AE54" i="19"/>
  <c r="AC54" i="19"/>
  <c r="Y54" i="19"/>
  <c r="X54" i="19"/>
  <c r="T54" i="19"/>
  <c r="S54" i="19"/>
  <c r="P54" i="19"/>
  <c r="N54" i="19"/>
  <c r="J54" i="19"/>
  <c r="I54" i="19"/>
  <c r="E54" i="19"/>
  <c r="D54" i="19"/>
  <c r="AI46" i="19"/>
  <c r="AH46" i="19"/>
  <c r="AE46" i="19"/>
  <c r="AC46" i="19"/>
  <c r="Y46" i="19"/>
  <c r="X46" i="19"/>
  <c r="X135" i="19" s="1"/>
  <c r="T46" i="19"/>
  <c r="S46" i="19"/>
  <c r="P46" i="19"/>
  <c r="N46" i="19"/>
  <c r="J46" i="19"/>
  <c r="I46" i="19"/>
  <c r="E46" i="19"/>
  <c r="D46" i="19"/>
  <c r="AI37" i="19"/>
  <c r="AH37" i="19"/>
  <c r="AE37" i="19"/>
  <c r="AC37" i="19"/>
  <c r="Y37" i="19"/>
  <c r="X37" i="19"/>
  <c r="T37" i="19"/>
  <c r="S37" i="19"/>
  <c r="S135" i="19" s="1"/>
  <c r="P37" i="19"/>
  <c r="N37" i="19"/>
  <c r="J37" i="19"/>
  <c r="I37" i="19"/>
  <c r="E37" i="19"/>
  <c r="D37" i="19"/>
  <c r="AI24" i="19"/>
  <c r="AH24" i="19"/>
  <c r="AE24" i="19"/>
  <c r="AC24" i="19"/>
  <c r="Y24" i="19"/>
  <c r="X24" i="19"/>
  <c r="T24" i="19"/>
  <c r="S24" i="19"/>
  <c r="P24" i="19"/>
  <c r="N24" i="19"/>
  <c r="N135" i="19" s="1"/>
  <c r="J24" i="19"/>
  <c r="I24" i="19"/>
  <c r="E24" i="19"/>
  <c r="D24" i="19"/>
  <c r="AI20" i="19"/>
  <c r="AH20" i="19"/>
  <c r="AE20" i="19"/>
  <c r="AC20" i="19"/>
  <c r="Y20" i="19"/>
  <c r="X20" i="19"/>
  <c r="T20" i="19"/>
  <c r="S20" i="19"/>
  <c r="P20" i="19"/>
  <c r="N20" i="19"/>
  <c r="J20" i="19"/>
  <c r="I20" i="19"/>
  <c r="E20" i="19"/>
  <c r="D20" i="19"/>
  <c r="AI11" i="19"/>
  <c r="AH11" i="19"/>
  <c r="AE11" i="19"/>
  <c r="AC11" i="19"/>
  <c r="Y11" i="19"/>
  <c r="Y135" i="19" s="1"/>
  <c r="X11" i="19"/>
  <c r="T11" i="19"/>
  <c r="S11" i="19"/>
  <c r="P11" i="19"/>
  <c r="N11" i="19"/>
  <c r="J11" i="19"/>
  <c r="I11" i="19"/>
  <c r="E11" i="19"/>
  <c r="D11" i="19"/>
  <c r="O136" i="21"/>
  <c r="K136" i="21"/>
  <c r="G136" i="21"/>
  <c r="D136" i="21"/>
  <c r="O125" i="21"/>
  <c r="K125" i="21"/>
  <c r="G125" i="21"/>
  <c r="D125" i="21"/>
  <c r="O114" i="21"/>
  <c r="K114" i="21"/>
  <c r="G114" i="21"/>
  <c r="D114" i="21"/>
  <c r="O103" i="21"/>
  <c r="K103" i="21"/>
  <c r="G103" i="21"/>
  <c r="D103" i="21"/>
  <c r="O100" i="21"/>
  <c r="K100" i="21"/>
  <c r="G100" i="21"/>
  <c r="D100" i="21"/>
  <c r="O91" i="21"/>
  <c r="K91" i="21"/>
  <c r="G91" i="21"/>
  <c r="D91" i="21"/>
  <c r="O79" i="21"/>
  <c r="K79" i="21"/>
  <c r="G79" i="21"/>
  <c r="D79" i="21"/>
  <c r="O70" i="21"/>
  <c r="K70" i="21"/>
  <c r="G70" i="21"/>
  <c r="D70" i="21"/>
  <c r="O59" i="21"/>
  <c r="K59" i="21"/>
  <c r="G59" i="21"/>
  <c r="D59" i="21"/>
  <c r="O56" i="21"/>
  <c r="K56" i="21"/>
  <c r="G56" i="21"/>
  <c r="D56" i="21"/>
  <c r="O48" i="21"/>
  <c r="K48" i="21"/>
  <c r="G48" i="21"/>
  <c r="D48" i="21"/>
  <c r="O39" i="21"/>
  <c r="K39" i="21"/>
  <c r="G39" i="21"/>
  <c r="D39" i="21"/>
  <c r="O26" i="21"/>
  <c r="K26" i="21"/>
  <c r="G26" i="21"/>
  <c r="D26" i="21"/>
  <c r="O22" i="21"/>
  <c r="K22" i="21"/>
  <c r="G22" i="21"/>
  <c r="D22" i="21"/>
  <c r="D137" i="21" s="1"/>
  <c r="O13" i="21"/>
  <c r="O137" i="21"/>
  <c r="K13" i="21"/>
  <c r="K137" i="21" s="1"/>
  <c r="G13" i="21"/>
  <c r="G137" i="21" s="1"/>
  <c r="D13" i="21"/>
  <c r="M133" i="13"/>
  <c r="K133" i="13"/>
  <c r="I133" i="13"/>
  <c r="F133" i="13"/>
  <c r="D133" i="13"/>
  <c r="M122" i="13"/>
  <c r="K122" i="13"/>
  <c r="I122" i="13"/>
  <c r="F122" i="13"/>
  <c r="D122" i="13"/>
  <c r="M111" i="13"/>
  <c r="K111" i="13"/>
  <c r="I111" i="13"/>
  <c r="F111" i="13"/>
  <c r="D111" i="13"/>
  <c r="M100" i="13"/>
  <c r="K100" i="13"/>
  <c r="I100" i="13"/>
  <c r="F100" i="13"/>
  <c r="D100" i="13"/>
  <c r="M97" i="13"/>
  <c r="K97" i="13"/>
  <c r="I97" i="13"/>
  <c r="F97" i="13"/>
  <c r="D97" i="13"/>
  <c r="M88" i="13"/>
  <c r="K88" i="13"/>
  <c r="I88" i="13"/>
  <c r="F88" i="13"/>
  <c r="D88" i="13"/>
  <c r="M76" i="13"/>
  <c r="K76" i="13"/>
  <c r="I76" i="13"/>
  <c r="F76" i="13"/>
  <c r="D76" i="13"/>
  <c r="M67" i="13"/>
  <c r="K67" i="13"/>
  <c r="I67" i="13"/>
  <c r="F67" i="13"/>
  <c r="D67" i="13"/>
  <c r="M56" i="13"/>
  <c r="K56" i="13"/>
  <c r="I56" i="13"/>
  <c r="F56" i="13"/>
  <c r="D56" i="13"/>
  <c r="M53" i="13"/>
  <c r="K53" i="13"/>
  <c r="I53" i="13"/>
  <c r="F53" i="13"/>
  <c r="D53" i="13"/>
  <c r="M45" i="13"/>
  <c r="M134" i="13" s="1"/>
  <c r="C146" i="13" s="1"/>
  <c r="K45" i="13"/>
  <c r="I45" i="13"/>
  <c r="F45" i="13"/>
  <c r="D45" i="13"/>
  <c r="M36" i="13"/>
  <c r="K36" i="13"/>
  <c r="I36" i="13"/>
  <c r="I134" i="13" s="1"/>
  <c r="E144" i="13" s="1"/>
  <c r="F36" i="13"/>
  <c r="D36" i="13"/>
  <c r="M23" i="13"/>
  <c r="K23" i="13"/>
  <c r="I23" i="13"/>
  <c r="F23" i="13"/>
  <c r="D23" i="13"/>
  <c r="M19" i="13"/>
  <c r="K19" i="13"/>
  <c r="K134" i="13" s="1"/>
  <c r="I19" i="13"/>
  <c r="F19" i="13"/>
  <c r="D19" i="13"/>
  <c r="M10" i="13"/>
  <c r="K10" i="13"/>
  <c r="I10" i="13"/>
  <c r="F10" i="13"/>
  <c r="F134" i="13" s="1"/>
  <c r="D10" i="13"/>
  <c r="D134" i="13" s="1"/>
  <c r="E145" i="13" s="1"/>
  <c r="H6" i="21"/>
  <c r="F4" i="30"/>
  <c r="F5" i="30"/>
  <c r="G5" i="30" s="1"/>
  <c r="F6" i="30"/>
  <c r="G6" i="30" s="1"/>
  <c r="F7" i="30"/>
  <c r="F8" i="30"/>
  <c r="F9" i="30"/>
  <c r="G9" i="30" s="1"/>
  <c r="F10" i="30"/>
  <c r="G10" i="30" s="1"/>
  <c r="F12" i="30"/>
  <c r="G12" i="30" s="1"/>
  <c r="F13" i="30"/>
  <c r="F14" i="30"/>
  <c r="G14" i="30" s="1"/>
  <c r="F15" i="30"/>
  <c r="F16" i="30"/>
  <c r="G16" i="30" s="1"/>
  <c r="F17" i="30"/>
  <c r="F18" i="30"/>
  <c r="F19" i="30"/>
  <c r="F21" i="30"/>
  <c r="F22" i="30"/>
  <c r="G22" i="30" s="1"/>
  <c r="F23" i="30"/>
  <c r="F25" i="30"/>
  <c r="G25" i="30" s="1"/>
  <c r="F26" i="30"/>
  <c r="F27" i="30"/>
  <c r="F28" i="30"/>
  <c r="F29" i="30"/>
  <c r="G29" i="30" s="1"/>
  <c r="F30" i="30"/>
  <c r="F31" i="30"/>
  <c r="G31" i="30" s="1"/>
  <c r="F32" i="30"/>
  <c r="F33" i="30"/>
  <c r="F34" i="30"/>
  <c r="F35" i="30"/>
  <c r="G35" i="30" s="1"/>
  <c r="F36" i="30"/>
  <c r="F38" i="30"/>
  <c r="F39" i="30"/>
  <c r="F40" i="30"/>
  <c r="F41" i="30"/>
  <c r="F42" i="30"/>
  <c r="F43" i="30"/>
  <c r="G43" i="30" s="1"/>
  <c r="F44" i="30"/>
  <c r="G44" i="30" s="1"/>
  <c r="F45" i="30"/>
  <c r="G45" i="30" s="1"/>
  <c r="F47" i="30"/>
  <c r="F48" i="30"/>
  <c r="G48" i="30" s="1"/>
  <c r="F49" i="30"/>
  <c r="F50" i="30"/>
  <c r="G50" i="30" s="1"/>
  <c r="F51" i="30"/>
  <c r="F52" i="30"/>
  <c r="G52" i="30" s="1"/>
  <c r="F53" i="30"/>
  <c r="F55" i="30"/>
  <c r="F56" i="30"/>
  <c r="E57" i="30"/>
  <c r="F58" i="30"/>
  <c r="F59" i="30"/>
  <c r="F60" i="30"/>
  <c r="F61" i="30"/>
  <c r="F62" i="30"/>
  <c r="G62" i="30" s="1"/>
  <c r="F63" i="30"/>
  <c r="F64" i="30"/>
  <c r="F65" i="30"/>
  <c r="G65" i="30" s="1"/>
  <c r="H65" i="30" s="1"/>
  <c r="I65" i="30" s="1"/>
  <c r="J65" i="30" s="1"/>
  <c r="K65" i="30" s="1"/>
  <c r="F66" i="30"/>
  <c r="F67" i="30"/>
  <c r="F69" i="30"/>
  <c r="F70" i="30"/>
  <c r="G70" i="30" s="1"/>
  <c r="H70" i="30" s="1"/>
  <c r="F71" i="30"/>
  <c r="F72" i="30"/>
  <c r="F73" i="30"/>
  <c r="F74" i="30"/>
  <c r="F75" i="30"/>
  <c r="G75" i="30" s="1"/>
  <c r="H75" i="30" s="1"/>
  <c r="I75" i="30" s="1"/>
  <c r="J75" i="30" s="1"/>
  <c r="K75" i="30" s="1"/>
  <c r="F76" i="30"/>
  <c r="F78" i="30"/>
  <c r="F79" i="30"/>
  <c r="F80" i="30"/>
  <c r="G80" i="30" s="1"/>
  <c r="H80" i="30" s="1"/>
  <c r="I80" i="30" s="1"/>
  <c r="F81" i="30"/>
  <c r="F82" i="30"/>
  <c r="F83" i="30"/>
  <c r="F84" i="30"/>
  <c r="F85" i="30"/>
  <c r="F86" i="30"/>
  <c r="G86" i="30" s="1"/>
  <c r="F87" i="30"/>
  <c r="F88" i="30"/>
  <c r="G88" i="30" s="1"/>
  <c r="F90" i="30"/>
  <c r="F91" i="30"/>
  <c r="G91" i="30" s="1"/>
  <c r="F92" i="30"/>
  <c r="F93" i="30"/>
  <c r="G93" i="30" s="1"/>
  <c r="H93" i="30" s="1"/>
  <c r="F94" i="30"/>
  <c r="G94" i="30" s="1"/>
  <c r="F95" i="30"/>
  <c r="G95" i="30" s="1"/>
  <c r="H95" i="30" s="1"/>
  <c r="F96" i="30"/>
  <c r="F97" i="30"/>
  <c r="F99" i="30"/>
  <c r="F100" i="30"/>
  <c r="F102" i="30"/>
  <c r="G102" i="30" s="1"/>
  <c r="F103" i="30"/>
  <c r="G103" i="30" s="1"/>
  <c r="F104" i="30"/>
  <c r="G104" i="30" s="1"/>
  <c r="H104" i="30" s="1"/>
  <c r="I104" i="30" s="1"/>
  <c r="J104" i="30" s="1"/>
  <c r="K104" i="30" s="1"/>
  <c r="F105" i="30"/>
  <c r="F106" i="30"/>
  <c r="F107" i="30"/>
  <c r="G107" i="30" s="1"/>
  <c r="F108" i="30"/>
  <c r="G108" i="30" s="1"/>
  <c r="F109" i="30"/>
  <c r="G109" i="30" s="1"/>
  <c r="F110" i="30"/>
  <c r="F111" i="30"/>
  <c r="G111" i="30" s="1"/>
  <c r="F113" i="30"/>
  <c r="G113" i="30" s="1"/>
  <c r="F114" i="30"/>
  <c r="G114" i="30" s="1"/>
  <c r="F115" i="30"/>
  <c r="G115" i="30" s="1"/>
  <c r="F116" i="30"/>
  <c r="G116" i="30" s="1"/>
  <c r="F117" i="30"/>
  <c r="G117" i="30" s="1"/>
  <c r="F118" i="30"/>
  <c r="G118" i="30" s="1"/>
  <c r="F119" i="30"/>
  <c r="F120" i="30"/>
  <c r="F121" i="30"/>
  <c r="G121" i="30" s="1"/>
  <c r="F122" i="30"/>
  <c r="C123" i="30"/>
  <c r="F124" i="30"/>
  <c r="G124" i="30" s="1"/>
  <c r="F125" i="30"/>
  <c r="F126" i="30"/>
  <c r="F127" i="30"/>
  <c r="G127" i="30" s="1"/>
  <c r="F128" i="30"/>
  <c r="G128" i="30" s="1"/>
  <c r="F129" i="30"/>
  <c r="F130" i="30"/>
  <c r="F131" i="30"/>
  <c r="G131" i="30" s="1"/>
  <c r="F132" i="30"/>
  <c r="G132" i="30" s="1"/>
  <c r="F133" i="30"/>
  <c r="E134" i="30"/>
  <c r="G21" i="30"/>
  <c r="G120" i="30"/>
  <c r="G110" i="30"/>
  <c r="G82" i="30"/>
  <c r="G40" i="30"/>
  <c r="G39" i="30"/>
  <c r="G34" i="30"/>
  <c r="G30" i="30"/>
  <c r="H30" i="30" s="1"/>
  <c r="G51" i="30"/>
  <c r="H21" i="30"/>
  <c r="I21" i="30" s="1"/>
  <c r="G83" i="30"/>
  <c r="H83" i="30" s="1"/>
  <c r="H110" i="30"/>
  <c r="H29" i="30"/>
  <c r="I29" i="30" s="1"/>
  <c r="H16" i="30"/>
  <c r="I16" i="30" s="1"/>
  <c r="J16" i="30" s="1"/>
  <c r="K16" i="30" s="1"/>
  <c r="H12" i="30"/>
  <c r="S3" i="22"/>
  <c r="S10" i="22" s="1"/>
  <c r="E141" i="19"/>
  <c r="C141" i="19"/>
  <c r="S112" i="21"/>
  <c r="S113" i="21"/>
  <c r="S105" i="21"/>
  <c r="S109" i="21"/>
  <c r="S93" i="21"/>
  <c r="S135" i="21"/>
  <c r="S134" i="21"/>
  <c r="S133" i="21"/>
  <c r="S132" i="21"/>
  <c r="S131" i="21"/>
  <c r="S130" i="21"/>
  <c r="S129" i="21"/>
  <c r="S128" i="21"/>
  <c r="S127" i="21"/>
  <c r="S136" i="21" s="1"/>
  <c r="S126" i="21"/>
  <c r="S124" i="21"/>
  <c r="S123" i="21"/>
  <c r="S122" i="21"/>
  <c r="S121" i="21"/>
  <c r="S120" i="21"/>
  <c r="S119" i="21"/>
  <c r="S118" i="21"/>
  <c r="S117" i="21"/>
  <c r="S116" i="21"/>
  <c r="S125" i="21" s="1"/>
  <c r="S115" i="21"/>
  <c r="S111" i="21"/>
  <c r="S110" i="21"/>
  <c r="S108" i="21"/>
  <c r="S107" i="21"/>
  <c r="S106" i="21"/>
  <c r="S114" i="21" s="1"/>
  <c r="S104" i="21"/>
  <c r="S102" i="21"/>
  <c r="S101" i="21"/>
  <c r="S103" i="21" s="1"/>
  <c r="S99" i="21"/>
  <c r="S98" i="21"/>
  <c r="S97" i="21"/>
  <c r="S96" i="21"/>
  <c r="S95" i="21"/>
  <c r="S94" i="21"/>
  <c r="S100" i="21" s="1"/>
  <c r="S92" i="21"/>
  <c r="S90" i="21"/>
  <c r="S89" i="21"/>
  <c r="S88" i="21"/>
  <c r="S87" i="21"/>
  <c r="S86" i="21"/>
  <c r="S85" i="21"/>
  <c r="S84" i="21"/>
  <c r="S83" i="21"/>
  <c r="S82" i="21"/>
  <c r="S91" i="21" s="1"/>
  <c r="S81" i="21"/>
  <c r="S80" i="21"/>
  <c r="S78" i="21"/>
  <c r="S77" i="21"/>
  <c r="S76" i="21"/>
  <c r="S75" i="21"/>
  <c r="S79" i="21" s="1"/>
  <c r="S74" i="21"/>
  <c r="S73" i="21"/>
  <c r="S72" i="21"/>
  <c r="S71" i="21"/>
  <c r="S69" i="21"/>
  <c r="S68" i="21"/>
  <c r="S67" i="21"/>
  <c r="S66" i="21"/>
  <c r="S70" i="21" s="1"/>
  <c r="S65" i="21"/>
  <c r="S64" i="21"/>
  <c r="S63" i="21"/>
  <c r="S62" i="21"/>
  <c r="S61" i="21"/>
  <c r="S60" i="21"/>
  <c r="S58" i="21"/>
  <c r="S57" i="21"/>
  <c r="S55" i="21"/>
  <c r="S54" i="21"/>
  <c r="S53" i="21"/>
  <c r="S52" i="21"/>
  <c r="S51" i="21"/>
  <c r="S50" i="21"/>
  <c r="S49" i="21"/>
  <c r="S47" i="21"/>
  <c r="S46" i="21"/>
  <c r="S48" i="21" s="1"/>
  <c r="S45" i="21"/>
  <c r="S44" i="21"/>
  <c r="S43" i="21"/>
  <c r="S42" i="21"/>
  <c r="S41" i="21"/>
  <c r="S40" i="21"/>
  <c r="S38" i="21"/>
  <c r="S37" i="21"/>
  <c r="S36" i="21"/>
  <c r="S35" i="21"/>
  <c r="S34" i="21"/>
  <c r="S33" i="21"/>
  <c r="S32" i="21"/>
  <c r="S39" i="21" s="1"/>
  <c r="S31" i="21"/>
  <c r="S30" i="21"/>
  <c r="S29" i="21"/>
  <c r="S28" i="21"/>
  <c r="S27" i="21"/>
  <c r="S25" i="21"/>
  <c r="S24" i="21"/>
  <c r="S23" i="21"/>
  <c r="S21" i="21"/>
  <c r="S20" i="21"/>
  <c r="S19" i="21"/>
  <c r="S18" i="21"/>
  <c r="S17" i="21"/>
  <c r="S16" i="21"/>
  <c r="S15" i="21"/>
  <c r="S14" i="21"/>
  <c r="S22" i="21" s="1"/>
  <c r="S12" i="21"/>
  <c r="S11" i="21"/>
  <c r="S10" i="21"/>
  <c r="S9" i="21"/>
  <c r="S8" i="21"/>
  <c r="S7" i="21"/>
  <c r="S6" i="21"/>
  <c r="S13" i="21" s="1"/>
  <c r="S59" i="21"/>
  <c r="S56" i="21"/>
  <c r="S26" i="21"/>
  <c r="Q136" i="19"/>
  <c r="E139" i="19" s="1"/>
  <c r="E140" i="19"/>
  <c r="G196" i="18"/>
  <c r="G197" i="18" s="1"/>
  <c r="C33" i="52" s="1"/>
  <c r="D196" i="18"/>
  <c r="D38" i="17"/>
  <c r="W10" i="19"/>
  <c r="N132" i="22"/>
  <c r="E133" i="31" s="1"/>
  <c r="N131" i="22"/>
  <c r="E132" i="31" s="1"/>
  <c r="N130" i="22"/>
  <c r="E131" i="31" s="1"/>
  <c r="N129" i="22"/>
  <c r="E130" i="31" s="1"/>
  <c r="N128" i="22"/>
  <c r="E129" i="31" s="1"/>
  <c r="N127" i="22"/>
  <c r="E128" i="31" s="1"/>
  <c r="N126" i="22"/>
  <c r="E127" i="31" s="1"/>
  <c r="N125" i="22"/>
  <c r="E126" i="31" s="1"/>
  <c r="N124" i="22"/>
  <c r="E125" i="31" s="1"/>
  <c r="N123" i="22"/>
  <c r="Q123" i="22" s="1"/>
  <c r="N121" i="22"/>
  <c r="E122" i="31" s="1"/>
  <c r="N120" i="22"/>
  <c r="E121" i="31" s="1"/>
  <c r="N119" i="22"/>
  <c r="N118" i="22"/>
  <c r="E119" i="31" s="1"/>
  <c r="N117" i="22"/>
  <c r="E118" i="31" s="1"/>
  <c r="N116" i="22"/>
  <c r="Q116" i="22" s="1"/>
  <c r="N115" i="22"/>
  <c r="E116" i="31" s="1"/>
  <c r="N114" i="22"/>
  <c r="E115" i="31" s="1"/>
  <c r="N113" i="22"/>
  <c r="E114" i="31" s="1"/>
  <c r="N112" i="22"/>
  <c r="N122" i="22" s="1"/>
  <c r="N110" i="22"/>
  <c r="E111" i="31" s="1"/>
  <c r="N109" i="22"/>
  <c r="E110" i="31" s="1"/>
  <c r="N108" i="22"/>
  <c r="E109" i="31" s="1"/>
  <c r="N107" i="22"/>
  <c r="E108" i="31" s="1"/>
  <c r="N106" i="22"/>
  <c r="Q106" i="22" s="1"/>
  <c r="N105" i="22"/>
  <c r="E106" i="31" s="1"/>
  <c r="N104" i="22"/>
  <c r="E105" i="31" s="1"/>
  <c r="N103" i="22"/>
  <c r="E104" i="31" s="1"/>
  <c r="N102" i="22"/>
  <c r="N101" i="22"/>
  <c r="E102" i="31" s="1"/>
  <c r="N99" i="22"/>
  <c r="N98" i="22"/>
  <c r="E99" i="31" s="1"/>
  <c r="N96" i="22"/>
  <c r="E97" i="31" s="1"/>
  <c r="N95" i="22"/>
  <c r="E96" i="31" s="1"/>
  <c r="N94" i="22"/>
  <c r="E95" i="31" s="1"/>
  <c r="N93" i="22"/>
  <c r="E94" i="31" s="1"/>
  <c r="N92" i="22"/>
  <c r="E93" i="31" s="1"/>
  <c r="N91" i="22"/>
  <c r="E92" i="31" s="1"/>
  <c r="N90" i="22"/>
  <c r="E91" i="31" s="1"/>
  <c r="N89" i="22"/>
  <c r="Q89" i="22" s="1"/>
  <c r="N87" i="22"/>
  <c r="E88" i="31" s="1"/>
  <c r="N86" i="22"/>
  <c r="E87" i="31" s="1"/>
  <c r="N85" i="22"/>
  <c r="E86" i="31" s="1"/>
  <c r="N84" i="22"/>
  <c r="E85" i="31" s="1"/>
  <c r="N83" i="22"/>
  <c r="N82" i="22"/>
  <c r="N81" i="22"/>
  <c r="E82" i="31" s="1"/>
  <c r="N80" i="22"/>
  <c r="O80" i="22" s="1"/>
  <c r="N79" i="22"/>
  <c r="E80" i="31" s="1"/>
  <c r="N78" i="22"/>
  <c r="E79" i="31" s="1"/>
  <c r="N77" i="22"/>
  <c r="E78" i="31" s="1"/>
  <c r="N75" i="22"/>
  <c r="E76" i="31" s="1"/>
  <c r="N74" i="22"/>
  <c r="E75" i="31" s="1"/>
  <c r="N73" i="22"/>
  <c r="E74" i="31" s="1"/>
  <c r="N72" i="22"/>
  <c r="E73" i="31" s="1"/>
  <c r="N71" i="22"/>
  <c r="E72" i="31" s="1"/>
  <c r="N70" i="22"/>
  <c r="E71" i="31" s="1"/>
  <c r="N69" i="22"/>
  <c r="E70" i="31" s="1"/>
  <c r="N68" i="22"/>
  <c r="E69" i="31" s="1"/>
  <c r="N66" i="22"/>
  <c r="E67" i="31" s="1"/>
  <c r="N65" i="22"/>
  <c r="N64" i="22"/>
  <c r="Q64" i="22" s="1"/>
  <c r="N63" i="22"/>
  <c r="E64" i="31" s="1"/>
  <c r="N62" i="22"/>
  <c r="N61" i="22"/>
  <c r="E62" i="31" s="1"/>
  <c r="N60" i="22"/>
  <c r="E61" i="31" s="1"/>
  <c r="N59" i="22"/>
  <c r="E60" i="31" s="1"/>
  <c r="N58" i="22"/>
  <c r="E59" i="31" s="1"/>
  <c r="N57" i="22"/>
  <c r="E58" i="31" s="1"/>
  <c r="N55" i="22"/>
  <c r="E56" i="31" s="1"/>
  <c r="N54" i="22"/>
  <c r="E55" i="31" s="1"/>
  <c r="E57" i="31" s="1"/>
  <c r="N52" i="22"/>
  <c r="N51" i="22"/>
  <c r="E52" i="31" s="1"/>
  <c r="N50" i="22"/>
  <c r="E51" i="31" s="1"/>
  <c r="N49" i="22"/>
  <c r="E50" i="31" s="1"/>
  <c r="N48" i="22"/>
  <c r="E49" i="31" s="1"/>
  <c r="N47" i="22"/>
  <c r="N46" i="22"/>
  <c r="N44" i="22"/>
  <c r="E45" i="31" s="1"/>
  <c r="N43" i="22"/>
  <c r="N42" i="22"/>
  <c r="E43" i="31" s="1"/>
  <c r="N41" i="22"/>
  <c r="E42" i="31" s="1"/>
  <c r="N40" i="22"/>
  <c r="E41" i="31" s="1"/>
  <c r="N39" i="22"/>
  <c r="E40" i="31" s="1"/>
  <c r="N38" i="22"/>
  <c r="E39" i="31" s="1"/>
  <c r="N37" i="22"/>
  <c r="E38" i="31" s="1"/>
  <c r="N35" i="22"/>
  <c r="E36" i="31" s="1"/>
  <c r="N34" i="22"/>
  <c r="N33" i="22"/>
  <c r="E34" i="31" s="1"/>
  <c r="N32" i="22"/>
  <c r="E33" i="31" s="1"/>
  <c r="N31" i="22"/>
  <c r="E32" i="31" s="1"/>
  <c r="N30" i="22"/>
  <c r="E31" i="31" s="1"/>
  <c r="N29" i="22"/>
  <c r="N28" i="22"/>
  <c r="E29" i="31" s="1"/>
  <c r="N27" i="22"/>
  <c r="E28" i="31" s="1"/>
  <c r="N26" i="22"/>
  <c r="N25" i="22"/>
  <c r="E26" i="31" s="1"/>
  <c r="N24" i="22"/>
  <c r="E25" i="31" s="1"/>
  <c r="N22" i="22"/>
  <c r="E23" i="31" s="1"/>
  <c r="N21" i="22"/>
  <c r="E22" i="31" s="1"/>
  <c r="N20" i="22"/>
  <c r="E21" i="31" s="1"/>
  <c r="N18" i="22"/>
  <c r="E19" i="31" s="1"/>
  <c r="N17" i="22"/>
  <c r="E18" i="31" s="1"/>
  <c r="N16" i="22"/>
  <c r="N15" i="22"/>
  <c r="E16" i="31" s="1"/>
  <c r="N14" i="22"/>
  <c r="E15" i="31" s="1"/>
  <c r="N13" i="22"/>
  <c r="E14" i="31" s="1"/>
  <c r="N12" i="22"/>
  <c r="E13" i="31" s="1"/>
  <c r="N11" i="22"/>
  <c r="N9" i="22"/>
  <c r="N8" i="22"/>
  <c r="N7" i="22"/>
  <c r="N6" i="22"/>
  <c r="N5" i="22"/>
  <c r="N4" i="22"/>
  <c r="N3" i="22"/>
  <c r="N10" i="22" s="1"/>
  <c r="N23" i="22"/>
  <c r="N45" i="22"/>
  <c r="E5" i="31"/>
  <c r="E9" i="31"/>
  <c r="E4" i="31"/>
  <c r="E6" i="31"/>
  <c r="Q48" i="22"/>
  <c r="O48" i="22"/>
  <c r="Q39" i="22"/>
  <c r="O39" i="22"/>
  <c r="Q42" i="22"/>
  <c r="O42" i="22"/>
  <c r="Q15" i="22"/>
  <c r="O15" i="22"/>
  <c r="Q51" i="22"/>
  <c r="O51" i="22"/>
  <c r="Q86" i="22"/>
  <c r="O86" i="22"/>
  <c r="Q47" i="22"/>
  <c r="O47" i="22"/>
  <c r="Q60" i="22"/>
  <c r="O60" i="22"/>
  <c r="Q113" i="22"/>
  <c r="O113" i="22"/>
  <c r="Q21" i="22"/>
  <c r="O21" i="22"/>
  <c r="Q25" i="22"/>
  <c r="O25" i="22"/>
  <c r="Q55" i="22"/>
  <c r="O55" i="22"/>
  <c r="Q108" i="22"/>
  <c r="O108" i="22"/>
  <c r="Q87" i="22"/>
  <c r="O87" i="22"/>
  <c r="Q11" i="22"/>
  <c r="O11" i="22"/>
  <c r="Q78" i="22"/>
  <c r="O78" i="22"/>
  <c r="Q68" i="22"/>
  <c r="O68" i="22"/>
  <c r="Q37" i="22"/>
  <c r="O37" i="22"/>
  <c r="Q12" i="22"/>
  <c r="O12" i="22"/>
  <c r="Q26" i="22"/>
  <c r="Q107" i="22"/>
  <c r="O107" i="22"/>
  <c r="Q109" i="22"/>
  <c r="O109" i="22"/>
  <c r="Q73" i="22"/>
  <c r="O73" i="22"/>
  <c r="Q121" i="22"/>
  <c r="O121" i="22"/>
  <c r="Q24" i="22"/>
  <c r="O24" i="22"/>
  <c r="Q101" i="22"/>
  <c r="O101" i="22"/>
  <c r="Q102" i="22"/>
  <c r="O102" i="22"/>
  <c r="Q57" i="22"/>
  <c r="O57" i="22"/>
  <c r="Q58" i="22"/>
  <c r="O58" i="22"/>
  <c r="Q80" i="22"/>
  <c r="Q90" i="22"/>
  <c r="O90" i="22"/>
  <c r="Q92" i="22"/>
  <c r="O92" i="22"/>
  <c r="Q81" i="22"/>
  <c r="O81" i="22"/>
  <c r="Q104" i="22"/>
  <c r="O104" i="22"/>
  <c r="Q13" i="22"/>
  <c r="O13" i="22"/>
  <c r="Q63" i="22"/>
  <c r="O63" i="22"/>
  <c r="Q117" i="22"/>
  <c r="O117" i="22"/>
  <c r="Q127" i="22"/>
  <c r="O127" i="22"/>
  <c r="Q54" i="22"/>
  <c r="O54" i="22"/>
  <c r="Q16" i="22"/>
  <c r="Q22" i="22"/>
  <c r="O22" i="22"/>
  <c r="Q118" i="22"/>
  <c r="O118" i="22"/>
  <c r="Q72" i="22"/>
  <c r="O72" i="22"/>
  <c r="Q6" i="22"/>
  <c r="O6" i="22"/>
  <c r="Q32" i="22"/>
  <c r="O32" i="22"/>
  <c r="Q131" i="22"/>
  <c r="Q8" i="22"/>
  <c r="O8" i="22"/>
  <c r="Q44" i="22"/>
  <c r="O44" i="22"/>
  <c r="Q33" i="22"/>
  <c r="O33" i="22"/>
  <c r="Q74" i="22"/>
  <c r="O74" i="22"/>
  <c r="Q75" i="22"/>
  <c r="O75" i="22"/>
  <c r="Q77" i="22"/>
  <c r="O77" i="22"/>
  <c r="Q3" i="22"/>
  <c r="O3" i="22"/>
  <c r="Q103" i="22"/>
  <c r="O103" i="22"/>
  <c r="Q49" i="22"/>
  <c r="O49" i="22"/>
  <c r="Q93" i="22"/>
  <c r="O93" i="22"/>
  <c r="Q29" i="22"/>
  <c r="O29" i="22"/>
  <c r="Q119" i="22"/>
  <c r="O119" i="22"/>
  <c r="Q95" i="22"/>
  <c r="O95" i="22"/>
  <c r="Q130" i="22"/>
  <c r="O130" i="22"/>
  <c r="Q85" i="22"/>
  <c r="O85" i="22"/>
  <c r="Q132" i="22"/>
  <c r="O132" i="22"/>
  <c r="Q35" i="22"/>
  <c r="O35" i="22"/>
  <c r="Q20" i="22"/>
  <c r="O20" i="22"/>
  <c r="Q79" i="22"/>
  <c r="O79" i="22"/>
  <c r="Q61" i="22"/>
  <c r="O61" i="22"/>
  <c r="Q40" i="22"/>
  <c r="O40" i="22"/>
  <c r="Q43" i="22"/>
  <c r="Q5" i="22"/>
  <c r="O5" i="22"/>
  <c r="Q70" i="22"/>
  <c r="O70" i="22"/>
  <c r="Q31" i="22"/>
  <c r="O31" i="22"/>
  <c r="Q128" i="22"/>
  <c r="O128" i="22"/>
  <c r="Q84" i="22"/>
  <c r="O84" i="22"/>
  <c r="Q66" i="22"/>
  <c r="O66" i="22"/>
  <c r="Q112" i="22"/>
  <c r="O112" i="22"/>
  <c r="Q115" i="22"/>
  <c r="O115" i="22"/>
  <c r="Q59" i="22"/>
  <c r="O59" i="22"/>
  <c r="Q124" i="22"/>
  <c r="O124" i="22"/>
  <c r="Q91" i="22"/>
  <c r="O91" i="22"/>
  <c r="Q125" i="22"/>
  <c r="O125" i="22"/>
  <c r="Q38" i="22"/>
  <c r="O38" i="22"/>
  <c r="Q126" i="22"/>
  <c r="O126" i="22"/>
  <c r="Q41" i="22"/>
  <c r="O41" i="22"/>
  <c r="Q14" i="22"/>
  <c r="O14" i="22"/>
  <c r="Q69" i="22"/>
  <c r="O69" i="22"/>
  <c r="Q4" i="22"/>
  <c r="O4" i="22"/>
  <c r="Q94" i="22"/>
  <c r="O94" i="22"/>
  <c r="Q27" i="22"/>
  <c r="O27" i="22"/>
  <c r="Q105" i="22"/>
  <c r="O105" i="22"/>
  <c r="Q50" i="22"/>
  <c r="O50" i="22"/>
  <c r="Q17" i="22"/>
  <c r="O17" i="22"/>
  <c r="Q30" i="22"/>
  <c r="O30" i="22"/>
  <c r="Q98" i="22"/>
  <c r="O98" i="22"/>
  <c r="Q83" i="22"/>
  <c r="O83" i="22"/>
  <c r="Q129" i="22"/>
  <c r="O129" i="22"/>
  <c r="Q120" i="22"/>
  <c r="O120" i="22"/>
  <c r="Q18" i="22"/>
  <c r="O18" i="22"/>
  <c r="Q65" i="22"/>
  <c r="O65" i="22"/>
  <c r="Q110" i="22"/>
  <c r="O110" i="22"/>
  <c r="Q96" i="22"/>
  <c r="O96" i="22"/>
  <c r="R7" i="21"/>
  <c r="O138" i="21"/>
  <c r="K138" i="21"/>
  <c r="G138" i="21"/>
  <c r="P15" i="21"/>
  <c r="P12" i="21"/>
  <c r="Q12" i="21" s="1"/>
  <c r="P135" i="21"/>
  <c r="P134" i="21"/>
  <c r="Q134" i="21" s="1"/>
  <c r="P133" i="21"/>
  <c r="P132" i="21"/>
  <c r="P131" i="21"/>
  <c r="P130" i="21"/>
  <c r="P129" i="21"/>
  <c r="P128" i="21"/>
  <c r="P127" i="21"/>
  <c r="P126" i="21"/>
  <c r="P136" i="21" s="1"/>
  <c r="P124" i="21"/>
  <c r="P123" i="21"/>
  <c r="P122" i="21"/>
  <c r="P121" i="21"/>
  <c r="P120" i="21"/>
  <c r="P119" i="21"/>
  <c r="Q119" i="21" s="1"/>
  <c r="P118" i="21"/>
  <c r="P117" i="21"/>
  <c r="P125" i="21" s="1"/>
  <c r="P116" i="21"/>
  <c r="P115" i="21"/>
  <c r="P113" i="21"/>
  <c r="P112" i="21"/>
  <c r="P111" i="21"/>
  <c r="P110" i="21"/>
  <c r="P109" i="21"/>
  <c r="P108" i="21"/>
  <c r="Q108" i="21" s="1"/>
  <c r="P107" i="21"/>
  <c r="P106" i="21"/>
  <c r="P114" i="21" s="1"/>
  <c r="P105" i="21"/>
  <c r="P104" i="21"/>
  <c r="P102" i="21"/>
  <c r="P101" i="21"/>
  <c r="P103" i="21" s="1"/>
  <c r="P99" i="21"/>
  <c r="P98" i="21"/>
  <c r="Q98" i="21" s="1"/>
  <c r="P97" i="21"/>
  <c r="P96" i="21"/>
  <c r="P95" i="21"/>
  <c r="P94" i="21"/>
  <c r="P93" i="21"/>
  <c r="P92" i="21"/>
  <c r="P90" i="21"/>
  <c r="P89" i="21"/>
  <c r="Q89" i="21" s="1"/>
  <c r="P88" i="21"/>
  <c r="P87" i="21"/>
  <c r="P86" i="21"/>
  <c r="P85" i="21"/>
  <c r="P84" i="21"/>
  <c r="P83" i="21"/>
  <c r="Q83" i="21" s="1"/>
  <c r="P82" i="21"/>
  <c r="P81" i="21"/>
  <c r="Q81" i="21" s="1"/>
  <c r="P80" i="21"/>
  <c r="P78" i="21"/>
  <c r="P77" i="21"/>
  <c r="P76" i="21"/>
  <c r="P75" i="21"/>
  <c r="P74" i="21"/>
  <c r="P73" i="21"/>
  <c r="P72" i="21"/>
  <c r="Q72" i="21" s="1"/>
  <c r="P71" i="21"/>
  <c r="P69" i="21"/>
  <c r="Q69" i="21" s="1"/>
  <c r="P68" i="21"/>
  <c r="P67" i="21"/>
  <c r="P66" i="21"/>
  <c r="P65" i="21"/>
  <c r="Q65" i="21" s="1"/>
  <c r="P64" i="21"/>
  <c r="P63" i="21"/>
  <c r="P70" i="21" s="1"/>
  <c r="P62" i="21"/>
  <c r="P61" i="21"/>
  <c r="P60" i="21"/>
  <c r="P58" i="21"/>
  <c r="P57" i="21"/>
  <c r="P55" i="21"/>
  <c r="P54" i="21"/>
  <c r="P53" i="21"/>
  <c r="Q53" i="21" s="1"/>
  <c r="P52" i="21"/>
  <c r="P51" i="21"/>
  <c r="Q51" i="21" s="1"/>
  <c r="P50" i="21"/>
  <c r="P49" i="21"/>
  <c r="P47" i="21"/>
  <c r="P46" i="21"/>
  <c r="Q46" i="21" s="1"/>
  <c r="P45" i="21"/>
  <c r="P44" i="21"/>
  <c r="Q44" i="21" s="1"/>
  <c r="P43" i="21"/>
  <c r="P42" i="21"/>
  <c r="P41" i="21"/>
  <c r="P40" i="21"/>
  <c r="P38" i="21"/>
  <c r="P37" i="21"/>
  <c r="P36" i="21"/>
  <c r="P35" i="21"/>
  <c r="Q35" i="21" s="1"/>
  <c r="P34" i="21"/>
  <c r="P33" i="21"/>
  <c r="Q33" i="21" s="1"/>
  <c r="P32" i="21"/>
  <c r="P31" i="21"/>
  <c r="P30" i="21"/>
  <c r="P29" i="21"/>
  <c r="Q29" i="21" s="1"/>
  <c r="P28" i="21"/>
  <c r="P27" i="21"/>
  <c r="Q27" i="21" s="1"/>
  <c r="P25" i="21"/>
  <c r="P24" i="21"/>
  <c r="P23" i="21"/>
  <c r="P21" i="21"/>
  <c r="P20" i="21"/>
  <c r="P19" i="21"/>
  <c r="P18" i="21"/>
  <c r="P17" i="21"/>
  <c r="P16" i="21"/>
  <c r="P14" i="21"/>
  <c r="P22" i="21" s="1"/>
  <c r="P11" i="21"/>
  <c r="P10" i="21"/>
  <c r="P9" i="21"/>
  <c r="P8" i="21"/>
  <c r="Q8" i="21" s="1"/>
  <c r="P7" i="21"/>
  <c r="P6" i="21"/>
  <c r="L135" i="21"/>
  <c r="L134" i="21"/>
  <c r="L133" i="21"/>
  <c r="L132" i="21"/>
  <c r="L131" i="21"/>
  <c r="L130" i="21"/>
  <c r="L129" i="21"/>
  <c r="L128" i="21"/>
  <c r="Q128" i="21" s="1"/>
  <c r="L127" i="21"/>
  <c r="L126" i="21"/>
  <c r="L136" i="21" s="1"/>
  <c r="L124" i="21"/>
  <c r="L123" i="21"/>
  <c r="L122" i="21"/>
  <c r="L121" i="21"/>
  <c r="Q121" i="21" s="1"/>
  <c r="L120" i="21"/>
  <c r="L119" i="21"/>
  <c r="L125" i="21" s="1"/>
  <c r="L118" i="21"/>
  <c r="L117" i="21"/>
  <c r="L116" i="21"/>
  <c r="L115" i="21"/>
  <c r="L113" i="21"/>
  <c r="L112" i="21"/>
  <c r="L111" i="21"/>
  <c r="L110" i="21"/>
  <c r="L109" i="21"/>
  <c r="L108" i="21"/>
  <c r="L107" i="21"/>
  <c r="L106" i="21"/>
  <c r="L105" i="21"/>
  <c r="L104" i="21"/>
  <c r="Q104" i="21" s="1"/>
  <c r="L102" i="21"/>
  <c r="L101" i="21"/>
  <c r="L103" i="21" s="1"/>
  <c r="L99" i="21"/>
  <c r="L98" i="21"/>
  <c r="L97" i="21"/>
  <c r="L96" i="21"/>
  <c r="L95" i="21"/>
  <c r="L94" i="21"/>
  <c r="L93" i="21"/>
  <c r="Q93" i="21" s="1"/>
  <c r="L92" i="21"/>
  <c r="L90" i="21"/>
  <c r="Q90" i="21" s="1"/>
  <c r="L89" i="21"/>
  <c r="L88" i="21"/>
  <c r="L87" i="21"/>
  <c r="L86" i="21"/>
  <c r="Q86" i="21" s="1"/>
  <c r="L85" i="21"/>
  <c r="L84" i="21"/>
  <c r="L91" i="21" s="1"/>
  <c r="L83" i="21"/>
  <c r="L82" i="21"/>
  <c r="L81" i="21"/>
  <c r="L80" i="21"/>
  <c r="L78" i="21"/>
  <c r="L77" i="21"/>
  <c r="L76" i="21"/>
  <c r="L75" i="21"/>
  <c r="Q75" i="21" s="1"/>
  <c r="L74" i="21"/>
  <c r="L73" i="21"/>
  <c r="Q73" i="21" s="1"/>
  <c r="L72" i="21"/>
  <c r="L71" i="21"/>
  <c r="L69" i="21"/>
  <c r="L68" i="21"/>
  <c r="Q68" i="21" s="1"/>
  <c r="L67" i="21"/>
  <c r="L66" i="21"/>
  <c r="Q66" i="21" s="1"/>
  <c r="L65" i="21"/>
  <c r="L64" i="21"/>
  <c r="L63" i="21"/>
  <c r="L62" i="21"/>
  <c r="L61" i="21"/>
  <c r="L60" i="21"/>
  <c r="L58" i="21"/>
  <c r="L57" i="21"/>
  <c r="Q57" i="21" s="1"/>
  <c r="Q59" i="21" s="1"/>
  <c r="L55" i="21"/>
  <c r="L54" i="21"/>
  <c r="Q54" i="21" s="1"/>
  <c r="L53" i="21"/>
  <c r="L52" i="21"/>
  <c r="L51" i="21"/>
  <c r="L50" i="21"/>
  <c r="L56" i="21" s="1"/>
  <c r="L49" i="21"/>
  <c r="L47" i="21"/>
  <c r="Q47" i="21" s="1"/>
  <c r="L46" i="21"/>
  <c r="L45" i="21"/>
  <c r="L44" i="21"/>
  <c r="L43" i="21"/>
  <c r="L42" i="21"/>
  <c r="L41" i="21"/>
  <c r="L40" i="21"/>
  <c r="L38" i="21"/>
  <c r="Q38" i="21" s="1"/>
  <c r="L37" i="21"/>
  <c r="L36" i="21"/>
  <c r="Q36" i="21" s="1"/>
  <c r="L35" i="21"/>
  <c r="L34" i="21"/>
  <c r="L33" i="21"/>
  <c r="L32" i="21"/>
  <c r="Q32" i="21" s="1"/>
  <c r="L31" i="21"/>
  <c r="L30" i="21"/>
  <c r="Q30" i="21" s="1"/>
  <c r="L29" i="21"/>
  <c r="L28" i="21"/>
  <c r="L27" i="21"/>
  <c r="L25" i="21"/>
  <c r="L24" i="21"/>
  <c r="L23" i="21"/>
  <c r="L21" i="21"/>
  <c r="L20" i="21"/>
  <c r="Q20" i="21" s="1"/>
  <c r="L19" i="21"/>
  <c r="L18" i="21"/>
  <c r="Q18" i="21" s="1"/>
  <c r="L17" i="21"/>
  <c r="L16" i="21"/>
  <c r="L15" i="21"/>
  <c r="L14" i="21"/>
  <c r="L22" i="21" s="1"/>
  <c r="L12" i="21"/>
  <c r="L11" i="21"/>
  <c r="Q11" i="21" s="1"/>
  <c r="L10" i="21"/>
  <c r="L9" i="21"/>
  <c r="L8" i="21"/>
  <c r="L7" i="21"/>
  <c r="L6" i="21"/>
  <c r="H135" i="21"/>
  <c r="H134" i="21"/>
  <c r="H133" i="21"/>
  <c r="Q133" i="21" s="1"/>
  <c r="H132" i="21"/>
  <c r="H131" i="21"/>
  <c r="Q131" i="21" s="1"/>
  <c r="H130" i="21"/>
  <c r="H129" i="21"/>
  <c r="H128" i="21"/>
  <c r="H127" i="21"/>
  <c r="H136" i="21" s="1"/>
  <c r="H126" i="21"/>
  <c r="H124" i="21"/>
  <c r="Q124" i="21" s="1"/>
  <c r="H123" i="21"/>
  <c r="H122" i="21"/>
  <c r="H121" i="21"/>
  <c r="H120" i="21"/>
  <c r="H119" i="21"/>
  <c r="H118" i="21"/>
  <c r="H117" i="21"/>
  <c r="H116" i="21"/>
  <c r="Q116" i="21" s="1"/>
  <c r="H115" i="21"/>
  <c r="H113" i="21"/>
  <c r="Q113" i="21" s="1"/>
  <c r="H112" i="21"/>
  <c r="H111" i="21"/>
  <c r="H110" i="21"/>
  <c r="H109" i="21"/>
  <c r="Q109" i="21" s="1"/>
  <c r="H108" i="21"/>
  <c r="H107" i="21"/>
  <c r="H114" i="21" s="1"/>
  <c r="H106" i="21"/>
  <c r="H105" i="21"/>
  <c r="H104" i="21"/>
  <c r="H102" i="21"/>
  <c r="H101" i="21"/>
  <c r="H103" i="21"/>
  <c r="H99" i="21"/>
  <c r="H98" i="21"/>
  <c r="H97" i="21"/>
  <c r="H96" i="21"/>
  <c r="Q96" i="21" s="1"/>
  <c r="H95" i="21"/>
  <c r="H94" i="21"/>
  <c r="H93" i="21"/>
  <c r="H92" i="21"/>
  <c r="Q92" i="21" s="1"/>
  <c r="Q100" i="21" s="1"/>
  <c r="H90" i="21"/>
  <c r="H89" i="21"/>
  <c r="H88" i="21"/>
  <c r="H87" i="21"/>
  <c r="H86" i="21"/>
  <c r="H85" i="21"/>
  <c r="H84" i="21"/>
  <c r="H83" i="21"/>
  <c r="H82" i="21"/>
  <c r="H81" i="21"/>
  <c r="H91" i="21" s="1"/>
  <c r="H80" i="21"/>
  <c r="H78" i="21"/>
  <c r="H77" i="21"/>
  <c r="H76" i="21"/>
  <c r="H75" i="21"/>
  <c r="H74" i="21"/>
  <c r="Q74" i="21" s="1"/>
  <c r="H73" i="21"/>
  <c r="H72" i="21"/>
  <c r="H71" i="21"/>
  <c r="H79" i="21" s="1"/>
  <c r="H69" i="21"/>
  <c r="H68" i="21"/>
  <c r="H67" i="21"/>
  <c r="H66" i="21"/>
  <c r="H65" i="21"/>
  <c r="H64" i="21"/>
  <c r="H63" i="21"/>
  <c r="H62" i="21"/>
  <c r="H61" i="21"/>
  <c r="Q61" i="21" s="1"/>
  <c r="H60" i="21"/>
  <c r="H58" i="21"/>
  <c r="H57" i="21"/>
  <c r="H55" i="21"/>
  <c r="Q55" i="21" s="1"/>
  <c r="H54" i="21"/>
  <c r="H53" i="21"/>
  <c r="H52" i="21"/>
  <c r="H51" i="21"/>
  <c r="H50" i="21"/>
  <c r="H49" i="21"/>
  <c r="H47" i="21"/>
  <c r="H46" i="21"/>
  <c r="H45" i="21"/>
  <c r="H44" i="21"/>
  <c r="H43" i="21"/>
  <c r="H42" i="21"/>
  <c r="H48" i="21" s="1"/>
  <c r="H41" i="21"/>
  <c r="H40" i="21"/>
  <c r="H38" i="21"/>
  <c r="H37" i="21"/>
  <c r="Q37" i="21" s="1"/>
  <c r="H36" i="21"/>
  <c r="H35" i="21"/>
  <c r="H34" i="21"/>
  <c r="H33" i="21"/>
  <c r="H32" i="21"/>
  <c r="H31" i="21"/>
  <c r="H30" i="21"/>
  <c r="H29" i="21"/>
  <c r="H28" i="21"/>
  <c r="H27" i="21"/>
  <c r="H39" i="21" s="1"/>
  <c r="H25" i="21"/>
  <c r="H24" i="21"/>
  <c r="H26" i="21" s="1"/>
  <c r="H23" i="21"/>
  <c r="H21" i="21"/>
  <c r="H20" i="21"/>
  <c r="H19" i="21"/>
  <c r="Q19" i="21" s="1"/>
  <c r="H18" i="21"/>
  <c r="H17" i="21"/>
  <c r="H22" i="21" s="1"/>
  <c r="H16" i="21"/>
  <c r="H15" i="21"/>
  <c r="H14" i="21"/>
  <c r="H12" i="21"/>
  <c r="H11" i="21"/>
  <c r="H10" i="21"/>
  <c r="Q10" i="21" s="1"/>
  <c r="H9" i="21"/>
  <c r="Q9" i="21" s="1"/>
  <c r="H8" i="21"/>
  <c r="H7" i="21"/>
  <c r="H13" i="21" s="1"/>
  <c r="R135" i="21"/>
  <c r="R134" i="21"/>
  <c r="R133" i="21"/>
  <c r="R132" i="21"/>
  <c r="R131" i="21"/>
  <c r="R130" i="21"/>
  <c r="R129" i="21"/>
  <c r="R128" i="21"/>
  <c r="R127" i="21"/>
  <c r="R126" i="21"/>
  <c r="R124" i="21"/>
  <c r="R123" i="21"/>
  <c r="R122" i="21"/>
  <c r="R121" i="21"/>
  <c r="R120" i="21"/>
  <c r="R119" i="21"/>
  <c r="R118" i="21"/>
  <c r="R117" i="21"/>
  <c r="R116" i="21"/>
  <c r="R115" i="21"/>
  <c r="R113" i="21"/>
  <c r="R112" i="21"/>
  <c r="R111" i="21"/>
  <c r="R110" i="21"/>
  <c r="R109" i="21"/>
  <c r="R108" i="21"/>
  <c r="R107" i="21"/>
  <c r="R106" i="21"/>
  <c r="R105" i="21"/>
  <c r="R104" i="21"/>
  <c r="R102" i="21"/>
  <c r="R101" i="21"/>
  <c r="R99" i="21"/>
  <c r="R98" i="21"/>
  <c r="R97" i="21"/>
  <c r="R96" i="21"/>
  <c r="R95" i="21"/>
  <c r="R94" i="21"/>
  <c r="R93" i="21"/>
  <c r="R92" i="21"/>
  <c r="R90" i="21"/>
  <c r="R89" i="21"/>
  <c r="R88" i="21"/>
  <c r="R87" i="21"/>
  <c r="R86" i="21"/>
  <c r="R85" i="21"/>
  <c r="R84" i="21"/>
  <c r="R83" i="21"/>
  <c r="R82" i="21"/>
  <c r="R81" i="21"/>
  <c r="R80" i="21"/>
  <c r="R78" i="21"/>
  <c r="R77" i="21"/>
  <c r="R76" i="21"/>
  <c r="R75" i="21"/>
  <c r="R74" i="21"/>
  <c r="R73" i="21"/>
  <c r="R72" i="21"/>
  <c r="R71" i="21"/>
  <c r="R69" i="21"/>
  <c r="R68" i="21"/>
  <c r="R67" i="21"/>
  <c r="R66" i="21"/>
  <c r="R65" i="21"/>
  <c r="R64" i="21"/>
  <c r="R63" i="21"/>
  <c r="R62" i="21"/>
  <c r="R61" i="21"/>
  <c r="R60" i="21"/>
  <c r="R58" i="21"/>
  <c r="R57" i="21"/>
  <c r="R55" i="21"/>
  <c r="R54" i="21"/>
  <c r="R53" i="21"/>
  <c r="R52" i="21"/>
  <c r="R51" i="21"/>
  <c r="R50" i="21"/>
  <c r="R49" i="21"/>
  <c r="R47" i="21"/>
  <c r="R46" i="21"/>
  <c r="R45" i="21"/>
  <c r="R44" i="21"/>
  <c r="R43" i="21"/>
  <c r="R42" i="21"/>
  <c r="R41" i="21"/>
  <c r="R40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5" i="21"/>
  <c r="R24" i="21"/>
  <c r="R23" i="21"/>
  <c r="R21" i="21"/>
  <c r="R20" i="21"/>
  <c r="R19" i="21"/>
  <c r="R18" i="21"/>
  <c r="R17" i="21"/>
  <c r="R16" i="21"/>
  <c r="R15" i="21"/>
  <c r="R14" i="21"/>
  <c r="R12" i="21"/>
  <c r="R11" i="21"/>
  <c r="R10" i="21"/>
  <c r="R9" i="21"/>
  <c r="R8" i="21"/>
  <c r="H59" i="21"/>
  <c r="L70" i="21"/>
  <c r="P59" i="21"/>
  <c r="P26" i="21"/>
  <c r="L26" i="21"/>
  <c r="L13" i="21"/>
  <c r="Q6" i="21"/>
  <c r="Q78" i="21"/>
  <c r="Q115" i="21"/>
  <c r="Q118" i="21"/>
  <c r="Q28" i="21"/>
  <c r="Q45" i="21"/>
  <c r="Q99" i="21"/>
  <c r="Q64" i="21"/>
  <c r="Q77" i="21"/>
  <c r="Q82" i="21"/>
  <c r="Q14" i="21"/>
  <c r="Q22" i="21" s="1"/>
  <c r="Q24" i="21"/>
  <c r="Q87" i="21"/>
  <c r="Q110" i="21"/>
  <c r="Q123" i="21"/>
  <c r="Q132" i="21"/>
  <c r="Q15" i="21"/>
  <c r="Q41" i="21"/>
  <c r="Q105" i="21"/>
  <c r="Q122" i="21"/>
  <c r="Q135" i="21"/>
  <c r="Q40" i="21"/>
  <c r="Q49" i="21"/>
  <c r="Q76" i="21"/>
  <c r="Q85" i="21"/>
  <c r="Q112" i="21"/>
  <c r="Q17" i="21"/>
  <c r="Q21" i="21"/>
  <c r="Q31" i="21"/>
  <c r="Q58" i="21"/>
  <c r="Q67" i="21"/>
  <c r="Q94" i="21"/>
  <c r="Q130" i="21"/>
  <c r="Q23" i="21"/>
  <c r="Q60" i="21"/>
  <c r="Q95" i="21"/>
  <c r="Q16" i="21"/>
  <c r="Q25" i="21"/>
  <c r="Q34" i="21"/>
  <c r="Q43" i="21"/>
  <c r="Q52" i="21"/>
  <c r="Q62" i="21"/>
  <c r="Q84" i="21"/>
  <c r="Q102" i="21"/>
  <c r="Q111" i="21"/>
  <c r="Q120" i="21"/>
  <c r="Q129" i="21"/>
  <c r="Q71" i="21"/>
  <c r="Q80" i="21"/>
  <c r="Q91" i="21" s="1"/>
  <c r="Q88" i="21"/>
  <c r="Q97" i="21"/>
  <c r="Q107" i="21"/>
  <c r="R6" i="21"/>
  <c r="Q26" i="21"/>
  <c r="L3" i="13"/>
  <c r="R4" i="31" s="1"/>
  <c r="L5" i="13"/>
  <c r="R6" i="31" s="1"/>
  <c r="L6" i="13"/>
  <c r="R7" i="31" s="1"/>
  <c r="L7" i="13"/>
  <c r="R8" i="31" s="1"/>
  <c r="L8" i="13"/>
  <c r="R9" i="31" s="1"/>
  <c r="L9" i="13"/>
  <c r="R10" i="31" s="1"/>
  <c r="L11" i="13"/>
  <c r="R12" i="31" s="1"/>
  <c r="L12" i="13"/>
  <c r="R13" i="31" s="1"/>
  <c r="L13" i="13"/>
  <c r="R14" i="31" s="1"/>
  <c r="L14" i="13"/>
  <c r="R15" i="31" s="1"/>
  <c r="L15" i="13"/>
  <c r="L19" i="13" s="1"/>
  <c r="L16" i="13"/>
  <c r="R17" i="31" s="1"/>
  <c r="L17" i="13"/>
  <c r="N17" i="13" s="1"/>
  <c r="I18" i="31" s="1"/>
  <c r="L18" i="13"/>
  <c r="R19" i="31" s="1"/>
  <c r="L20" i="13"/>
  <c r="L23" i="13" s="1"/>
  <c r="L21" i="13"/>
  <c r="R22" i="31" s="1"/>
  <c r="L22" i="13"/>
  <c r="L24" i="13"/>
  <c r="R25" i="31" s="1"/>
  <c r="L25" i="13"/>
  <c r="R26" i="31" s="1"/>
  <c r="L26" i="13"/>
  <c r="R27" i="31" s="1"/>
  <c r="L27" i="13"/>
  <c r="R28" i="31" s="1"/>
  <c r="L28" i="13"/>
  <c r="N28" i="13" s="1"/>
  <c r="I29" i="31" s="1"/>
  <c r="L29" i="13"/>
  <c r="R30" i="31" s="1"/>
  <c r="L30" i="13"/>
  <c r="R31" i="31" s="1"/>
  <c r="L31" i="13"/>
  <c r="R32" i="31" s="1"/>
  <c r="L33" i="13"/>
  <c r="R34" i="31" s="1"/>
  <c r="L34" i="13"/>
  <c r="R35" i="31" s="1"/>
  <c r="L35" i="13"/>
  <c r="N35" i="13" s="1"/>
  <c r="I36" i="31" s="1"/>
  <c r="L39" i="13"/>
  <c r="R40" i="31" s="1"/>
  <c r="L40" i="13"/>
  <c r="L41" i="13"/>
  <c r="R42" i="31" s="1"/>
  <c r="L42" i="13"/>
  <c r="R43" i="31" s="1"/>
  <c r="L43" i="13"/>
  <c r="R44" i="31" s="1"/>
  <c r="L44" i="13"/>
  <c r="R45" i="31" s="1"/>
  <c r="L46" i="13"/>
  <c r="R47" i="31" s="1"/>
  <c r="L47" i="13"/>
  <c r="L53" i="13" s="1"/>
  <c r="L48" i="13"/>
  <c r="R49" i="31" s="1"/>
  <c r="L49" i="13"/>
  <c r="N49" i="13" s="1"/>
  <c r="I50" i="31" s="1"/>
  <c r="L50" i="13"/>
  <c r="R51" i="31" s="1"/>
  <c r="L51" i="13"/>
  <c r="R52" i="31" s="1"/>
  <c r="L52" i="13"/>
  <c r="R53" i="31" s="1"/>
  <c r="L54" i="13"/>
  <c r="N54" i="13" s="1"/>
  <c r="L55" i="13"/>
  <c r="R56" i="31" s="1"/>
  <c r="L57" i="13"/>
  <c r="N57" i="13" s="1"/>
  <c r="L59" i="13"/>
  <c r="L62" i="13"/>
  <c r="R63" i="31" s="1"/>
  <c r="L63" i="13"/>
  <c r="R64" i="31" s="1"/>
  <c r="L66" i="13"/>
  <c r="R67" i="31" s="1"/>
  <c r="L60" i="13"/>
  <c r="R61" i="31" s="1"/>
  <c r="L61" i="13"/>
  <c r="R62" i="31" s="1"/>
  <c r="L68" i="13"/>
  <c r="R69" i="31" s="1"/>
  <c r="L69" i="13"/>
  <c r="R70" i="31" s="1"/>
  <c r="L70" i="13"/>
  <c r="R71" i="31" s="1"/>
  <c r="L71" i="13"/>
  <c r="R72" i="31" s="1"/>
  <c r="L72" i="13"/>
  <c r="R73" i="31" s="1"/>
  <c r="L73" i="13"/>
  <c r="R74" i="31" s="1"/>
  <c r="L74" i="13"/>
  <c r="R75" i="31" s="1"/>
  <c r="L87" i="13"/>
  <c r="R88" i="31" s="1"/>
  <c r="L85" i="13"/>
  <c r="R86" i="31" s="1"/>
  <c r="L84" i="13"/>
  <c r="L88" i="13" s="1"/>
  <c r="L83" i="13"/>
  <c r="R84" i="31" s="1"/>
  <c r="L82" i="13"/>
  <c r="R83" i="31" s="1"/>
  <c r="L81" i="13"/>
  <c r="R82" i="31" s="1"/>
  <c r="L80" i="13"/>
  <c r="R81" i="31" s="1"/>
  <c r="L79" i="13"/>
  <c r="R80" i="31" s="1"/>
  <c r="L78" i="13"/>
  <c r="R79" i="31" s="1"/>
  <c r="L77" i="13"/>
  <c r="L89" i="13"/>
  <c r="L97" i="13" s="1"/>
  <c r="L90" i="13"/>
  <c r="R91" i="31" s="1"/>
  <c r="L91" i="13"/>
  <c r="R92" i="31" s="1"/>
  <c r="L92" i="13"/>
  <c r="R93" i="31" s="1"/>
  <c r="L93" i="13"/>
  <c r="R94" i="31" s="1"/>
  <c r="L94" i="13"/>
  <c r="L95" i="13"/>
  <c r="R96" i="31" s="1"/>
  <c r="L96" i="13"/>
  <c r="R97" i="31" s="1"/>
  <c r="L99" i="13"/>
  <c r="R100" i="31" s="1"/>
  <c r="L101" i="13"/>
  <c r="R102" i="31" s="1"/>
  <c r="L102" i="13"/>
  <c r="R103" i="31" s="1"/>
  <c r="L103" i="13"/>
  <c r="R104" i="31" s="1"/>
  <c r="L104" i="13"/>
  <c r="R105" i="31" s="1"/>
  <c r="L106" i="13"/>
  <c r="R107" i="31" s="1"/>
  <c r="L107" i="13"/>
  <c r="R108" i="31" s="1"/>
  <c r="L108" i="13"/>
  <c r="R109" i="31" s="1"/>
  <c r="L109" i="13"/>
  <c r="N109" i="13" s="1"/>
  <c r="I110" i="31" s="1"/>
  <c r="L110" i="13"/>
  <c r="R111" i="31" s="1"/>
  <c r="L112" i="13"/>
  <c r="N112" i="13" s="1"/>
  <c r="L113" i="13"/>
  <c r="L114" i="13"/>
  <c r="R115" i="31" s="1"/>
  <c r="L115" i="13"/>
  <c r="R116" i="31" s="1"/>
  <c r="L116" i="13"/>
  <c r="N116" i="13" s="1"/>
  <c r="I117" i="31" s="1"/>
  <c r="L117" i="13"/>
  <c r="R118" i="31" s="1"/>
  <c r="L118" i="13"/>
  <c r="R119" i="31" s="1"/>
  <c r="L119" i="13"/>
  <c r="R120" i="31" s="1"/>
  <c r="L120" i="13"/>
  <c r="R121" i="31" s="1"/>
  <c r="L121" i="13"/>
  <c r="R122" i="31" s="1"/>
  <c r="L123" i="13"/>
  <c r="R124" i="31" s="1"/>
  <c r="L124" i="13"/>
  <c r="R125" i="31" s="1"/>
  <c r="L125" i="13"/>
  <c r="R126" i="31" s="1"/>
  <c r="L126" i="13"/>
  <c r="R127" i="31" s="1"/>
  <c r="L127" i="13"/>
  <c r="N127" i="13" s="1"/>
  <c r="I128" i="31" s="1"/>
  <c r="L128" i="13"/>
  <c r="R129" i="31" s="1"/>
  <c r="L130" i="13"/>
  <c r="N130" i="13" s="1"/>
  <c r="I131" i="31" s="1"/>
  <c r="L131" i="13"/>
  <c r="R132" i="31" s="1"/>
  <c r="L132" i="13"/>
  <c r="R133" i="31" s="1"/>
  <c r="L98" i="13"/>
  <c r="R99" i="31" s="1"/>
  <c r="L4" i="13"/>
  <c r="L32" i="13"/>
  <c r="R33" i="31" s="1"/>
  <c r="L37" i="13"/>
  <c r="R38" i="31" s="1"/>
  <c r="L38" i="13"/>
  <c r="R39" i="31" s="1"/>
  <c r="L58" i="13"/>
  <c r="R59" i="31" s="1"/>
  <c r="L64" i="13"/>
  <c r="R65" i="31" s="1"/>
  <c r="L65" i="13"/>
  <c r="R66" i="31" s="1"/>
  <c r="L75" i="13"/>
  <c r="R76" i="31" s="1"/>
  <c r="L86" i="13"/>
  <c r="R87" i="31" s="1"/>
  <c r="L105" i="13"/>
  <c r="R106" i="31" s="1"/>
  <c r="L129" i="13"/>
  <c r="N129" i="13" s="1"/>
  <c r="I130" i="31" s="1"/>
  <c r="G3" i="13"/>
  <c r="Q4" i="31" s="1"/>
  <c r="G5" i="13"/>
  <c r="Q6" i="31" s="1"/>
  <c r="G6" i="13"/>
  <c r="Q7" i="31" s="1"/>
  <c r="G7" i="13"/>
  <c r="Q8" i="31" s="1"/>
  <c r="G8" i="13"/>
  <c r="Q9" i="31" s="1"/>
  <c r="G9" i="13"/>
  <c r="Q10" i="31" s="1"/>
  <c r="G11" i="13"/>
  <c r="Q12" i="31" s="1"/>
  <c r="G12" i="13"/>
  <c r="Q13" i="31" s="1"/>
  <c r="G13" i="13"/>
  <c r="Q14" i="31" s="1"/>
  <c r="G14" i="13"/>
  <c r="Q15" i="31" s="1"/>
  <c r="G15" i="13"/>
  <c r="Q16" i="31" s="1"/>
  <c r="G16" i="13"/>
  <c r="Q17" i="31" s="1"/>
  <c r="G17" i="13"/>
  <c r="Q18" i="31" s="1"/>
  <c r="G18" i="13"/>
  <c r="Q19" i="31" s="1"/>
  <c r="G20" i="13"/>
  <c r="Q21" i="31" s="1"/>
  <c r="G23" i="13"/>
  <c r="G21" i="13"/>
  <c r="Q22" i="31" s="1"/>
  <c r="G22" i="13"/>
  <c r="N22" i="13" s="1"/>
  <c r="G24" i="13"/>
  <c r="Q25" i="31" s="1"/>
  <c r="G25" i="13"/>
  <c r="Q26" i="31" s="1"/>
  <c r="G26" i="13"/>
  <c r="Q27" i="31" s="1"/>
  <c r="G27" i="13"/>
  <c r="N27" i="13" s="1"/>
  <c r="I28" i="31" s="1"/>
  <c r="G28" i="13"/>
  <c r="G29" i="13"/>
  <c r="Q30" i="31" s="1"/>
  <c r="G30" i="13"/>
  <c r="Q31" i="31" s="1"/>
  <c r="G31" i="13"/>
  <c r="Q32" i="31" s="1"/>
  <c r="G33" i="13"/>
  <c r="Q34" i="31" s="1"/>
  <c r="G34" i="13"/>
  <c r="Q35" i="31" s="1"/>
  <c r="G35" i="13"/>
  <c r="Q36" i="31" s="1"/>
  <c r="G39" i="13"/>
  <c r="Q40" i="31" s="1"/>
  <c r="G40" i="13"/>
  <c r="Q41" i="31" s="1"/>
  <c r="G41" i="13"/>
  <c r="Q42" i="31" s="1"/>
  <c r="G42" i="13"/>
  <c r="Q43" i="31" s="1"/>
  <c r="G43" i="13"/>
  <c r="Q44" i="31" s="1"/>
  <c r="G44" i="13"/>
  <c r="Q45" i="31" s="1"/>
  <c r="G46" i="13"/>
  <c r="G47" i="13"/>
  <c r="G53" i="13" s="1"/>
  <c r="G48" i="13"/>
  <c r="Q49" i="31" s="1"/>
  <c r="G49" i="13"/>
  <c r="Q50" i="31" s="1"/>
  <c r="G50" i="13"/>
  <c r="Q51" i="31" s="1"/>
  <c r="G51" i="13"/>
  <c r="Q52" i="31" s="1"/>
  <c r="G52" i="13"/>
  <c r="Q53" i="31" s="1"/>
  <c r="G54" i="13"/>
  <c r="Q55" i="31" s="1"/>
  <c r="G55" i="13"/>
  <c r="Q56" i="31" s="1"/>
  <c r="G57" i="13"/>
  <c r="Q58" i="31" s="1"/>
  <c r="G59" i="13"/>
  <c r="Q60" i="31" s="1"/>
  <c r="G62" i="13"/>
  <c r="N62" i="13" s="1"/>
  <c r="I63" i="31" s="1"/>
  <c r="G63" i="13"/>
  <c r="N63" i="13" s="1"/>
  <c r="I64" i="31" s="1"/>
  <c r="G66" i="13"/>
  <c r="Q67" i="31" s="1"/>
  <c r="G60" i="13"/>
  <c r="Q61" i="31" s="1"/>
  <c r="G61" i="13"/>
  <c r="Q62" i="31" s="1"/>
  <c r="G68" i="13"/>
  <c r="Q69" i="31" s="1"/>
  <c r="G69" i="13"/>
  <c r="Q70" i="31" s="1"/>
  <c r="G70" i="13"/>
  <c r="N70" i="13" s="1"/>
  <c r="I71" i="31" s="1"/>
  <c r="G71" i="13"/>
  <c r="Q72" i="31" s="1"/>
  <c r="G72" i="13"/>
  <c r="Q73" i="31" s="1"/>
  <c r="G73" i="13"/>
  <c r="Q74" i="31" s="1"/>
  <c r="G74" i="13"/>
  <c r="Q75" i="31" s="1"/>
  <c r="G87" i="13"/>
  <c r="Q88" i="31" s="1"/>
  <c r="G85" i="13"/>
  <c r="Q86" i="31" s="1"/>
  <c r="G84" i="13"/>
  <c r="Q85" i="31" s="1"/>
  <c r="G83" i="13"/>
  <c r="Q84" i="31" s="1"/>
  <c r="G82" i="13"/>
  <c r="G81" i="13"/>
  <c r="N81" i="13" s="1"/>
  <c r="I82" i="31" s="1"/>
  <c r="G80" i="13"/>
  <c r="Q81" i="31" s="1"/>
  <c r="G79" i="13"/>
  <c r="G88" i="13" s="1"/>
  <c r="G78" i="13"/>
  <c r="Q79" i="31" s="1"/>
  <c r="G77" i="13"/>
  <c r="Q78" i="31" s="1"/>
  <c r="G89" i="13"/>
  <c r="Q90" i="31" s="1"/>
  <c r="G90" i="13"/>
  <c r="G97" i="13" s="1"/>
  <c r="G91" i="13"/>
  <c r="Q92" i="31" s="1"/>
  <c r="G92" i="13"/>
  <c r="Q93" i="31" s="1"/>
  <c r="G93" i="13"/>
  <c r="Q94" i="31" s="1"/>
  <c r="G94" i="13"/>
  <c r="Q95" i="31" s="1"/>
  <c r="G95" i="13"/>
  <c r="Q96" i="31" s="1"/>
  <c r="G96" i="13"/>
  <c r="Q97" i="31" s="1"/>
  <c r="G99" i="13"/>
  <c r="Q100" i="31" s="1"/>
  <c r="G101" i="13"/>
  <c r="G102" i="13"/>
  <c r="Q103" i="31" s="1"/>
  <c r="G103" i="13"/>
  <c r="N103" i="13" s="1"/>
  <c r="I104" i="31" s="1"/>
  <c r="G104" i="13"/>
  <c r="N104" i="13" s="1"/>
  <c r="I105" i="31" s="1"/>
  <c r="G106" i="13"/>
  <c r="N106" i="13" s="1"/>
  <c r="I107" i="31" s="1"/>
  <c r="G107" i="13"/>
  <c r="Q108" i="31" s="1"/>
  <c r="G108" i="13"/>
  <c r="Q109" i="31" s="1"/>
  <c r="G109" i="13"/>
  <c r="Q110" i="31" s="1"/>
  <c r="G110" i="13"/>
  <c r="Q111" i="31" s="1"/>
  <c r="G112" i="13"/>
  <c r="Q113" i="31" s="1"/>
  <c r="G113" i="13"/>
  <c r="N113" i="13" s="1"/>
  <c r="I114" i="31" s="1"/>
  <c r="G114" i="13"/>
  <c r="Q115" i="31" s="1"/>
  <c r="G115" i="13"/>
  <c r="Q116" i="31" s="1"/>
  <c r="G116" i="13"/>
  <c r="Q117" i="31" s="1"/>
  <c r="G117" i="13"/>
  <c r="Q118" i="31" s="1"/>
  <c r="G118" i="13"/>
  <c r="G119" i="13"/>
  <c r="Q120" i="31" s="1"/>
  <c r="G120" i="13"/>
  <c r="Q121" i="31" s="1"/>
  <c r="G121" i="13"/>
  <c r="Q122" i="31" s="1"/>
  <c r="G123" i="13"/>
  <c r="Q124" i="31" s="1"/>
  <c r="G124" i="13"/>
  <c r="G133" i="13" s="1"/>
  <c r="G125" i="13"/>
  <c r="Q126" i="31" s="1"/>
  <c r="G126" i="13"/>
  <c r="Q127" i="31" s="1"/>
  <c r="G127" i="13"/>
  <c r="Q128" i="31" s="1"/>
  <c r="G128" i="13"/>
  <c r="Q129" i="31" s="1"/>
  <c r="G130" i="13"/>
  <c r="Q131" i="31" s="1"/>
  <c r="G131" i="13"/>
  <c r="Q132" i="31" s="1"/>
  <c r="G132" i="13"/>
  <c r="Q133" i="31" s="1"/>
  <c r="G98" i="13"/>
  <c r="G100" i="13" s="1"/>
  <c r="G4" i="13"/>
  <c r="Q5" i="31" s="1"/>
  <c r="G32" i="13"/>
  <c r="Q33" i="31" s="1"/>
  <c r="G37" i="13"/>
  <c r="G45" i="13" s="1"/>
  <c r="G38" i="13"/>
  <c r="Q39" i="31" s="1"/>
  <c r="G58" i="13"/>
  <c r="G67" i="13" s="1"/>
  <c r="G64" i="13"/>
  <c r="G65" i="13"/>
  <c r="N65" i="13" s="1"/>
  <c r="I66" i="31" s="1"/>
  <c r="G75" i="13"/>
  <c r="Q76" i="31" s="1"/>
  <c r="G86" i="13"/>
  <c r="Q87" i="31" s="1"/>
  <c r="G105" i="13"/>
  <c r="Q106" i="31" s="1"/>
  <c r="G129" i="13"/>
  <c r="Q130" i="31" s="1"/>
  <c r="G56" i="13"/>
  <c r="L36" i="13"/>
  <c r="M136" i="13"/>
  <c r="N37" i="13"/>
  <c r="I38" i="31" s="1"/>
  <c r="N99" i="13"/>
  <c r="I100" i="31" s="1"/>
  <c r="N16" i="13"/>
  <c r="I17" i="31" s="1"/>
  <c r="N123" i="13"/>
  <c r="N93" i="13"/>
  <c r="I94" i="31" s="1"/>
  <c r="N69" i="13"/>
  <c r="I70" i="31" s="1"/>
  <c r="N21" i="13"/>
  <c r="I22" i="31" s="1"/>
  <c r="N7" i="13"/>
  <c r="I8" i="31" s="1"/>
  <c r="N132" i="13"/>
  <c r="I133" i="31" s="1"/>
  <c r="N114" i="13"/>
  <c r="I115" i="31" s="1"/>
  <c r="N42" i="13"/>
  <c r="I43" i="31" s="1"/>
  <c r="N80" i="13"/>
  <c r="I81" i="31" s="1"/>
  <c r="N73" i="13"/>
  <c r="I74" i="31" s="1"/>
  <c r="N66" i="13"/>
  <c r="I67" i="31" s="1"/>
  <c r="N51" i="13"/>
  <c r="I52" i="31" s="1"/>
  <c r="N30" i="13"/>
  <c r="I31" i="31" s="1"/>
  <c r="N131" i="13"/>
  <c r="I132" i="31" s="1"/>
  <c r="N117" i="13"/>
  <c r="I118" i="31" s="1"/>
  <c r="N96" i="13"/>
  <c r="I97" i="31" s="1"/>
  <c r="N68" i="13"/>
  <c r="N34" i="13"/>
  <c r="I35" i="31" s="1"/>
  <c r="N86" i="13"/>
  <c r="N125" i="13"/>
  <c r="I126" i="31" s="1"/>
  <c r="N120" i="13"/>
  <c r="I121" i="31" s="1"/>
  <c r="N107" i="13"/>
  <c r="I108" i="31" s="1"/>
  <c r="N78" i="13"/>
  <c r="I79" i="31" s="1"/>
  <c r="N82" i="13"/>
  <c r="I83" i="31" s="1"/>
  <c r="N61" i="13"/>
  <c r="I62" i="31" s="1"/>
  <c r="N44" i="13"/>
  <c r="I45" i="31" s="1"/>
  <c r="N40" i="13"/>
  <c r="I41" i="31" s="1"/>
  <c r="N24" i="13"/>
  <c r="I25" i="31" s="1"/>
  <c r="N14" i="13"/>
  <c r="N5" i="13"/>
  <c r="I6" i="31" s="1"/>
  <c r="N64" i="13"/>
  <c r="I65" i="31" s="1"/>
  <c r="N126" i="13"/>
  <c r="I127" i="31" s="1"/>
  <c r="N85" i="13"/>
  <c r="I86" i="31" s="1"/>
  <c r="N46" i="13"/>
  <c r="I47" i="31" s="1"/>
  <c r="N29" i="13"/>
  <c r="I30" i="31" s="1"/>
  <c r="N20" i="13"/>
  <c r="I21" i="31" s="1"/>
  <c r="N6" i="13"/>
  <c r="I7" i="31" s="1"/>
  <c r="N75" i="13"/>
  <c r="I76" i="31" s="1"/>
  <c r="N98" i="13"/>
  <c r="I99" i="31" s="1"/>
  <c r="I101" i="31" s="1"/>
  <c r="N100" i="13"/>
  <c r="N124" i="13"/>
  <c r="I125" i="31" s="1"/>
  <c r="N119" i="13"/>
  <c r="I120" i="31" s="1"/>
  <c r="N115" i="13"/>
  <c r="I116" i="31" s="1"/>
  <c r="N101" i="13"/>
  <c r="I102" i="31" s="1"/>
  <c r="N94" i="13"/>
  <c r="I95" i="31" s="1"/>
  <c r="N79" i="13"/>
  <c r="I80" i="31" s="1"/>
  <c r="N83" i="13"/>
  <c r="I84" i="31" s="1"/>
  <c r="N74" i="13"/>
  <c r="I75" i="31" s="1"/>
  <c r="N59" i="13"/>
  <c r="I60" i="31" s="1"/>
  <c r="N52" i="13"/>
  <c r="I53" i="31" s="1"/>
  <c r="N43" i="13"/>
  <c r="I44" i="31" s="1"/>
  <c r="N39" i="13"/>
  <c r="I40" i="31" s="1"/>
  <c r="N31" i="13"/>
  <c r="I32" i="31" s="1"/>
  <c r="N13" i="13"/>
  <c r="I14" i="31" s="1"/>
  <c r="N3" i="13"/>
  <c r="N32" i="13"/>
  <c r="N108" i="13"/>
  <c r="I109" i="31" s="1"/>
  <c r="N77" i="13"/>
  <c r="I78" i="31" s="1"/>
  <c r="N55" i="13"/>
  <c r="I56" i="31" s="1"/>
  <c r="N25" i="13"/>
  <c r="I26" i="31" s="1"/>
  <c r="AF4" i="19"/>
  <c r="AF6" i="19"/>
  <c r="AF7" i="19"/>
  <c r="AF8" i="19"/>
  <c r="AF9" i="19"/>
  <c r="AF10" i="19"/>
  <c r="AF12" i="19"/>
  <c r="AF13" i="19"/>
  <c r="AF14" i="19"/>
  <c r="AF15" i="19"/>
  <c r="AF16" i="19"/>
  <c r="AF17" i="19"/>
  <c r="AF18" i="19"/>
  <c r="AF19" i="19"/>
  <c r="AF21" i="19"/>
  <c r="AF22" i="19"/>
  <c r="AF23" i="19"/>
  <c r="AF24" i="19" s="1"/>
  <c r="AF25" i="19"/>
  <c r="AF26" i="19"/>
  <c r="AF27" i="19"/>
  <c r="AF28" i="19"/>
  <c r="AF29" i="19"/>
  <c r="AF30" i="19"/>
  <c r="AF31" i="19"/>
  <c r="AF32" i="19"/>
  <c r="AF34" i="19"/>
  <c r="AF35" i="19"/>
  <c r="AF36" i="19"/>
  <c r="AF40" i="19"/>
  <c r="AF41" i="19"/>
  <c r="AF42" i="19"/>
  <c r="AF43" i="19"/>
  <c r="AF44" i="19"/>
  <c r="AF45" i="19"/>
  <c r="AF47" i="19"/>
  <c r="AF48" i="19"/>
  <c r="AF49" i="19"/>
  <c r="AF50" i="19"/>
  <c r="AF51" i="19"/>
  <c r="AF52" i="19"/>
  <c r="AF53" i="19"/>
  <c r="AF55" i="19"/>
  <c r="AF56" i="19"/>
  <c r="AF58" i="19"/>
  <c r="AF60" i="19"/>
  <c r="AF63" i="19"/>
  <c r="AF64" i="19"/>
  <c r="AF67" i="19"/>
  <c r="AF61" i="19"/>
  <c r="AF62" i="19"/>
  <c r="AF69" i="19"/>
  <c r="AF70" i="19"/>
  <c r="AF71" i="19"/>
  <c r="AF72" i="19"/>
  <c r="AF73" i="19"/>
  <c r="AF74" i="19"/>
  <c r="AF75" i="19"/>
  <c r="AF88" i="19"/>
  <c r="AF86" i="19"/>
  <c r="AF85" i="19"/>
  <c r="AF84" i="19"/>
  <c r="AF83" i="19"/>
  <c r="AF82" i="19"/>
  <c r="AF81" i="19"/>
  <c r="AF80" i="19"/>
  <c r="AF79" i="19"/>
  <c r="AF78" i="19"/>
  <c r="AF90" i="19"/>
  <c r="AF91" i="19"/>
  <c r="AF92" i="19"/>
  <c r="AF93" i="19"/>
  <c r="AF94" i="19"/>
  <c r="AF95" i="19"/>
  <c r="AF96" i="19"/>
  <c r="AF97" i="19"/>
  <c r="AF100" i="19"/>
  <c r="AF102" i="19"/>
  <c r="AF103" i="19"/>
  <c r="AF104" i="19"/>
  <c r="AF105" i="19"/>
  <c r="AF107" i="19"/>
  <c r="AF108" i="19"/>
  <c r="AF109" i="19"/>
  <c r="AF110" i="19"/>
  <c r="AF111" i="19"/>
  <c r="AF113" i="19"/>
  <c r="AF114" i="19"/>
  <c r="AF115" i="19"/>
  <c r="AF116" i="19"/>
  <c r="AF117" i="19"/>
  <c r="AF118" i="19"/>
  <c r="AF119" i="19"/>
  <c r="AF120" i="19"/>
  <c r="AF121" i="19"/>
  <c r="AF122" i="19"/>
  <c r="AF124" i="19"/>
  <c r="AF125" i="19"/>
  <c r="AF134" i="19" s="1"/>
  <c r="AF126" i="19"/>
  <c r="AF127" i="19"/>
  <c r="AF128" i="19"/>
  <c r="AF129" i="19"/>
  <c r="AF131" i="19"/>
  <c r="AF132" i="19"/>
  <c r="AF133" i="19"/>
  <c r="AF99" i="19"/>
  <c r="AF5" i="19"/>
  <c r="AF33" i="19"/>
  <c r="AF38" i="19"/>
  <c r="AF39" i="19"/>
  <c r="AF59" i="19"/>
  <c r="AF65" i="19"/>
  <c r="AF66" i="19"/>
  <c r="AF76" i="19"/>
  <c r="AF87" i="19"/>
  <c r="AF106" i="19"/>
  <c r="AF130" i="19"/>
  <c r="AB4" i="19"/>
  <c r="AB6" i="19"/>
  <c r="AB7" i="19"/>
  <c r="AB8" i="19"/>
  <c r="AB9" i="19"/>
  <c r="AB10" i="19"/>
  <c r="AB12" i="19"/>
  <c r="AB13" i="19"/>
  <c r="AB14" i="19"/>
  <c r="AB15" i="19"/>
  <c r="AB16" i="19"/>
  <c r="AB17" i="19"/>
  <c r="AB18" i="19"/>
  <c r="AB19" i="19"/>
  <c r="AB21" i="19"/>
  <c r="AB22" i="19"/>
  <c r="AB23" i="19"/>
  <c r="AB25" i="19"/>
  <c r="AB26" i="19"/>
  <c r="AB27" i="19"/>
  <c r="AB28" i="19"/>
  <c r="AB29" i="19"/>
  <c r="AB30" i="19"/>
  <c r="AB31" i="19"/>
  <c r="AB32" i="19"/>
  <c r="AB34" i="19"/>
  <c r="AB35" i="19"/>
  <c r="AB36" i="19"/>
  <c r="AB40" i="19"/>
  <c r="AB41" i="19"/>
  <c r="AB42" i="19"/>
  <c r="AB43" i="19"/>
  <c r="AB44" i="19"/>
  <c r="AB45" i="19"/>
  <c r="AB47" i="19"/>
  <c r="AB48" i="19"/>
  <c r="AB49" i="19"/>
  <c r="AB50" i="19"/>
  <c r="AB51" i="19"/>
  <c r="AB52" i="19"/>
  <c r="AB53" i="19"/>
  <c r="AB55" i="19"/>
  <c r="AB56" i="19"/>
  <c r="AB58" i="19"/>
  <c r="AB60" i="19"/>
  <c r="AB63" i="19"/>
  <c r="AB64" i="19"/>
  <c r="AB67" i="19"/>
  <c r="AB61" i="19"/>
  <c r="AB62" i="19"/>
  <c r="AB69" i="19"/>
  <c r="AB70" i="19"/>
  <c r="AB71" i="19"/>
  <c r="AB72" i="19"/>
  <c r="AB73" i="19"/>
  <c r="AB74" i="19"/>
  <c r="AB75" i="19"/>
  <c r="AB88" i="19"/>
  <c r="AB86" i="19"/>
  <c r="AB85" i="19"/>
  <c r="AB84" i="19"/>
  <c r="AB83" i="19"/>
  <c r="AB82" i="19"/>
  <c r="AB81" i="19"/>
  <c r="AB80" i="19"/>
  <c r="AB79" i="19"/>
  <c r="AB78" i="19"/>
  <c r="AB90" i="19"/>
  <c r="AB91" i="19"/>
  <c r="AB92" i="19"/>
  <c r="AB93" i="19"/>
  <c r="AB94" i="19"/>
  <c r="AB95" i="19"/>
  <c r="AB96" i="19"/>
  <c r="AB97" i="19"/>
  <c r="AB100" i="19"/>
  <c r="AB102" i="19"/>
  <c r="AB103" i="19"/>
  <c r="AB104" i="19"/>
  <c r="AB105" i="19"/>
  <c r="AB107" i="19"/>
  <c r="AB108" i="19"/>
  <c r="AB109" i="19"/>
  <c r="AB110" i="19"/>
  <c r="AB111" i="19"/>
  <c r="AB113" i="19"/>
  <c r="AB114" i="19"/>
  <c r="AB115" i="19"/>
  <c r="AB116" i="19"/>
  <c r="AB117" i="19"/>
  <c r="AB118" i="19"/>
  <c r="AB119" i="19"/>
  <c r="AB120" i="19"/>
  <c r="AB121" i="19"/>
  <c r="AB122" i="19"/>
  <c r="AB124" i="19"/>
  <c r="AB125" i="19"/>
  <c r="AB126" i="19"/>
  <c r="AB127" i="19"/>
  <c r="AB128" i="19"/>
  <c r="AB129" i="19"/>
  <c r="AB131" i="19"/>
  <c r="AB132" i="19"/>
  <c r="AB133" i="19"/>
  <c r="AB99" i="19"/>
  <c r="AB5" i="19"/>
  <c r="AB33" i="19"/>
  <c r="AB38" i="19"/>
  <c r="AB39" i="19"/>
  <c r="AB59" i="19"/>
  <c r="AB65" i="19"/>
  <c r="AB66" i="19"/>
  <c r="AB76" i="19"/>
  <c r="AB87" i="19"/>
  <c r="AB106" i="19"/>
  <c r="AB130" i="19"/>
  <c r="W4" i="19"/>
  <c r="W6" i="19"/>
  <c r="W7" i="19"/>
  <c r="W8" i="19"/>
  <c r="W9" i="19"/>
  <c r="W12" i="19"/>
  <c r="W13" i="19"/>
  <c r="W14" i="19"/>
  <c r="W15" i="19"/>
  <c r="W16" i="19"/>
  <c r="AG16" i="19" s="1"/>
  <c r="W17" i="19"/>
  <c r="W18" i="19"/>
  <c r="W19" i="19"/>
  <c r="W21" i="19"/>
  <c r="W22" i="19"/>
  <c r="W24" i="19" s="1"/>
  <c r="W23" i="19"/>
  <c r="W25" i="19"/>
  <c r="W26" i="19"/>
  <c r="W27" i="19"/>
  <c r="W28" i="19"/>
  <c r="W29" i="19"/>
  <c r="W30" i="19"/>
  <c r="W31" i="19"/>
  <c r="W32" i="19"/>
  <c r="W34" i="19"/>
  <c r="AG34" i="19" s="1"/>
  <c r="W35" i="19"/>
  <c r="AG35" i="19" s="1"/>
  <c r="W36" i="19"/>
  <c r="W40" i="19"/>
  <c r="W41" i="19"/>
  <c r="W42" i="19"/>
  <c r="W43" i="19"/>
  <c r="AG43" i="19" s="1"/>
  <c r="W44" i="19"/>
  <c r="W45" i="19"/>
  <c r="W47" i="19"/>
  <c r="W48" i="19"/>
  <c r="W49" i="19"/>
  <c r="W50" i="19"/>
  <c r="W51" i="19"/>
  <c r="W52" i="19"/>
  <c r="W53" i="19"/>
  <c r="W55" i="19"/>
  <c r="W56" i="19"/>
  <c r="W58" i="19"/>
  <c r="AG58" i="19" s="1"/>
  <c r="W60" i="19"/>
  <c r="W63" i="19"/>
  <c r="W64" i="19"/>
  <c r="W67" i="19"/>
  <c r="AG67" i="19" s="1"/>
  <c r="W61" i="19"/>
  <c r="W62" i="19"/>
  <c r="W69" i="19"/>
  <c r="W70" i="19"/>
  <c r="W71" i="19"/>
  <c r="W72" i="19"/>
  <c r="W73" i="19"/>
  <c r="W74" i="19"/>
  <c r="W75" i="19"/>
  <c r="W88" i="19"/>
  <c r="W86" i="19"/>
  <c r="W85" i="19"/>
  <c r="W84" i="19"/>
  <c r="W83" i="19"/>
  <c r="W82" i="19"/>
  <c r="W81" i="19"/>
  <c r="AG81" i="19" s="1"/>
  <c r="W80" i="19"/>
  <c r="W79" i="19"/>
  <c r="AG79" i="19" s="1"/>
  <c r="W78" i="19"/>
  <c r="W90" i="19"/>
  <c r="W91" i="19"/>
  <c r="W92" i="19"/>
  <c r="W93" i="19"/>
  <c r="W94" i="19"/>
  <c r="W95" i="19"/>
  <c r="W96" i="19"/>
  <c r="AG96" i="19" s="1"/>
  <c r="W97" i="19"/>
  <c r="W100" i="19"/>
  <c r="AG100" i="19" s="1"/>
  <c r="W102" i="19"/>
  <c r="W103" i="19"/>
  <c r="W104" i="19"/>
  <c r="W105" i="19"/>
  <c r="AG105" i="19" s="1"/>
  <c r="W107" i="19"/>
  <c r="W108" i="19"/>
  <c r="W109" i="19"/>
  <c r="W110" i="19"/>
  <c r="W111" i="19"/>
  <c r="W113" i="19"/>
  <c r="W114" i="19"/>
  <c r="W115" i="19"/>
  <c r="W116" i="19"/>
  <c r="W117" i="19"/>
  <c r="AG117" i="19" s="1"/>
  <c r="W118" i="19"/>
  <c r="W119" i="19"/>
  <c r="AG119" i="19" s="1"/>
  <c r="W120" i="19"/>
  <c r="W121" i="19"/>
  <c r="W122" i="19"/>
  <c r="W124" i="19"/>
  <c r="W134" i="19" s="1"/>
  <c r="W125" i="19"/>
  <c r="W126" i="19"/>
  <c r="AG126" i="19" s="1"/>
  <c r="W127" i="19"/>
  <c r="W128" i="19"/>
  <c r="W129" i="19"/>
  <c r="W131" i="19"/>
  <c r="W132" i="19"/>
  <c r="W133" i="19"/>
  <c r="W99" i="19"/>
  <c r="W5" i="19"/>
  <c r="W33" i="19"/>
  <c r="W38" i="19"/>
  <c r="W39" i="19"/>
  <c r="W59" i="19"/>
  <c r="W65" i="19"/>
  <c r="W66" i="19"/>
  <c r="AG66" i="19" s="1"/>
  <c r="W76" i="19"/>
  <c r="W87" i="19"/>
  <c r="W106" i="19"/>
  <c r="W130" i="19"/>
  <c r="Q4" i="19"/>
  <c r="Q6" i="19"/>
  <c r="Q7" i="19"/>
  <c r="Q8" i="19"/>
  <c r="Q9" i="19"/>
  <c r="Q10" i="19"/>
  <c r="Q12" i="19"/>
  <c r="Q13" i="19"/>
  <c r="Q14" i="19"/>
  <c r="Q15" i="19"/>
  <c r="Q16" i="19"/>
  <c r="Q17" i="19"/>
  <c r="Q18" i="19"/>
  <c r="Q19" i="19"/>
  <c r="Q21" i="19"/>
  <c r="Q22" i="19"/>
  <c r="Q23" i="19"/>
  <c r="Q25" i="19"/>
  <c r="Q26" i="19"/>
  <c r="Q27" i="19"/>
  <c r="Q28" i="19"/>
  <c r="Q29" i="19"/>
  <c r="Q30" i="19"/>
  <c r="Q31" i="19"/>
  <c r="Q32" i="19"/>
  <c r="Q34" i="19"/>
  <c r="Q35" i="19"/>
  <c r="Q36" i="19"/>
  <c r="Q40" i="19"/>
  <c r="Q41" i="19"/>
  <c r="Q42" i="19"/>
  <c r="Q43" i="19"/>
  <c r="Q44" i="19"/>
  <c r="Q45" i="19"/>
  <c r="Q47" i="19"/>
  <c r="Q48" i="19"/>
  <c r="Q49" i="19"/>
  <c r="Q50" i="19"/>
  <c r="Q51" i="19"/>
  <c r="Q52" i="19"/>
  <c r="Q53" i="19"/>
  <c r="Q55" i="19"/>
  <c r="Q56" i="19"/>
  <c r="Q57" i="19" s="1"/>
  <c r="Q58" i="19"/>
  <c r="Q60" i="19"/>
  <c r="Q63" i="19"/>
  <c r="Q64" i="19"/>
  <c r="Q67" i="19"/>
  <c r="Q61" i="19"/>
  <c r="Q62" i="19"/>
  <c r="Q69" i="19"/>
  <c r="Q70" i="19"/>
  <c r="Q71" i="19"/>
  <c r="Q72" i="19"/>
  <c r="Q73" i="19"/>
  <c r="Q74" i="19"/>
  <c r="Q75" i="19"/>
  <c r="Q88" i="19"/>
  <c r="Q86" i="19"/>
  <c r="Q85" i="19"/>
  <c r="Q84" i="19"/>
  <c r="Q83" i="19"/>
  <c r="Q82" i="19"/>
  <c r="Q81" i="19"/>
  <c r="Q80" i="19"/>
  <c r="Q79" i="19"/>
  <c r="Q78" i="19"/>
  <c r="Q90" i="19"/>
  <c r="Q91" i="19"/>
  <c r="Q92" i="19"/>
  <c r="Q93" i="19"/>
  <c r="Q94" i="19"/>
  <c r="Q95" i="19"/>
  <c r="Q96" i="19"/>
  <c r="Q97" i="19"/>
  <c r="Q100" i="19"/>
  <c r="Q102" i="19"/>
  <c r="Q103" i="19"/>
  <c r="Q104" i="19"/>
  <c r="Q105" i="19"/>
  <c r="Q107" i="19"/>
  <c r="Q108" i="19"/>
  <c r="Q109" i="19"/>
  <c r="Q110" i="19"/>
  <c r="Q111" i="19"/>
  <c r="Q113" i="19"/>
  <c r="Q114" i="19"/>
  <c r="Q115" i="19"/>
  <c r="Q116" i="19"/>
  <c r="Q117" i="19"/>
  <c r="Q118" i="19"/>
  <c r="Q119" i="19"/>
  <c r="Q120" i="19"/>
  <c r="Q121" i="19"/>
  <c r="Q122" i="19"/>
  <c r="Q124" i="19"/>
  <c r="Q125" i="19"/>
  <c r="Q126" i="19"/>
  <c r="Q127" i="19"/>
  <c r="Q128" i="19"/>
  <c r="Q129" i="19"/>
  <c r="Q131" i="19"/>
  <c r="Q132" i="19"/>
  <c r="Q133" i="19"/>
  <c r="Q99" i="19"/>
  <c r="Q5" i="19"/>
  <c r="Q11" i="19" s="1"/>
  <c r="Q33" i="19"/>
  <c r="Q38" i="19"/>
  <c r="Q39" i="19"/>
  <c r="Q59" i="19"/>
  <c r="Q65" i="19"/>
  <c r="Q66" i="19"/>
  <c r="Q76" i="19"/>
  <c r="Q87" i="19"/>
  <c r="Q106" i="19"/>
  <c r="Q130" i="19"/>
  <c r="M4" i="19"/>
  <c r="M6" i="19"/>
  <c r="M7" i="19"/>
  <c r="M8" i="19"/>
  <c r="M9" i="19"/>
  <c r="M10" i="19"/>
  <c r="M12" i="19"/>
  <c r="M13" i="19"/>
  <c r="M14" i="19"/>
  <c r="M15" i="19"/>
  <c r="M16" i="19"/>
  <c r="M17" i="19"/>
  <c r="M18" i="19"/>
  <c r="M19" i="19"/>
  <c r="M21" i="19"/>
  <c r="M22" i="19"/>
  <c r="M23" i="19"/>
  <c r="M25" i="19"/>
  <c r="M26" i="19"/>
  <c r="M27" i="19"/>
  <c r="M28" i="19"/>
  <c r="M29" i="19"/>
  <c r="M30" i="19"/>
  <c r="M31" i="19"/>
  <c r="M32" i="19"/>
  <c r="M34" i="19"/>
  <c r="M35" i="19"/>
  <c r="M36" i="19"/>
  <c r="M40" i="19"/>
  <c r="M41" i="19"/>
  <c r="M42" i="19"/>
  <c r="M43" i="19"/>
  <c r="M44" i="19"/>
  <c r="M45" i="19"/>
  <c r="M47" i="19"/>
  <c r="M48" i="19"/>
  <c r="M49" i="19"/>
  <c r="M50" i="19"/>
  <c r="M51" i="19"/>
  <c r="M52" i="19"/>
  <c r="M53" i="19"/>
  <c r="M55" i="19"/>
  <c r="M56" i="19"/>
  <c r="M58" i="19"/>
  <c r="M60" i="19"/>
  <c r="M63" i="19"/>
  <c r="M64" i="19"/>
  <c r="M67" i="19"/>
  <c r="M61" i="19"/>
  <c r="M62" i="19"/>
  <c r="M69" i="19"/>
  <c r="M70" i="19"/>
  <c r="M71" i="19"/>
  <c r="M72" i="19"/>
  <c r="M73" i="19"/>
  <c r="M74" i="19"/>
  <c r="M75" i="19"/>
  <c r="M88" i="19"/>
  <c r="M86" i="19"/>
  <c r="M85" i="19"/>
  <c r="M84" i="19"/>
  <c r="M83" i="19"/>
  <c r="M82" i="19"/>
  <c r="M81" i="19"/>
  <c r="M80" i="19"/>
  <c r="M79" i="19"/>
  <c r="M78" i="19"/>
  <c r="M90" i="19"/>
  <c r="M91" i="19"/>
  <c r="M92" i="19"/>
  <c r="M93" i="19"/>
  <c r="M94" i="19"/>
  <c r="M95" i="19"/>
  <c r="M96" i="19"/>
  <c r="M97" i="19"/>
  <c r="M100" i="19"/>
  <c r="M102" i="19"/>
  <c r="M103" i="19"/>
  <c r="M104" i="19"/>
  <c r="M105" i="19"/>
  <c r="M107" i="19"/>
  <c r="M108" i="19"/>
  <c r="M109" i="19"/>
  <c r="M110" i="19"/>
  <c r="M111" i="19"/>
  <c r="M113" i="19"/>
  <c r="M114" i="19"/>
  <c r="M115" i="19"/>
  <c r="M116" i="19"/>
  <c r="M117" i="19"/>
  <c r="M118" i="19"/>
  <c r="M119" i="19"/>
  <c r="M120" i="19"/>
  <c r="M121" i="19"/>
  <c r="M122" i="19"/>
  <c r="M124" i="19"/>
  <c r="M125" i="19"/>
  <c r="M126" i="19"/>
  <c r="M127" i="19"/>
  <c r="M128" i="19"/>
  <c r="M129" i="19"/>
  <c r="M131" i="19"/>
  <c r="M132" i="19"/>
  <c r="M133" i="19"/>
  <c r="M99" i="19"/>
  <c r="M5" i="19"/>
  <c r="M33" i="19"/>
  <c r="M38" i="19"/>
  <c r="M39" i="19"/>
  <c r="M59" i="19"/>
  <c r="M65" i="19"/>
  <c r="M66" i="19"/>
  <c r="M76" i="19"/>
  <c r="M87" i="19"/>
  <c r="M106" i="19"/>
  <c r="M130" i="19"/>
  <c r="H4" i="19"/>
  <c r="H6" i="19"/>
  <c r="H7" i="19"/>
  <c r="R7" i="19" s="1"/>
  <c r="H8" i="19"/>
  <c r="H9" i="19"/>
  <c r="H10" i="19"/>
  <c r="H12" i="19"/>
  <c r="H13" i="19"/>
  <c r="H14" i="19"/>
  <c r="H15" i="19"/>
  <c r="H16" i="19"/>
  <c r="H17" i="19"/>
  <c r="H18" i="19"/>
  <c r="H19" i="19"/>
  <c r="H21" i="19"/>
  <c r="R21" i="19" s="1"/>
  <c r="H22" i="19"/>
  <c r="H23" i="19"/>
  <c r="H25" i="19"/>
  <c r="H26" i="19"/>
  <c r="H27" i="19"/>
  <c r="H28" i="19"/>
  <c r="H29" i="19"/>
  <c r="H30" i="19"/>
  <c r="H31" i="19"/>
  <c r="H32" i="19"/>
  <c r="H34" i="19"/>
  <c r="H35" i="19"/>
  <c r="H36" i="19"/>
  <c r="H40" i="19"/>
  <c r="H41" i="19"/>
  <c r="H42" i="19"/>
  <c r="R42" i="19" s="1"/>
  <c r="H43" i="19"/>
  <c r="H44" i="19"/>
  <c r="H45" i="19"/>
  <c r="H47" i="19"/>
  <c r="H48" i="19"/>
  <c r="H49" i="19"/>
  <c r="H50" i="19"/>
  <c r="H51" i="19"/>
  <c r="H52" i="19"/>
  <c r="H53" i="19"/>
  <c r="H55" i="19"/>
  <c r="H56" i="19"/>
  <c r="H58" i="19"/>
  <c r="R58" i="19" s="1"/>
  <c r="H60" i="19"/>
  <c r="H63" i="19"/>
  <c r="H64" i="19"/>
  <c r="R64" i="19" s="1"/>
  <c r="H67" i="19"/>
  <c r="H61" i="19"/>
  <c r="H62" i="19"/>
  <c r="H69" i="19"/>
  <c r="H70" i="19"/>
  <c r="H71" i="19"/>
  <c r="H72" i="19"/>
  <c r="H73" i="19"/>
  <c r="H74" i="19"/>
  <c r="H75" i="19"/>
  <c r="H88" i="19"/>
  <c r="H86" i="19"/>
  <c r="H85" i="19"/>
  <c r="H84" i="19"/>
  <c r="H83" i="19"/>
  <c r="H82" i="19"/>
  <c r="R82" i="19" s="1"/>
  <c r="H81" i="19"/>
  <c r="H80" i="19"/>
  <c r="H79" i="19"/>
  <c r="H78" i="19"/>
  <c r="H90" i="19"/>
  <c r="R90" i="19" s="1"/>
  <c r="H91" i="19"/>
  <c r="H92" i="19"/>
  <c r="H93" i="19"/>
  <c r="H94" i="19"/>
  <c r="H95" i="19"/>
  <c r="H96" i="19"/>
  <c r="H97" i="19"/>
  <c r="H100" i="19"/>
  <c r="R100" i="19" s="1"/>
  <c r="H102" i="19"/>
  <c r="H103" i="19"/>
  <c r="H104" i="19"/>
  <c r="R104" i="19" s="1"/>
  <c r="H105" i="19"/>
  <c r="H107" i="19"/>
  <c r="H108" i="19"/>
  <c r="R108" i="19" s="1"/>
  <c r="H109" i="19"/>
  <c r="H110" i="19"/>
  <c r="H111" i="19"/>
  <c r="H113" i="19"/>
  <c r="H114" i="19"/>
  <c r="H115" i="19"/>
  <c r="H116" i="19"/>
  <c r="H117" i="19"/>
  <c r="H118" i="19"/>
  <c r="H119" i="19"/>
  <c r="R119" i="19" s="1"/>
  <c r="H120" i="19"/>
  <c r="H121" i="19"/>
  <c r="R121" i="19" s="1"/>
  <c r="H122" i="19"/>
  <c r="H124" i="19"/>
  <c r="H125" i="19"/>
  <c r="H126" i="19"/>
  <c r="R126" i="19" s="1"/>
  <c r="H127" i="19"/>
  <c r="H128" i="19"/>
  <c r="H129" i="19"/>
  <c r="H131" i="19"/>
  <c r="R131" i="19" s="1"/>
  <c r="H132" i="19"/>
  <c r="H133" i="19"/>
  <c r="H99" i="19"/>
  <c r="H5" i="19"/>
  <c r="R5" i="19" s="1"/>
  <c r="H33" i="19"/>
  <c r="H38" i="19"/>
  <c r="R38" i="19" s="1"/>
  <c r="H39" i="19"/>
  <c r="H59" i="19"/>
  <c r="R59" i="19" s="1"/>
  <c r="H65" i="19"/>
  <c r="R65" i="19" s="1"/>
  <c r="H66" i="19"/>
  <c r="H76" i="19"/>
  <c r="H87" i="19"/>
  <c r="R87" i="19" s="1"/>
  <c r="H106" i="19"/>
  <c r="H130" i="19"/>
  <c r="R130" i="19" s="1"/>
  <c r="M24" i="19"/>
  <c r="H57" i="19"/>
  <c r="M57" i="19"/>
  <c r="AB101" i="19"/>
  <c r="AF101" i="19"/>
  <c r="R88" i="19"/>
  <c r="R79" i="19"/>
  <c r="R56" i="19"/>
  <c r="R63" i="19"/>
  <c r="R92" i="19"/>
  <c r="R117" i="19"/>
  <c r="R19" i="19"/>
  <c r="AG38" i="19"/>
  <c r="AG85" i="19"/>
  <c r="AG65" i="19"/>
  <c r="AG33" i="19"/>
  <c r="AG97" i="19"/>
  <c r="AG56" i="19"/>
  <c r="AJ56" i="19" s="1"/>
  <c r="H56" i="31" s="1"/>
  <c r="AG131" i="19"/>
  <c r="AG121" i="19"/>
  <c r="AG113" i="19"/>
  <c r="AG108" i="19"/>
  <c r="AJ108" i="19" s="1"/>
  <c r="H108" i="31" s="1"/>
  <c r="AG103" i="19"/>
  <c r="AG92" i="19"/>
  <c r="AG83" i="19"/>
  <c r="AG88" i="19"/>
  <c r="AJ88" i="19" s="1"/>
  <c r="H88" i="31" s="1"/>
  <c r="AG72" i="19"/>
  <c r="AG62" i="19"/>
  <c r="AG63" i="19"/>
  <c r="AG64" i="19"/>
  <c r="AG39" i="19"/>
  <c r="AG95" i="19"/>
  <c r="AG91" i="19"/>
  <c r="AG53" i="19"/>
  <c r="AG49" i="19"/>
  <c r="AG32" i="19"/>
  <c r="AG28" i="19"/>
  <c r="AG14" i="19"/>
  <c r="AG9" i="19"/>
  <c r="AG4" i="19"/>
  <c r="R122" i="19"/>
  <c r="R43" i="19"/>
  <c r="R13" i="19"/>
  <c r="AG130" i="19"/>
  <c r="AG133" i="19"/>
  <c r="AG128" i="19"/>
  <c r="AG115" i="19"/>
  <c r="AJ115" i="19" s="1"/>
  <c r="H115" i="31" s="1"/>
  <c r="AG110" i="19"/>
  <c r="AG94" i="19"/>
  <c r="AJ94" i="19" s="1"/>
  <c r="H94" i="31" s="1"/>
  <c r="AG90" i="19"/>
  <c r="AG74" i="19"/>
  <c r="AG70" i="19"/>
  <c r="AG52" i="19"/>
  <c r="AG48" i="19"/>
  <c r="R97" i="19"/>
  <c r="AG36" i="19"/>
  <c r="AG31" i="19"/>
  <c r="AJ31" i="19" s="1"/>
  <c r="H31" i="31" s="1"/>
  <c r="AG27" i="19"/>
  <c r="AJ27" i="19" s="1"/>
  <c r="H27" i="31" s="1"/>
  <c r="AG17" i="19"/>
  <c r="AG13" i="19"/>
  <c r="AG8" i="19"/>
  <c r="R133" i="19"/>
  <c r="R128" i="19"/>
  <c r="AJ128" i="19" s="1"/>
  <c r="H128" i="31" s="1"/>
  <c r="R115" i="19"/>
  <c r="R110" i="19"/>
  <c r="R105" i="19"/>
  <c r="R81" i="19"/>
  <c r="R85" i="19"/>
  <c r="R74" i="19"/>
  <c r="AJ74" i="19" s="1"/>
  <c r="H74" i="31" s="1"/>
  <c r="R67" i="19"/>
  <c r="R52" i="19"/>
  <c r="R48" i="19"/>
  <c r="R36" i="19"/>
  <c r="R31" i="19"/>
  <c r="R27" i="19"/>
  <c r="R22" i="19"/>
  <c r="R8" i="19"/>
  <c r="R124" i="19"/>
  <c r="R94" i="19"/>
  <c r="R70" i="19"/>
  <c r="AJ70" i="19" s="1"/>
  <c r="H70" i="31" s="1"/>
  <c r="R17" i="19"/>
  <c r="C140" i="19"/>
  <c r="AJ131" i="19"/>
  <c r="H131" i="31" s="1"/>
  <c r="C139" i="19"/>
  <c r="C142" i="19"/>
  <c r="D141" i="19" s="1"/>
  <c r="AJ65" i="19" l="1"/>
  <c r="H65" i="31" s="1"/>
  <c r="AG120" i="19"/>
  <c r="AG84" i="19"/>
  <c r="AG60" i="19"/>
  <c r="AG40" i="19"/>
  <c r="AG18" i="19"/>
  <c r="AG76" i="19"/>
  <c r="AG107" i="19"/>
  <c r="AG80" i="19"/>
  <c r="AG61" i="19"/>
  <c r="AG44" i="19"/>
  <c r="AJ63" i="19"/>
  <c r="H63" i="31" s="1"/>
  <c r="R125" i="19"/>
  <c r="R107" i="19"/>
  <c r="M11" i="19"/>
  <c r="Q134" i="19"/>
  <c r="R111" i="19"/>
  <c r="R28" i="19"/>
  <c r="AJ28" i="19" s="1"/>
  <c r="H28" i="31" s="1"/>
  <c r="AE135" i="19"/>
  <c r="R66" i="19"/>
  <c r="AB57" i="19"/>
  <c r="AJ52" i="19"/>
  <c r="H52" i="31" s="1"/>
  <c r="AI135" i="19"/>
  <c r="AJ126" i="19"/>
  <c r="H126" i="31" s="1"/>
  <c r="AJ79" i="19"/>
  <c r="H79" i="31" s="1"/>
  <c r="AG111" i="19"/>
  <c r="AG99" i="19"/>
  <c r="AG116" i="19"/>
  <c r="AG75" i="19"/>
  <c r="AC135" i="19"/>
  <c r="AH135" i="19"/>
  <c r="AJ110" i="19"/>
  <c r="H110" i="31" s="1"/>
  <c r="AJ97" i="19"/>
  <c r="H97" i="31" s="1"/>
  <c r="R32" i="19"/>
  <c r="AJ32" i="19" s="1"/>
  <c r="H32" i="31" s="1"/>
  <c r="Q68" i="19"/>
  <c r="E135" i="19"/>
  <c r="J135" i="19"/>
  <c r="AJ105" i="19"/>
  <c r="H105" i="31" s="1"/>
  <c r="AJ81" i="19"/>
  <c r="H81" i="31" s="1"/>
  <c r="AG106" i="19"/>
  <c r="AG109" i="19"/>
  <c r="AB77" i="19"/>
  <c r="AG26" i="19"/>
  <c r="AJ26" i="19" s="1"/>
  <c r="H26" i="31" s="1"/>
  <c r="AG7" i="19"/>
  <c r="AJ7" i="19" s="1"/>
  <c r="H7" i="31" s="1"/>
  <c r="AG132" i="19"/>
  <c r="AJ132" i="19" s="1"/>
  <c r="H132" i="31" s="1"/>
  <c r="AF123" i="19"/>
  <c r="AF20" i="19"/>
  <c r="H89" i="19"/>
  <c r="H77" i="19"/>
  <c r="R73" i="19"/>
  <c r="R51" i="19"/>
  <c r="R33" i="19"/>
  <c r="R118" i="19"/>
  <c r="R35" i="19"/>
  <c r="AJ35" i="19" s="1"/>
  <c r="H35" i="31" s="1"/>
  <c r="R16" i="19"/>
  <c r="AJ16" i="19" s="1"/>
  <c r="H16" i="31" s="1"/>
  <c r="AJ8" i="19"/>
  <c r="H8" i="31" s="1"/>
  <c r="R10" i="19"/>
  <c r="Q101" i="19"/>
  <c r="AJ33" i="19"/>
  <c r="H33" i="31" s="1"/>
  <c r="AJ13" i="19"/>
  <c r="H13" i="31" s="1"/>
  <c r="AJ58" i="19"/>
  <c r="H58" i="31" s="1"/>
  <c r="AG122" i="19"/>
  <c r="AJ122" i="19" s="1"/>
  <c r="H122" i="31" s="1"/>
  <c r="AG104" i="19"/>
  <c r="AJ104" i="19" s="1"/>
  <c r="H104" i="31" s="1"/>
  <c r="AG82" i="19"/>
  <c r="AJ82" i="19" s="1"/>
  <c r="H82" i="31" s="1"/>
  <c r="AJ64" i="19"/>
  <c r="H64" i="31" s="1"/>
  <c r="R106" i="19"/>
  <c r="R127" i="19"/>
  <c r="R109" i="19"/>
  <c r="M89" i="19"/>
  <c r="R69" i="19"/>
  <c r="R47" i="19"/>
  <c r="R26" i="19"/>
  <c r="R132" i="19"/>
  <c r="R114" i="19"/>
  <c r="R30" i="19"/>
  <c r="R12" i="19"/>
  <c r="E147" i="13"/>
  <c r="F144" i="13"/>
  <c r="N23" i="13"/>
  <c r="I23" i="31"/>
  <c r="I113" i="31"/>
  <c r="S137" i="21"/>
  <c r="AJ111" i="19"/>
  <c r="H111" i="31" s="1"/>
  <c r="Q79" i="21"/>
  <c r="C38" i="52"/>
  <c r="H135" i="36"/>
  <c r="I58" i="31"/>
  <c r="Q48" i="21"/>
  <c r="I141" i="14"/>
  <c r="I143" i="14" s="1"/>
  <c r="I146" i="14" s="1"/>
  <c r="C30" i="52" s="1"/>
  <c r="N135" i="14"/>
  <c r="H141" i="14"/>
  <c r="H143" i="14" s="1"/>
  <c r="H146" i="14" s="1"/>
  <c r="C32" i="52" s="1"/>
  <c r="L135" i="14"/>
  <c r="AJ119" i="19"/>
  <c r="H119" i="31" s="1"/>
  <c r="AJ100" i="19"/>
  <c r="H100" i="31" s="1"/>
  <c r="N56" i="13"/>
  <c r="I55" i="31"/>
  <c r="Q39" i="21"/>
  <c r="F145" i="13"/>
  <c r="J141" i="14"/>
  <c r="J143" i="14" s="1"/>
  <c r="J146" i="14" s="1"/>
  <c r="C31" i="52" s="1"/>
  <c r="P135" i="14"/>
  <c r="N33" i="13"/>
  <c r="I34" i="31" s="1"/>
  <c r="AJ90" i="19"/>
  <c r="W112" i="19"/>
  <c r="R55" i="19"/>
  <c r="R57" i="19" s="1"/>
  <c r="AG15" i="19"/>
  <c r="N11" i="13"/>
  <c r="N71" i="13"/>
  <c r="I72" i="31" s="1"/>
  <c r="N15" i="13"/>
  <c r="I16" i="31" s="1"/>
  <c r="N84" i="13"/>
  <c r="I85" i="31" s="1"/>
  <c r="G10" i="13"/>
  <c r="G134" i="13" s="1"/>
  <c r="O46" i="22"/>
  <c r="O34" i="22"/>
  <c r="O71" i="22"/>
  <c r="O82" i="22"/>
  <c r="O28" i="22"/>
  <c r="N133" i="22"/>
  <c r="E27" i="31"/>
  <c r="E44" i="31"/>
  <c r="E63" i="31"/>
  <c r="E81" i="31"/>
  <c r="E117" i="31"/>
  <c r="Q28" i="31"/>
  <c r="Q64" i="31"/>
  <c r="Q82" i="31"/>
  <c r="R113" i="31"/>
  <c r="R130" i="31"/>
  <c r="U101" i="31"/>
  <c r="R18" i="19"/>
  <c r="AG101" i="19"/>
  <c r="N87" i="13"/>
  <c r="I88" i="31" s="1"/>
  <c r="N89" i="13"/>
  <c r="G111" i="13"/>
  <c r="L39" i="21"/>
  <c r="L138" i="21" s="1"/>
  <c r="L140" i="21" s="1"/>
  <c r="P91" i="21"/>
  <c r="L100" i="21"/>
  <c r="Q46" i="22"/>
  <c r="Q34" i="22"/>
  <c r="Q71" i="22"/>
  <c r="Q82" i="22"/>
  <c r="Q28" i="22"/>
  <c r="N111" i="22"/>
  <c r="N100" i="22"/>
  <c r="E100" i="31"/>
  <c r="E101" i="31" s="1"/>
  <c r="R16" i="31"/>
  <c r="Q59" i="31"/>
  <c r="L136" i="35"/>
  <c r="E136" i="35"/>
  <c r="R84" i="19"/>
  <c r="AJ84" i="19" s="1"/>
  <c r="H84" i="31" s="1"/>
  <c r="R78" i="19"/>
  <c r="Q89" i="19"/>
  <c r="AB11" i="19"/>
  <c r="N41" i="13"/>
  <c r="I42" i="31" s="1"/>
  <c r="N48" i="13"/>
  <c r="I49" i="31" s="1"/>
  <c r="N128" i="13"/>
  <c r="I129" i="31" s="1"/>
  <c r="N105" i="13"/>
  <c r="I106" i="31" s="1"/>
  <c r="N50" i="13"/>
  <c r="I51" i="31" s="1"/>
  <c r="N118" i="13"/>
  <c r="I119" i="31" s="1"/>
  <c r="G19" i="13"/>
  <c r="Q7" i="21"/>
  <c r="P79" i="21"/>
  <c r="H125" i="21"/>
  <c r="O43" i="22"/>
  <c r="O131" i="22"/>
  <c r="O16" i="22"/>
  <c r="O26" i="22"/>
  <c r="N53" i="22"/>
  <c r="E47" i="31"/>
  <c r="E65" i="31"/>
  <c r="E68" i="31" s="1"/>
  <c r="E83" i="31"/>
  <c r="R29" i="31"/>
  <c r="Q71" i="31"/>
  <c r="Q107" i="31"/>
  <c r="Q125" i="31"/>
  <c r="T134" i="31"/>
  <c r="U21" i="31"/>
  <c r="U24" i="31" s="1"/>
  <c r="D136" i="35"/>
  <c r="I69" i="31"/>
  <c r="E195" i="18"/>
  <c r="H100" i="21"/>
  <c r="R76" i="19"/>
  <c r="AG21" i="19"/>
  <c r="AF54" i="19"/>
  <c r="AG29" i="19"/>
  <c r="AG10" i="19"/>
  <c r="AJ10" i="19" s="1"/>
  <c r="H10" i="31" s="1"/>
  <c r="N72" i="13"/>
  <c r="I73" i="31" s="1"/>
  <c r="N9" i="13"/>
  <c r="I10" i="31" s="1"/>
  <c r="N91" i="13"/>
  <c r="I92" i="31" s="1"/>
  <c r="L56" i="13"/>
  <c r="Q106" i="21"/>
  <c r="Q114" i="21" s="1"/>
  <c r="Q127" i="21"/>
  <c r="P39" i="21"/>
  <c r="H70" i="21"/>
  <c r="O52" i="22"/>
  <c r="O62" i="22"/>
  <c r="E10" i="31"/>
  <c r="E7" i="31"/>
  <c r="N36" i="22"/>
  <c r="I135" i="19"/>
  <c r="P135" i="19"/>
  <c r="Q23" i="31"/>
  <c r="R90" i="31"/>
  <c r="Q114" i="31"/>
  <c r="V24" i="31"/>
  <c r="R5" i="31"/>
  <c r="AJ48" i="19"/>
  <c r="H48" i="31" s="1"/>
  <c r="AJ17" i="19"/>
  <c r="H17" i="31" s="1"/>
  <c r="AG124" i="19"/>
  <c r="AJ124" i="19" s="1"/>
  <c r="H124" i="31" s="1"/>
  <c r="H24" i="19"/>
  <c r="R129" i="19"/>
  <c r="R134" i="19" s="1"/>
  <c r="R95" i="19"/>
  <c r="AJ95" i="19" s="1"/>
  <c r="H95" i="31" s="1"/>
  <c r="R75" i="19"/>
  <c r="AJ75" i="19" s="1"/>
  <c r="H75" i="31" s="1"/>
  <c r="R53" i="19"/>
  <c r="AJ53" i="19" s="1"/>
  <c r="H53" i="31" s="1"/>
  <c r="R14" i="19"/>
  <c r="AJ14" i="19" s="1"/>
  <c r="H14" i="31" s="1"/>
  <c r="W68" i="19"/>
  <c r="AG129" i="19"/>
  <c r="N88" i="13"/>
  <c r="N60" i="13"/>
  <c r="I61" i="31" s="1"/>
  <c r="N38" i="13"/>
  <c r="I39" i="31" s="1"/>
  <c r="N95" i="13"/>
  <c r="I96" i="31" s="1"/>
  <c r="N12" i="13"/>
  <c r="I13" i="31" s="1"/>
  <c r="L67" i="13"/>
  <c r="L122" i="13"/>
  <c r="Q42" i="21"/>
  <c r="L48" i="21"/>
  <c r="L137" i="21" s="1"/>
  <c r="P100" i="21"/>
  <c r="D138" i="21"/>
  <c r="Q52" i="22"/>
  <c r="Q62" i="22"/>
  <c r="N88" i="22"/>
  <c r="R48" i="31"/>
  <c r="D140" i="19"/>
  <c r="AG22" i="19"/>
  <c r="AJ22" i="19" s="1"/>
  <c r="H22" i="31" s="1"/>
  <c r="M134" i="19"/>
  <c r="AB24" i="19"/>
  <c r="N45" i="13"/>
  <c r="N18" i="13"/>
  <c r="I19" i="31" s="1"/>
  <c r="N102" i="13"/>
  <c r="G36" i="13"/>
  <c r="L59" i="21"/>
  <c r="Q101" i="21"/>
  <c r="Q103" i="21" s="1"/>
  <c r="O99" i="22"/>
  <c r="N76" i="22"/>
  <c r="E124" i="31"/>
  <c r="E134" i="31" s="1"/>
  <c r="Q48" i="31"/>
  <c r="Q66" i="31"/>
  <c r="U134" i="31"/>
  <c r="H136" i="35"/>
  <c r="AG23" i="19"/>
  <c r="AJ85" i="19"/>
  <c r="H85" i="31" s="1"/>
  <c r="N121" i="13"/>
  <c r="I122" i="31" s="1"/>
  <c r="N26" i="13"/>
  <c r="I27" i="31" s="1"/>
  <c r="L133" i="13"/>
  <c r="Q126" i="21"/>
  <c r="Q136" i="21" s="1"/>
  <c r="P48" i="21"/>
  <c r="L114" i="21"/>
  <c r="Q99" i="22"/>
  <c r="N56" i="22"/>
  <c r="S134" i="22"/>
  <c r="E107" i="31"/>
  <c r="R18" i="31"/>
  <c r="R36" i="31"/>
  <c r="R55" i="31"/>
  <c r="R57" i="31" s="1"/>
  <c r="AJ67" i="19"/>
  <c r="H67" i="31" s="1"/>
  <c r="AJ133" i="19"/>
  <c r="H133" i="31" s="1"/>
  <c r="AG125" i="19"/>
  <c r="AJ121" i="19"/>
  <c r="H121" i="31" s="1"/>
  <c r="R45" i="19"/>
  <c r="R6" i="19"/>
  <c r="W57" i="19"/>
  <c r="AG45" i="19"/>
  <c r="N47" i="13"/>
  <c r="L45" i="13"/>
  <c r="G122" i="13"/>
  <c r="Q117" i="21"/>
  <c r="Q125" i="21" s="1"/>
  <c r="Q50" i="21"/>
  <c r="Q56" i="21" s="1"/>
  <c r="P13" i="21"/>
  <c r="P137" i="21" s="1"/>
  <c r="N67" i="22"/>
  <c r="T135" i="19"/>
  <c r="E17" i="31"/>
  <c r="E35" i="31"/>
  <c r="E53" i="31"/>
  <c r="E90" i="31"/>
  <c r="E98" i="31" s="1"/>
  <c r="R85" i="31"/>
  <c r="Q91" i="31"/>
  <c r="Q104" i="31"/>
  <c r="K136" i="35"/>
  <c r="N136" i="35"/>
  <c r="G136" i="35"/>
  <c r="J136" i="35"/>
  <c r="M136" i="35"/>
  <c r="I4" i="31"/>
  <c r="H56" i="21"/>
  <c r="H138" i="21" s="1"/>
  <c r="H140" i="21" s="1"/>
  <c r="AJ66" i="19"/>
  <c r="H66" i="31" s="1"/>
  <c r="W101" i="19"/>
  <c r="AB46" i="19"/>
  <c r="N8" i="13"/>
  <c r="I9" i="31" s="1"/>
  <c r="N90" i="13"/>
  <c r="I91" i="31" s="1"/>
  <c r="P56" i="21"/>
  <c r="O7" i="22"/>
  <c r="N19" i="22"/>
  <c r="N134" i="22" s="1"/>
  <c r="S138" i="21"/>
  <c r="Q80" i="31"/>
  <c r="R110" i="31"/>
  <c r="R128" i="31"/>
  <c r="AJ117" i="19"/>
  <c r="H117" i="31" s="1"/>
  <c r="R4" i="19"/>
  <c r="AJ4" i="19" s="1"/>
  <c r="AF89" i="19"/>
  <c r="R86" i="19"/>
  <c r="AG118" i="19"/>
  <c r="AJ118" i="19" s="1"/>
  <c r="H118" i="31" s="1"/>
  <c r="L76" i="13"/>
  <c r="Q7" i="22"/>
  <c r="N97" i="22"/>
  <c r="Q38" i="31"/>
  <c r="R50" i="31"/>
  <c r="AJ36" i="19"/>
  <c r="H36" i="31" s="1"/>
  <c r="H101" i="19"/>
  <c r="R83" i="19"/>
  <c r="AJ83" i="19" s="1"/>
  <c r="H83" i="31" s="1"/>
  <c r="AG51" i="19"/>
  <c r="AJ51" i="19" s="1"/>
  <c r="H51" i="31" s="1"/>
  <c r="AG30" i="19"/>
  <c r="AJ30" i="19" s="1"/>
  <c r="H30" i="31" s="1"/>
  <c r="AG41" i="19"/>
  <c r="AG19" i="19"/>
  <c r="AJ19" i="19" s="1"/>
  <c r="H19" i="31" s="1"/>
  <c r="Q63" i="21"/>
  <c r="Q70" i="21" s="1"/>
  <c r="O9" i="22"/>
  <c r="O123" i="22"/>
  <c r="O64" i="22"/>
  <c r="O114" i="22"/>
  <c r="O116" i="22"/>
  <c r="E113" i="31"/>
  <c r="Q105" i="31"/>
  <c r="R117" i="31"/>
  <c r="AJ43" i="19"/>
  <c r="H43" i="31" s="1"/>
  <c r="R120" i="19"/>
  <c r="AJ120" i="19" s="1"/>
  <c r="H120" i="31" s="1"/>
  <c r="R80" i="19"/>
  <c r="AJ80" i="19" s="1"/>
  <c r="H80" i="31" s="1"/>
  <c r="R61" i="19"/>
  <c r="AJ61" i="19" s="1"/>
  <c r="H61" i="31" s="1"/>
  <c r="R44" i="19"/>
  <c r="AJ44" i="19" s="1"/>
  <c r="H44" i="31" s="1"/>
  <c r="N92" i="13"/>
  <c r="I93" i="31" s="1"/>
  <c r="N4" i="13"/>
  <c r="I5" i="31" s="1"/>
  <c r="L10" i="13"/>
  <c r="L134" i="13" s="1"/>
  <c r="C144" i="13" s="1"/>
  <c r="L79" i="21"/>
  <c r="Q9" i="22"/>
  <c r="Q114" i="22"/>
  <c r="H43" i="30"/>
  <c r="I43" i="30" s="1"/>
  <c r="J43" i="30" s="1"/>
  <c r="K43" i="30" s="1"/>
  <c r="R21" i="31"/>
  <c r="R58" i="31"/>
  <c r="Q63" i="31"/>
  <c r="Q99" i="31"/>
  <c r="Q37" i="19"/>
  <c r="M46" i="19"/>
  <c r="N110" i="13"/>
  <c r="I111" i="31" s="1"/>
  <c r="N58" i="13"/>
  <c r="I59" i="31" s="1"/>
  <c r="L111" i="13"/>
  <c r="G76" i="13"/>
  <c r="O106" i="22"/>
  <c r="O89" i="22"/>
  <c r="E8" i="31"/>
  <c r="P136" i="35"/>
  <c r="F136" i="35"/>
  <c r="AJ92" i="19"/>
  <c r="H92" i="31" s="1"/>
  <c r="H98" i="19"/>
  <c r="H20" i="19"/>
  <c r="L100" i="13"/>
  <c r="P138" i="21"/>
  <c r="P140" i="21" s="1"/>
  <c r="D135" i="19"/>
  <c r="S24" i="31"/>
  <c r="C37" i="52"/>
  <c r="R101" i="31"/>
  <c r="S112" i="31"/>
  <c r="R123" i="31"/>
  <c r="S134" i="31"/>
  <c r="Q46" i="31"/>
  <c r="Q54" i="31"/>
  <c r="R77" i="31"/>
  <c r="R89" i="31"/>
  <c r="Q112" i="31"/>
  <c r="Q134" i="31"/>
  <c r="I134" i="31"/>
  <c r="Q101" i="31"/>
  <c r="Q123" i="31"/>
  <c r="R112" i="31"/>
  <c r="S123" i="31"/>
  <c r="R134" i="31"/>
  <c r="I57" i="31"/>
  <c r="G85" i="30"/>
  <c r="H85" i="30" s="1"/>
  <c r="I85" i="30" s="1"/>
  <c r="J85" i="30" s="1"/>
  <c r="K85" i="30" s="1"/>
  <c r="G71" i="30"/>
  <c r="H71" i="30" s="1"/>
  <c r="I71" i="30" s="1"/>
  <c r="I30" i="30"/>
  <c r="J30" i="30" s="1"/>
  <c r="H117" i="30"/>
  <c r="C112" i="30"/>
  <c r="C134" i="30"/>
  <c r="H91" i="30"/>
  <c r="I91" i="30" s="1"/>
  <c r="G47" i="30"/>
  <c r="G79" i="30"/>
  <c r="E77" i="30"/>
  <c r="E135" i="30" s="1"/>
  <c r="H25" i="30"/>
  <c r="G33" i="30"/>
  <c r="H33" i="30" s="1"/>
  <c r="G15" i="30"/>
  <c r="F98" i="30"/>
  <c r="G129" i="30"/>
  <c r="H129" i="30" s="1"/>
  <c r="H45" i="30"/>
  <c r="G41" i="30"/>
  <c r="H41" i="30" s="1"/>
  <c r="G18" i="30"/>
  <c r="H18" i="30" s="1"/>
  <c r="G23" i="30"/>
  <c r="C24" i="30"/>
  <c r="C135" i="30" s="1"/>
  <c r="C77" i="30"/>
  <c r="G72" i="30"/>
  <c r="H72" i="30" s="1"/>
  <c r="I72" i="30" s="1"/>
  <c r="H23" i="30"/>
  <c r="H107" i="30"/>
  <c r="G69" i="30"/>
  <c r="H69" i="30" s="1"/>
  <c r="I69" i="30" s="1"/>
  <c r="F24" i="30"/>
  <c r="J80" i="30"/>
  <c r="K80" i="30" s="1"/>
  <c r="H111" i="30"/>
  <c r="H103" i="30"/>
  <c r="H121" i="30"/>
  <c r="J21" i="30"/>
  <c r="H118" i="30"/>
  <c r="H115" i="30"/>
  <c r="G90" i="30"/>
  <c r="G92" i="30"/>
  <c r="G60" i="30"/>
  <c r="H60" i="30" s="1"/>
  <c r="H52" i="30"/>
  <c r="H14" i="30"/>
  <c r="I14" i="30" s="1"/>
  <c r="J14" i="30" s="1"/>
  <c r="H48" i="30"/>
  <c r="I48" i="30" s="1"/>
  <c r="G96" i="30"/>
  <c r="H39" i="30"/>
  <c r="I39" i="30" s="1"/>
  <c r="I12" i="30"/>
  <c r="H40" i="30"/>
  <c r="I40" i="30" s="1"/>
  <c r="J40" i="30" s="1"/>
  <c r="H94" i="30"/>
  <c r="I94" i="30" s="1"/>
  <c r="J94" i="30" s="1"/>
  <c r="H131" i="30"/>
  <c r="H128" i="30"/>
  <c r="G63" i="30"/>
  <c r="G87" i="30"/>
  <c r="H87" i="30" s="1"/>
  <c r="G81" i="30"/>
  <c r="H81" i="30" s="1"/>
  <c r="I95" i="30"/>
  <c r="I70" i="30"/>
  <c r="I83" i="30"/>
  <c r="H9" i="30"/>
  <c r="H108" i="30"/>
  <c r="G27" i="30"/>
  <c r="G42" i="30"/>
  <c r="G17" i="30"/>
  <c r="C89" i="30"/>
  <c r="H5" i="30"/>
  <c r="H31" i="30"/>
  <c r="H116" i="30"/>
  <c r="I116" i="30" s="1"/>
  <c r="J116" i="30" s="1"/>
  <c r="H22" i="30"/>
  <c r="I22" i="30" s="1"/>
  <c r="G67" i="30"/>
  <c r="G64" i="30"/>
  <c r="G24" i="30"/>
  <c r="I110" i="30"/>
  <c r="J110" i="30" s="1"/>
  <c r="I93" i="30"/>
  <c r="H127" i="30"/>
  <c r="H132" i="30"/>
  <c r="G76" i="30"/>
  <c r="G66" i="30"/>
  <c r="I107" i="30"/>
  <c r="H44" i="30"/>
  <c r="H120" i="30"/>
  <c r="J83" i="30"/>
  <c r="H92" i="30"/>
  <c r="H62" i="30"/>
  <c r="H114" i="30"/>
  <c r="G53" i="30"/>
  <c r="G49" i="30"/>
  <c r="G38" i="30"/>
  <c r="F46" i="30"/>
  <c r="G26" i="30"/>
  <c r="G4" i="30"/>
  <c r="J29" i="30"/>
  <c r="H51" i="30"/>
  <c r="G7" i="30"/>
  <c r="H86" i="30"/>
  <c r="H124" i="30"/>
  <c r="I23" i="30"/>
  <c r="H34" i="30"/>
  <c r="H88" i="30"/>
  <c r="F123" i="30"/>
  <c r="G119" i="30"/>
  <c r="H113" i="30"/>
  <c r="H109" i="30"/>
  <c r="G105" i="30"/>
  <c r="G74" i="30"/>
  <c r="G59" i="30"/>
  <c r="G56" i="30"/>
  <c r="G36" i="30"/>
  <c r="H36" i="30" s="1"/>
  <c r="G32" i="30"/>
  <c r="G28" i="30"/>
  <c r="H15" i="30"/>
  <c r="H10" i="30"/>
  <c r="H6" i="30"/>
  <c r="G19" i="30"/>
  <c r="H82" i="30"/>
  <c r="G130" i="30"/>
  <c r="G126" i="30"/>
  <c r="G122" i="30"/>
  <c r="G100" i="30"/>
  <c r="G84" i="30"/>
  <c r="G78" i="30"/>
  <c r="H78" i="30" s="1"/>
  <c r="G106" i="30"/>
  <c r="H102" i="30"/>
  <c r="G97" i="30"/>
  <c r="G73" i="30"/>
  <c r="H73" i="30" s="1"/>
  <c r="G61" i="30"/>
  <c r="G58" i="30"/>
  <c r="G55" i="30"/>
  <c r="H55" i="30" s="1"/>
  <c r="F57" i="30"/>
  <c r="H50" i="30"/>
  <c r="H35" i="30"/>
  <c r="F20" i="30"/>
  <c r="G13" i="30"/>
  <c r="G133" i="30"/>
  <c r="G125" i="30"/>
  <c r="G99" i="30"/>
  <c r="F101" i="30"/>
  <c r="G8" i="30"/>
  <c r="AJ18" i="19"/>
  <c r="H18" i="31" s="1"/>
  <c r="H90" i="31"/>
  <c r="Q77" i="19"/>
  <c r="R71" i="19"/>
  <c r="R40" i="19"/>
  <c r="AJ40" i="19" s="1"/>
  <c r="H40" i="31" s="1"/>
  <c r="Q46" i="19"/>
  <c r="Q24" i="19"/>
  <c r="R23" i="19"/>
  <c r="AF37" i="19"/>
  <c r="AG25" i="19"/>
  <c r="AF11" i="19"/>
  <c r="AJ38" i="19"/>
  <c r="D142" i="19"/>
  <c r="AJ130" i="19"/>
  <c r="H130" i="31" s="1"/>
  <c r="AG24" i="19"/>
  <c r="AG5" i="19"/>
  <c r="W11" i="19"/>
  <c r="Q20" i="19"/>
  <c r="H134" i="19"/>
  <c r="H68" i="19"/>
  <c r="H11" i="19"/>
  <c r="M101" i="19"/>
  <c r="R99" i="19"/>
  <c r="R116" i="19"/>
  <c r="AJ116" i="19" s="1"/>
  <c r="H116" i="31" s="1"/>
  <c r="M123" i="19"/>
  <c r="M112" i="19"/>
  <c r="R96" i="19"/>
  <c r="AJ96" i="19" s="1"/>
  <c r="H96" i="31" s="1"/>
  <c r="H98" i="31" s="1"/>
  <c r="M98" i="19"/>
  <c r="M77" i="19"/>
  <c r="R72" i="19"/>
  <c r="R77" i="19" s="1"/>
  <c r="M68" i="19"/>
  <c r="R62" i="19"/>
  <c r="AJ62" i="19" s="1"/>
  <c r="H62" i="31" s="1"/>
  <c r="M54" i="19"/>
  <c r="R50" i="19"/>
  <c r="R41" i="19"/>
  <c r="AJ41" i="19" s="1"/>
  <c r="H41" i="31" s="1"/>
  <c r="R34" i="19"/>
  <c r="R29" i="19"/>
  <c r="M37" i="19"/>
  <c r="R25" i="19"/>
  <c r="M20" i="19"/>
  <c r="R15" i="19"/>
  <c r="AJ15" i="19" s="1"/>
  <c r="H15" i="31" s="1"/>
  <c r="W123" i="19"/>
  <c r="W98" i="19"/>
  <c r="W89" i="19"/>
  <c r="W77" i="19"/>
  <c r="AG47" i="19"/>
  <c r="W54" i="19"/>
  <c r="AG42" i="19"/>
  <c r="W46" i="19"/>
  <c r="W37" i="19"/>
  <c r="W20" i="19"/>
  <c r="AG12" i="19"/>
  <c r="AG87" i="19"/>
  <c r="AJ87" i="19" s="1"/>
  <c r="H87" i="31" s="1"/>
  <c r="AB68" i="19"/>
  <c r="AG59" i="19"/>
  <c r="Q98" i="19"/>
  <c r="R91" i="19"/>
  <c r="AJ91" i="19" s="1"/>
  <c r="H91" i="31" s="1"/>
  <c r="R49" i="19"/>
  <c r="Q54" i="19"/>
  <c r="AF57" i="19"/>
  <c r="AG55" i="19"/>
  <c r="D139" i="19"/>
  <c r="R93" i="19"/>
  <c r="AG50" i="19"/>
  <c r="AJ50" i="19" s="1"/>
  <c r="H50" i="31" s="1"/>
  <c r="R9" i="19"/>
  <c r="AJ9" i="19" s="1"/>
  <c r="H9" i="31" s="1"/>
  <c r="R39" i="19"/>
  <c r="AJ39" i="19" s="1"/>
  <c r="H39" i="31" s="1"/>
  <c r="H46" i="19"/>
  <c r="H123" i="19"/>
  <c r="R113" i="19"/>
  <c r="R103" i="19"/>
  <c r="AJ103" i="19" s="1"/>
  <c r="H103" i="31" s="1"/>
  <c r="H112" i="19"/>
  <c r="Q123" i="19"/>
  <c r="AB54" i="19"/>
  <c r="AB37" i="19"/>
  <c r="AB20" i="19"/>
  <c r="AF46" i="19"/>
  <c r="AF112" i="19"/>
  <c r="AG102" i="19"/>
  <c r="AF98" i="19"/>
  <c r="AF77" i="19"/>
  <c r="AG71" i="19"/>
  <c r="AJ71" i="19" s="1"/>
  <c r="H71" i="31" s="1"/>
  <c r="AF68" i="19"/>
  <c r="AJ34" i="19"/>
  <c r="H34" i="31" s="1"/>
  <c r="Q112" i="19"/>
  <c r="R102" i="19"/>
  <c r="AJ21" i="19"/>
  <c r="AJ76" i="19"/>
  <c r="H76" i="31" s="1"/>
  <c r="R60" i="19"/>
  <c r="AJ60" i="19" s="1"/>
  <c r="H60" i="31" s="1"/>
  <c r="H54" i="19"/>
  <c r="H37" i="19"/>
  <c r="AB134" i="19"/>
  <c r="AG127" i="19"/>
  <c r="AB123" i="19"/>
  <c r="AG114" i="19"/>
  <c r="AB112" i="19"/>
  <c r="AG93" i="19"/>
  <c r="AJ93" i="19" s="1"/>
  <c r="H93" i="31" s="1"/>
  <c r="AB98" i="19"/>
  <c r="AG78" i="19"/>
  <c r="AB89" i="19"/>
  <c r="AG86" i="19"/>
  <c r="AG73" i="19"/>
  <c r="AJ73" i="19" s="1"/>
  <c r="H73" i="31" s="1"/>
  <c r="AG69" i="19"/>
  <c r="E142" i="19"/>
  <c r="F142" i="19" s="1"/>
  <c r="AG6" i="19"/>
  <c r="AJ6" i="19" s="1"/>
  <c r="H6" i="31" s="1"/>
  <c r="U123" i="31"/>
  <c r="S101" i="31"/>
  <c r="E123" i="31"/>
  <c r="V134" i="31"/>
  <c r="T123" i="31"/>
  <c r="I123" i="31"/>
  <c r="U112" i="31"/>
  <c r="E112" i="31"/>
  <c r="V123" i="31"/>
  <c r="T112" i="31"/>
  <c r="V112" i="31"/>
  <c r="Q77" i="31"/>
  <c r="Q89" i="31"/>
  <c r="R98" i="31"/>
  <c r="T98" i="31"/>
  <c r="R68" i="31"/>
  <c r="S77" i="31"/>
  <c r="S89" i="31"/>
  <c r="Q98" i="31"/>
  <c r="U77" i="31"/>
  <c r="Q24" i="31"/>
  <c r="S98" i="31"/>
  <c r="V77" i="31"/>
  <c r="E77" i="31"/>
  <c r="E89" i="31"/>
  <c r="U98" i="31"/>
  <c r="T77" i="31"/>
  <c r="V98" i="31"/>
  <c r="U57" i="31"/>
  <c r="V57" i="31"/>
  <c r="I77" i="31"/>
  <c r="S46" i="31"/>
  <c r="U89" i="31"/>
  <c r="Q68" i="31"/>
  <c r="V89" i="31"/>
  <c r="S68" i="31"/>
  <c r="Q57" i="31"/>
  <c r="T89" i="31"/>
  <c r="R46" i="31"/>
  <c r="R54" i="31"/>
  <c r="I89" i="31"/>
  <c r="U68" i="31"/>
  <c r="E24" i="31"/>
  <c r="T68" i="31"/>
  <c r="I24" i="31"/>
  <c r="S57" i="31"/>
  <c r="V68" i="31"/>
  <c r="E46" i="31"/>
  <c r="T46" i="31"/>
  <c r="I68" i="31"/>
  <c r="S54" i="31"/>
  <c r="E54" i="31"/>
  <c r="T54" i="31"/>
  <c r="I46" i="31"/>
  <c r="V54" i="31"/>
  <c r="U54" i="31"/>
  <c r="I37" i="31"/>
  <c r="U46" i="31"/>
  <c r="R37" i="31"/>
  <c r="Q37" i="31"/>
  <c r="V37" i="31"/>
  <c r="S37" i="31"/>
  <c r="U37" i="31"/>
  <c r="E37" i="31"/>
  <c r="E11" i="31"/>
  <c r="T37" i="31"/>
  <c r="V20" i="31"/>
  <c r="R20" i="31"/>
  <c r="R24" i="31"/>
  <c r="V11" i="31"/>
  <c r="E20" i="31"/>
  <c r="Q20" i="31"/>
  <c r="S20" i="31"/>
  <c r="T20" i="31"/>
  <c r="Q11" i="31"/>
  <c r="U20" i="31"/>
  <c r="U11" i="31"/>
  <c r="R11" i="31"/>
  <c r="S11" i="31"/>
  <c r="T11" i="31"/>
  <c r="I11" i="31"/>
  <c r="R151" i="31"/>
  <c r="Q148" i="31" s="1"/>
  <c r="R147" i="31"/>
  <c r="Q139" i="31" s="1"/>
  <c r="I134" i="37"/>
  <c r="E134" i="37"/>
  <c r="I123" i="37"/>
  <c r="E123" i="37"/>
  <c r="E112" i="37"/>
  <c r="I112" i="37"/>
  <c r="E101" i="37"/>
  <c r="I101" i="37"/>
  <c r="E98" i="37"/>
  <c r="I98" i="37"/>
  <c r="I89" i="37"/>
  <c r="E89" i="37"/>
  <c r="I77" i="37"/>
  <c r="I57" i="37"/>
  <c r="E77" i="37"/>
  <c r="E68" i="37"/>
  <c r="I68" i="37"/>
  <c r="E54" i="37"/>
  <c r="E46" i="37"/>
  <c r="E57" i="37"/>
  <c r="I54" i="37"/>
  <c r="I46" i="37"/>
  <c r="E24" i="37"/>
  <c r="I37" i="37"/>
  <c r="E37" i="37"/>
  <c r="I24" i="37"/>
  <c r="E20" i="37"/>
  <c r="I20" i="37"/>
  <c r="I11" i="37"/>
  <c r="E11" i="37"/>
  <c r="J124" i="37"/>
  <c r="F124" i="37"/>
  <c r="F113" i="37"/>
  <c r="J102" i="37"/>
  <c r="F99" i="37"/>
  <c r="F101" i="37" s="1"/>
  <c r="J99" i="37"/>
  <c r="J101" i="37" s="1"/>
  <c r="J90" i="37"/>
  <c r="J78" i="37"/>
  <c r="J89" i="37" s="1"/>
  <c r="J69" i="37"/>
  <c r="F69" i="37"/>
  <c r="F58" i="37"/>
  <c r="J55" i="37"/>
  <c r="J57" i="37" s="1"/>
  <c r="F47" i="37"/>
  <c r="J47" i="37"/>
  <c r="J38" i="37"/>
  <c r="J25" i="37"/>
  <c r="J37" i="37" s="1"/>
  <c r="F25" i="37"/>
  <c r="F21" i="37"/>
  <c r="J21" i="37"/>
  <c r="K129" i="37"/>
  <c r="K120" i="37"/>
  <c r="K93" i="37"/>
  <c r="K84" i="37"/>
  <c r="K66" i="37"/>
  <c r="K48" i="37"/>
  <c r="F12" i="37"/>
  <c r="F20" i="37" s="1"/>
  <c r="J12" i="37"/>
  <c r="J5" i="37"/>
  <c r="K5" i="37" s="1"/>
  <c r="F4" i="37"/>
  <c r="K128" i="37"/>
  <c r="K119" i="37"/>
  <c r="K92" i="37"/>
  <c r="K83" i="37"/>
  <c r="K56" i="37"/>
  <c r="K29" i="37"/>
  <c r="K19" i="37"/>
  <c r="K118" i="37"/>
  <c r="K109" i="37"/>
  <c r="K100" i="37"/>
  <c r="K73" i="37"/>
  <c r="K64" i="37"/>
  <c r="K45" i="37"/>
  <c r="K36" i="37"/>
  <c r="K28" i="37"/>
  <c r="K18" i="37"/>
  <c r="K9" i="37"/>
  <c r="K133" i="37"/>
  <c r="K108" i="37"/>
  <c r="K81" i="37"/>
  <c r="K72" i="37"/>
  <c r="K63" i="37"/>
  <c r="K53" i="37"/>
  <c r="K44" i="37"/>
  <c r="K35" i="37"/>
  <c r="K27" i="37"/>
  <c r="K17" i="37"/>
  <c r="K8" i="37"/>
  <c r="K132" i="37"/>
  <c r="K116" i="37"/>
  <c r="K97" i="37"/>
  <c r="K88" i="37"/>
  <c r="K80" i="37"/>
  <c r="K62" i="37"/>
  <c r="K52" i="37"/>
  <c r="K16" i="37"/>
  <c r="K131" i="37"/>
  <c r="K115" i="37"/>
  <c r="K96" i="37"/>
  <c r="K87" i="37"/>
  <c r="K79" i="37"/>
  <c r="K61" i="37"/>
  <c r="K51" i="37"/>
  <c r="K33" i="37"/>
  <c r="K15" i="37"/>
  <c r="K122" i="37"/>
  <c r="K114" i="37"/>
  <c r="K105" i="37"/>
  <c r="K60" i="37"/>
  <c r="K50" i="37"/>
  <c r="K41" i="37"/>
  <c r="K32" i="37"/>
  <c r="K14" i="37"/>
  <c r="K121" i="37"/>
  <c r="K104" i="37"/>
  <c r="K85" i="37"/>
  <c r="K76" i="37"/>
  <c r="K67" i="37"/>
  <c r="K59" i="37"/>
  <c r="K40" i="37"/>
  <c r="K31" i="37"/>
  <c r="J23" i="37"/>
  <c r="F117" i="37"/>
  <c r="J49" i="37"/>
  <c r="J39" i="37"/>
  <c r="F65" i="37"/>
  <c r="J125" i="37"/>
  <c r="K125" i="37" s="1"/>
  <c r="J71" i="37"/>
  <c r="J58" i="37"/>
  <c r="J68" i="37" s="1"/>
  <c r="J91" i="37"/>
  <c r="J113" i="37"/>
  <c r="J123" i="37" s="1"/>
  <c r="J13" i="37"/>
  <c r="K13" i="37" s="1"/>
  <c r="J7" i="37"/>
  <c r="F49" i="37"/>
  <c r="J22" i="37"/>
  <c r="F75" i="37"/>
  <c r="K75" i="37" s="1"/>
  <c r="F71" i="37"/>
  <c r="F43" i="37"/>
  <c r="K43" i="37" s="1"/>
  <c r="F39" i="37"/>
  <c r="F34" i="37"/>
  <c r="K34" i="37" s="1"/>
  <c r="F30" i="37"/>
  <c r="K30" i="37" s="1"/>
  <c r="F26" i="37"/>
  <c r="K26" i="37" s="1"/>
  <c r="F127" i="37"/>
  <c r="K127" i="37" s="1"/>
  <c r="F110" i="37"/>
  <c r="K110" i="37" s="1"/>
  <c r="F106" i="37"/>
  <c r="K106" i="37" s="1"/>
  <c r="F102" i="37"/>
  <c r="F6" i="37"/>
  <c r="J111" i="37"/>
  <c r="J107" i="37"/>
  <c r="J103" i="37"/>
  <c r="F95" i="37"/>
  <c r="K95" i="37" s="1"/>
  <c r="F91" i="37"/>
  <c r="F86" i="37"/>
  <c r="K86" i="37" s="1"/>
  <c r="F82" i="37"/>
  <c r="K82" i="37" s="1"/>
  <c r="F78" i="37"/>
  <c r="F55" i="37"/>
  <c r="F57" i="37" s="1"/>
  <c r="F23" i="37"/>
  <c r="F111" i="37"/>
  <c r="F107" i="37"/>
  <c r="F103" i="37"/>
  <c r="F94" i="37"/>
  <c r="K94" i="37" s="1"/>
  <c r="F90" i="37"/>
  <c r="F42" i="37"/>
  <c r="K42" i="37" s="1"/>
  <c r="F38" i="37"/>
  <c r="F7" i="37"/>
  <c r="J10" i="37"/>
  <c r="K10" i="37" s="1"/>
  <c r="J6" i="37"/>
  <c r="F130" i="37"/>
  <c r="K130" i="37" s="1"/>
  <c r="F126" i="37"/>
  <c r="K126" i="37" s="1"/>
  <c r="F74" i="37"/>
  <c r="K74" i="37" s="1"/>
  <c r="F70" i="37"/>
  <c r="K70" i="37" s="1"/>
  <c r="F22" i="37"/>
  <c r="AJ23" i="19" l="1"/>
  <c r="H23" i="31" s="1"/>
  <c r="AJ86" i="19"/>
  <c r="H86" i="31" s="1"/>
  <c r="Q135" i="19"/>
  <c r="AJ107" i="19"/>
  <c r="H107" i="31" s="1"/>
  <c r="AJ109" i="19"/>
  <c r="H109" i="31" s="1"/>
  <c r="AJ125" i="19"/>
  <c r="H125" i="31" s="1"/>
  <c r="AJ106" i="19"/>
  <c r="H106" i="31" s="1"/>
  <c r="R89" i="19"/>
  <c r="G139" i="13"/>
  <c r="C34" i="52" s="1"/>
  <c r="C145" i="13"/>
  <c r="C147" i="13"/>
  <c r="D144" i="13" s="1"/>
  <c r="C40" i="52"/>
  <c r="C45" i="52" s="1"/>
  <c r="AJ45" i="19"/>
  <c r="H45" i="31" s="1"/>
  <c r="N67" i="13"/>
  <c r="W135" i="19"/>
  <c r="H137" i="21"/>
  <c r="AJ72" i="19"/>
  <c r="H72" i="31" s="1"/>
  <c r="N111" i="13"/>
  <c r="I103" i="31"/>
  <c r="I112" i="31" s="1"/>
  <c r="N133" i="13"/>
  <c r="N122" i="13"/>
  <c r="T135" i="31"/>
  <c r="E135" i="31"/>
  <c r="R98" i="19"/>
  <c r="N76" i="13"/>
  <c r="AF135" i="19"/>
  <c r="R68" i="19"/>
  <c r="N19" i="13"/>
  <c r="I12" i="31"/>
  <c r="I20" i="31" s="1"/>
  <c r="N53" i="13"/>
  <c r="N134" i="13" s="1"/>
  <c r="I48" i="31"/>
  <c r="I54" i="31" s="1"/>
  <c r="M135" i="19"/>
  <c r="R24" i="19"/>
  <c r="I90" i="31"/>
  <c r="I98" i="31" s="1"/>
  <c r="N97" i="13"/>
  <c r="N36" i="13"/>
  <c r="Q149" i="31"/>
  <c r="AJ29" i="19"/>
  <c r="H29" i="31" s="1"/>
  <c r="H135" i="19"/>
  <c r="AJ129" i="19"/>
  <c r="H129" i="31" s="1"/>
  <c r="N10" i="13"/>
  <c r="F146" i="13"/>
  <c r="F147" i="13"/>
  <c r="Q13" i="21"/>
  <c r="Q138" i="21" s="1"/>
  <c r="S135" i="31"/>
  <c r="J72" i="30"/>
  <c r="F134" i="30"/>
  <c r="H61" i="30"/>
  <c r="I61" i="30" s="1"/>
  <c r="H47" i="30"/>
  <c r="H105" i="30"/>
  <c r="I25" i="30"/>
  <c r="I117" i="30"/>
  <c r="I45" i="30"/>
  <c r="I33" i="30"/>
  <c r="H79" i="30"/>
  <c r="H7" i="30"/>
  <c r="I7" i="30" s="1"/>
  <c r="H53" i="30"/>
  <c r="I115" i="30"/>
  <c r="F11" i="30"/>
  <c r="H96" i="30"/>
  <c r="I31" i="30"/>
  <c r="J70" i="30"/>
  <c r="K70" i="30" s="1"/>
  <c r="I118" i="30"/>
  <c r="F54" i="30"/>
  <c r="H106" i="30"/>
  <c r="I106" i="30" s="1"/>
  <c r="I108" i="30"/>
  <c r="J108" i="30" s="1"/>
  <c r="H66" i="30"/>
  <c r="I66" i="30" s="1"/>
  <c r="H27" i="30"/>
  <c r="I128" i="30"/>
  <c r="K40" i="30"/>
  <c r="K110" i="30"/>
  <c r="F77" i="30"/>
  <c r="I5" i="30"/>
  <c r="H90" i="30"/>
  <c r="G98" i="30"/>
  <c r="K21" i="30"/>
  <c r="I121" i="30"/>
  <c r="I103" i="30"/>
  <c r="H64" i="30"/>
  <c r="H17" i="30"/>
  <c r="I131" i="30"/>
  <c r="I41" i="30"/>
  <c r="I111" i="30"/>
  <c r="H122" i="30"/>
  <c r="I122" i="30" s="1"/>
  <c r="J48" i="30"/>
  <c r="H42" i="30"/>
  <c r="G46" i="30"/>
  <c r="I9" i="30"/>
  <c r="K30" i="30"/>
  <c r="H63" i="30"/>
  <c r="J12" i="30"/>
  <c r="I52" i="30"/>
  <c r="F37" i="30"/>
  <c r="H84" i="30"/>
  <c r="I84" i="30" s="1"/>
  <c r="H38" i="30"/>
  <c r="I38" i="30" s="1"/>
  <c r="H49" i="30"/>
  <c r="I49" i="30" s="1"/>
  <c r="H67" i="30"/>
  <c r="J71" i="30"/>
  <c r="J95" i="30"/>
  <c r="H24" i="30"/>
  <c r="G134" i="30"/>
  <c r="I24" i="30"/>
  <c r="J22" i="30"/>
  <c r="H19" i="30"/>
  <c r="I19" i="30" s="1"/>
  <c r="I55" i="30"/>
  <c r="I102" i="30"/>
  <c r="I82" i="30"/>
  <c r="I6" i="30"/>
  <c r="H59" i="30"/>
  <c r="I105" i="30"/>
  <c r="H4" i="30"/>
  <c r="I92" i="30"/>
  <c r="I120" i="30"/>
  <c r="J107" i="30"/>
  <c r="H8" i="30"/>
  <c r="G101" i="30"/>
  <c r="G20" i="30"/>
  <c r="H13" i="30"/>
  <c r="F68" i="30"/>
  <c r="I73" i="30"/>
  <c r="H97" i="30"/>
  <c r="I78" i="30"/>
  <c r="H130" i="30"/>
  <c r="I10" i="30"/>
  <c r="J91" i="30"/>
  <c r="I113" i="30"/>
  <c r="I34" i="30"/>
  <c r="J23" i="30"/>
  <c r="J39" i="30"/>
  <c r="K29" i="30"/>
  <c r="K83" i="30"/>
  <c r="I132" i="30"/>
  <c r="I127" i="30"/>
  <c r="K14" i="30"/>
  <c r="H125" i="30"/>
  <c r="H133" i="30"/>
  <c r="I50" i="30"/>
  <c r="G57" i="30"/>
  <c r="I15" i="30"/>
  <c r="H28" i="30"/>
  <c r="H32" i="30"/>
  <c r="H56" i="30"/>
  <c r="G77" i="30"/>
  <c r="H74" i="30"/>
  <c r="I88" i="30"/>
  <c r="I124" i="30"/>
  <c r="I60" i="30"/>
  <c r="H26" i="30"/>
  <c r="I62" i="30"/>
  <c r="I87" i="30"/>
  <c r="I129" i="30"/>
  <c r="J93" i="30"/>
  <c r="I81" i="30"/>
  <c r="H99" i="30"/>
  <c r="I35" i="30"/>
  <c r="H58" i="30"/>
  <c r="F112" i="30"/>
  <c r="G112" i="30"/>
  <c r="F89" i="30"/>
  <c r="H100" i="30"/>
  <c r="H126" i="30"/>
  <c r="I47" i="30"/>
  <c r="J69" i="30"/>
  <c r="G37" i="30"/>
  <c r="I109" i="30"/>
  <c r="G123" i="30"/>
  <c r="H119" i="30"/>
  <c r="I18" i="30"/>
  <c r="I86" i="30"/>
  <c r="I51" i="30"/>
  <c r="K116" i="30"/>
  <c r="G54" i="30"/>
  <c r="I114" i="30"/>
  <c r="I44" i="30"/>
  <c r="K94" i="30"/>
  <c r="H76" i="30"/>
  <c r="I36" i="30"/>
  <c r="R20" i="19"/>
  <c r="AB135" i="19"/>
  <c r="AG57" i="19"/>
  <c r="AJ55" i="19"/>
  <c r="F139" i="19"/>
  <c r="AG134" i="19"/>
  <c r="AJ127" i="19"/>
  <c r="R112" i="19"/>
  <c r="AG112" i="19"/>
  <c r="AJ102" i="19"/>
  <c r="AG54" i="19"/>
  <c r="AJ47" i="19"/>
  <c r="H38" i="31"/>
  <c r="AJ46" i="19"/>
  <c r="R11" i="19"/>
  <c r="R46" i="19"/>
  <c r="AG77" i="19"/>
  <c r="AJ69" i="19"/>
  <c r="AJ78" i="19"/>
  <c r="AG89" i="19"/>
  <c r="AJ114" i="19"/>
  <c r="H114" i="31" s="1"/>
  <c r="AG123" i="19"/>
  <c r="R123" i="19"/>
  <c r="AJ113" i="19"/>
  <c r="F140" i="19"/>
  <c r="F141" i="19"/>
  <c r="AG20" i="19"/>
  <c r="AJ12" i="19"/>
  <c r="AJ42" i="19"/>
  <c r="H42" i="31" s="1"/>
  <c r="AG46" i="19"/>
  <c r="AG11" i="19"/>
  <c r="AG135" i="19" s="1"/>
  <c r="AJ5" i="19"/>
  <c r="H5" i="31" s="1"/>
  <c r="AG98" i="19"/>
  <c r="AG37" i="19"/>
  <c r="AJ25" i="19"/>
  <c r="H4" i="31"/>
  <c r="H21" i="31"/>
  <c r="H24" i="31" s="1"/>
  <c r="AJ24" i="19"/>
  <c r="R54" i="19"/>
  <c r="AJ49" i="19"/>
  <c r="H49" i="31" s="1"/>
  <c r="AJ59" i="19"/>
  <c r="AG68" i="19"/>
  <c r="R37" i="19"/>
  <c r="R101" i="19"/>
  <c r="AJ99" i="19"/>
  <c r="AJ98" i="19"/>
  <c r="R135" i="31"/>
  <c r="U135" i="31"/>
  <c r="V135" i="31"/>
  <c r="Q135" i="31"/>
  <c r="I135" i="31"/>
  <c r="Q150" i="31"/>
  <c r="Q143" i="31"/>
  <c r="Q138" i="31"/>
  <c r="Q146" i="31"/>
  <c r="Q140" i="31"/>
  <c r="Q141" i="31"/>
  <c r="Q142" i="31"/>
  <c r="Q144" i="31"/>
  <c r="Q145" i="31"/>
  <c r="I135" i="37"/>
  <c r="E135" i="37"/>
  <c r="F134" i="37"/>
  <c r="J134" i="37"/>
  <c r="F123" i="37"/>
  <c r="F112" i="37"/>
  <c r="J112" i="37"/>
  <c r="F98" i="37"/>
  <c r="J98" i="37"/>
  <c r="J77" i="37"/>
  <c r="F89" i="37"/>
  <c r="F77" i="37"/>
  <c r="F68" i="37"/>
  <c r="F46" i="37"/>
  <c r="J54" i="37"/>
  <c r="F54" i="37"/>
  <c r="J46" i="37"/>
  <c r="J20" i="37"/>
  <c r="F37" i="37"/>
  <c r="J24" i="37"/>
  <c r="F24" i="37"/>
  <c r="F11" i="37"/>
  <c r="J11" i="37"/>
  <c r="K39" i="37"/>
  <c r="K99" i="37"/>
  <c r="K101" i="37" s="1"/>
  <c r="K4" i="37"/>
  <c r="K124" i="37"/>
  <c r="K134" i="37" s="1"/>
  <c r="K69" i="37"/>
  <c r="K113" i="37"/>
  <c r="K102" i="37"/>
  <c r="K90" i="37"/>
  <c r="K47" i="37"/>
  <c r="K21" i="37"/>
  <c r="K78" i="37"/>
  <c r="K89" i="37" s="1"/>
  <c r="K58" i="37"/>
  <c r="K25" i="37"/>
  <c r="K37" i="37" s="1"/>
  <c r="K38" i="37"/>
  <c r="K12" i="37"/>
  <c r="K20" i="37" s="1"/>
  <c r="K23" i="37"/>
  <c r="K103" i="37"/>
  <c r="K91" i="37"/>
  <c r="K107" i="37"/>
  <c r="K71" i="37"/>
  <c r="K111" i="37"/>
  <c r="K7" i="37"/>
  <c r="K6" i="37"/>
  <c r="K22" i="37"/>
  <c r="K65" i="37"/>
  <c r="K55" i="37"/>
  <c r="K57" i="37" s="1"/>
  <c r="K49" i="37"/>
  <c r="K117" i="37"/>
  <c r="E138" i="37"/>
  <c r="R135" i="19" l="1"/>
  <c r="Q151" i="31"/>
  <c r="AJ11" i="19"/>
  <c r="H11" i="31"/>
  <c r="C149" i="13"/>
  <c r="D147" i="13"/>
  <c r="D146" i="13"/>
  <c r="D145" i="13"/>
  <c r="Q137" i="21"/>
  <c r="J33" i="30"/>
  <c r="G89" i="30"/>
  <c r="I53" i="30"/>
  <c r="J53" i="30" s="1"/>
  <c r="I96" i="30"/>
  <c r="J96" i="30" s="1"/>
  <c r="H89" i="30"/>
  <c r="I79" i="30"/>
  <c r="J45" i="30"/>
  <c r="J25" i="30"/>
  <c r="J115" i="30"/>
  <c r="J117" i="30"/>
  <c r="K72" i="30"/>
  <c r="H57" i="30"/>
  <c r="J38" i="30"/>
  <c r="K22" i="30"/>
  <c r="J24" i="30"/>
  <c r="K71" i="30"/>
  <c r="I67" i="30"/>
  <c r="J52" i="30"/>
  <c r="I63" i="30"/>
  <c r="J111" i="30"/>
  <c r="I27" i="30"/>
  <c r="J131" i="30"/>
  <c r="I90" i="30"/>
  <c r="H98" i="30"/>
  <c r="J81" i="30"/>
  <c r="K95" i="30"/>
  <c r="K48" i="30"/>
  <c r="J118" i="30"/>
  <c r="J31" i="30"/>
  <c r="J9" i="30"/>
  <c r="I64" i="30"/>
  <c r="J121" i="30"/>
  <c r="J128" i="30"/>
  <c r="K12" i="30"/>
  <c r="I42" i="30"/>
  <c r="H46" i="30"/>
  <c r="J41" i="30"/>
  <c r="I17" i="30"/>
  <c r="J103" i="30"/>
  <c r="J5" i="30"/>
  <c r="H112" i="30"/>
  <c r="F135" i="30"/>
  <c r="G68" i="30"/>
  <c r="J51" i="30"/>
  <c r="J47" i="30"/>
  <c r="I100" i="30"/>
  <c r="I58" i="30"/>
  <c r="J129" i="30"/>
  <c r="J62" i="30"/>
  <c r="I56" i="30"/>
  <c r="J50" i="30"/>
  <c r="J113" i="30"/>
  <c r="J78" i="30"/>
  <c r="I97" i="30"/>
  <c r="J49" i="30"/>
  <c r="J19" i="30"/>
  <c r="J82" i="30"/>
  <c r="J18" i="30"/>
  <c r="J109" i="30"/>
  <c r="K69" i="30"/>
  <c r="J87" i="30"/>
  <c r="I26" i="30"/>
  <c r="J60" i="30"/>
  <c r="J88" i="30"/>
  <c r="J15" i="30"/>
  <c r="J61" i="30"/>
  <c r="J127" i="30"/>
  <c r="K23" i="30"/>
  <c r="J10" i="30"/>
  <c r="J73" i="30"/>
  <c r="I13" i="30"/>
  <c r="H20" i="30"/>
  <c r="I8" i="30"/>
  <c r="G11" i="30"/>
  <c r="J120" i="30"/>
  <c r="H11" i="30"/>
  <c r="I4" i="30"/>
  <c r="J105" i="30"/>
  <c r="K108" i="30"/>
  <c r="J84" i="30"/>
  <c r="J55" i="30"/>
  <c r="I76" i="30"/>
  <c r="J114" i="30"/>
  <c r="H54" i="30"/>
  <c r="I126" i="30"/>
  <c r="I99" i="30"/>
  <c r="H101" i="30"/>
  <c r="K93" i="30"/>
  <c r="J7" i="30"/>
  <c r="I28" i="30"/>
  <c r="I125" i="30"/>
  <c r="K39" i="30"/>
  <c r="J34" i="30"/>
  <c r="K91" i="30"/>
  <c r="I130" i="30"/>
  <c r="J106" i="30"/>
  <c r="J92" i="30"/>
  <c r="I59" i="30"/>
  <c r="J6" i="30"/>
  <c r="J102" i="30"/>
  <c r="J44" i="30"/>
  <c r="J86" i="30"/>
  <c r="I119" i="30"/>
  <c r="H123" i="30"/>
  <c r="J35" i="30"/>
  <c r="J124" i="30"/>
  <c r="I74" i="30"/>
  <c r="I32" i="30"/>
  <c r="I133" i="30"/>
  <c r="J132" i="30"/>
  <c r="J66" i="30"/>
  <c r="K107" i="30"/>
  <c r="J122" i="30"/>
  <c r="K38" i="30"/>
  <c r="K81" i="30"/>
  <c r="J36" i="30"/>
  <c r="H78" i="31"/>
  <c r="H89" i="31" s="1"/>
  <c r="AJ89" i="19"/>
  <c r="H12" i="31"/>
  <c r="H20" i="31" s="1"/>
  <c r="AJ20" i="19"/>
  <c r="H113" i="31"/>
  <c r="H123" i="31" s="1"/>
  <c r="AJ123" i="19"/>
  <c r="H47" i="31"/>
  <c r="H54" i="31" s="1"/>
  <c r="AJ54" i="19"/>
  <c r="H55" i="31"/>
  <c r="H57" i="31" s="1"/>
  <c r="AJ57" i="19"/>
  <c r="H127" i="31"/>
  <c r="H134" i="31" s="1"/>
  <c r="AJ134" i="19"/>
  <c r="H69" i="31"/>
  <c r="H77" i="31" s="1"/>
  <c r="AJ77" i="19"/>
  <c r="H102" i="31"/>
  <c r="H112" i="31" s="1"/>
  <c r="AJ112" i="19"/>
  <c r="H99" i="31"/>
  <c r="H101" i="31" s="1"/>
  <c r="AJ101" i="19"/>
  <c r="H59" i="31"/>
  <c r="H68" i="31" s="1"/>
  <c r="AJ68" i="19"/>
  <c r="H25" i="31"/>
  <c r="H37" i="31" s="1"/>
  <c r="AJ37" i="19"/>
  <c r="H46" i="31"/>
  <c r="Q147" i="31"/>
  <c r="J135" i="37"/>
  <c r="F135" i="37"/>
  <c r="K112" i="37"/>
  <c r="K123" i="37"/>
  <c r="K98" i="37"/>
  <c r="K77" i="37"/>
  <c r="K46" i="37"/>
  <c r="K68" i="37"/>
  <c r="K54" i="37"/>
  <c r="K24" i="37"/>
  <c r="K11" i="37"/>
  <c r="J137" i="37" l="1"/>
  <c r="C27" i="52" s="1"/>
  <c r="AJ135" i="19"/>
  <c r="K115" i="30"/>
  <c r="K45" i="30"/>
  <c r="I112" i="30"/>
  <c r="J79" i="30"/>
  <c r="I57" i="30"/>
  <c r="K117" i="30"/>
  <c r="K25" i="30"/>
  <c r="K33" i="30"/>
  <c r="J17" i="30"/>
  <c r="J42" i="30"/>
  <c r="J64" i="30"/>
  <c r="K31" i="30"/>
  <c r="J27" i="30"/>
  <c r="K96" i="30"/>
  <c r="G135" i="30"/>
  <c r="K41" i="30"/>
  <c r="K121" i="30"/>
  <c r="K131" i="30"/>
  <c r="I46" i="30"/>
  <c r="K103" i="30"/>
  <c r="K9" i="30"/>
  <c r="K118" i="30"/>
  <c r="K111" i="30"/>
  <c r="J63" i="30"/>
  <c r="J67" i="30"/>
  <c r="K5" i="30"/>
  <c r="K128" i="30"/>
  <c r="I98" i="30"/>
  <c r="J90" i="30"/>
  <c r="K52" i="30"/>
  <c r="I54" i="30"/>
  <c r="H68" i="30"/>
  <c r="H134" i="30"/>
  <c r="H37" i="30"/>
  <c r="K66" i="30"/>
  <c r="J32" i="30"/>
  <c r="K86" i="30"/>
  <c r="J125" i="30"/>
  <c r="J76" i="30"/>
  <c r="J8" i="30"/>
  <c r="K109" i="30"/>
  <c r="K102" i="30"/>
  <c r="K106" i="30"/>
  <c r="J28" i="30"/>
  <c r="J133" i="30"/>
  <c r="J74" i="30"/>
  <c r="I77" i="30"/>
  <c r="K6" i="30"/>
  <c r="K92" i="30"/>
  <c r="K55" i="30"/>
  <c r="J4" i="30"/>
  <c r="I20" i="30"/>
  <c r="J13" i="30"/>
  <c r="K10" i="30"/>
  <c r="K127" i="30"/>
  <c r="K15" i="30"/>
  <c r="K60" i="30"/>
  <c r="K49" i="30"/>
  <c r="I89" i="30"/>
  <c r="K129" i="30"/>
  <c r="K47" i="30"/>
  <c r="K19" i="30"/>
  <c r="K113" i="30"/>
  <c r="K62" i="30"/>
  <c r="J58" i="30"/>
  <c r="J100" i="30"/>
  <c r="K105" i="30"/>
  <c r="K120" i="30"/>
  <c r="K73" i="30"/>
  <c r="K24" i="30"/>
  <c r="K61" i="30"/>
  <c r="K88" i="30"/>
  <c r="J26" i="30"/>
  <c r="K82" i="30"/>
  <c r="J97" i="30"/>
  <c r="K50" i="30"/>
  <c r="K51" i="30"/>
  <c r="K122" i="30"/>
  <c r="K132" i="30"/>
  <c r="K35" i="30"/>
  <c r="K34" i="30"/>
  <c r="K7" i="30"/>
  <c r="J59" i="30"/>
  <c r="I101" i="30"/>
  <c r="J99" i="30"/>
  <c r="K53" i="30"/>
  <c r="K124" i="30"/>
  <c r="J119" i="30"/>
  <c r="I123" i="30"/>
  <c r="K44" i="30"/>
  <c r="J130" i="30"/>
  <c r="J126" i="30"/>
  <c r="K114" i="30"/>
  <c r="K84" i="30"/>
  <c r="K87" i="30"/>
  <c r="K18" i="30"/>
  <c r="K78" i="30"/>
  <c r="J56" i="30"/>
  <c r="K36" i="30"/>
  <c r="H135" i="31"/>
  <c r="K135" i="37"/>
  <c r="K79" i="30" l="1"/>
  <c r="J89" i="30"/>
  <c r="H135" i="30"/>
  <c r="I37" i="30"/>
  <c r="J98" i="30"/>
  <c r="K90" i="30"/>
  <c r="K42" i="30"/>
  <c r="J46" i="30"/>
  <c r="K63" i="30"/>
  <c r="K67" i="30"/>
  <c r="K27" i="30"/>
  <c r="K64" i="30"/>
  <c r="K17" i="30"/>
  <c r="I68" i="30"/>
  <c r="J54" i="30"/>
  <c r="I11" i="30"/>
  <c r="J112" i="30"/>
  <c r="J101" i="30"/>
  <c r="K99" i="30"/>
  <c r="K59" i="30"/>
  <c r="K13" i="30"/>
  <c r="J20" i="30"/>
  <c r="I134" i="30"/>
  <c r="K32" i="30"/>
  <c r="J57" i="30"/>
  <c r="K56" i="30"/>
  <c r="K100" i="30"/>
  <c r="K133" i="30"/>
  <c r="K8" i="30"/>
  <c r="K125" i="30"/>
  <c r="K119" i="30"/>
  <c r="K123" i="30" s="1"/>
  <c r="J123" i="30"/>
  <c r="K54" i="30"/>
  <c r="K26" i="30"/>
  <c r="K58" i="30"/>
  <c r="K4" i="30"/>
  <c r="J77" i="30"/>
  <c r="K74" i="30"/>
  <c r="K112" i="30"/>
  <c r="K76" i="30"/>
  <c r="K130" i="30"/>
  <c r="K97" i="30"/>
  <c r="K28" i="30"/>
  <c r="K126" i="30"/>
  <c r="K89" i="30" l="1"/>
  <c r="K57" i="30"/>
  <c r="K46" i="30"/>
  <c r="J68" i="30"/>
  <c r="I135" i="30"/>
  <c r="J11" i="30"/>
  <c r="J134" i="30"/>
  <c r="K37" i="30"/>
  <c r="K101" i="30"/>
  <c r="K134" i="30"/>
  <c r="K98" i="30"/>
  <c r="K68" i="30"/>
  <c r="J37" i="30"/>
  <c r="K20" i="30"/>
  <c r="K77" i="30"/>
  <c r="K11" i="30"/>
  <c r="K135" i="30" s="1"/>
  <c r="C35" i="52" s="1"/>
  <c r="C36" i="52" s="1"/>
  <c r="C42" i="52" s="1"/>
  <c r="C44" i="52" s="1"/>
  <c r="J135" i="3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Alexander</author>
  </authors>
  <commentList>
    <comment ref="G144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Promedio de datos de 3 lotes sacrificados en la planta de beneficio de La Dorada, Caldas.</t>
        </r>
      </text>
    </comment>
  </commentList>
</comments>
</file>

<file path=xl/sharedStrings.xml><?xml version="1.0" encoding="utf-8"?>
<sst xmlns="http://schemas.openxmlformats.org/spreadsheetml/2006/main" count="19395" uniqueCount="849">
  <si>
    <t>CUNDINAMARCA</t>
  </si>
  <si>
    <t>SUSA</t>
  </si>
  <si>
    <t>MUNICIPIO</t>
  </si>
  <si>
    <t>MACHOS MENORES DE 12 MESES</t>
  </si>
  <si>
    <t>HEMBRAS MENORES DE 12 MESES</t>
  </si>
  <si>
    <t>MACHOS DE 12 A 24 MESES</t>
  </si>
  <si>
    <t>HEMBRAS DE 12 A 24 MESES</t>
  </si>
  <si>
    <t>MACHOS DE 24 A 36 MESES</t>
  </si>
  <si>
    <t>HEMBRAS DE 24 A 36 MESES</t>
  </si>
  <si>
    <t>MACHOS MAYORES DE 36 MESES</t>
  </si>
  <si>
    <t>HEMBRAS MAYORES DE 36 MESES</t>
  </si>
  <si>
    <t>TOTAL</t>
  </si>
  <si>
    <t>PANDI</t>
  </si>
  <si>
    <t>TOCANCIPA</t>
  </si>
  <si>
    <t>YACOPI</t>
  </si>
  <si>
    <t>UBAQUE</t>
  </si>
  <si>
    <t>QUETAME</t>
  </si>
  <si>
    <t>CHIPAQUE</t>
  </si>
  <si>
    <t>GACHETA</t>
  </si>
  <si>
    <t>GACHALA</t>
  </si>
  <si>
    <t>SUPATA</t>
  </si>
  <si>
    <t>MACHETA</t>
  </si>
  <si>
    <t>SIBATE</t>
  </si>
  <si>
    <t>UBATE</t>
  </si>
  <si>
    <t>TAUSA</t>
  </si>
  <si>
    <t>SUTATAUSA</t>
  </si>
  <si>
    <t>SIMIJACA</t>
  </si>
  <si>
    <t>LENGUAZAQUE</t>
  </si>
  <si>
    <t>GUACHETA</t>
  </si>
  <si>
    <t>FUQUENE</t>
  </si>
  <si>
    <t>CUCUNUBA</t>
  </si>
  <si>
    <t>CARMEN DE CARUPA</t>
  </si>
  <si>
    <t>VIOTA</t>
  </si>
  <si>
    <t>TENA</t>
  </si>
  <si>
    <t>SAN ANTONIO DEL TEQUENDAMA</t>
  </si>
  <si>
    <t>QUIPILE</t>
  </si>
  <si>
    <t>LA MESA</t>
  </si>
  <si>
    <t>EL COLEGIO</t>
  </si>
  <si>
    <t>CACHIPAY</t>
  </si>
  <si>
    <t>APULO</t>
  </si>
  <si>
    <t>ANOLAIMA</t>
  </si>
  <si>
    <t>ANAPOIMA</t>
  </si>
  <si>
    <t>VENECIA</t>
  </si>
  <si>
    <t>TIBACUY</t>
  </si>
  <si>
    <t>SILVANIA</t>
  </si>
  <si>
    <t>SAN BERNARDO</t>
  </si>
  <si>
    <t>PASCA</t>
  </si>
  <si>
    <t>GRANADA</t>
  </si>
  <si>
    <t>FUSAGASUGA</t>
  </si>
  <si>
    <t>CABRERA</t>
  </si>
  <si>
    <t>ARBELAEZ</t>
  </si>
  <si>
    <t>SOACHA</t>
  </si>
  <si>
    <t>ZIPACON</t>
  </si>
  <si>
    <t>SUBACHOQUE</t>
  </si>
  <si>
    <t>MOSQUERA</t>
  </si>
  <si>
    <t>MADRID</t>
  </si>
  <si>
    <t>FUNZA</t>
  </si>
  <si>
    <t>FACATATIVA</t>
  </si>
  <si>
    <t>EL ROSAL</t>
  </si>
  <si>
    <t>BOJACA</t>
  </si>
  <si>
    <t>CAJICA</t>
  </si>
  <si>
    <t>CHIA</t>
  </si>
  <si>
    <t>COGUA</t>
  </si>
  <si>
    <t>COTA</t>
  </si>
  <si>
    <t>GACHANCIPA</t>
  </si>
  <si>
    <t>NEMOCON</t>
  </si>
  <si>
    <t>SOPO</t>
  </si>
  <si>
    <t>TABIO</t>
  </si>
  <si>
    <t>TENJO</t>
  </si>
  <si>
    <t>ZIPAQUIRA</t>
  </si>
  <si>
    <t>VILLAGOMEZ</t>
  </si>
  <si>
    <t>TOPAIPI</t>
  </si>
  <si>
    <t>SAN CAYETANO</t>
  </si>
  <si>
    <t>PAIME</t>
  </si>
  <si>
    <t>PACHO</t>
  </si>
  <si>
    <t>LA PALMA</t>
  </si>
  <si>
    <t>EL PEÑON</t>
  </si>
  <si>
    <t>FOSCA</t>
  </si>
  <si>
    <t>FOMEQUE</t>
  </si>
  <si>
    <t>UNE</t>
  </si>
  <si>
    <t>GUTIERREZ</t>
  </si>
  <si>
    <t>GUAYABETAL</t>
  </si>
  <si>
    <t>CHOACHI</t>
  </si>
  <si>
    <t>CAQUEZA</t>
  </si>
  <si>
    <t>PARATEBUENO</t>
  </si>
  <si>
    <t>MEDINA</t>
  </si>
  <si>
    <t>VIANI</t>
  </si>
  <si>
    <t>SAN JUAN DE RIOSECO</t>
  </si>
  <si>
    <t>PULI</t>
  </si>
  <si>
    <t>GUAYABAL DE SIQUIMA</t>
  </si>
  <si>
    <t>CHAGUANI</t>
  </si>
  <si>
    <t>BITUIMA</t>
  </si>
  <si>
    <t>BELTRAN</t>
  </si>
  <si>
    <t>UBALA</t>
  </si>
  <si>
    <t xml:space="preserve">LA CALERA </t>
  </si>
  <si>
    <t>JUNIN</t>
  </si>
  <si>
    <t>GUATAVITA</t>
  </si>
  <si>
    <t>GUASCA</t>
  </si>
  <si>
    <t>GAMA</t>
  </si>
  <si>
    <t>VILLETA</t>
  </si>
  <si>
    <t>VERGARA</t>
  </si>
  <si>
    <t>UTICA</t>
  </si>
  <si>
    <t>SASAIMA</t>
  </si>
  <si>
    <t>SAN FRANCISCO</t>
  </si>
  <si>
    <t>QUEBRADANEGRA</t>
  </si>
  <si>
    <t>NOCAIMA</t>
  </si>
  <si>
    <t>NIMAIMA</t>
  </si>
  <si>
    <t>LA VEGA</t>
  </si>
  <si>
    <t>LA PEÑA</t>
  </si>
  <si>
    <t>ALBAN</t>
  </si>
  <si>
    <t>PUERTO SALGAR</t>
  </si>
  <si>
    <t>GUADUAS</t>
  </si>
  <si>
    <t>CAPARRAPI</t>
  </si>
  <si>
    <t>TOCAIMA</t>
  </si>
  <si>
    <t>RICAURTE</t>
  </si>
  <si>
    <t>NILO</t>
  </si>
  <si>
    <t>NARIÑO</t>
  </si>
  <si>
    <t>JERUSALEN</t>
  </si>
  <si>
    <t>GUATAQUI</t>
  </si>
  <si>
    <t>GIRARDOT</t>
  </si>
  <si>
    <t>AGUA DE DIOS</t>
  </si>
  <si>
    <t>VILLAPINZON</t>
  </si>
  <si>
    <t>TIBIRITA</t>
  </si>
  <si>
    <t>SUESCA</t>
  </si>
  <si>
    <t>SESQUILE</t>
  </si>
  <si>
    <t>MANTA</t>
  </si>
  <si>
    <t>CHOCONTA</t>
  </si>
  <si>
    <t>DEPARTAMENTO</t>
  </si>
  <si>
    <t xml:space="preserve">
%</t>
  </si>
  <si>
    <t xml:space="preserve">RAZA O CRUCE PREDOMINANTE </t>
  </si>
  <si>
    <t xml:space="preserve">UNIDADES PRODUCTORAS </t>
  </si>
  <si>
    <t>HOLSTEIN</t>
  </si>
  <si>
    <t>NORMANDA X HOLSTEIN</t>
  </si>
  <si>
    <t>DOBLE PROPOSITO</t>
  </si>
  <si>
    <t>ANGUS</t>
  </si>
  <si>
    <t>MESTIZO X GUIROLANDO</t>
  </si>
  <si>
    <t>BRAHMAN X BRANGUS</t>
  </si>
  <si>
    <t>NORMANDA X SIMENTAL</t>
  </si>
  <si>
    <t>NORMANDA</t>
  </si>
  <si>
    <t>HOLSTEIN X NORMANDA</t>
  </si>
  <si>
    <t>GYR X BRAHMAN</t>
  </si>
  <si>
    <t>BRAHMAN X ANGUS</t>
  </si>
  <si>
    <t>PARDO SUIZO X BRAHMAN</t>
  </si>
  <si>
    <t>NORMANDA X GUIROLANDO</t>
  </si>
  <si>
    <t>BRAHMAN X GYR</t>
  </si>
  <si>
    <t/>
  </si>
  <si>
    <t>MESTIZO X BRAHMAN</t>
  </si>
  <si>
    <t>GYR X MESTIZO</t>
  </si>
  <si>
    <t>NORMANDA X BRAHMAN</t>
  </si>
  <si>
    <t>NORMANDA X MESTIZO</t>
  </si>
  <si>
    <t>BRAHMAN X MESTIZO</t>
  </si>
  <si>
    <t>F1 X MESTIZO</t>
  </si>
  <si>
    <t>BRAHMAN</t>
  </si>
  <si>
    <t>GUIROLANDO</t>
  </si>
  <si>
    <t>GYR X AYRSHIRE</t>
  </si>
  <si>
    <t>AYRSHIRE X CEBU</t>
  </si>
  <si>
    <t>CEBU X HOLSTEIN</t>
  </si>
  <si>
    <t>NORMANDA X PARDO SUIZO</t>
  </si>
  <si>
    <t>MESTIZO X NORMANDA</t>
  </si>
  <si>
    <t>HOLSTEIN X SIMENTAL</t>
  </si>
  <si>
    <t>NORMANDA X GYR</t>
  </si>
  <si>
    <t>HOLSTEIN X JERSEY</t>
  </si>
  <si>
    <t>MONTBELIARDE X NORMANDA</t>
  </si>
  <si>
    <t>HOLSTEIN X BRAHMAN</t>
  </si>
  <si>
    <t>CEBU X GYR</t>
  </si>
  <si>
    <t>BRAHMAN X PARDO SUIZO</t>
  </si>
  <si>
    <t>HOLSTEIN X GYR</t>
  </si>
  <si>
    <t>GUIROLANDO X F1</t>
  </si>
  <si>
    <t>CEBU X SIMENTAL</t>
  </si>
  <si>
    <t>NORMANDA X F1</t>
  </si>
  <si>
    <t>F1</t>
  </si>
  <si>
    <t>CEBU</t>
  </si>
  <si>
    <t>GYR X GUIROLANDO</t>
  </si>
  <si>
    <t>CEBU X BRANGUS</t>
  </si>
  <si>
    <t>SIMENTAL X BRAHMAN</t>
  </si>
  <si>
    <t>BRANGUS</t>
  </si>
  <si>
    <t>PARDO SUIZO X CEBU</t>
  </si>
  <si>
    <t xml:space="preserve"> </t>
  </si>
  <si>
    <t>CEBU X MESTIZO</t>
  </si>
  <si>
    <t>MESTIZO X PARDO SUIZO</t>
  </si>
  <si>
    <t>BRAHMAN X NORMANDA</t>
  </si>
  <si>
    <t>GYR X HOLSTEIN</t>
  </si>
  <si>
    <t>MESTIZO X HOLSTEIN</t>
  </si>
  <si>
    <t>NORMANDA X CRIOLLO</t>
  </si>
  <si>
    <t>JERSEY X AYRSHIRE</t>
  </si>
  <si>
    <t>NORMANDO</t>
  </si>
  <si>
    <t>ANGUS X LIDIA</t>
  </si>
  <si>
    <t>ANGUS X NORMANDA</t>
  </si>
  <si>
    <t>HOLSTEIN X JERSEY X HOLSTEIN X NORMANDO</t>
  </si>
  <si>
    <t>HOLSTEIN X NORMANDO X HOLSTEIN X GYR.</t>
  </si>
  <si>
    <t>GYR X GYR X HOLSTEIN</t>
  </si>
  <si>
    <t>NORMANDA X ANGUS</t>
  </si>
  <si>
    <t>SIMENTAL X HOLSTEIN</t>
  </si>
  <si>
    <t>SIMENTAL</t>
  </si>
  <si>
    <t>LIMOUSIN</t>
  </si>
  <si>
    <t>MESTIZO</t>
  </si>
  <si>
    <t>GYR X SIMENTAL</t>
  </si>
  <si>
    <t>BRAHMAN X CEBU</t>
  </si>
  <si>
    <t>HOLSTEIN X MESTIZO</t>
  </si>
  <si>
    <t>SIMENTAL X NORMANDA</t>
  </si>
  <si>
    <t>NORMANDA X CEBU</t>
  </si>
  <si>
    <t>NORMANDA X INDICUS</t>
  </si>
  <si>
    <t>MESTIZO X CEBU</t>
  </si>
  <si>
    <t>SIMENTAL X ANGUS</t>
  </si>
  <si>
    <t>SIMBRAH</t>
  </si>
  <si>
    <t>CEBU X JERSEY</t>
  </si>
  <si>
    <t>CEBU X BRAHMAN</t>
  </si>
  <si>
    <t>GYR X F1</t>
  </si>
  <si>
    <t>CEBU X F1</t>
  </si>
  <si>
    <t>F1 X F1</t>
  </si>
  <si>
    <t>CEBU X PARDO SUIZO</t>
  </si>
  <si>
    <t>CEBU X NORMANDA</t>
  </si>
  <si>
    <t>INDICUS X NORMANDA</t>
  </si>
  <si>
    <t>MESTIZO X F1</t>
  </si>
  <si>
    <t>INDICUS X SIMBRAH</t>
  </si>
  <si>
    <t>BRAHMAN X TAURUS</t>
  </si>
  <si>
    <t>CEBU X TAURUS</t>
  </si>
  <si>
    <t>MESTIZO X MESTIZO</t>
  </si>
  <si>
    <t>TAURUS X INDICUS</t>
  </si>
  <si>
    <t>BRAHMAN X BRAHMAN</t>
  </si>
  <si>
    <t>GIROLANDO X NORMANDA</t>
  </si>
  <si>
    <t>MESTIZO X GYR</t>
  </si>
  <si>
    <t>CEBU X CEBU</t>
  </si>
  <si>
    <t>GUIROLANDO X HOLSTEIN</t>
  </si>
  <si>
    <t>GUIROLANDO X SIMENTAL</t>
  </si>
  <si>
    <t>SIMENTAL X GUIROLANDO</t>
  </si>
  <si>
    <t>CEBU X GUIROLANDO</t>
  </si>
  <si>
    <t>GYR X PARDO SUIZO</t>
  </si>
  <si>
    <t>PARDO SUIZO</t>
  </si>
  <si>
    <t>ANGUS X BRAHMAN</t>
  </si>
  <si>
    <t>GYR</t>
  </si>
  <si>
    <t>GYR X CEBU</t>
  </si>
  <si>
    <t>F1 X NORMANDA</t>
  </si>
  <si>
    <t>BRAHMAN X SIMENTAL</t>
  </si>
  <si>
    <t>NORMANDA X NORMANDA</t>
  </si>
  <si>
    <t>MACHOS</t>
  </si>
  <si>
    <t>HEMBRAS</t>
  </si>
  <si>
    <t>GENERO</t>
  </si>
  <si>
    <t>TOTAL SACRIFICIOS</t>
  </si>
  <si>
    <t>AVENA FORRAJERA</t>
  </si>
  <si>
    <t>KIKUYO O PICUYO</t>
  </si>
  <si>
    <t>RAIGRAS, RYEGAS, RAIGAS, AUBADE, TETRAL</t>
  </si>
  <si>
    <t>ALFALFA</t>
  </si>
  <si>
    <t>ACACIA FORRAJERA, SAUCO</t>
  </si>
  <si>
    <t>KING GRASS O PERUANO</t>
  </si>
  <si>
    <t>ESTRELLA, KIKUYO</t>
  </si>
  <si>
    <t>BRACHIARIA DECUMBES, ESTRELLA</t>
  </si>
  <si>
    <t>CAÑA FORRAJERA, MAIZ FORRAJERO</t>
  </si>
  <si>
    <t>LEUCAENA, ACACIA FORRAJERA</t>
  </si>
  <si>
    <t>RAIGRAS - LEGUMINOSA</t>
  </si>
  <si>
    <t>MAIZ FORRAJERO</t>
  </si>
  <si>
    <t>SAUCO - RAIGRAS</t>
  </si>
  <si>
    <t>BRACHIARIA DECUMBES</t>
  </si>
  <si>
    <t>ESTRELLA</t>
  </si>
  <si>
    <t>IMPERIAL O CARPETA</t>
  </si>
  <si>
    <t>CAÑA FORRAJERA</t>
  </si>
  <si>
    <t>ACACIA FORRAJERA</t>
  </si>
  <si>
    <t>GRAMA, TRENSILLA O GRAMA TRENSA</t>
  </si>
  <si>
    <t>BOTON DE ORO</t>
  </si>
  <si>
    <t>NACEDERO</t>
  </si>
  <si>
    <t>IMPERIAL</t>
  </si>
  <si>
    <t>PANGOLA</t>
  </si>
  <si>
    <t>BRACHIARIA HUMINICOLA O DULCE</t>
  </si>
  <si>
    <t>AVENA FORRAJERA, ALISO</t>
  </si>
  <si>
    <t>ACACIA FORRAJERA Y KIKUYO</t>
  </si>
  <si>
    <t>TREBOL O CARRETON</t>
  </si>
  <si>
    <t>CARRETON, RABANO</t>
  </si>
  <si>
    <t>ALISO,ACACIA,TILO</t>
  </si>
  <si>
    <t>ELEFANTE, CUBA 22</t>
  </si>
  <si>
    <t>ANGLETON, PUNTERO</t>
  </si>
  <si>
    <t>BRACHIARIA DECUMBENS, RAY GRASS</t>
  </si>
  <si>
    <t>MAIZ FORRAJERO, BOTON DE ORO, MANI FORRAJERO</t>
  </si>
  <si>
    <t>CAJETO , MATARRATON</t>
  </si>
  <si>
    <t>GUINEA O INDIA O SIEMPRE VERDE</t>
  </si>
  <si>
    <t>ESTRELLA AFRICANA</t>
  </si>
  <si>
    <t>MATARRATON</t>
  </si>
  <si>
    <t>KING GRASS</t>
  </si>
  <si>
    <t>ANGLETON</t>
  </si>
  <si>
    <t>MARALFALFA</t>
  </si>
  <si>
    <t>SABOYA</t>
  </si>
  <si>
    <t>ELEFANTE O GIGANTE</t>
  </si>
  <si>
    <t>KUDZU TROPICAL</t>
  </si>
  <si>
    <t>RASTROJO</t>
  </si>
  <si>
    <t>BRACHIARIA BRIZANTHA</t>
  </si>
  <si>
    <t>ACACIA FORRAJERA CON INDIA</t>
  </si>
  <si>
    <t>KING GRASS - ELEFANTE</t>
  </si>
  <si>
    <t>CLON 51</t>
  </si>
  <si>
    <t>KIKUYO</t>
  </si>
  <si>
    <t>BOTON DE ORO - CAJETO - SAUCO</t>
  </si>
  <si>
    <t>ELEFANTE MORADO, MARALFALFA, CUBA 22</t>
  </si>
  <si>
    <t>KIKUYO, FALSA POA, ESTRELLA, BRAQUIARIA</t>
  </si>
  <si>
    <t>AZUL ORCHORO, BRAQUIARIA BRIZANTA, TIFTON, RAIGRASS</t>
  </si>
  <si>
    <t>CAÑA FORRAJERA, BOTON DE ORO</t>
  </si>
  <si>
    <t>BALU O CHANCHAFRUTO, SAUCO O TILO</t>
  </si>
  <si>
    <t>VARIAS</t>
  </si>
  <si>
    <t>AGROFORESTALES VARIAS</t>
  </si>
  <si>
    <t>LEUCAENA</t>
  </si>
  <si>
    <t>BRASILERO</t>
  </si>
  <si>
    <t>RAYGRASS</t>
  </si>
  <si>
    <t>RAIGRASS</t>
  </si>
  <si>
    <t>SAUCO Y ALISO</t>
  </si>
  <si>
    <t>LLANO</t>
  </si>
  <si>
    <t>PUNTERO O YARAGUA O FARAGUA</t>
  </si>
  <si>
    <t>PUNTERO O YARAGUA</t>
  </si>
  <si>
    <t>MATARRATON, BOTON DE ORO, LEUCAENA</t>
  </si>
  <si>
    <t>BRACHIARIA, MOMBASA</t>
  </si>
  <si>
    <t>MAIZ FORRAJERO, CAÑA FORRAJERA</t>
  </si>
  <si>
    <t>GORDURA O CHOPIN O MELOSO</t>
  </si>
  <si>
    <t>AZUL ORCHORO O PASTO AZUL</t>
  </si>
  <si>
    <t>AVENA ALTA</t>
  </si>
  <si>
    <t>FALSA POA O RIQUEZA,KIKUYO</t>
  </si>
  <si>
    <t>KINGRAS, CLON 51, CUBA 22</t>
  </si>
  <si>
    <t>BRACHIARIA, INDIANO</t>
  </si>
  <si>
    <t>ESTRELLA AFRICANA , BRAQUIPARA, BRISANTA</t>
  </si>
  <si>
    <t>BOTON DE ORO LEUCAENA</t>
  </si>
  <si>
    <t>MATARRATON, LEUCAENA, GUASIMO</t>
  </si>
  <si>
    <t>ALISO CON KIKUYO</t>
  </si>
  <si>
    <t>MATARRATON, NACEDERO</t>
  </si>
  <si>
    <t>MANI FORRAJERO</t>
  </si>
  <si>
    <t>GRAMALOTE, PAJON, MASIEGA</t>
  </si>
  <si>
    <t>MATA RATON</t>
  </si>
  <si>
    <t>COLOSUANA</t>
  </si>
  <si>
    <t>ELEFANTE O GIGANTE CUBA 22</t>
  </si>
  <si>
    <t>BRACHIARIA LLANERO O PASTO LLANERO</t>
  </si>
  <si>
    <t>KIKUYO SAUCE ARBOLOCO ALISOS</t>
  </si>
  <si>
    <t>LECHERIA ESPECIALIZADA</t>
  </si>
  <si>
    <t>LECHERIA TRADICIONAL</t>
  </si>
  <si>
    <t>VACAS PARA ORDEÑO</t>
  </si>
  <si>
    <t>PRODUCCION POR VACA
(LITROS/DIA)</t>
  </si>
  <si>
    <t>2.5</t>
  </si>
  <si>
    <t>GRANJAS PRODUCTORAS</t>
  </si>
  <si>
    <t>LECHONES POR PARTO</t>
  </si>
  <si>
    <t>PRODUCCION ESTIMADA</t>
  </si>
  <si>
    <t>CICLOS POR AÑO</t>
  </si>
  <si>
    <t>CERDOS POR CICLO</t>
  </si>
  <si>
    <t>INVENTARIO PROMEDIO ANUAL POR GRANJA</t>
  </si>
  <si>
    <t>AVES DE ENGORDE GRANJAS PRODUCTORAS</t>
  </si>
  <si>
    <t>AVES DE ENGORDE CICLOS DE PRODUCCION AL AÑO</t>
  </si>
  <si>
    <t xml:space="preserve"> AVES DE ENGORDE POR GRANJA EN 
UN (1) CICLO</t>
  </si>
  <si>
    <t>AVES DE ENGORDE 
INVENTARIO ANUAL</t>
  </si>
  <si>
    <t>PRECIO PROMEDIO PAGADO AL PRODUCTOR POR ANIMAL EN PIE (kg)</t>
  </si>
  <si>
    <t>AVES DE POSTURA GRANJAS PRODUCTORAS</t>
  </si>
  <si>
    <t>AVES DE POSTURA CICLOS DE PRODUCCION AL AÑO</t>
  </si>
  <si>
    <t xml:space="preserve"> AVES DE POSTURA POR GRANJA EN 
UN (1) CICLO</t>
  </si>
  <si>
    <t>AVES DE POSTURA 
INVENTARIO ANUAL</t>
  </si>
  <si>
    <t>INVENTARIO PROMEDIO 
MUNICIPAL DE AVES
 DE TRASPATIO</t>
  </si>
  <si>
    <t>INVENTARIO EXPLOTACION CABALLAR</t>
  </si>
  <si>
    <t>GRANJAS PRODUCTORAS EXPLOTACION CABALLAR</t>
  </si>
  <si>
    <t>INVENTARIO EXPLOTACION ASNAL</t>
  </si>
  <si>
    <t>GRANJAS PRODUCTORAS EXPLOTACION ASNAL</t>
  </si>
  <si>
    <t>INVENTARIO EXPLOTACION MULAR</t>
  </si>
  <si>
    <t>GRANJAS PRODUCTORAS EXPLOTACION MULAR</t>
  </si>
  <si>
    <t>INVENTARIO EXPLOTACION BUFALINA</t>
  </si>
  <si>
    <t>GRANJAS PRODUCTORAS EXPLOTACION BUFALINA</t>
  </si>
  <si>
    <t>INVENTARIO EXPLOTACION CUNICOLA</t>
  </si>
  <si>
    <t>GRANJAS PRODUCTORAS EXPLOTACION CUNICOLA</t>
  </si>
  <si>
    <t>INVENTARIO EXPLOTACION OVINOS</t>
  </si>
  <si>
    <t>GRANJAS PRODUCTORAS EXPLOTACION OVINOS</t>
  </si>
  <si>
    <t>INVENTARIO EXPLOTACION CAPRINOS</t>
  </si>
  <si>
    <t>GRANJAS PRODUCTORAS EXPLOTACION CAPRINOS</t>
  </si>
  <si>
    <t>INVENTARIO EXPLOTACION CUYICOLA</t>
  </si>
  <si>
    <t>GRANJAS PRODUCTORAS EXPLOTACION CUYICOLA</t>
  </si>
  <si>
    <t>OTRAS ESPECIES</t>
  </si>
  <si>
    <t xml:space="preserve">INVENTARIO EXPLOTACION </t>
  </si>
  <si>
    <t xml:space="preserve">GRANJAS PRODUCTORAS EXPLOTACION </t>
  </si>
  <si>
    <t>CODORNICES</t>
  </si>
  <si>
    <t>GANZOS</t>
  </si>
  <si>
    <t>LLAMAS</t>
  </si>
  <si>
    <t>/</t>
  </si>
  <si>
    <t>Llamas</t>
  </si>
  <si>
    <t>Codornices</t>
  </si>
  <si>
    <t>AVESTRUCES</t>
  </si>
  <si>
    <t>PATOS</t>
  </si>
  <si>
    <t>PISCOS</t>
  </si>
  <si>
    <t>CODOR</t>
  </si>
  <si>
    <t>PABO</t>
  </si>
  <si>
    <t>Piscos</t>
  </si>
  <si>
    <t>Codorniz</t>
  </si>
  <si>
    <t>PRODUCTORAS</t>
  </si>
  <si>
    <t>avestruz</t>
  </si>
  <si>
    <t>GRANJA ABUELAS</t>
  </si>
  <si>
    <t>CICLOS DE PRODUCCION AL AÑO</t>
  </si>
  <si>
    <t>GRANJAS PRODUCTORAS
ESTANQUES</t>
  </si>
  <si>
    <t xml:space="preserve">ESTANQUES 
EN USO </t>
  </si>
  <si>
    <t xml:space="preserve">ESTANQUES DESOCUPADOS </t>
  </si>
  <si>
    <t>ESTANQUES TOTALES</t>
  </si>
  <si>
    <t>AREA PROMEDIO 
POR ESTANQUE 
(m2)</t>
  </si>
  <si>
    <t>AREA 
ESTIMADA 
ESPEJO DE AGUA ESTANQUES
(m2)</t>
  </si>
  <si>
    <t>GRANJAS PRODUCTORAS
JAULAS</t>
  </si>
  <si>
    <t>JAULAS 
EN USO</t>
  </si>
  <si>
    <t xml:space="preserve">JAULAS DESOCUPADAS </t>
  </si>
  <si>
    <t>JAULAS TOTALES</t>
  </si>
  <si>
    <t>AREA PROMEDIO 
POR JAULA 
(m2)</t>
  </si>
  <si>
    <t>AREA 
ESTIMADA 
ESPEJO DE AGUA JAULAS
(m2)</t>
  </si>
  <si>
    <t>NO</t>
  </si>
  <si>
    <t>ESPECIE</t>
  </si>
  <si>
    <t>ALEVINOS PRODUCIDOS
 (UND.)</t>
  </si>
  <si>
    <t>PRECIO AL PRODUCTOR ($/UND.)</t>
  </si>
  <si>
    <t>TRUCHA</t>
  </si>
  <si>
    <t>TILAPIA O MOJARRA ROJA</t>
  </si>
  <si>
    <t>CACHAMA</t>
  </si>
  <si>
    <t>CARPA</t>
  </si>
  <si>
    <t>TILAPIA NEGRA</t>
  </si>
  <si>
    <t>ANIMALES SEMBRADOS</t>
  </si>
  <si>
    <t>ANIMALES COSECHADOS</t>
  </si>
  <si>
    <t>PESO PROMEDIO POR ANIMAL 
AL COSECHAR 
(g)</t>
  </si>
  <si>
    <t>PRODUCCION ESTIMADA 
(kg)</t>
  </si>
  <si>
    <t>PRECIO AL PRODUCTOR ($/kg)</t>
  </si>
  <si>
    <t>BOCACHICO</t>
  </si>
  <si>
    <t>YAMU</t>
  </si>
  <si>
    <t>PROVINCIA</t>
  </si>
  <si>
    <t>COD_MUN</t>
  </si>
  <si>
    <t>ALTO MAGDALENA</t>
  </si>
  <si>
    <t>GUALIVA</t>
  </si>
  <si>
    <t>TEQUENDAMA</t>
  </si>
  <si>
    <t>SUMAPAZ</t>
  </si>
  <si>
    <t>MAGDALENA CENTRO</t>
  </si>
  <si>
    <t>SABANA OCCIDENTE</t>
  </si>
  <si>
    <t>SABANA CENTRO</t>
  </si>
  <si>
    <t>BAJO MAGDALENA</t>
  </si>
  <si>
    <t>ORIENTE</t>
  </si>
  <si>
    <t>ALMEIDAS</t>
  </si>
  <si>
    <t>RIONEGRO</t>
  </si>
  <si>
    <t>GUAVIO</t>
  </si>
  <si>
    <t>25862</t>
  </si>
  <si>
    <t>TOTAL HEMBRAS</t>
  </si>
  <si>
    <t>TOTAL MACHOS</t>
  </si>
  <si>
    <t>CEBA TRADICIONAL</t>
  </si>
  <si>
    <t>HEMBRAS PARA REPRODUCCIÓN</t>
  </si>
  <si>
    <t>PARTOS POR HEMBRA AL AÑO</t>
  </si>
  <si>
    <t>PRODUCCIÓN ESTIMADA</t>
  </si>
  <si>
    <t>CRIA TECNIFICADA</t>
  </si>
  <si>
    <t>CICLO COMPLETO TECNIFICADO</t>
  </si>
  <si>
    <t>CRIA TRADICIONAL</t>
  </si>
  <si>
    <t>CICLO COMPLETO TRADICIONAL</t>
  </si>
  <si>
    <t>CEBA TECNIFICADA</t>
  </si>
  <si>
    <t>CERDOS TRASPATIO</t>
  </si>
  <si>
    <t>TOTAL TECNIFICADA</t>
  </si>
  <si>
    <t>TOTAL TRADICIONAL</t>
  </si>
  <si>
    <t>NUMERO TOTAL DE AVES</t>
  </si>
  <si>
    <r>
      <t xml:space="preserve">ACTIVIDAD PECUARIA, ANEXO 10.
INVENTARIO AVES, DISTRIBUCION POR PROVINCIAS
</t>
    </r>
    <r>
      <rPr>
        <b/>
        <sz val="16"/>
        <rFont val="Arial"/>
        <family val="2"/>
      </rPr>
      <t>AÑO 2019</t>
    </r>
  </si>
  <si>
    <r>
      <t xml:space="preserve">ACTIVIDAD PECUARIA, ANEXO 9.
POBLACIÓN OTRAS ESPECIES, DISTRIBUCION POR PROVINCIAS
</t>
    </r>
    <r>
      <rPr>
        <b/>
        <sz val="16"/>
        <rFont val="Arial"/>
        <family val="2"/>
      </rPr>
      <t>AÑO 2019</t>
    </r>
  </si>
  <si>
    <r>
      <t xml:space="preserve">ACTIVIDAD PECUARIA. ANEXO 1
POBLACION BOVINA, DISTRIBUCION POR PROVINCIAS EDAD Y SEXO
</t>
    </r>
    <r>
      <rPr>
        <b/>
        <sz val="16"/>
        <color theme="1"/>
        <rFont val="Arial"/>
        <family val="2"/>
      </rPr>
      <t>AÑO 2019</t>
    </r>
  </si>
  <si>
    <t>POBLACIÓN</t>
  </si>
  <si>
    <t>POBLACION ESTIMADA LECHE</t>
  </si>
  <si>
    <t>POBLACION ESTIMADA DOBLE PROPOSITO</t>
  </si>
  <si>
    <t>POBLACION ESTIMADA CARNE</t>
  </si>
  <si>
    <t xml:space="preserve">TOTAL </t>
  </si>
  <si>
    <t>TOTAL %</t>
  </si>
  <si>
    <t>PRODUCCION DE CARNE</t>
  </si>
  <si>
    <t>PRODUCCIÓN DE LECHE</t>
  </si>
  <si>
    <t>LA CALERA</t>
  </si>
  <si>
    <t>TOTAL AREA EN PASTOS</t>
  </si>
  <si>
    <t>CAPACIDAD DE CARGA</t>
  </si>
  <si>
    <t>AREA MUNICIPIO (FTE IGAC) Ha.</t>
  </si>
  <si>
    <t>% DEL AREA MUNICIPAL MUNICIPIO</t>
  </si>
  <si>
    <t>PASTURA NATURAL (HAS)</t>
  </si>
  <si>
    <t>PASTURA NATURAL VARIEDAD PREDOMINANTE</t>
  </si>
  <si>
    <t>PASTO DE CORTE (HAS)</t>
  </si>
  <si>
    <t>PASTO DE CORTE VARIEDAD PREDOMINANTE</t>
  </si>
  <si>
    <t>PASTOS MEJORADOS (HAS)</t>
  </si>
  <si>
    <t>PASTOS MEJORADOS VARIEDAD PREDOMINANTE</t>
  </si>
  <si>
    <t>CULTIVO FORRAJERO (HAS)</t>
  </si>
  <si>
    <t>CULTIVO FORRAJERO VARIEDAD PREDOMINANTE</t>
  </si>
  <si>
    <t>SISTEMA SILVOPASTORIL (HAS)</t>
  </si>
  <si>
    <t>SISTEMA SILVOPASTORIL VARIEDAD PREDOMINANTE</t>
  </si>
  <si>
    <r>
      <t xml:space="preserve">ACTIVIDAD PECUARIA,  ANEXO 4.
TIPO DE RECURSOS FORRAJEROS Y VARIEDADES PREDOMINANTES
</t>
    </r>
    <r>
      <rPr>
        <b/>
        <sz val="16"/>
        <rFont val="Arial"/>
        <family val="2"/>
      </rPr>
      <t>AÑO 2019</t>
    </r>
  </si>
  <si>
    <r>
      <t xml:space="preserve">ACTIVIDAD PECUARIA, ANEXO 2
ESTIMADO GANADO BOVINO POR TIPO DE EXPLOTACION Y RAZA PREDOMINANTE - DISTRIBUCION POR PROVINCIAS
</t>
    </r>
    <r>
      <rPr>
        <b/>
        <sz val="16"/>
        <rFont val="Arial"/>
        <family val="2"/>
      </rPr>
      <t>AÑO 2019</t>
    </r>
  </si>
  <si>
    <t>PRODUCCIÓN TOTAL, LITROS
LECHE / DIA</t>
  </si>
  <si>
    <t>TOTAL VACAS EN ORDEÑO</t>
  </si>
  <si>
    <r>
      <t xml:space="preserve">ACTIVIDAD PECUARIA, ANEXO 5.
GANADO BOVINO, VACAS EN ORDEÑO Y PRODUCCION DE LECHE
</t>
    </r>
    <r>
      <rPr>
        <b/>
        <sz val="16"/>
        <rFont val="Arial"/>
        <family val="2"/>
      </rPr>
      <t>AÑO 2019</t>
    </r>
  </si>
  <si>
    <t>.</t>
  </si>
  <si>
    <t>EVALUACIONES AGROPECUARIAS DEL DEPARTAMENTO DE CUNDINAMARCA</t>
  </si>
  <si>
    <t>ESTADÍSTICAS DE ACTIVIDADES PECUARIAS</t>
  </si>
  <si>
    <t>BOVINOS</t>
  </si>
  <si>
    <t>PORCINOS</t>
  </si>
  <si>
    <t>OTRAS ESPECIES PECUARIAS</t>
  </si>
  <si>
    <t>AVICULTURA</t>
  </si>
  <si>
    <t>PRODUCCIÓN APÍCOLA</t>
  </si>
  <si>
    <t>PISCICULTURA</t>
  </si>
  <si>
    <t>SISTEMAS DE EXPLOTACIÓN BOVINA</t>
  </si>
  <si>
    <t>INVENTARIO Y SISTEMAS DE EXPLOTACIÓN PORCINA</t>
  </si>
  <si>
    <t>INVENTARIO Y
SISTEMAS DE
PRODUCCIÓN AVÍCOLA</t>
  </si>
  <si>
    <t>GRANJAS, COLMENAS, PRODUCCIÓN Y PRECIOS</t>
  </si>
  <si>
    <t>No. DE ESTANQUES</t>
  </si>
  <si>
    <t>PRODUCCIÓN DE ALEVINOS</t>
  </si>
  <si>
    <t>Secretaría de Agricultura y Desarrollo Rural, Sede Administrativa
Calle 26 # 51-53.   Torre Central Piso 4.
Oficina Asesora de Planeación Agropecuaria
Bogotá, D.C.   -   www.cundinamarca.gov.co</t>
  </si>
  <si>
    <t>LECHE Y PASTOREO</t>
  </si>
  <si>
    <t>TOTAL AREA DE PATOREO</t>
  </si>
  <si>
    <r>
      <t xml:space="preserve">ACTIVIDAD PECUARIA, ANEXO 7.
GANADO PORCINO, DISTRIBUCIÓN POR MUNICIPIOS Y PROVINCIAS
</t>
    </r>
    <r>
      <rPr>
        <b/>
        <sz val="16"/>
        <rFont val="Arial"/>
        <family val="2"/>
      </rPr>
      <t>AÑO 2019</t>
    </r>
  </si>
  <si>
    <t>REGRESAR</t>
  </si>
  <si>
    <r>
      <t xml:space="preserve">ACTIVIDAD PECUARIA, ANEXO 6.
GANADO BOVINO, PRECIO DE LECHE ($/Litros)
</t>
    </r>
    <r>
      <rPr>
        <b/>
        <sz val="16"/>
        <rFont val="Arial"/>
        <family val="2"/>
      </rPr>
      <t>AÑO 2019</t>
    </r>
  </si>
  <si>
    <t>PORCICULTURA</t>
  </si>
  <si>
    <t>SACRIFICIOS
FEB-19</t>
  </si>
  <si>
    <t>SACRIFICIOS
MAR-19</t>
  </si>
  <si>
    <t>SACRIFICIOS
ABR-19</t>
  </si>
  <si>
    <t>SACRIFICIOS
MAY-19</t>
  </si>
  <si>
    <t>SACRIFICIOS
JUN-19</t>
  </si>
  <si>
    <t>SACRIFICIOS
JUL-19</t>
  </si>
  <si>
    <t>SACRIFICIOS
AGO-19</t>
  </si>
  <si>
    <t>SACRIFICIOS
SEP-19</t>
  </si>
  <si>
    <t>SACRIFICIOS
OCT-19</t>
  </si>
  <si>
    <t>SACRIFICIOS
NOV-19</t>
  </si>
  <si>
    <t>SACRIFICIOS
DIC-19</t>
  </si>
  <si>
    <t>PESO PR. 
ENE-19</t>
  </si>
  <si>
    <t>PESO PR.
FEB-19</t>
  </si>
  <si>
    <t>PESO PR.
MAR-19</t>
  </si>
  <si>
    <t>PESO PR.
ABR-19</t>
  </si>
  <si>
    <t>PESO PR.
MAY-19</t>
  </si>
  <si>
    <t>PESO PR.
JUN-19</t>
  </si>
  <si>
    <t>PESO PR.
JUL-19</t>
  </si>
  <si>
    <t>PESO PR.
AGO-19</t>
  </si>
  <si>
    <t>PESO PR.
SEP-19</t>
  </si>
  <si>
    <t>PESO PR.
OCT-19</t>
  </si>
  <si>
    <t>PESO PR.
NOV-19</t>
  </si>
  <si>
    <t>PESO PR.
DIC-19</t>
  </si>
  <si>
    <t xml:space="preserve"> PESO PROMEDIO 2019</t>
  </si>
  <si>
    <t>PRECIO
ENE-19</t>
  </si>
  <si>
    <t>PRECIO
FEB-19</t>
  </si>
  <si>
    <t>PRECIO
MAR-19</t>
  </si>
  <si>
    <t>PRECIO
ABR-19</t>
  </si>
  <si>
    <t>PRECIO
MAY-19</t>
  </si>
  <si>
    <t>PRECIO
JUN-19</t>
  </si>
  <si>
    <t>PRECIO
JUL-19</t>
  </si>
  <si>
    <t>PRECIO
AGO-19</t>
  </si>
  <si>
    <t>PRECIO
SEP-19</t>
  </si>
  <si>
    <t>PRECIO
OCT-19</t>
  </si>
  <si>
    <t>PRECIO
NOV-19</t>
  </si>
  <si>
    <t>PRECIO
DIC-19</t>
  </si>
  <si>
    <t>PRECIO PROMEDIO 2019</t>
  </si>
  <si>
    <t>SACRIFICIOS
ENE-19</t>
  </si>
  <si>
    <t>ACTIVIDAD PECUARIA, ANEXO 12.
ESTANQUES Y/O EN JAULAS PARA PISCICULTURA - AÑO 2019</t>
  </si>
  <si>
    <t>ACTIVIDAD PECUARIA, ANEXOS 14.
 PRODUCCIÓN DE ALEVINOS Y PRECIOS - AÑO 2018</t>
  </si>
  <si>
    <t>ACTIVIDAD PECUARIA, ANEXO 13.
PISCICULTURA EN ESTANQUES. ESPECIES, PRODUCCIÓN Y PRECIOS - AÑO 2019</t>
  </si>
  <si>
    <t>PESO MACHOS</t>
  </si>
  <si>
    <t>PESO HEMBRAS</t>
  </si>
  <si>
    <t>INVENTARIO BOVINO 2019</t>
  </si>
  <si>
    <t>Total ALMEIDAS</t>
  </si>
  <si>
    <t>Total ALTO MAGDALENA</t>
  </si>
  <si>
    <t>Total BAJO MAGDALENA</t>
  </si>
  <si>
    <t>Total GUALIVA</t>
  </si>
  <si>
    <t>Total GUAVIO</t>
  </si>
  <si>
    <t>Total MAGDALENA CENTRO</t>
  </si>
  <si>
    <t>Total MEDINA</t>
  </si>
  <si>
    <t>Total ORIENTE</t>
  </si>
  <si>
    <t>Total RIONEGRO</t>
  </si>
  <si>
    <t>Total SABANA CENTRO</t>
  </si>
  <si>
    <t>Total SABANA OCCIDENTE</t>
  </si>
  <si>
    <t>Total SOACHA</t>
  </si>
  <si>
    <t>Total SUMAPAZ</t>
  </si>
  <si>
    <t>Total TEQUENDAMA</t>
  </si>
  <si>
    <t>Total UBATE</t>
  </si>
  <si>
    <t>Total general</t>
  </si>
  <si>
    <t xml:space="preserve">TOTAL UNIDADES PRODUCTIVAS </t>
  </si>
  <si>
    <t>TRADICIONAL</t>
  </si>
  <si>
    <t>TECNIFICADA</t>
  </si>
  <si>
    <t>TRASPATIO</t>
  </si>
  <si>
    <t>INVENTARIO</t>
  </si>
  <si>
    <t>UNIDADES PRODUCTIVAS</t>
  </si>
  <si>
    <t>PORCENTAJE</t>
  </si>
  <si>
    <t>TIPO DE EXPLOTACIÓN</t>
  </si>
  <si>
    <t>AVES DE POSTURA</t>
  </si>
  <si>
    <t>AVES DE ENGORDE</t>
  </si>
  <si>
    <t>AVES DE TRASPATIO</t>
  </si>
  <si>
    <t>ACTIVIDAD PECUARIA, ANEXO 6. GANADO BOVINO, PRECIO DE LECHE ($/Litros) AÑO 2019</t>
  </si>
  <si>
    <t xml:space="preserve">SABANA CENTRO </t>
  </si>
  <si>
    <t>AÑO</t>
  </si>
  <si>
    <t>% MUNICIPIO</t>
  </si>
  <si>
    <t xml:space="preserve">Promedio  ALTO MAGDALENA </t>
  </si>
  <si>
    <t xml:space="preserve">Promedio  GUALIVA </t>
  </si>
  <si>
    <t xml:space="preserve">Promedio  TEQUENDAMA </t>
  </si>
  <si>
    <t xml:space="preserve">Promedio  SUMAPAZ </t>
  </si>
  <si>
    <t xml:space="preserve">Promedio  MAGDALENA CENTRO </t>
  </si>
  <si>
    <t xml:space="preserve">Promedio  SABANA OCCIDENTE </t>
  </si>
  <si>
    <t xml:space="preserve">Promedio  SABANA CENTRO </t>
  </si>
  <si>
    <t xml:space="preserve">Promedio  BAJO MAGDALENA </t>
  </si>
  <si>
    <t xml:space="preserve">Promedio  ORIENTE </t>
  </si>
  <si>
    <t xml:space="preserve">Promedio  UBATE </t>
  </si>
  <si>
    <t xml:space="preserve">Promedio  ALMEIDAS </t>
  </si>
  <si>
    <t xml:space="preserve">Promedio  RIONEGRO </t>
  </si>
  <si>
    <t xml:space="preserve">Promedio  GUAVIO </t>
  </si>
  <si>
    <t xml:space="preserve">Promedio  MEDINA </t>
  </si>
  <si>
    <t xml:space="preserve">Promedio  SOACHA </t>
  </si>
  <si>
    <t>Promedio general</t>
  </si>
  <si>
    <t>PROMEDIO</t>
  </si>
  <si>
    <t xml:space="preserve">EL ROSAL </t>
  </si>
  <si>
    <t xml:space="preserve">Total SABANA CENTRO </t>
  </si>
  <si>
    <t xml:space="preserve">TABIO </t>
  </si>
  <si>
    <t xml:space="preserve">GACHANCIPÁ </t>
  </si>
  <si>
    <t>SAN JUAN DE RIO SECO</t>
  </si>
  <si>
    <t xml:space="preserve">CHAGUANÍ </t>
  </si>
  <si>
    <t xml:space="preserve">NARIÑO </t>
  </si>
  <si>
    <t xml:space="preserve">GUATAQUÍ </t>
  </si>
  <si>
    <t xml:space="preserve">AGUA DE DIOS </t>
  </si>
  <si>
    <t>TONELADAS / AÑO</t>
  </si>
  <si>
    <t>TONELADAS / DIA</t>
  </si>
  <si>
    <t>KILOS
PRODUCIDOS / DIA</t>
  </si>
  <si>
    <t>TOTAL ESTIMADO DIA</t>
  </si>
  <si>
    <t>5% PERDIDAS</t>
  </si>
  <si>
    <t>PRODUCCION DE HUEVOS DIARIA</t>
  </si>
  <si>
    <t>AVES POR GRANJA EN UN (1) CICLO</t>
  </si>
  <si>
    <t xml:space="preserve">PROVINCIAS </t>
  </si>
  <si>
    <t xml:space="preserve">RIONEGRO </t>
  </si>
  <si>
    <t xml:space="preserve">ALTO MAGDALENA </t>
  </si>
  <si>
    <t>PROVINCIAS</t>
  </si>
  <si>
    <t>TOTAL ÁREA EN PASTOS</t>
  </si>
  <si>
    <t>VACAS EN ORDEÑO</t>
  </si>
  <si>
    <t>POBLACIÓN BOVINA</t>
  </si>
  <si>
    <t>POBLACIÓN PORCINA</t>
  </si>
  <si>
    <t>CABALLAR</t>
  </si>
  <si>
    <t>ASNAL</t>
  </si>
  <si>
    <t>MULAR</t>
  </si>
  <si>
    <t>BUFALINA</t>
  </si>
  <si>
    <t>CUNICOLA</t>
  </si>
  <si>
    <t>OVINOS</t>
  </si>
  <si>
    <t>CAPRINOS</t>
  </si>
  <si>
    <t>GALLINAS DE POSTURA</t>
  </si>
  <si>
    <t>POLLO DE ENGORDE</t>
  </si>
  <si>
    <t>TOTAL DE AVES (Ponedoras, engorde y traspatio)</t>
  </si>
  <si>
    <t>PRECIO PROMEDIO LITRO DE LECHE $</t>
  </si>
  <si>
    <t>PRECIO ($) PROMEDIO / (Kg) BOVINOS EN PIE</t>
  </si>
  <si>
    <t>PRECIO ($) PROMEDIO / (Kg) PORCINOS EN PIE</t>
  </si>
  <si>
    <t>25430</t>
  </si>
  <si>
    <t>25473</t>
  </si>
  <si>
    <t>PRODUCCION DE ALIMENTOS
DE ORIGEN PECUARIO</t>
  </si>
  <si>
    <t>% de Participación</t>
  </si>
  <si>
    <t>CARNE BOVINA (1)</t>
  </si>
  <si>
    <t>CARNE PORCINA (2)</t>
  </si>
  <si>
    <t>CARNE BUFALINA (3)</t>
  </si>
  <si>
    <t>CARNE OVINA (4)</t>
  </si>
  <si>
    <t>CARNE CAPRINA (5)</t>
  </si>
  <si>
    <t>CARNE DE CONEJO (6)</t>
  </si>
  <si>
    <t>CARNE DE PESCADO (7)</t>
  </si>
  <si>
    <t>CARNE DE POLLO (8)</t>
  </si>
  <si>
    <t>HUEVOS DE GALLINA (9)</t>
  </si>
  <si>
    <t>TOTAL PECUARIA EN TONELADAS AÑO</t>
  </si>
  <si>
    <t>MIEL DE ABEJAS (LITROS/AÑO) (10)</t>
  </si>
  <si>
    <t>POLEN DE ABEJAS (LITROS/ AÑO) (11)</t>
  </si>
  <si>
    <t>LECHE BOVINA (LITROS/AÑO) (12)</t>
  </si>
  <si>
    <t>LITROS DE ALIMENTOS PRODUCIDOS AÑO</t>
  </si>
  <si>
    <t xml:space="preserve">(1) Datos de la hoja 3.1 REND CARNE BOVINA </t>
  </si>
  <si>
    <t>(2) Datos de la hoja 7.1 REND CARN PORCINA MACHOS</t>
  </si>
  <si>
    <t>(3) Se calculó que se sacrifica el 20% de la población, y el peso promedio fue de 468 Kg, y se estima un 60% de rendimiento en canal.</t>
  </si>
  <si>
    <t>(4) Se calculó que se sacrifica el 30% de la población, con un ciclo de producción de 1,2 y un peso promedio fue de 40 Kg y 50% de rendimiento en canal.</t>
  </si>
  <si>
    <t>(5) Se calculó que se sacrifica el 30% de la población, con un ciclo de producción de 1,2 y un peso promedio fue de 40 Kg y 50% de rendimiento en canal.</t>
  </si>
  <si>
    <t>(6) Se sacrifica un 40% de la población, con un promedio de 5 ciclos de producción y peso promedio fue de 4 Kg y 50% de rendimiento en canal.</t>
  </si>
  <si>
    <t>(7) Datos de la hoja 13. PISCICULTURA 2.</t>
  </si>
  <si>
    <t>(8) Datos de ja hoja 10. PROD. AVICOLA.</t>
  </si>
  <si>
    <t>(9) Datos de la hoja 10.1 RENDIMIENTO HUEVOS</t>
  </si>
  <si>
    <t>TOTAL BOVINOS</t>
  </si>
  <si>
    <t>TOTAL LITROS</t>
  </si>
  <si>
    <t xml:space="preserve">
LECHE / DIA</t>
  </si>
  <si>
    <t>Promedio ALMEIDAS</t>
  </si>
  <si>
    <t>Promedio ALTO MAGDALENA</t>
  </si>
  <si>
    <t>Promedio BAJO MAGDALENA</t>
  </si>
  <si>
    <t>Promedio GUALIVA</t>
  </si>
  <si>
    <t>Promedio GUAVIO</t>
  </si>
  <si>
    <t>Promedio MAGDALENA CENTRO</t>
  </si>
  <si>
    <t>Promedio MEDINA</t>
  </si>
  <si>
    <t>Promedio ORIENTE</t>
  </si>
  <si>
    <t>Promedio RIONEGRO</t>
  </si>
  <si>
    <t>Promedio SABANA CENTRO</t>
  </si>
  <si>
    <t>Promedio SABANA OCCIDENTE</t>
  </si>
  <si>
    <t>Promedio SOACHA</t>
  </si>
  <si>
    <t>Promedio SUMAPAZ</t>
  </si>
  <si>
    <t>Promedio TEQUENDAMA</t>
  </si>
  <si>
    <t>Promedio UBATE</t>
  </si>
  <si>
    <t xml:space="preserve">Total  MEDINA </t>
  </si>
  <si>
    <t xml:space="preserve">Total  SOACHA </t>
  </si>
  <si>
    <t xml:space="preserve">Total  UBATE </t>
  </si>
  <si>
    <t>PESO kg
ENE-19</t>
  </si>
  <si>
    <t>PESO Kg
FEB-19</t>
  </si>
  <si>
    <t>PESO Kg
MAR-19</t>
  </si>
  <si>
    <t>PESO Kg
ABR-19</t>
  </si>
  <si>
    <t>PESO Kg
MAY-19</t>
  </si>
  <si>
    <t>PESO Kg
JUN-19</t>
  </si>
  <si>
    <t>PESO Kg
JUL-19</t>
  </si>
  <si>
    <t>PESO Kg
AGO-19</t>
  </si>
  <si>
    <t>PESO Kg
SEP-19</t>
  </si>
  <si>
    <t>PESO Kg
OCT-19</t>
  </si>
  <si>
    <t>PESO Kg
NOV-19</t>
  </si>
  <si>
    <t>PESO Kg
DIC-19</t>
  </si>
  <si>
    <t>PESOS PROMEDIO
Kg.</t>
  </si>
  <si>
    <r>
      <t xml:space="preserve">ACTIVIDAD PECUARIA, ANEXO 8.2
PRECIO PROMEDIO DE PORCINOS EN PIE PARA SACRIFICIO
</t>
    </r>
    <r>
      <rPr>
        <b/>
        <sz val="16"/>
        <rFont val="Arial"/>
        <family val="2"/>
      </rPr>
      <t>AÑO 2019</t>
    </r>
  </si>
  <si>
    <r>
      <t xml:space="preserve">ACTIVIDAD PECUARIA, ANEXO 3
PORCINOS SACRIFICADOS O QUE SE DESTINARON PARA SACRIFICIO
</t>
    </r>
    <r>
      <rPr>
        <b/>
        <sz val="16"/>
        <rFont val="Arial"/>
        <family val="2"/>
      </rPr>
      <t>AÑO 2019</t>
    </r>
  </si>
  <si>
    <r>
      <t xml:space="preserve">ACTIVIDAD PECUARIA, ANEXO 3
BOVINOS SACRIFICADOS O QUE SE DESTINARON PARA SACRIFICIO
</t>
    </r>
    <r>
      <rPr>
        <b/>
        <sz val="16"/>
        <rFont val="Arial"/>
        <family val="2"/>
      </rPr>
      <t>AÑO 2019</t>
    </r>
  </si>
  <si>
    <r>
      <t xml:space="preserve">ACTIVIDAD PECUARIA, ANEXO 3.1
PESOS PROMEDIO DE BOVINOS EN PIE PARA SACRIFICIO
</t>
    </r>
    <r>
      <rPr>
        <b/>
        <sz val="16"/>
        <rFont val="Arial"/>
        <family val="2"/>
      </rPr>
      <t>AÑO 2019</t>
    </r>
  </si>
  <si>
    <r>
      <t xml:space="preserve">ACTIVIDAD PECUARIA, ANEXO 3.2.
PRECIO PROMEDIO DE BOVINOS EN PIE PARA SACRIFICIO
</t>
    </r>
    <r>
      <rPr>
        <b/>
        <sz val="16"/>
        <rFont val="Arial"/>
        <family val="2"/>
      </rPr>
      <t>AÑO 2019</t>
    </r>
  </si>
  <si>
    <t>BOVINOS PARA SACRIFICIO</t>
  </si>
  <si>
    <t>PESO PROMEDIO BOVINOS  PARA SACRIFICIO</t>
  </si>
  <si>
    <t>ACTIVIDAD PECUARIA, ANEXO 11.
APICULTURA, AÑO 2019</t>
  </si>
  <si>
    <t>NUMERO DE COLMENAS EN EL MUNICIPIO</t>
  </si>
  <si>
    <t>PRODUCCION PROMEDIO POR COLMENA EN CADA CICLO (LITROS)</t>
  </si>
  <si>
    <t>PRODUCCION ESTIMADA DE MIEL (LITROS)</t>
  </si>
  <si>
    <t>PRECIO 
($/Lt)</t>
  </si>
  <si>
    <t>GRANJAS PRODUCTORAS (POLEN)</t>
  </si>
  <si>
    <t>NUMERO DE COLMENAS EN EL MUNICIPIO (POLEN)</t>
  </si>
  <si>
    <t>CICLOS DE PRODUCCION AL AÑO (POLEN)</t>
  </si>
  <si>
    <t>PRODUCCION PROMEDIO POR COLMENA EN CADA CICLO (LITROS DE POLEN)</t>
  </si>
  <si>
    <t>PRODUCCION ESTIMADA DE POLEN (LITROS)</t>
  </si>
  <si>
    <t>PRECIO POLEN 
($/Lt)</t>
  </si>
  <si>
    <t xml:space="preserve"> GANADO PORCINO SACRIFICADO O DESTINADO PARA  EL SACRIFICIO</t>
  </si>
  <si>
    <t>INVENTARIO Y ESPECIES PISCICOLAS</t>
  </si>
  <si>
    <t>ACTIVIDAD PECUARIA, ANEXO 10.1</t>
  </si>
  <si>
    <t>ESTIMADO DE LA PRODUCCION RENDIMIENTO DE HUEVOS CON PROMEDIO PESO DE 65 GRAMOS POR HUEVO, AÑO 2019</t>
  </si>
  <si>
    <t xml:space="preserve">Total ALTO MAGDALENA </t>
  </si>
  <si>
    <t>PRECIO DE LECHE PROMEDIO</t>
  </si>
  <si>
    <t>RESUMEN PECUARIO</t>
  </si>
  <si>
    <t>ESTIMADO PRODUCCION AVÍCOLA EN HUEVOS</t>
  </si>
  <si>
    <t>PRODUCCIÓN TOTAL LECHE, AÑO 2019 (LITROS)</t>
  </si>
  <si>
    <t>PESO PROMEDIO AL SACRIFICIO DE MACHOS (KILOS)</t>
  </si>
  <si>
    <t>KG EN RENDIMIENTO EN CANAL (60%)</t>
  </si>
  <si>
    <t>PRODUCCIÓN TOTAL MACHOS (KILOS)</t>
  </si>
  <si>
    <t>HEMBRAS SACRIFICADAS</t>
  </si>
  <si>
    <t>PESO PROMEDIO AL SACRIFICIO DE HEMBRAS (KILOS)</t>
  </si>
  <si>
    <t>PRODUCCIÓN TOTAL HEMBRAS (KILOS)</t>
  </si>
  <si>
    <t>TOTAL DE BOVINOS SACRIFICADOS</t>
  </si>
  <si>
    <r>
      <t xml:space="preserve">ACTIVIDAD PECUARIA, ANEXO 3.1
ESTIMADO PRODUCCION DE CARNE BOVINA MACHOS HEMBRAS RENDIMIENTO EN CANAL CONVERSIÓN DEL 60%
</t>
    </r>
    <r>
      <rPr>
        <b/>
        <sz val="16"/>
        <rFont val="Arial"/>
        <family val="2"/>
      </rPr>
      <t>AÑO 2019</t>
    </r>
  </si>
  <si>
    <t>SACRIFICIO HEMBRAS</t>
  </si>
  <si>
    <t>SACRIFICIOS MACHOS</t>
  </si>
  <si>
    <t xml:space="preserve">SABANA OCCIDENTE </t>
  </si>
  <si>
    <t xml:space="preserve">BAJO MAGDALENA </t>
  </si>
  <si>
    <t xml:space="preserve">Total BAJO MAGDALENA </t>
  </si>
  <si>
    <t xml:space="preserve">Total SABANA OCCIDENTE </t>
  </si>
  <si>
    <t xml:space="preserve">TEQUENDAMA </t>
  </si>
  <si>
    <t xml:space="preserve">Total  ALTO MAGDALENA </t>
  </si>
  <si>
    <t xml:space="preserve">Total  GUALIVA </t>
  </si>
  <si>
    <t xml:space="preserve">Total  TEQUENDAMA  </t>
  </si>
  <si>
    <t xml:space="preserve">Total  SUMAPAZ </t>
  </si>
  <si>
    <t xml:space="preserve">Total  MAGDALENA CENTRO </t>
  </si>
  <si>
    <t xml:space="preserve">Total  SABANA OCCIDENTE </t>
  </si>
  <si>
    <t xml:space="preserve">Total  SABANA CENTRO </t>
  </si>
  <si>
    <t xml:space="preserve">Total  BAJO MAGDALENA  </t>
  </si>
  <si>
    <t xml:space="preserve">Total  ORIENTE </t>
  </si>
  <si>
    <t xml:space="preserve">Total  ALMEIDAS </t>
  </si>
  <si>
    <t xml:space="preserve">Total  RIONEGRO </t>
  </si>
  <si>
    <t xml:space="preserve">Total  GUAVIO </t>
  </si>
  <si>
    <t>SACRIFICIO MACHOS</t>
  </si>
  <si>
    <t>MACHOS SACRIFICADOS</t>
  </si>
  <si>
    <t>TOTAL DE CARNE EN TONELADAS - 2019</t>
  </si>
  <si>
    <t xml:space="preserve">PROMEDIO TOTAL </t>
  </si>
  <si>
    <t>TOTAL MUNICIPAL PRODUCCIÓN KG</t>
  </si>
  <si>
    <t>PESO BOVINOS MACHOS</t>
  </si>
  <si>
    <t>PESO BOVINOS HEMBRAS</t>
  </si>
  <si>
    <t>PRECIO PROMEDIO KG PIE</t>
  </si>
  <si>
    <t>RENDIMIENTO CARNE BOVINO</t>
  </si>
  <si>
    <t>RENDIMIENTO EN CANAL (80%)</t>
  </si>
  <si>
    <t>PRODUCCIÓN TOTAL (KILOS)</t>
  </si>
  <si>
    <t>RENDIMIENTO EN CANAL (78%)</t>
  </si>
  <si>
    <t>TOTALES CUNDINAMARCA</t>
  </si>
  <si>
    <r>
      <t xml:space="preserve">ACTIVIDAD PECUARIA, ANEXO 7.1
ESTIMADO PRODUCCIÓN DE CARNE PORCINA
</t>
    </r>
    <r>
      <rPr>
        <b/>
        <sz val="16"/>
        <rFont val="Arial"/>
        <family val="2"/>
      </rPr>
      <t>AÑO 2019</t>
    </r>
  </si>
  <si>
    <t xml:space="preserve">Promedio  BAJO MAGDALENA  </t>
  </si>
  <si>
    <t xml:space="preserve">Promedio  TEQUENDAMA  </t>
  </si>
  <si>
    <r>
      <t xml:space="preserve">ACTIVIDAD PECUARIA, ANEXO 8.1
PESOS PROMEDIO PORCINOS MACHOS EN PIE PARA SACRIFICIO
</t>
    </r>
    <r>
      <rPr>
        <b/>
        <sz val="16"/>
        <rFont val="Arial"/>
        <family val="2"/>
      </rPr>
      <t>AÑO 2019</t>
    </r>
  </si>
  <si>
    <r>
      <t xml:space="preserve">ACTIVIDAD PECUARIA, ANEXO 8.1
PESOS PROMEDIO PORCINOS HEMBRAS EN PIE PARA SACRIFICIO
</t>
    </r>
    <r>
      <rPr>
        <b/>
        <sz val="16"/>
        <rFont val="Arial"/>
        <family val="2"/>
      </rPr>
      <t>AÑO 2019</t>
    </r>
  </si>
  <si>
    <r>
      <t xml:space="preserve">ACTIVIDAD PECUARIA, ANEXO 3
CANTIDAD PORCINOS MACHOS SACRIFICADOS O QUE SE DESTINARON PARA SACRIFICIO
</t>
    </r>
    <r>
      <rPr>
        <b/>
        <sz val="16"/>
        <rFont val="Arial"/>
        <family val="2"/>
      </rPr>
      <t>AÑO 2019</t>
    </r>
  </si>
  <si>
    <r>
      <t xml:space="preserve">ACTIVIDAD PECUARIA, ANEXO 3
CANTIDAD PORCINOS HEMBRAS SACRIFICADOS O QUE SE DESTINARON PARA SACRIFICIO
</t>
    </r>
    <r>
      <rPr>
        <b/>
        <sz val="16"/>
        <rFont val="Arial"/>
        <family val="2"/>
      </rPr>
      <t>AÑO 2019</t>
    </r>
  </si>
  <si>
    <t>TOTAL TONELADAS, AÑO 2019</t>
  </si>
  <si>
    <t>TOTAL DE PORCINOS SACRIFICADOS, AÑO 2019</t>
  </si>
  <si>
    <t>CANTIDAD PORCINOS MACHOS AL SACRIFICIO</t>
  </si>
  <si>
    <t>CANTIDAD PORCINOS HEMBRAS AL SACRFICIO</t>
  </si>
  <si>
    <t>RENDIMIENTO CARNE PORCINA</t>
  </si>
  <si>
    <t>PESO PROMEDIO PORCINOS MACHOS</t>
  </si>
  <si>
    <t>PESO PROMEDIO PORCINOS HEMBRAS</t>
  </si>
  <si>
    <t>PRECIO PORCUCULTURA</t>
  </si>
  <si>
    <t>TONELADAS AÑO 2019</t>
  </si>
  <si>
    <t>ANEXO 2. RESUMEN PRODUCCIÓN PECUARIA DE CUNDINAMARCA
AÑO 2019</t>
  </si>
  <si>
    <t>total VACAS EN EDAD</t>
  </si>
  <si>
    <t>DIFERENCIA EN HORRO O VACIAS</t>
  </si>
  <si>
    <t>% IMPRODUCTIVA</t>
  </si>
  <si>
    <t>AÑO 2019</t>
  </si>
  <si>
    <t>INICIO</t>
  </si>
  <si>
    <t xml:space="preserve">CUADRO No. 3.23. PRODUCCIÓN DE ALIMENTOS EN EL DEPARTAMENTO </t>
  </si>
  <si>
    <t>DE ORIGEN VEGETAL</t>
  </si>
  <si>
    <t>PRODUCCIÓN DE ALIMENTOS DE ORIGEN AGRÍCOLA</t>
  </si>
  <si>
    <t>TONELADAS
AÑO 2019</t>
  </si>
  <si>
    <t>% DE PARTICIPACIÓN</t>
  </si>
  <si>
    <t>Etiquetas de fila</t>
  </si>
  <si>
    <t>Suma de AreaSembrada</t>
  </si>
  <si>
    <t>Suma de Produccion</t>
  </si>
  <si>
    <t>CACAO</t>
  </si>
  <si>
    <t>AGROINDUSTRIALES</t>
  </si>
  <si>
    <t>CAFÉ</t>
  </si>
  <si>
    <t>CEREALES</t>
  </si>
  <si>
    <t>FLORES Y FOLLAJES</t>
  </si>
  <si>
    <t>SÁBILA</t>
  </si>
  <si>
    <t>FORRAJES</t>
  </si>
  <si>
    <t>PANELA O MIEL</t>
  </si>
  <si>
    <t>FRUTALES</t>
  </si>
  <si>
    <t>HORTALIZAS</t>
  </si>
  <si>
    <t>TOTAL TONELADAS DE ALIMENTOS DE ORIGEN AGRICOLA</t>
  </si>
  <si>
    <t>PLANTAS AROMATICAS, MEDICINALES Y ESPECIAS</t>
  </si>
  <si>
    <r>
      <rPr>
        <b/>
        <sz val="9"/>
        <color theme="1"/>
        <rFont val="Calibri"/>
        <family val="2"/>
        <scheme val="minor"/>
      </rPr>
      <t>PRODUCCIÓN AGRÍCOLA</t>
    </r>
    <r>
      <rPr>
        <sz val="9"/>
        <color theme="1"/>
        <rFont val="Calibri"/>
        <family val="2"/>
        <scheme val="minor"/>
      </rPr>
      <t>: No incluye la producción de productos agrícolas AGROINDUSTRIALES (24.354 Toneladas provenientes de los cultivos de Caucho, Palma de Aceite, Fique y Escoba de Millo) y CULTIVOS FORRAJEROS (4130 toneladas de Maíz y Avena Forrajera).</t>
    </r>
  </si>
  <si>
    <t>TUBÉRCULOS</t>
  </si>
  <si>
    <t>PRODUCCIÓN DE ALIMENTOS DE ORIGEN PECUARIO</t>
  </si>
  <si>
    <t>CANTIDAD</t>
  </si>
  <si>
    <t xml:space="preserve"> (1) CARNE BOVINA (toneladas) </t>
  </si>
  <si>
    <t xml:space="preserve"> (2) CARNE PORCINA (toneladas) </t>
  </si>
  <si>
    <t xml:space="preserve"> (3) CARNE BUFALINA (toneladas) </t>
  </si>
  <si>
    <t xml:space="preserve"> (4) CARNE OVINA (toneladas) </t>
  </si>
  <si>
    <t xml:space="preserve"> (5) CARNE CAPRINA (toneladas) </t>
  </si>
  <si>
    <t xml:space="preserve"> (6) CARNE DE CONEJO (toneladas) </t>
  </si>
  <si>
    <t xml:space="preserve"> (7) CARNE DE PESCADO (toneladas) </t>
  </si>
  <si>
    <t xml:space="preserve"> (8) CARNE DE POLLO (toneladas) </t>
  </si>
  <si>
    <t xml:space="preserve"> (9) HUEVOS DE GALLINA (toneladas) </t>
  </si>
  <si>
    <t>TOTAL TONELADAS DE ORIGEN PECUARIO</t>
  </si>
  <si>
    <t xml:space="preserve"> (10) MIEL DE ABEJAS (Litros) </t>
  </si>
  <si>
    <t>FORRAJEROS</t>
  </si>
  <si>
    <t xml:space="preserve"> (11) POLEN DE ABEJAS (Litros) </t>
  </si>
  <si>
    <t xml:space="preserve"> (12) LECHE BOVINA (Litros) </t>
  </si>
  <si>
    <t>TOTAL LITROS DE ORIGEN PECUARIO</t>
  </si>
  <si>
    <t>TOTAL TONELADAS DE ALIMENTOS DE ORIGEN PECUARIO</t>
  </si>
  <si>
    <t>TOTAL LITROS DE PRODUCCIÓN PECUARIA</t>
  </si>
  <si>
    <t>(1) CARNE BOVINA: Calculado en la base de datos pecuaria. Ver anexo 3.1</t>
  </si>
  <si>
    <t>(2) CARNE PORCINA: Calculado en la base de datos pecuaria. Ver anexo 3.2</t>
  </si>
  <si>
    <t>(3) CARNE BUFALINA: Se calculó que se sacrifica el 20% de la población, y el peso promedio fue de 468 Kg (peso promedio de un estudio), y se estima un 60% de rendimiento en canal. Ver anexo 9.</t>
  </si>
  <si>
    <t>(4) CARNE OVINA: Se calculó que se sacrifica el 30% de la población, con un ciclo de producción de 1,2 anual y un peso promedio fue de 40 Kg y 50% de rendimiento en canal. Ver anexo 9.</t>
  </si>
  <si>
    <t>(5) CARNE CAPRINA: Se calculó que se sacrifica el 30% de la población, con un ciclo de producción de 1,2 anual y un peso promedio fue de 40 Kg y 50% de rendimiento en canal. Ver anexo 9.</t>
  </si>
  <si>
    <t>(6) CARNE DE CONEJO: Se sacrifica un 40% de la población, con un promedio de 5 ciclos de producción anuales y peso promedio fue de 4 Kg y 50% de rendimiento en canal. Ver anexo 9.</t>
  </si>
  <si>
    <t>(7) CARNE DE PESCADO: Lo reportado en la base de datos pecuaria. Ver anexo 13.</t>
  </si>
  <si>
    <t>(8) CARNE DE POLLO: Dato de producción anual de pollos de engorde, y un peso promedio en canal de 2 kg por pollo. Ya están incluidos los ciclos de producción. Ver anexo 10.</t>
  </si>
  <si>
    <t>(9) HUEVOS DE GALLINA: Calculado en la base de datos pecuaria. Ver anexo 10.1</t>
  </si>
  <si>
    <t>(10) MIEL DE ABEJAS: Calculado en la base de datos pecuaria. Ver anexo 11.</t>
  </si>
  <si>
    <t>(11) POLEN DE ABEJAS: Calculado en la base de datos pecuaria. Ver anexo 11.</t>
  </si>
  <si>
    <t>(12) LECHE BOVINA: Calculado en la base de datos pecuaria. Ver anexo 5.</t>
  </si>
  <si>
    <t>PRODUCCIÓN AGRÍCOLA: No incluye la producción de productos agrícolas AGROINDUSTRIALES (90.237,7 Toneladas provenientes de los cultivos de Caucho, Palma de Aceite, Fique y Escoba de Millo.) y CULTIVOS FORRAJEROS (70.377 toneladas de Maíz y Avena Forrajera).</t>
  </si>
  <si>
    <t>TOTAL KILOS, AÑO 2019</t>
  </si>
  <si>
    <t>TOTAL TONELADAS</t>
  </si>
  <si>
    <t>TOTAL PRODUCCION</t>
  </si>
  <si>
    <t>ESTIMADO DE PRODUCCIÓN DE ALIMENTOS</t>
  </si>
  <si>
    <t>BÚFALOS</t>
  </si>
  <si>
    <t>CONEJOS</t>
  </si>
  <si>
    <t>CICLOS DE PRODUCCION PROMEDIO AL AÑO</t>
  </si>
  <si>
    <t>PRODUCCION ANUAL</t>
  </si>
  <si>
    <t>% ANUAL DE POBLACIÓN A SACRIFICAR</t>
  </si>
  <si>
    <t>ANIMALES SACRIFICADOS EN EL AÑO</t>
  </si>
  <si>
    <t>PESO PROMEDIO (KG) AL SACRIFICIO</t>
  </si>
  <si>
    <t>RENDIMIENTO EN CANAL</t>
  </si>
  <si>
    <t>TONELADAS DE ALIMENTO</t>
  </si>
  <si>
    <t>Peso por pollo promedio, canal en Kg</t>
  </si>
  <si>
    <t>Toneladas de carne de pollo/año</t>
  </si>
  <si>
    <r>
      <t>TOTAL TONELADAS DE ALIMENTOS</t>
    </r>
    <r>
      <rPr>
        <b/>
        <sz val="9"/>
        <color theme="4" tint="-0.249977111117893"/>
        <rFont val="Arial"/>
        <family val="2"/>
      </rPr>
      <t xml:space="preserve"> (AGRÍCOLA Y PECUARIO)</t>
    </r>
  </si>
  <si>
    <t>TOTAL PRODUCCIÓN DE ALIMENTOS EN EL DEPARTAMENTO - AÑO 2019 Y 2020</t>
  </si>
  <si>
    <t>CEREALES
Arroz, Cebada, Fríjol, Garbanzo, Haba, Maíz, Quinua, Sorgo y Trigo.</t>
  </si>
  <si>
    <t>FRUTALES
Aguacate, Anón, Arándano, Banano, Breva, Caducifólios (Durazno, Manzana y Ciruela), Chachafruto, Chirimoya, Cítricos (Lima, Limón, Mandarina y Naranja), Curuba, Feijoa, Frambuesa, Fresa, Granadilla, Guanábana, Guayaba, Gulupa, Lulo, Mango, Maracuyá, Melón, Mora, Papalla, Patilla, Piña, Pitahaya, Plátano, Tomate de arbol y Uchuva.</t>
  </si>
  <si>
    <t>HORTALIZAS
Acelga, Ahuyama, Ají, Ajo, Apio, Arveja, Brócoli, Calabacín, Calabaza, Cebolla, Champiñón, Cilantro, Coliflor, Espinaca, Guatila, Habichuela, Lechuga, Pepino, Pepino Cohombro, Pimentón, Rábano, Remolacha, Repollo, Tomate, Zanahoria y Zucchini.</t>
  </si>
  <si>
    <t>PLANTAS AROMÁTICAS, MEDICINALES Y ESPECIAS
Albahaca, Caléndula, Cidrón, Hierbabuena, Limonaria, Manzanilla, Manzanilla matricaria, Menta, Orégano, Perejil, Romero, Ruda, Tomillo y Toronjil.</t>
  </si>
  <si>
    <t>TUBÉRCULOS
Arracacha, Nabo, Ñame, Papa, Papa Criolla, Sagú, Yacón y Yuca.</t>
  </si>
  <si>
    <t>ANEXO 2. RESUMEN PRODUCCIÓN PECUARIA DE CUNDINAMARCA
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</si>
</sst>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#,##0.0"/>
    <numFmt numFmtId="167" formatCode="_-* #,##0.0_-;\-* #,##0.0_-;_-* &quot;-&quot;??_-;_-@_-"/>
    <numFmt numFmtId="168" formatCode="#,##0.000"/>
    <numFmt numFmtId="169" formatCode="0.0"/>
  </numFmts>
  <fonts count="6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1"/>
      <color indexed="12"/>
      <name val="Calibri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14"/>
      <color rgb="FFFFC000"/>
      <name val="Arial"/>
      <family val="2"/>
    </font>
    <font>
      <b/>
      <sz val="22"/>
      <name val="Arial"/>
      <family val="2"/>
    </font>
    <font>
      <b/>
      <sz val="26"/>
      <name val="Arial"/>
      <family val="2"/>
    </font>
    <font>
      <b/>
      <sz val="14"/>
      <color rgb="FF002060"/>
      <name val="Arial"/>
      <family val="2"/>
    </font>
    <font>
      <sz val="18"/>
      <color theme="1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4"/>
      <color rgb="FFFF0000"/>
      <name val="Arial"/>
      <family val="2"/>
    </font>
    <font>
      <b/>
      <sz val="10"/>
      <name val="Century Gothic"/>
      <family val="2"/>
    </font>
    <font>
      <b/>
      <sz val="9"/>
      <name val="Century Gothic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2"/>
      <color theme="1"/>
      <name val="Arial Narrow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4"/>
      <color rgb="FFFF0000"/>
      <name val="Arial"/>
      <family val="2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rgb="FF002060"/>
      <name val="Arial Rounded MT Bold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theme="0" tint="-0.14999847407452621"/>
      <name val="Calibri"/>
      <family val="2"/>
      <scheme val="minor"/>
    </font>
    <font>
      <b/>
      <sz val="9"/>
      <color rgb="FFFF0000"/>
      <name val="Arial"/>
      <family val="2"/>
    </font>
    <font>
      <sz val="8"/>
      <color theme="1"/>
      <name val="Arial"/>
      <family val="2"/>
    </font>
    <font>
      <b/>
      <sz val="9"/>
      <color indexed="81"/>
      <name val="Tahoma"/>
      <family val="2"/>
    </font>
    <font>
      <sz val="10"/>
      <name val="Calibri"/>
      <family val="2"/>
      <scheme val="minor"/>
    </font>
    <font>
      <b/>
      <sz val="9"/>
      <color theme="4" tint="-0.249977111117893"/>
      <name val="Arial"/>
      <family val="2"/>
    </font>
    <font>
      <sz val="9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FFFF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21" fillId="0" borderId="0" applyNumberFormat="0" applyFill="0" applyBorder="0" applyAlignment="0" applyProtection="0"/>
    <xf numFmtId="0" fontId="3" fillId="0" borderId="0"/>
    <xf numFmtId="41" fontId="2" fillId="0" borderId="0" applyFont="0" applyFill="0" applyBorder="0" applyAlignment="0" applyProtection="0"/>
    <xf numFmtId="0" fontId="26" fillId="0" borderId="0"/>
    <xf numFmtId="0" fontId="3" fillId="0" borderId="0"/>
    <xf numFmtId="0" fontId="3" fillId="0" borderId="0"/>
    <xf numFmtId="164" fontId="2" fillId="0" borderId="0" applyFont="0" applyFill="0" applyBorder="0" applyAlignment="0" applyProtection="0"/>
  </cellStyleXfs>
  <cellXfs count="1166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43" fontId="0" fillId="0" borderId="0" xfId="1" applyFont="1"/>
    <xf numFmtId="0" fontId="0" fillId="0" borderId="1" xfId="0" applyBorder="1"/>
    <xf numFmtId="165" fontId="0" fillId="0" borderId="1" xfId="1" applyNumberFormat="1" applyFont="1" applyBorder="1"/>
    <xf numFmtId="165" fontId="1" fillId="0" borderId="1" xfId="1" applyNumberFormat="1" applyFont="1" applyBorder="1"/>
    <xf numFmtId="49" fontId="3" fillId="0" borderId="1" xfId="2" applyNumberFormat="1" applyBorder="1"/>
    <xf numFmtId="0" fontId="0" fillId="4" borderId="0" xfId="0" applyFill="1"/>
    <xf numFmtId="0" fontId="1" fillId="12" borderId="43" xfId="0" applyFont="1" applyFill="1" applyBorder="1" applyAlignment="1">
      <alignment wrapText="1"/>
    </xf>
    <xf numFmtId="0" fontId="1" fillId="13" borderId="19" xfId="0" applyFont="1" applyFill="1" applyBorder="1" applyAlignment="1">
      <alignment wrapText="1"/>
    </xf>
    <xf numFmtId="0" fontId="1" fillId="2" borderId="40" xfId="0" applyFont="1" applyFill="1" applyBorder="1" applyAlignment="1">
      <alignment wrapText="1"/>
    </xf>
    <xf numFmtId="0" fontId="1" fillId="14" borderId="15" xfId="0" applyFont="1" applyFill="1" applyBorder="1" applyAlignment="1">
      <alignment wrapText="1"/>
    </xf>
    <xf numFmtId="0" fontId="1" fillId="14" borderId="17" xfId="0" applyFont="1" applyFill="1" applyBorder="1" applyAlignment="1">
      <alignment wrapText="1"/>
    </xf>
    <xf numFmtId="165" fontId="0" fillId="7" borderId="31" xfId="1" applyNumberFormat="1" applyFont="1" applyFill="1" applyBorder="1"/>
    <xf numFmtId="165" fontId="0" fillId="7" borderId="4" xfId="1" applyNumberFormat="1" applyFont="1" applyFill="1" applyBorder="1"/>
    <xf numFmtId="165" fontId="0" fillId="0" borderId="35" xfId="1" applyNumberFormat="1" applyFont="1" applyBorder="1"/>
    <xf numFmtId="165" fontId="0" fillId="8" borderId="31" xfId="1" applyNumberFormat="1" applyFont="1" applyFill="1" applyBorder="1"/>
    <xf numFmtId="165" fontId="0" fillId="7" borderId="1" xfId="1" applyNumberFormat="1" applyFont="1" applyFill="1" applyBorder="1"/>
    <xf numFmtId="165" fontId="0" fillId="7" borderId="12" xfId="1" applyNumberFormat="1" applyFont="1" applyFill="1" applyBorder="1"/>
    <xf numFmtId="165" fontId="0" fillId="0" borderId="36" xfId="1" applyNumberFormat="1" applyFont="1" applyBorder="1"/>
    <xf numFmtId="165" fontId="0" fillId="8" borderId="1" xfId="1" applyNumberFormat="1" applyFont="1" applyFill="1" applyBorder="1"/>
    <xf numFmtId="165" fontId="0" fillId="7" borderId="35" xfId="1" applyNumberFormat="1" applyFont="1" applyFill="1" applyBorder="1"/>
    <xf numFmtId="165" fontId="0" fillId="7" borderId="36" xfId="1" applyNumberFormat="1" applyFont="1" applyFill="1" applyBorder="1"/>
    <xf numFmtId="165" fontId="0" fillId="10" borderId="1" xfId="1" applyNumberFormat="1" applyFont="1" applyFill="1" applyBorder="1"/>
    <xf numFmtId="165" fontId="0" fillId="3" borderId="1" xfId="1" applyNumberFormat="1" applyFont="1" applyFill="1" applyBorder="1"/>
    <xf numFmtId="165" fontId="0" fillId="0" borderId="0" xfId="1" applyNumberFormat="1" applyFont="1"/>
    <xf numFmtId="165" fontId="0" fillId="0" borderId="33" xfId="1" applyNumberFormat="1" applyFont="1" applyBorder="1"/>
    <xf numFmtId="165" fontId="0" fillId="0" borderId="34" xfId="1" applyNumberFormat="1" applyFont="1" applyBorder="1"/>
    <xf numFmtId="165" fontId="0" fillId="8" borderId="43" xfId="1" applyNumberFormat="1" applyFont="1" applyFill="1" applyBorder="1"/>
    <xf numFmtId="165" fontId="0" fillId="0" borderId="40" xfId="1" applyNumberFormat="1" applyFont="1" applyBorder="1"/>
    <xf numFmtId="0" fontId="1" fillId="0" borderId="10" xfId="0" applyFont="1" applyBorder="1" applyAlignment="1">
      <alignment wrapText="1"/>
    </xf>
    <xf numFmtId="0" fontId="1" fillId="12" borderId="44" xfId="0" applyFont="1" applyFill="1" applyBorder="1" applyAlignment="1">
      <alignment wrapText="1"/>
    </xf>
    <xf numFmtId="0" fontId="9" fillId="15" borderId="15" xfId="0" applyFont="1" applyFill="1" applyBorder="1" applyAlignment="1">
      <alignment horizontal="center"/>
    </xf>
    <xf numFmtId="0" fontId="9" fillId="15" borderId="17" xfId="0" applyFont="1" applyFill="1" applyBorder="1" applyAlignment="1">
      <alignment wrapText="1"/>
    </xf>
    <xf numFmtId="0" fontId="9" fillId="15" borderId="19" xfId="0" applyFont="1" applyFill="1" applyBorder="1" applyAlignment="1">
      <alignment horizontal="center"/>
    </xf>
    <xf numFmtId="0" fontId="4" fillId="0" borderId="11" xfId="2" applyFont="1" applyBorder="1"/>
    <xf numFmtId="49" fontId="3" fillId="0" borderId="12" xfId="2" applyNumberFormat="1" applyBorder="1"/>
    <xf numFmtId="0" fontId="4" fillId="0" borderId="20" xfId="2" applyFont="1" applyBorder="1"/>
    <xf numFmtId="0" fontId="0" fillId="0" borderId="22" xfId="0" applyBorder="1"/>
    <xf numFmtId="49" fontId="3" fillId="0" borderId="21" xfId="2" applyNumberFormat="1" applyBorder="1"/>
    <xf numFmtId="165" fontId="0" fillId="0" borderId="41" xfId="1" applyNumberFormat="1" applyFont="1" applyBorder="1"/>
    <xf numFmtId="165" fontId="0" fillId="0" borderId="23" xfId="1" applyNumberFormat="1" applyFont="1" applyBorder="1"/>
    <xf numFmtId="165" fontId="0" fillId="0" borderId="26" xfId="1" applyNumberFormat="1" applyFont="1" applyBorder="1"/>
    <xf numFmtId="0" fontId="1" fillId="0" borderId="0" xfId="0" applyFont="1" applyAlignment="1">
      <alignment wrapText="1"/>
    </xf>
    <xf numFmtId="0" fontId="1" fillId="6" borderId="19" xfId="0" applyFont="1" applyFill="1" applyBorder="1" applyAlignment="1">
      <alignment wrapText="1"/>
    </xf>
    <xf numFmtId="0" fontId="1" fillId="0" borderId="1" xfId="0" applyFont="1" applyBorder="1"/>
    <xf numFmtId="165" fontId="0" fillId="6" borderId="36" xfId="1" applyNumberFormat="1" applyFont="1" applyFill="1" applyBorder="1"/>
    <xf numFmtId="165" fontId="0" fillId="6" borderId="12" xfId="1" applyNumberFormat="1" applyFont="1" applyFill="1" applyBorder="1"/>
    <xf numFmtId="165" fontId="0" fillId="8" borderId="11" xfId="1" applyNumberFormat="1" applyFont="1" applyFill="1" applyBorder="1"/>
    <xf numFmtId="165" fontId="0" fillId="8" borderId="12" xfId="1" applyNumberFormat="1" applyFont="1" applyFill="1" applyBorder="1"/>
    <xf numFmtId="165" fontId="0" fillId="6" borderId="11" xfId="1" applyNumberFormat="1" applyFont="1" applyFill="1" applyBorder="1"/>
    <xf numFmtId="165" fontId="0" fillId="8" borderId="34" xfId="1" applyNumberFormat="1" applyFont="1" applyFill="1" applyBorder="1"/>
    <xf numFmtId="165" fontId="0" fillId="6" borderId="1" xfId="1" applyNumberFormat="1" applyFont="1" applyFill="1" applyBorder="1"/>
    <xf numFmtId="165" fontId="0" fillId="6" borderId="34" xfId="1" applyNumberFormat="1" applyFont="1" applyFill="1" applyBorder="1"/>
    <xf numFmtId="0" fontId="4" fillId="0" borderId="24" xfId="2" applyFont="1" applyBorder="1"/>
    <xf numFmtId="0" fontId="1" fillId="0" borderId="43" xfId="0" applyFont="1" applyBorder="1"/>
    <xf numFmtId="49" fontId="3" fillId="0" borderId="25" xfId="2" applyNumberFormat="1" applyBorder="1"/>
    <xf numFmtId="165" fontId="0" fillId="6" borderId="44" xfId="1" applyNumberFormat="1" applyFont="1" applyFill="1" applyBorder="1"/>
    <xf numFmtId="165" fontId="0" fillId="6" borderId="25" xfId="1" applyNumberFormat="1" applyFont="1" applyFill="1" applyBorder="1"/>
    <xf numFmtId="165" fontId="0" fillId="8" borderId="24" xfId="1" applyNumberFormat="1" applyFont="1" applyFill="1" applyBorder="1"/>
    <xf numFmtId="165" fontId="0" fillId="8" borderId="25" xfId="1" applyNumberFormat="1" applyFont="1" applyFill="1" applyBorder="1"/>
    <xf numFmtId="165" fontId="0" fillId="6" borderId="24" xfId="1" applyNumberFormat="1" applyFont="1" applyFill="1" applyBorder="1"/>
    <xf numFmtId="165" fontId="0" fillId="8" borderId="40" xfId="1" applyNumberFormat="1" applyFont="1" applyFill="1" applyBorder="1"/>
    <xf numFmtId="165" fontId="0" fillId="6" borderId="43" xfId="1" applyNumberFormat="1" applyFont="1" applyFill="1" applyBorder="1"/>
    <xf numFmtId="165" fontId="0" fillId="6" borderId="40" xfId="1" applyNumberFormat="1" applyFont="1" applyFill="1" applyBorder="1"/>
    <xf numFmtId="43" fontId="0" fillId="0" borderId="1" xfId="1" applyFont="1" applyBorder="1"/>
    <xf numFmtId="165" fontId="0" fillId="16" borderId="1" xfId="1" applyNumberFormat="1" applyFont="1" applyFill="1" applyBorder="1"/>
    <xf numFmtId="165" fontId="0" fillId="16" borderId="22" xfId="1" applyNumberFormat="1" applyFont="1" applyFill="1" applyBorder="1"/>
    <xf numFmtId="0" fontId="11" fillId="0" borderId="1" xfId="0" applyFont="1" applyBorder="1"/>
    <xf numFmtId="49" fontId="8" fillId="0" borderId="12" xfId="2" applyNumberFormat="1" applyFont="1" applyBorder="1"/>
    <xf numFmtId="165" fontId="1" fillId="17" borderId="1" xfId="1" applyNumberFormat="1" applyFont="1" applyFill="1" applyBorder="1"/>
    <xf numFmtId="0" fontId="1" fillId="15" borderId="0" xfId="0" applyFont="1" applyFill="1" applyAlignment="1">
      <alignment wrapText="1"/>
    </xf>
    <xf numFmtId="0" fontId="0" fillId="0" borderId="1" xfId="0" applyBorder="1" applyAlignment="1">
      <alignment horizontal="right"/>
    </xf>
    <xf numFmtId="0" fontId="0" fillId="0" borderId="11" xfId="0" applyBorder="1"/>
    <xf numFmtId="0" fontId="0" fillId="0" borderId="12" xfId="0" applyBorder="1"/>
    <xf numFmtId="0" fontId="0" fillId="0" borderId="20" xfId="0" applyBorder="1"/>
    <xf numFmtId="165" fontId="0" fillId="0" borderId="22" xfId="1" applyNumberFormat="1" applyFont="1" applyBorder="1"/>
    <xf numFmtId="43" fontId="0" fillId="0" borderId="22" xfId="1" applyFont="1" applyBorder="1"/>
    <xf numFmtId="0" fontId="0" fillId="0" borderId="21" xfId="0" applyBorder="1"/>
    <xf numFmtId="1" fontId="0" fillId="3" borderId="22" xfId="0" applyNumberFormat="1" applyFill="1" applyBorder="1"/>
    <xf numFmtId="1" fontId="0" fillId="18" borderId="22" xfId="0" applyNumberFormat="1" applyFill="1" applyBorder="1"/>
    <xf numFmtId="1" fontId="0" fillId="19" borderId="22" xfId="0" applyNumberFormat="1" applyFill="1" applyBorder="1"/>
    <xf numFmtId="0" fontId="0" fillId="3" borderId="1" xfId="0" applyFill="1" applyBorder="1"/>
    <xf numFmtId="0" fontId="0" fillId="20" borderId="1" xfId="0" applyFill="1" applyBorder="1"/>
    <xf numFmtId="0" fontId="0" fillId="7" borderId="1" xfId="0" applyFill="1" applyBorder="1"/>
    <xf numFmtId="0" fontId="0" fillId="13" borderId="1" xfId="0" applyFill="1" applyBorder="1"/>
    <xf numFmtId="0" fontId="0" fillId="19" borderId="1" xfId="0" applyFill="1" applyBorder="1"/>
    <xf numFmtId="166" fontId="8" fillId="5" borderId="1" xfId="4" applyNumberFormat="1" applyFont="1" applyFill="1" applyBorder="1" applyAlignment="1">
      <alignment horizontal="center" vertical="center" wrapText="1"/>
    </xf>
    <xf numFmtId="3" fontId="8" fillId="5" borderId="1" xfId="4" applyNumberFormat="1" applyFont="1" applyFill="1" applyBorder="1" applyAlignment="1">
      <alignment horizontal="center" vertical="center" wrapText="1"/>
    </xf>
    <xf numFmtId="167" fontId="0" fillId="0" borderId="1" xfId="1" applyNumberFormat="1" applyFont="1" applyBorder="1"/>
    <xf numFmtId="3" fontId="0" fillId="10" borderId="1" xfId="1" applyNumberFormat="1" applyFont="1" applyFill="1" applyBorder="1"/>
    <xf numFmtId="3" fontId="0" fillId="13" borderId="1" xfId="1" applyNumberFormat="1" applyFont="1" applyFill="1" applyBorder="1"/>
    <xf numFmtId="3" fontId="0" fillId="3" borderId="1" xfId="1" applyNumberFormat="1" applyFont="1" applyFill="1" applyBorder="1"/>
    <xf numFmtId="0" fontId="0" fillId="0" borderId="43" xfId="0" applyBorder="1"/>
    <xf numFmtId="165" fontId="0" fillId="0" borderId="43" xfId="1" applyNumberFormat="1" applyFont="1" applyBorder="1"/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22" borderId="2" xfId="3" applyFont="1" applyFill="1" applyBorder="1" applyAlignment="1" applyProtection="1">
      <alignment horizontal="center" vertical="center"/>
    </xf>
    <xf numFmtId="0" fontId="0" fillId="15" borderId="0" xfId="0" applyFill="1"/>
    <xf numFmtId="0" fontId="1" fillId="15" borderId="0" xfId="0" applyFont="1" applyFill="1"/>
    <xf numFmtId="3" fontId="8" fillId="7" borderId="10" xfId="4" applyNumberFormat="1" applyFont="1" applyFill="1" applyBorder="1" applyAlignment="1">
      <alignment horizontal="center" vertical="center" wrapText="1"/>
    </xf>
    <xf numFmtId="165" fontId="0" fillId="0" borderId="11" xfId="1" applyNumberFormat="1" applyFont="1" applyBorder="1"/>
    <xf numFmtId="165" fontId="0" fillId="4" borderId="1" xfId="1" applyNumberFormat="1" applyFont="1" applyFill="1" applyBorder="1"/>
    <xf numFmtId="165" fontId="0" fillId="4" borderId="12" xfId="1" applyNumberFormat="1" applyFont="1" applyFill="1" applyBorder="1"/>
    <xf numFmtId="165" fontId="24" fillId="24" borderId="1" xfId="1" applyNumberFormat="1" applyFont="1" applyFill="1" applyBorder="1" applyAlignment="1">
      <alignment horizontal="center" vertical="center" wrapText="1"/>
    </xf>
    <xf numFmtId="165" fontId="25" fillId="25" borderId="1" xfId="1" applyNumberFormat="1" applyFont="1" applyFill="1" applyBorder="1" applyAlignment="1">
      <alignment horizontal="center" vertical="center" wrapText="1"/>
    </xf>
    <xf numFmtId="0" fontId="1" fillId="24" borderId="0" xfId="0" applyFont="1" applyFill="1"/>
    <xf numFmtId="165" fontId="1" fillId="0" borderId="3" xfId="1" applyNumberFormat="1" applyFont="1" applyBorder="1"/>
    <xf numFmtId="165" fontId="1" fillId="0" borderId="31" xfId="1" applyNumberFormat="1" applyFont="1" applyBorder="1" applyAlignment="1">
      <alignment wrapText="1"/>
    </xf>
    <xf numFmtId="165" fontId="1" fillId="10" borderId="31" xfId="1" applyNumberFormat="1" applyFont="1" applyFill="1" applyBorder="1" applyAlignment="1">
      <alignment wrapText="1"/>
    </xf>
    <xf numFmtId="165" fontId="1" fillId="4" borderId="31" xfId="1" applyNumberFormat="1" applyFont="1" applyFill="1" applyBorder="1" applyAlignment="1">
      <alignment wrapText="1"/>
    </xf>
    <xf numFmtId="165" fontId="1" fillId="4" borderId="4" xfId="1" applyNumberFormat="1" applyFont="1" applyFill="1" applyBorder="1" applyAlignment="1">
      <alignment wrapText="1"/>
    </xf>
    <xf numFmtId="0" fontId="23" fillId="22" borderId="10" xfId="3" applyFont="1" applyFill="1" applyBorder="1" applyAlignment="1" applyProtection="1">
      <alignment horizontal="center" vertical="center"/>
    </xf>
    <xf numFmtId="0" fontId="0" fillId="5" borderId="1" xfId="0" applyFill="1" applyBorder="1"/>
    <xf numFmtId="0" fontId="0" fillId="5" borderId="1" xfId="0" applyFill="1" applyBorder="1" applyAlignment="1">
      <alignment horizontal="right"/>
    </xf>
    <xf numFmtId="0" fontId="1" fillId="0" borderId="0" xfId="0" applyFont="1" applyAlignment="1">
      <alignment horizontal="center" wrapText="1"/>
    </xf>
    <xf numFmtId="0" fontId="0" fillId="5" borderId="43" xfId="0" applyFill="1" applyBorder="1"/>
    <xf numFmtId="165" fontId="0" fillId="16" borderId="43" xfId="1" applyNumberFormat="1" applyFont="1" applyFill="1" applyBorder="1"/>
    <xf numFmtId="0" fontId="0" fillId="7" borderId="43" xfId="0" applyFill="1" applyBorder="1"/>
    <xf numFmtId="165" fontId="0" fillId="16" borderId="12" xfId="1" applyNumberFormat="1" applyFont="1" applyFill="1" applyBorder="1"/>
    <xf numFmtId="0" fontId="1" fillId="2" borderId="15" xfId="0" applyFont="1" applyFill="1" applyBorder="1" applyAlignment="1">
      <alignment horizontal="center" wrapText="1"/>
    </xf>
    <xf numFmtId="0" fontId="1" fillId="2" borderId="17" xfId="0" applyFont="1" applyFill="1" applyBorder="1" applyAlignment="1">
      <alignment horizontal="center" wrapText="1"/>
    </xf>
    <xf numFmtId="165" fontId="1" fillId="2" borderId="17" xfId="1" applyNumberFormat="1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165" fontId="0" fillId="16" borderId="11" xfId="1" applyNumberFormat="1" applyFont="1" applyFill="1" applyBorder="1"/>
    <xf numFmtId="0" fontId="1" fillId="0" borderId="0" xfId="0" applyFont="1" applyAlignment="1">
      <alignment horizontal="center"/>
    </xf>
    <xf numFmtId="167" fontId="0" fillId="0" borderId="52" xfId="1" applyNumberFormat="1" applyFont="1" applyFill="1" applyBorder="1"/>
    <xf numFmtId="43" fontId="28" fillId="0" borderId="0" xfId="1" applyFont="1"/>
    <xf numFmtId="165" fontId="0" fillId="0" borderId="0" xfId="0" applyNumberFormat="1"/>
    <xf numFmtId="165" fontId="0" fillId="0" borderId="1" xfId="0" applyNumberFormat="1" applyBorder="1"/>
    <xf numFmtId="0" fontId="1" fillId="5" borderId="1" xfId="0" applyFont="1" applyFill="1" applyBorder="1"/>
    <xf numFmtId="0" fontId="30" fillId="5" borderId="1" xfId="0" applyFont="1" applyFill="1" applyBorder="1" applyAlignment="1">
      <alignment horizontal="center" wrapText="1"/>
    </xf>
    <xf numFmtId="165" fontId="1" fillId="5" borderId="1" xfId="0" applyNumberFormat="1" applyFont="1" applyFill="1" applyBorder="1"/>
    <xf numFmtId="43" fontId="0" fillId="0" borderId="12" xfId="1" applyFont="1" applyBorder="1"/>
    <xf numFmtId="165" fontId="0" fillId="0" borderId="22" xfId="0" applyNumberFormat="1" applyBorder="1"/>
    <xf numFmtId="43" fontId="0" fillId="0" borderId="21" xfId="1" applyFont="1" applyBorder="1"/>
    <xf numFmtId="0" fontId="1" fillId="5" borderId="15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wrapText="1"/>
    </xf>
    <xf numFmtId="0" fontId="1" fillId="5" borderId="13" xfId="0" applyFont="1" applyFill="1" applyBorder="1"/>
    <xf numFmtId="165" fontId="1" fillId="5" borderId="32" xfId="0" applyNumberFormat="1" applyFont="1" applyFill="1" applyBorder="1"/>
    <xf numFmtId="43" fontId="1" fillId="5" borderId="32" xfId="1" applyFont="1" applyFill="1" applyBorder="1"/>
    <xf numFmtId="43" fontId="1" fillId="5" borderId="14" xfId="1" applyFont="1" applyFill="1" applyBorder="1"/>
    <xf numFmtId="0" fontId="31" fillId="0" borderId="41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165" fontId="0" fillId="0" borderId="1" xfId="1" applyNumberFormat="1" applyFont="1" applyFill="1" applyBorder="1"/>
    <xf numFmtId="0" fontId="31" fillId="0" borderId="0" xfId="0" applyFont="1" applyAlignment="1">
      <alignment horizontal="center" vertical="center" wrapText="1"/>
    </xf>
    <xf numFmtId="165" fontId="0" fillId="0" borderId="12" xfId="1" applyNumberFormat="1" applyFont="1" applyBorder="1"/>
    <xf numFmtId="1" fontId="0" fillId="19" borderId="1" xfId="0" applyNumberFormat="1" applyFill="1" applyBorder="1"/>
    <xf numFmtId="43" fontId="0" fillId="0" borderId="1" xfId="1" applyFont="1" applyFill="1" applyBorder="1"/>
    <xf numFmtId="167" fontId="0" fillId="0" borderId="1" xfId="1" applyNumberFormat="1" applyFont="1" applyFill="1" applyBorder="1"/>
    <xf numFmtId="165" fontId="1" fillId="0" borderId="1" xfId="1" applyNumberFormat="1" applyFont="1" applyFill="1" applyBorder="1"/>
    <xf numFmtId="0" fontId="1" fillId="0" borderId="1" xfId="0" applyFont="1" applyBorder="1" applyAlignment="1">
      <alignment wrapText="1"/>
    </xf>
    <xf numFmtId="43" fontId="0" fillId="0" borderId="0" xfId="0" applyNumberFormat="1"/>
    <xf numFmtId="165" fontId="0" fillId="0" borderId="0" xfId="1" applyNumberFormat="1" applyFont="1" applyFill="1"/>
    <xf numFmtId="0" fontId="1" fillId="5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" fontId="8" fillId="22" borderId="25" xfId="4" applyNumberFormat="1" applyFont="1" applyFill="1" applyBorder="1" applyAlignment="1">
      <alignment horizontal="center" vertical="center"/>
    </xf>
    <xf numFmtId="4" fontId="3" fillId="0" borderId="24" xfId="4" applyNumberFormat="1" applyBorder="1" applyAlignment="1">
      <alignment horizontal="center" vertical="center"/>
    </xf>
    <xf numFmtId="4" fontId="8" fillId="22" borderId="12" xfId="4" applyNumberFormat="1" applyFont="1" applyFill="1" applyBorder="1" applyAlignment="1">
      <alignment horizontal="center" vertical="center"/>
    </xf>
    <xf numFmtId="4" fontId="3" fillId="0" borderId="11" xfId="4" applyNumberFormat="1" applyBorder="1" applyAlignment="1">
      <alignment horizontal="center" vertical="center"/>
    </xf>
    <xf numFmtId="165" fontId="0" fillId="8" borderId="22" xfId="1" applyNumberFormat="1" applyFont="1" applyFill="1" applyBorder="1"/>
    <xf numFmtId="4" fontId="8" fillId="22" borderId="21" xfId="4" applyNumberFormat="1" applyFont="1" applyFill="1" applyBorder="1" applyAlignment="1">
      <alignment horizontal="center" vertical="center"/>
    </xf>
    <xf numFmtId="4" fontId="3" fillId="0" borderId="20" xfId="4" applyNumberFormat="1" applyBorder="1" applyAlignment="1">
      <alignment horizontal="center" vertical="center"/>
    </xf>
    <xf numFmtId="4" fontId="8" fillId="19" borderId="15" xfId="4" applyNumberFormat="1" applyFont="1" applyFill="1" applyBorder="1" applyAlignment="1">
      <alignment horizontal="center" vertical="center"/>
    </xf>
    <xf numFmtId="4" fontId="8" fillId="19" borderId="15" xfId="10" applyNumberFormat="1" applyFont="1" applyFill="1" applyBorder="1" applyAlignment="1">
      <alignment horizontal="center" vertical="center"/>
    </xf>
    <xf numFmtId="4" fontId="8" fillId="22" borderId="54" xfId="10" applyNumberFormat="1" applyFont="1" applyFill="1" applyBorder="1" applyAlignment="1">
      <alignment horizontal="center" vertical="center"/>
    </xf>
    <xf numFmtId="4" fontId="3" fillId="0" borderId="24" xfId="10" applyNumberFormat="1" applyFont="1" applyBorder="1" applyAlignment="1">
      <alignment horizontal="center" vertical="center"/>
    </xf>
    <xf numFmtId="4" fontId="8" fillId="22" borderId="21" xfId="10" applyNumberFormat="1" applyFont="1" applyFill="1" applyBorder="1" applyAlignment="1">
      <alignment horizontal="center" vertical="center"/>
    </xf>
    <xf numFmtId="4" fontId="3" fillId="0" borderId="11" xfId="10" applyNumberFormat="1" applyFont="1" applyBorder="1" applyAlignment="1">
      <alignment horizontal="center" vertical="center"/>
    </xf>
    <xf numFmtId="4" fontId="3" fillId="0" borderId="20" xfId="10" applyNumberFormat="1" applyFont="1" applyBorder="1" applyAlignment="1">
      <alignment horizontal="center" vertical="center"/>
    </xf>
    <xf numFmtId="4" fontId="8" fillId="22" borderId="12" xfId="10" applyNumberFormat="1" applyFont="1" applyFill="1" applyBorder="1" applyAlignment="1">
      <alignment horizontal="center" vertical="center"/>
    </xf>
    <xf numFmtId="4" fontId="8" fillId="5" borderId="3" xfId="4" applyNumberFormat="1" applyFont="1" applyFill="1" applyBorder="1" applyAlignment="1">
      <alignment horizontal="center" vertical="center" wrapText="1"/>
    </xf>
    <xf numFmtId="4" fontId="8" fillId="5" borderId="4" xfId="4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41" fontId="3" fillId="0" borderId="0" xfId="9" applyFont="1" applyAlignment="1">
      <alignment horizontal="center" vertical="center"/>
    </xf>
    <xf numFmtId="165" fontId="0" fillId="0" borderId="11" xfId="1" applyNumberFormat="1" applyFont="1" applyBorder="1" applyAlignment="1">
      <alignment horizontal="left"/>
    </xf>
    <xf numFmtId="0" fontId="0" fillId="0" borderId="36" xfId="0" applyBorder="1"/>
    <xf numFmtId="0" fontId="29" fillId="13" borderId="11" xfId="2" applyFont="1" applyFill="1" applyBorder="1"/>
    <xf numFmtId="0" fontId="1" fillId="13" borderId="1" xfId="0" applyFont="1" applyFill="1" applyBorder="1"/>
    <xf numFmtId="49" fontId="8" fillId="13" borderId="12" xfId="2" applyNumberFormat="1" applyFont="1" applyFill="1" applyBorder="1"/>
    <xf numFmtId="165" fontId="1" fillId="13" borderId="36" xfId="1" applyNumberFormat="1" applyFont="1" applyFill="1" applyBorder="1"/>
    <xf numFmtId="165" fontId="1" fillId="13" borderId="1" xfId="1" applyNumberFormat="1" applyFont="1" applyFill="1" applyBorder="1"/>
    <xf numFmtId="165" fontId="1" fillId="13" borderId="12" xfId="1" applyNumberFormat="1" applyFont="1" applyFill="1" applyBorder="1"/>
    <xf numFmtId="165" fontId="1" fillId="13" borderId="34" xfId="1" applyNumberFormat="1" applyFont="1" applyFill="1" applyBorder="1"/>
    <xf numFmtId="165" fontId="1" fillId="13" borderId="23" xfId="1" applyNumberFormat="1" applyFont="1" applyFill="1" applyBorder="1"/>
    <xf numFmtId="165" fontId="0" fillId="7" borderId="44" xfId="1" applyNumberFormat="1" applyFont="1" applyFill="1" applyBorder="1"/>
    <xf numFmtId="165" fontId="0" fillId="7" borderId="43" xfId="1" applyNumberFormat="1" applyFont="1" applyFill="1" applyBorder="1"/>
    <xf numFmtId="165" fontId="0" fillId="7" borderId="25" xfId="1" applyNumberFormat="1" applyFont="1" applyFill="1" applyBorder="1"/>
    <xf numFmtId="165" fontId="0" fillId="0" borderId="44" xfId="1" applyNumberFormat="1" applyFont="1" applyBorder="1"/>
    <xf numFmtId="165" fontId="1" fillId="0" borderId="18" xfId="1" applyNumberFormat="1" applyFont="1" applyBorder="1"/>
    <xf numFmtId="165" fontId="1" fillId="0" borderId="60" xfId="1" applyNumberFormat="1" applyFont="1" applyBorder="1"/>
    <xf numFmtId="165" fontId="1" fillId="0" borderId="57" xfId="1" applyNumberFormat="1" applyFont="1" applyBorder="1"/>
    <xf numFmtId="165" fontId="1" fillId="0" borderId="58" xfId="1" applyNumberFormat="1" applyFont="1" applyBorder="1"/>
    <xf numFmtId="0" fontId="29" fillId="13" borderId="60" xfId="2" applyFont="1" applyFill="1" applyBorder="1"/>
    <xf numFmtId="0" fontId="1" fillId="13" borderId="57" xfId="0" applyFont="1" applyFill="1" applyBorder="1"/>
    <xf numFmtId="49" fontId="8" fillId="13" borderId="58" xfId="2" applyNumberFormat="1" applyFont="1" applyFill="1" applyBorder="1"/>
    <xf numFmtId="165" fontId="1" fillId="13" borderId="56" xfId="1" applyNumberFormat="1" applyFont="1" applyFill="1" applyBorder="1"/>
    <xf numFmtId="165" fontId="1" fillId="13" borderId="57" xfId="1" applyNumberFormat="1" applyFont="1" applyFill="1" applyBorder="1"/>
    <xf numFmtId="165" fontId="1" fillId="13" borderId="58" xfId="1" applyNumberFormat="1" applyFont="1" applyFill="1" applyBorder="1"/>
    <xf numFmtId="165" fontId="1" fillId="13" borderId="61" xfId="1" applyNumberFormat="1" applyFont="1" applyFill="1" applyBorder="1"/>
    <xf numFmtId="165" fontId="1" fillId="13" borderId="18" xfId="1" applyNumberFormat="1" applyFont="1" applyFill="1" applyBorder="1"/>
    <xf numFmtId="0" fontId="29" fillId="13" borderId="15" xfId="2" applyFont="1" applyFill="1" applyBorder="1"/>
    <xf numFmtId="0" fontId="1" fillId="13" borderId="17" xfId="0" applyFont="1" applyFill="1" applyBorder="1"/>
    <xf numFmtId="49" fontId="8" fillId="13" borderId="19" xfId="2" applyNumberFormat="1" applyFont="1" applyFill="1" applyBorder="1"/>
    <xf numFmtId="165" fontId="1" fillId="13" borderId="16" xfId="1" applyNumberFormat="1" applyFont="1" applyFill="1" applyBorder="1"/>
    <xf numFmtId="165" fontId="1" fillId="13" borderId="17" xfId="1" applyNumberFormat="1" applyFont="1" applyFill="1" applyBorder="1"/>
    <xf numFmtId="165" fontId="1" fillId="13" borderId="19" xfId="1" applyNumberFormat="1" applyFont="1" applyFill="1" applyBorder="1"/>
    <xf numFmtId="165" fontId="1" fillId="13" borderId="27" xfId="1" applyNumberFormat="1" applyFont="1" applyFill="1" applyBorder="1"/>
    <xf numFmtId="165" fontId="1" fillId="13" borderId="2" xfId="1" applyNumberFormat="1" applyFont="1" applyFill="1" applyBorder="1"/>
    <xf numFmtId="0" fontId="8" fillId="0" borderId="1" xfId="2" applyFont="1" applyBorder="1"/>
    <xf numFmtId="165" fontId="0" fillId="3" borderId="22" xfId="1" applyNumberFormat="1" applyFont="1" applyFill="1" applyBorder="1"/>
    <xf numFmtId="165" fontId="0" fillId="5" borderId="1" xfId="1" applyNumberFormat="1" applyFont="1" applyFill="1" applyBorder="1"/>
    <xf numFmtId="1" fontId="33" fillId="0" borderId="0" xfId="0" applyNumberFormat="1" applyFont="1" applyAlignment="1">
      <alignment horizontal="center"/>
    </xf>
    <xf numFmtId="1" fontId="12" fillId="15" borderId="5" xfId="0" applyNumberFormat="1" applyFont="1" applyFill="1" applyBorder="1" applyAlignment="1">
      <alignment vertical="center" wrapText="1"/>
    </xf>
    <xf numFmtId="1" fontId="12" fillId="15" borderId="6" xfId="0" applyNumberFormat="1" applyFont="1" applyFill="1" applyBorder="1" applyAlignment="1">
      <alignment vertical="center" wrapText="1"/>
    </xf>
    <xf numFmtId="0" fontId="3" fillId="0" borderId="3" xfId="12" applyBorder="1" applyAlignment="1">
      <alignment horizontal="center" vertical="center"/>
    </xf>
    <xf numFmtId="1" fontId="0" fillId="0" borderId="31" xfId="0" applyNumberFormat="1" applyBorder="1" applyAlignment="1">
      <alignment horizontal="center"/>
    </xf>
    <xf numFmtId="3" fontId="3" fillId="0" borderId="21" xfId="11" applyNumberFormat="1" applyBorder="1" applyAlignment="1">
      <alignment horizontal="center" vertical="center"/>
    </xf>
    <xf numFmtId="0" fontId="3" fillId="0" borderId="11" xfId="12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8" fillId="22" borderId="1" xfId="10" applyFont="1" applyFill="1" applyBorder="1" applyAlignment="1">
      <alignment horizontal="center" vertical="center"/>
    </xf>
    <xf numFmtId="3" fontId="3" fillId="0" borderId="12" xfId="11" applyNumberFormat="1" applyBorder="1" applyAlignment="1">
      <alignment horizontal="center" vertical="center"/>
    </xf>
    <xf numFmtId="0" fontId="8" fillId="22" borderId="1" xfId="11" applyFont="1" applyFill="1" applyBorder="1" applyAlignment="1">
      <alignment horizontal="center" vertical="center"/>
    </xf>
    <xf numFmtId="0" fontId="3" fillId="0" borderId="11" xfId="11" applyBorder="1" applyAlignment="1">
      <alignment horizontal="center" vertical="center"/>
    </xf>
    <xf numFmtId="0" fontId="3" fillId="0" borderId="11" xfId="10" applyFont="1" applyBorder="1" applyAlignment="1">
      <alignment horizontal="center" vertical="center"/>
    </xf>
    <xf numFmtId="0" fontId="35" fillId="22" borderId="7" xfId="0" applyFont="1" applyFill="1" applyBorder="1" applyAlignment="1">
      <alignment horizontal="center" vertical="center" wrapText="1"/>
    </xf>
    <xf numFmtId="166" fontId="36" fillId="0" borderId="68" xfId="13" applyNumberFormat="1" applyFont="1" applyFill="1" applyBorder="1" applyAlignment="1">
      <alignment horizontal="center"/>
    </xf>
    <xf numFmtId="4" fontId="36" fillId="0" borderId="68" xfId="13" applyNumberFormat="1" applyFont="1" applyFill="1" applyBorder="1" applyAlignment="1">
      <alignment horizontal="center"/>
    </xf>
    <xf numFmtId="166" fontId="36" fillId="0" borderId="69" xfId="13" applyNumberFormat="1" applyFont="1" applyFill="1" applyBorder="1" applyAlignment="1">
      <alignment horizontal="center"/>
    </xf>
    <xf numFmtId="166" fontId="36" fillId="0" borderId="70" xfId="13" applyNumberFormat="1" applyFont="1" applyFill="1" applyBorder="1" applyAlignment="1">
      <alignment horizontal="center"/>
    </xf>
    <xf numFmtId="4" fontId="36" fillId="0" borderId="48" xfId="13" applyNumberFormat="1" applyFont="1" applyFill="1" applyBorder="1" applyAlignment="1">
      <alignment horizontal="center"/>
    </xf>
    <xf numFmtId="166" fontId="35" fillId="19" borderId="7" xfId="13" applyNumberFormat="1" applyFont="1" applyFill="1" applyBorder="1" applyAlignment="1">
      <alignment horizontal="center" vertical="center" wrapText="1"/>
    </xf>
    <xf numFmtId="3" fontId="36" fillId="0" borderId="68" xfId="13" applyNumberFormat="1" applyFont="1" applyFill="1" applyBorder="1" applyAlignment="1">
      <alignment horizontal="center"/>
    </xf>
    <xf numFmtId="168" fontId="36" fillId="0" borderId="68" xfId="13" applyNumberFormat="1" applyFont="1" applyFill="1" applyBorder="1" applyAlignment="1">
      <alignment horizontal="center"/>
    </xf>
    <xf numFmtId="3" fontId="36" fillId="0" borderId="69" xfId="13" applyNumberFormat="1" applyFont="1" applyFill="1" applyBorder="1" applyAlignment="1">
      <alignment horizontal="center"/>
    </xf>
    <xf numFmtId="3" fontId="36" fillId="0" borderId="70" xfId="13" applyNumberFormat="1" applyFont="1" applyFill="1" applyBorder="1" applyAlignment="1">
      <alignment horizontal="center"/>
    </xf>
    <xf numFmtId="166" fontId="37" fillId="0" borderId="0" xfId="0" applyNumberFormat="1" applyFont="1" applyAlignment="1">
      <alignment horizontal="left"/>
    </xf>
    <xf numFmtId="0" fontId="0" fillId="0" borderId="24" xfId="0" applyBorder="1"/>
    <xf numFmtId="43" fontId="0" fillId="0" borderId="43" xfId="1" applyFont="1" applyBorder="1"/>
    <xf numFmtId="165" fontId="0" fillId="3" borderId="43" xfId="1" applyNumberFormat="1" applyFont="1" applyFill="1" applyBorder="1"/>
    <xf numFmtId="0" fontId="0" fillId="0" borderId="25" xfId="0" applyBorder="1"/>
    <xf numFmtId="165" fontId="0" fillId="0" borderId="18" xfId="0" applyNumberFormat="1" applyBorder="1"/>
    <xf numFmtId="165" fontId="2" fillId="0" borderId="18" xfId="1" applyNumberFormat="1" applyFont="1" applyBorder="1"/>
    <xf numFmtId="1" fontId="0" fillId="18" borderId="1" xfId="0" applyNumberFormat="1" applyFill="1" applyBorder="1"/>
    <xf numFmtId="0" fontId="1" fillId="29" borderId="15" xfId="0" applyFont="1" applyFill="1" applyBorder="1"/>
    <xf numFmtId="0" fontId="0" fillId="29" borderId="17" xfId="0" applyFill="1" applyBorder="1"/>
    <xf numFmtId="165" fontId="0" fillId="29" borderId="17" xfId="1" applyNumberFormat="1" applyFont="1" applyFill="1" applyBorder="1"/>
    <xf numFmtId="43" fontId="0" fillId="29" borderId="17" xfId="1" applyFont="1" applyFill="1" applyBorder="1"/>
    <xf numFmtId="1" fontId="0" fillId="29" borderId="17" xfId="0" applyNumberFormat="1" applyFill="1" applyBorder="1"/>
    <xf numFmtId="0" fontId="0" fillId="29" borderId="19" xfId="0" applyFill="1" applyBorder="1"/>
    <xf numFmtId="0" fontId="1" fillId="29" borderId="3" xfId="0" applyFont="1" applyFill="1" applyBorder="1"/>
    <xf numFmtId="0" fontId="0" fillId="29" borderId="31" xfId="0" applyFill="1" applyBorder="1"/>
    <xf numFmtId="165" fontId="0" fillId="29" borderId="31" xfId="1" applyNumberFormat="1" applyFont="1" applyFill="1" applyBorder="1"/>
    <xf numFmtId="43" fontId="0" fillId="29" borderId="31" xfId="1" applyFont="1" applyFill="1" applyBorder="1"/>
    <xf numFmtId="1" fontId="0" fillId="29" borderId="31" xfId="0" applyNumberFormat="1" applyFill="1" applyBorder="1"/>
    <xf numFmtId="0" fontId="0" fillId="29" borderId="4" xfId="0" applyFill="1" applyBorder="1"/>
    <xf numFmtId="0" fontId="1" fillId="29" borderId="13" xfId="0" applyFont="1" applyFill="1" applyBorder="1"/>
    <xf numFmtId="0" fontId="0" fillId="29" borderId="32" xfId="0" applyFill="1" applyBorder="1"/>
    <xf numFmtId="165" fontId="0" fillId="29" borderId="32" xfId="1" applyNumberFormat="1" applyFont="1" applyFill="1" applyBorder="1"/>
    <xf numFmtId="43" fontId="0" fillId="29" borderId="32" xfId="1" applyFont="1" applyFill="1" applyBorder="1"/>
    <xf numFmtId="1" fontId="0" fillId="29" borderId="32" xfId="0" applyNumberFormat="1" applyFill="1" applyBorder="1"/>
    <xf numFmtId="0" fontId="0" fillId="29" borderId="14" xfId="0" applyFill="1" applyBorder="1"/>
    <xf numFmtId="1" fontId="0" fillId="18" borderId="43" xfId="0" applyNumberFormat="1" applyFill="1" applyBorder="1"/>
    <xf numFmtId="1" fontId="0" fillId="19" borderId="43" xfId="0" applyNumberFormat="1" applyFill="1" applyBorder="1"/>
    <xf numFmtId="0" fontId="1" fillId="29" borderId="15" xfId="0" applyFont="1" applyFill="1" applyBorder="1" applyAlignment="1">
      <alignment wrapText="1"/>
    </xf>
    <xf numFmtId="0" fontId="1" fillId="29" borderId="17" xfId="0" applyFont="1" applyFill="1" applyBorder="1" applyAlignment="1">
      <alignment wrapText="1"/>
    </xf>
    <xf numFmtId="43" fontId="1" fillId="29" borderId="17" xfId="1" applyFont="1" applyFill="1" applyBorder="1" applyAlignment="1">
      <alignment wrapText="1"/>
    </xf>
    <xf numFmtId="165" fontId="1" fillId="29" borderId="17" xfId="1" applyNumberFormat="1" applyFont="1" applyFill="1" applyBorder="1" applyAlignment="1">
      <alignment horizontal="center" wrapText="1"/>
    </xf>
    <xf numFmtId="165" fontId="1" fillId="29" borderId="17" xfId="1" applyNumberFormat="1" applyFont="1" applyFill="1" applyBorder="1" applyAlignment="1">
      <alignment wrapText="1"/>
    </xf>
    <xf numFmtId="0" fontId="1" fillId="29" borderId="19" xfId="0" applyFont="1" applyFill="1" applyBorder="1" applyAlignment="1">
      <alignment wrapText="1"/>
    </xf>
    <xf numFmtId="0" fontId="1" fillId="29" borderId="15" xfId="0" applyFont="1" applyFill="1" applyBorder="1" applyAlignment="1">
      <alignment horizontal="center"/>
    </xf>
    <xf numFmtId="0" fontId="1" fillId="29" borderId="17" xfId="0" applyFont="1" applyFill="1" applyBorder="1" applyAlignment="1">
      <alignment horizontal="center"/>
    </xf>
    <xf numFmtId="165" fontId="0" fillId="0" borderId="21" xfId="1" applyNumberFormat="1" applyFont="1" applyBorder="1"/>
    <xf numFmtId="165" fontId="0" fillId="0" borderId="25" xfId="1" applyNumberFormat="1" applyFont="1" applyBorder="1"/>
    <xf numFmtId="0" fontId="1" fillId="29" borderId="28" xfId="0" applyFont="1" applyFill="1" applyBorder="1"/>
    <xf numFmtId="0" fontId="1" fillId="29" borderId="17" xfId="0" applyFont="1" applyFill="1" applyBorder="1"/>
    <xf numFmtId="165" fontId="1" fillId="29" borderId="17" xfId="1" applyNumberFormat="1" applyFont="1" applyFill="1" applyBorder="1"/>
    <xf numFmtId="165" fontId="1" fillId="29" borderId="19" xfId="1" applyNumberFormat="1" applyFont="1" applyFill="1" applyBorder="1"/>
    <xf numFmtId="165" fontId="0" fillId="5" borderId="22" xfId="1" applyNumberFormat="1" applyFont="1" applyFill="1" applyBorder="1"/>
    <xf numFmtId="165" fontId="0" fillId="5" borderId="43" xfId="1" applyNumberFormat="1" applyFont="1" applyFill="1" applyBorder="1"/>
    <xf numFmtId="0" fontId="29" fillId="29" borderId="15" xfId="2" applyFont="1" applyFill="1" applyBorder="1"/>
    <xf numFmtId="0" fontId="29" fillId="29" borderId="3" xfId="2" applyFont="1" applyFill="1" applyBorder="1"/>
    <xf numFmtId="165" fontId="1" fillId="29" borderId="31" xfId="1" applyNumberFormat="1" applyFont="1" applyFill="1" applyBorder="1"/>
    <xf numFmtId="0" fontId="29" fillId="29" borderId="13" xfId="2" applyFont="1" applyFill="1" applyBorder="1"/>
    <xf numFmtId="165" fontId="1" fillId="29" borderId="32" xfId="1" applyNumberFormat="1" applyFont="1" applyFill="1" applyBorder="1"/>
    <xf numFmtId="49" fontId="8" fillId="29" borderId="17" xfId="2" applyNumberFormat="1" applyFont="1" applyFill="1" applyBorder="1"/>
    <xf numFmtId="49" fontId="8" fillId="29" borderId="31" xfId="2" applyNumberFormat="1" applyFont="1" applyFill="1" applyBorder="1"/>
    <xf numFmtId="0" fontId="1" fillId="29" borderId="31" xfId="0" applyFont="1" applyFill="1" applyBorder="1"/>
    <xf numFmtId="165" fontId="1" fillId="29" borderId="4" xfId="1" applyNumberFormat="1" applyFont="1" applyFill="1" applyBorder="1"/>
    <xf numFmtId="49" fontId="8" fillId="29" borderId="32" xfId="2" applyNumberFormat="1" applyFont="1" applyFill="1" applyBorder="1"/>
    <xf numFmtId="0" fontId="1" fillId="29" borderId="32" xfId="0" applyFont="1" applyFill="1" applyBorder="1"/>
    <xf numFmtId="165" fontId="1" fillId="29" borderId="14" xfId="1" applyNumberFormat="1" applyFont="1" applyFill="1" applyBorder="1"/>
    <xf numFmtId="0" fontId="1" fillId="3" borderId="10" xfId="0" applyFont="1" applyFill="1" applyBorder="1" applyAlignment="1">
      <alignment horizontal="center" wrapText="1"/>
    </xf>
    <xf numFmtId="0" fontId="1" fillId="11" borderId="10" xfId="0" applyFont="1" applyFill="1" applyBorder="1" applyAlignment="1">
      <alignment horizontal="center" wrapText="1"/>
    </xf>
    <xf numFmtId="0" fontId="8" fillId="0" borderId="43" xfId="2" applyFont="1" applyBorder="1"/>
    <xf numFmtId="0" fontId="11" fillId="0" borderId="43" xfId="0" applyFont="1" applyBorder="1"/>
    <xf numFmtId="49" fontId="8" fillId="0" borderId="25" xfId="2" applyNumberFormat="1" applyFont="1" applyBorder="1"/>
    <xf numFmtId="0" fontId="8" fillId="0" borderId="22" xfId="2" applyFont="1" applyBorder="1"/>
    <xf numFmtId="0" fontId="11" fillId="0" borderId="22" xfId="0" applyFont="1" applyBorder="1"/>
    <xf numFmtId="49" fontId="8" fillId="0" borderId="21" xfId="2" applyNumberFormat="1" applyFont="1" applyBorder="1"/>
    <xf numFmtId="0" fontId="1" fillId="29" borderId="17" xfId="0" applyFont="1" applyFill="1" applyBorder="1" applyAlignment="1">
      <alignment horizontal="center" wrapText="1"/>
    </xf>
    <xf numFmtId="0" fontId="8" fillId="29" borderId="15" xfId="2" applyFont="1" applyFill="1" applyBorder="1"/>
    <xf numFmtId="0" fontId="11" fillId="29" borderId="17" xfId="0" applyFont="1" applyFill="1" applyBorder="1"/>
    <xf numFmtId="0" fontId="8" fillId="29" borderId="3" xfId="2" applyFont="1" applyFill="1" applyBorder="1"/>
    <xf numFmtId="0" fontId="11" fillId="29" borderId="31" xfId="0" applyFont="1" applyFill="1" applyBorder="1"/>
    <xf numFmtId="0" fontId="8" fillId="29" borderId="13" xfId="2" applyFont="1" applyFill="1" applyBorder="1"/>
    <xf numFmtId="0" fontId="11" fillId="29" borderId="32" xfId="0" applyFont="1" applyFill="1" applyBorder="1"/>
    <xf numFmtId="0" fontId="1" fillId="0" borderId="22" xfId="0" applyFont="1" applyBorder="1"/>
    <xf numFmtId="165" fontId="0" fillId="6" borderId="55" xfId="1" applyNumberFormat="1" applyFont="1" applyFill="1" applyBorder="1"/>
    <xf numFmtId="165" fontId="0" fillId="6" borderId="21" xfId="1" applyNumberFormat="1" applyFont="1" applyFill="1" applyBorder="1"/>
    <xf numFmtId="165" fontId="0" fillId="8" borderId="20" xfId="1" applyNumberFormat="1" applyFont="1" applyFill="1" applyBorder="1"/>
    <xf numFmtId="165" fontId="0" fillId="8" borderId="21" xfId="1" applyNumberFormat="1" applyFont="1" applyFill="1" applyBorder="1"/>
    <xf numFmtId="165" fontId="0" fillId="6" borderId="20" xfId="1" applyNumberFormat="1" applyFont="1" applyFill="1" applyBorder="1"/>
    <xf numFmtId="165" fontId="0" fillId="8" borderId="59" xfId="1" applyNumberFormat="1" applyFont="1" applyFill="1" applyBorder="1"/>
    <xf numFmtId="165" fontId="0" fillId="6" borderId="22" xfId="1" applyNumberFormat="1" applyFont="1" applyFill="1" applyBorder="1"/>
    <xf numFmtId="165" fontId="0" fillId="6" borderId="59" xfId="1" applyNumberFormat="1" applyFont="1" applyFill="1" applyBorder="1"/>
    <xf numFmtId="0" fontId="9" fillId="5" borderId="15" xfId="0" applyFont="1" applyFill="1" applyBorder="1" applyAlignment="1">
      <alignment horizontal="center"/>
    </xf>
    <xf numFmtId="0" fontId="9" fillId="5" borderId="17" xfId="0" applyFont="1" applyFill="1" applyBorder="1" applyAlignment="1">
      <alignment wrapText="1"/>
    </xf>
    <xf numFmtId="0" fontId="9" fillId="5" borderId="17" xfId="0" applyFont="1" applyFill="1" applyBorder="1" applyAlignment="1">
      <alignment horizontal="center"/>
    </xf>
    <xf numFmtId="0" fontId="1" fillId="6" borderId="17" xfId="0" applyFont="1" applyFill="1" applyBorder="1" applyAlignment="1">
      <alignment wrapText="1"/>
    </xf>
    <xf numFmtId="0" fontId="1" fillId="8" borderId="17" xfId="0" applyFont="1" applyFill="1" applyBorder="1" applyAlignment="1">
      <alignment wrapText="1"/>
    </xf>
    <xf numFmtId="0" fontId="29" fillId="23" borderId="15" xfId="2" applyFont="1" applyFill="1" applyBorder="1"/>
    <xf numFmtId="0" fontId="1" fillId="23" borderId="17" xfId="0" applyFont="1" applyFill="1" applyBorder="1"/>
    <xf numFmtId="49" fontId="3" fillId="23" borderId="17" xfId="2" applyNumberFormat="1" applyFill="1" applyBorder="1"/>
    <xf numFmtId="165" fontId="0" fillId="23" borderId="17" xfId="1" applyNumberFormat="1" applyFont="1" applyFill="1" applyBorder="1"/>
    <xf numFmtId="165" fontId="0" fillId="23" borderId="19" xfId="1" applyNumberFormat="1" applyFont="1" applyFill="1" applyBorder="1"/>
    <xf numFmtId="3" fontId="8" fillId="6" borderId="10" xfId="11" applyNumberFormat="1" applyFont="1" applyFill="1" applyBorder="1" applyAlignment="1">
      <alignment vertical="center" wrapText="1"/>
    </xf>
    <xf numFmtId="0" fontId="0" fillId="3" borderId="22" xfId="0" applyFill="1" applyBorder="1"/>
    <xf numFmtId="0" fontId="0" fillId="20" borderId="22" xfId="0" applyFill="1" applyBorder="1"/>
    <xf numFmtId="0" fontId="0" fillId="7" borderId="22" xfId="0" applyFill="1" applyBorder="1"/>
    <xf numFmtId="0" fontId="0" fillId="13" borderId="22" xfId="0" applyFill="1" applyBorder="1"/>
    <xf numFmtId="0" fontId="0" fillId="19" borderId="22" xfId="0" applyFill="1" applyBorder="1"/>
    <xf numFmtId="43" fontId="0" fillId="0" borderId="22" xfId="1" applyFont="1" applyFill="1" applyBorder="1"/>
    <xf numFmtId="167" fontId="0" fillId="0" borderId="22" xfId="1" applyNumberFormat="1" applyFont="1" applyFill="1" applyBorder="1"/>
    <xf numFmtId="165" fontId="1" fillId="0" borderId="22" xfId="1" applyNumberFormat="1" applyFont="1" applyFill="1" applyBorder="1"/>
    <xf numFmtId="0" fontId="0" fillId="3" borderId="43" xfId="0" applyFill="1" applyBorder="1"/>
    <xf numFmtId="0" fontId="0" fillId="20" borderId="43" xfId="0" applyFill="1" applyBorder="1"/>
    <xf numFmtId="0" fontId="0" fillId="13" borderId="43" xfId="0" applyFill="1" applyBorder="1"/>
    <xf numFmtId="0" fontId="0" fillId="19" borderId="43" xfId="0" applyFill="1" applyBorder="1"/>
    <xf numFmtId="43" fontId="0" fillId="0" borderId="43" xfId="1" applyFont="1" applyFill="1" applyBorder="1"/>
    <xf numFmtId="167" fontId="0" fillId="0" borderId="43" xfId="1" applyNumberFormat="1" applyFont="1" applyFill="1" applyBorder="1"/>
    <xf numFmtId="165" fontId="1" fillId="0" borderId="43" xfId="1" applyNumberFormat="1" applyFont="1" applyFill="1" applyBorder="1"/>
    <xf numFmtId="166" fontId="1" fillId="7" borderId="15" xfId="0" applyNumberFormat="1" applyFont="1" applyFill="1" applyBorder="1"/>
    <xf numFmtId="165" fontId="1" fillId="7" borderId="19" xfId="1" applyNumberFormat="1" applyFont="1" applyFill="1" applyBorder="1"/>
    <xf numFmtId="0" fontId="1" fillId="7" borderId="15" xfId="0" applyFont="1" applyFill="1" applyBorder="1"/>
    <xf numFmtId="0" fontId="1" fillId="7" borderId="17" xfId="0" applyFont="1" applyFill="1" applyBorder="1"/>
    <xf numFmtId="1" fontId="1" fillId="7" borderId="17" xfId="0" applyNumberFormat="1" applyFont="1" applyFill="1" applyBorder="1"/>
    <xf numFmtId="165" fontId="1" fillId="7" borderId="17" xfId="1" applyNumberFormat="1" applyFont="1" applyFill="1" applyBorder="1"/>
    <xf numFmtId="43" fontId="1" fillId="7" borderId="17" xfId="1" applyFont="1" applyFill="1" applyBorder="1"/>
    <xf numFmtId="167" fontId="1" fillId="7" borderId="17" xfId="1" applyNumberFormat="1" applyFont="1" applyFill="1" applyBorder="1"/>
    <xf numFmtId="165" fontId="0" fillId="7" borderId="22" xfId="1" applyNumberFormat="1" applyFont="1" applyFill="1" applyBorder="1"/>
    <xf numFmtId="0" fontId="1" fillId="4" borderId="15" xfId="0" applyFont="1" applyFill="1" applyBorder="1"/>
    <xf numFmtId="165" fontId="1" fillId="4" borderId="17" xfId="1" applyNumberFormat="1" applyFont="1" applyFill="1" applyBorder="1"/>
    <xf numFmtId="165" fontId="1" fillId="4" borderId="19" xfId="1" applyNumberFormat="1" applyFont="1" applyFill="1" applyBorder="1"/>
    <xf numFmtId="0" fontId="1" fillId="4" borderId="3" xfId="0" applyFont="1" applyFill="1" applyBorder="1"/>
    <xf numFmtId="165" fontId="1" fillId="4" borderId="31" xfId="1" applyNumberFormat="1" applyFont="1" applyFill="1" applyBorder="1"/>
    <xf numFmtId="165" fontId="1" fillId="4" borderId="4" xfId="1" applyNumberFormat="1" applyFont="1" applyFill="1" applyBorder="1"/>
    <xf numFmtId="0" fontId="1" fillId="4" borderId="13" xfId="0" applyFont="1" applyFill="1" applyBorder="1"/>
    <xf numFmtId="165" fontId="1" fillId="4" borderId="32" xfId="1" applyNumberFormat="1" applyFont="1" applyFill="1" applyBorder="1"/>
    <xf numFmtId="165" fontId="1" fillId="4" borderId="14" xfId="1" applyNumberFormat="1" applyFont="1" applyFill="1" applyBorder="1"/>
    <xf numFmtId="0" fontId="1" fillId="24" borderId="8" xfId="0" applyFont="1" applyFill="1" applyBorder="1"/>
    <xf numFmtId="165" fontId="24" fillId="24" borderId="31" xfId="1" applyNumberFormat="1" applyFont="1" applyFill="1" applyBorder="1" applyAlignment="1">
      <alignment horizontal="center" vertical="center"/>
    </xf>
    <xf numFmtId="165" fontId="25" fillId="4" borderId="31" xfId="1" applyNumberFormat="1" applyFont="1" applyFill="1" applyBorder="1" applyAlignment="1">
      <alignment horizontal="center" vertical="center" wrapText="1"/>
    </xf>
    <xf numFmtId="165" fontId="25" fillId="4" borderId="4" xfId="1" applyNumberFormat="1" applyFont="1" applyFill="1" applyBorder="1" applyAlignment="1">
      <alignment horizontal="center" vertical="center" wrapText="1"/>
    </xf>
    <xf numFmtId="165" fontId="0" fillId="7" borderId="21" xfId="1" applyNumberFormat="1" applyFont="1" applyFill="1" applyBorder="1"/>
    <xf numFmtId="165" fontId="0" fillId="26" borderId="1" xfId="1" applyNumberFormat="1" applyFont="1" applyFill="1" applyBorder="1"/>
    <xf numFmtId="165" fontId="0" fillId="10" borderId="22" xfId="1" applyNumberFormat="1" applyFont="1" applyFill="1" applyBorder="1"/>
    <xf numFmtId="165" fontId="1" fillId="5" borderId="17" xfId="1" applyNumberFormat="1" applyFont="1" applyFill="1" applyBorder="1"/>
    <xf numFmtId="165" fontId="1" fillId="5" borderId="19" xfId="1" applyNumberFormat="1" applyFont="1" applyFill="1" applyBorder="1"/>
    <xf numFmtId="165" fontId="1" fillId="5" borderId="3" xfId="1" applyNumberFormat="1" applyFont="1" applyFill="1" applyBorder="1"/>
    <xf numFmtId="165" fontId="1" fillId="5" borderId="31" xfId="1" applyNumberFormat="1" applyFont="1" applyFill="1" applyBorder="1"/>
    <xf numFmtId="165" fontId="1" fillId="5" borderId="4" xfId="1" applyNumberFormat="1" applyFont="1" applyFill="1" applyBorder="1"/>
    <xf numFmtId="165" fontId="1" fillId="5" borderId="32" xfId="1" applyNumberFormat="1" applyFont="1" applyFill="1" applyBorder="1"/>
    <xf numFmtId="165" fontId="1" fillId="5" borderId="14" xfId="1" applyNumberFormat="1" applyFont="1" applyFill="1" applyBorder="1"/>
    <xf numFmtId="0" fontId="0" fillId="0" borderId="3" xfId="0" applyBorder="1" applyAlignment="1">
      <alignment horizontal="center"/>
    </xf>
    <xf numFmtId="0" fontId="0" fillId="0" borderId="31" xfId="0" applyBorder="1" applyAlignment="1">
      <alignment horizontal="center"/>
    </xf>
    <xf numFmtId="0" fontId="29" fillId="5" borderId="13" xfId="2" applyFont="1" applyFill="1" applyBorder="1"/>
    <xf numFmtId="49" fontId="8" fillId="5" borderId="32" xfId="2" applyNumberFormat="1" applyFont="1" applyFill="1" applyBorder="1"/>
    <xf numFmtId="49" fontId="3" fillId="0" borderId="43" xfId="2" applyNumberFormat="1" applyBorder="1"/>
    <xf numFmtId="165" fontId="0" fillId="4" borderId="43" xfId="1" applyNumberFormat="1" applyFont="1" applyFill="1" applyBorder="1"/>
    <xf numFmtId="165" fontId="0" fillId="4" borderId="25" xfId="1" applyNumberFormat="1" applyFont="1" applyFill="1" applyBorder="1"/>
    <xf numFmtId="49" fontId="3" fillId="0" borderId="22" xfId="2" applyNumberFormat="1" applyBorder="1"/>
    <xf numFmtId="165" fontId="0" fillId="4" borderId="22" xfId="1" applyNumberFormat="1" applyFont="1" applyFill="1" applyBorder="1"/>
    <xf numFmtId="165" fontId="0" fillId="4" borderId="21" xfId="1" applyNumberFormat="1" applyFont="1" applyFill="1" applyBorder="1"/>
    <xf numFmtId="0" fontId="29" fillId="5" borderId="15" xfId="2" applyFont="1" applyFill="1" applyBorder="1"/>
    <xf numFmtId="49" fontId="8" fillId="5" borderId="17" xfId="2" applyNumberFormat="1" applyFont="1" applyFill="1" applyBorder="1"/>
    <xf numFmtId="0" fontId="29" fillId="5" borderId="3" xfId="2" applyFont="1" applyFill="1" applyBorder="1"/>
    <xf numFmtId="49" fontId="8" fillId="5" borderId="31" xfId="2" applyNumberFormat="1" applyFont="1" applyFill="1" applyBorder="1"/>
    <xf numFmtId="0" fontId="1" fillId="0" borderId="2" xfId="0" applyFont="1" applyBorder="1" applyAlignment="1">
      <alignment wrapText="1"/>
    </xf>
    <xf numFmtId="1" fontId="12" fillId="15" borderId="0" xfId="0" applyNumberFormat="1" applyFont="1" applyFill="1" applyAlignment="1">
      <alignment vertical="center" wrapText="1"/>
    </xf>
    <xf numFmtId="0" fontId="0" fillId="5" borderId="22" xfId="0" applyFill="1" applyBorder="1"/>
    <xf numFmtId="0" fontId="1" fillId="29" borderId="15" xfId="0" applyFont="1" applyFill="1" applyBorder="1" applyAlignment="1">
      <alignment horizontal="center" wrapText="1"/>
    </xf>
    <xf numFmtId="0" fontId="1" fillId="29" borderId="19" xfId="0" applyFont="1" applyFill="1" applyBorder="1" applyAlignment="1">
      <alignment horizontal="center" wrapText="1"/>
    </xf>
    <xf numFmtId="0" fontId="1" fillId="29" borderId="19" xfId="0" applyFont="1" applyFill="1" applyBorder="1"/>
    <xf numFmtId="0" fontId="1" fillId="29" borderId="37" xfId="0" applyFont="1" applyFill="1" applyBorder="1"/>
    <xf numFmtId="165" fontId="1" fillId="29" borderId="37" xfId="1" applyNumberFormat="1" applyFont="1" applyFill="1" applyBorder="1"/>
    <xf numFmtId="0" fontId="1" fillId="29" borderId="39" xfId="0" applyFont="1" applyFill="1" applyBorder="1"/>
    <xf numFmtId="165" fontId="0" fillId="3" borderId="11" xfId="1" applyNumberFormat="1" applyFont="1" applyFill="1" applyBorder="1"/>
    <xf numFmtId="165" fontId="0" fillId="3" borderId="12" xfId="1" applyNumberFormat="1" applyFont="1" applyFill="1" applyBorder="1"/>
    <xf numFmtId="165" fontId="0" fillId="3" borderId="24" xfId="1" applyNumberFormat="1" applyFont="1" applyFill="1" applyBorder="1"/>
    <xf numFmtId="165" fontId="0" fillId="3" borderId="25" xfId="1" applyNumberFormat="1" applyFont="1" applyFill="1" applyBorder="1"/>
    <xf numFmtId="165" fontId="0" fillId="7" borderId="55" xfId="1" applyNumberFormat="1" applyFont="1" applyFill="1" applyBorder="1"/>
    <xf numFmtId="165" fontId="0" fillId="3" borderId="20" xfId="1" applyNumberFormat="1" applyFont="1" applyFill="1" applyBorder="1"/>
    <xf numFmtId="165" fontId="0" fillId="3" borderId="21" xfId="1" applyNumberFormat="1" applyFont="1" applyFill="1" applyBorder="1"/>
    <xf numFmtId="0" fontId="1" fillId="29" borderId="15" xfId="0" applyFont="1" applyFill="1" applyBorder="1" applyAlignment="1">
      <alignment horizontal="center" vertical="center"/>
    </xf>
    <xf numFmtId="0" fontId="1" fillId="29" borderId="17" xfId="0" applyFont="1" applyFill="1" applyBorder="1" applyAlignment="1">
      <alignment horizontal="center" vertical="center"/>
    </xf>
    <xf numFmtId="4" fontId="6" fillId="3" borderId="50" xfId="4" applyNumberFormat="1" applyFont="1" applyFill="1" applyBorder="1" applyAlignment="1">
      <alignment vertical="center" wrapText="1"/>
    </xf>
    <xf numFmtId="165" fontId="0" fillId="16" borderId="24" xfId="1" applyNumberFormat="1" applyFont="1" applyFill="1" applyBorder="1"/>
    <xf numFmtId="165" fontId="0" fillId="16" borderId="25" xfId="1" applyNumberFormat="1" applyFont="1" applyFill="1" applyBorder="1"/>
    <xf numFmtId="0" fontId="0" fillId="0" borderId="60" xfId="0" applyBorder="1"/>
    <xf numFmtId="165" fontId="0" fillId="0" borderId="24" xfId="1" applyNumberFormat="1" applyFont="1" applyBorder="1" applyAlignment="1">
      <alignment horizontal="left"/>
    </xf>
    <xf numFmtId="165" fontId="0" fillId="0" borderId="55" xfId="1" applyNumberFormat="1" applyFont="1" applyBorder="1"/>
    <xf numFmtId="165" fontId="0" fillId="0" borderId="59" xfId="1" applyNumberFormat="1" applyFont="1" applyBorder="1"/>
    <xf numFmtId="165" fontId="0" fillId="16" borderId="20" xfId="1" applyNumberFormat="1" applyFont="1" applyFill="1" applyBorder="1"/>
    <xf numFmtId="165" fontId="0" fillId="16" borderId="21" xfId="1" applyNumberFormat="1" applyFont="1" applyFill="1" applyBorder="1"/>
    <xf numFmtId="165" fontId="0" fillId="0" borderId="20" xfId="1" applyNumberFormat="1" applyFont="1" applyBorder="1" applyAlignment="1">
      <alignment horizontal="left"/>
    </xf>
    <xf numFmtId="0" fontId="0" fillId="0" borderId="71" xfId="0" applyBorder="1"/>
    <xf numFmtId="165" fontId="0" fillId="0" borderId="51" xfId="1" applyNumberFormat="1" applyFont="1" applyBorder="1"/>
    <xf numFmtId="165" fontId="0" fillId="0" borderId="53" xfId="1" applyNumberFormat="1" applyFont="1" applyBorder="1"/>
    <xf numFmtId="165" fontId="0" fillId="16" borderId="71" xfId="1" applyNumberFormat="1" applyFont="1" applyFill="1" applyBorder="1"/>
    <xf numFmtId="165" fontId="0" fillId="16" borderId="52" xfId="1" applyNumberFormat="1" applyFont="1" applyFill="1" applyBorder="1"/>
    <xf numFmtId="165" fontId="0" fillId="16" borderId="54" xfId="1" applyNumberFormat="1" applyFont="1" applyFill="1" applyBorder="1"/>
    <xf numFmtId="0" fontId="0" fillId="0" borderId="56" xfId="0" applyBorder="1"/>
    <xf numFmtId="165" fontId="1" fillId="0" borderId="57" xfId="1" applyNumberFormat="1" applyFont="1" applyFill="1" applyBorder="1"/>
    <xf numFmtId="0" fontId="1" fillId="0" borderId="58" xfId="0" applyFont="1" applyBorder="1"/>
    <xf numFmtId="0" fontId="0" fillId="30" borderId="15" xfId="0" applyFill="1" applyBorder="1" applyAlignment="1">
      <alignment wrapText="1"/>
    </xf>
    <xf numFmtId="0" fontId="1" fillId="30" borderId="17" xfId="0" applyFont="1" applyFill="1" applyBorder="1" applyAlignment="1">
      <alignment horizontal="center" wrapText="1"/>
    </xf>
    <xf numFmtId="0" fontId="1" fillId="30" borderId="19" xfId="0" applyFont="1" applyFill="1" applyBorder="1" applyAlignment="1">
      <alignment horizontal="center" wrapText="1"/>
    </xf>
    <xf numFmtId="0" fontId="1" fillId="30" borderId="15" xfId="0" applyFont="1" applyFill="1" applyBorder="1"/>
    <xf numFmtId="165" fontId="0" fillId="30" borderId="17" xfId="1" applyNumberFormat="1" applyFont="1" applyFill="1" applyBorder="1"/>
    <xf numFmtId="165" fontId="0" fillId="30" borderId="19" xfId="1" applyNumberFormat="1" applyFont="1" applyFill="1" applyBorder="1"/>
    <xf numFmtId="165" fontId="1" fillId="30" borderId="15" xfId="1" applyNumberFormat="1" applyFont="1" applyFill="1" applyBorder="1" applyAlignment="1">
      <alignment horizontal="left"/>
    </xf>
    <xf numFmtId="0" fontId="1" fillId="30" borderId="3" xfId="0" applyFont="1" applyFill="1" applyBorder="1"/>
    <xf numFmtId="165" fontId="0" fillId="30" borderId="31" xfId="1" applyNumberFormat="1" applyFont="1" applyFill="1" applyBorder="1"/>
    <xf numFmtId="165" fontId="0" fillId="30" borderId="4" xfId="1" applyNumberFormat="1" applyFont="1" applyFill="1" applyBorder="1"/>
    <xf numFmtId="0" fontId="1" fillId="30" borderId="13" xfId="0" applyFont="1" applyFill="1" applyBorder="1"/>
    <xf numFmtId="165" fontId="0" fillId="30" borderId="32" xfId="1" applyNumberFormat="1" applyFont="1" applyFill="1" applyBorder="1"/>
    <xf numFmtId="165" fontId="0" fillId="30" borderId="14" xfId="1" applyNumberFormat="1" applyFont="1" applyFill="1" applyBorder="1"/>
    <xf numFmtId="0" fontId="0" fillId="0" borderId="55" xfId="0" applyBorder="1"/>
    <xf numFmtId="0" fontId="0" fillId="0" borderId="44" xfId="0" applyBorder="1"/>
    <xf numFmtId="0" fontId="0" fillId="0" borderId="28" xfId="0" applyBorder="1"/>
    <xf numFmtId="0" fontId="0" fillId="0" borderId="29" xfId="0" applyBorder="1"/>
    <xf numFmtId="0" fontId="0" fillId="0" borderId="37" xfId="0" applyBorder="1"/>
    <xf numFmtId="165" fontId="0" fillId="16" borderId="37" xfId="1" applyNumberFormat="1" applyFont="1" applyFill="1" applyBorder="1"/>
    <xf numFmtId="165" fontId="0" fillId="16" borderId="39" xfId="1" applyNumberFormat="1" applyFont="1" applyFill="1" applyBorder="1"/>
    <xf numFmtId="0" fontId="0" fillId="0" borderId="51" xfId="0" applyBorder="1"/>
    <xf numFmtId="0" fontId="0" fillId="0" borderId="52" xfId="0" applyBorder="1"/>
    <xf numFmtId="0" fontId="1" fillId="0" borderId="57" xfId="0" applyFont="1" applyBorder="1"/>
    <xf numFmtId="0" fontId="0" fillId="0" borderId="58" xfId="0" applyBorder="1"/>
    <xf numFmtId="0" fontId="0" fillId="30" borderId="17" xfId="0" applyFill="1" applyBorder="1"/>
    <xf numFmtId="0" fontId="0" fillId="30" borderId="31" xfId="0" applyFill="1" applyBorder="1"/>
    <xf numFmtId="0" fontId="0" fillId="30" borderId="32" xfId="0" applyFill="1" applyBorder="1"/>
    <xf numFmtId="0" fontId="38" fillId="23" borderId="2" xfId="7" applyFont="1" applyFill="1" applyBorder="1" applyAlignment="1" applyProtection="1">
      <alignment horizontal="center" vertical="center" wrapText="1"/>
    </xf>
    <xf numFmtId="0" fontId="22" fillId="23" borderId="2" xfId="7" applyFont="1" applyFill="1" applyBorder="1" applyAlignment="1" applyProtection="1">
      <alignment horizontal="center" vertical="center" wrapText="1"/>
    </xf>
    <xf numFmtId="0" fontId="0" fillId="3" borderId="8" xfId="0" applyFill="1" applyBorder="1"/>
    <xf numFmtId="0" fontId="13" fillId="3" borderId="30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48" xfId="0" applyFont="1" applyFill="1" applyBorder="1" applyAlignment="1">
      <alignment horizontal="center" vertical="center" wrapText="1"/>
    </xf>
    <xf numFmtId="0" fontId="16" fillId="3" borderId="47" xfId="0" applyFont="1" applyFill="1" applyBorder="1" applyAlignment="1">
      <alignment horizontal="center" vertical="center" wrapText="1"/>
    </xf>
    <xf numFmtId="0" fontId="16" fillId="3" borderId="48" xfId="0" applyFont="1" applyFill="1" applyBorder="1" applyAlignment="1">
      <alignment horizontal="center" vertical="center" wrapText="1"/>
    </xf>
    <xf numFmtId="0" fontId="17" fillId="3" borderId="47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7" fillId="3" borderId="48" xfId="0" applyFont="1" applyFill="1" applyBorder="1" applyAlignment="1">
      <alignment horizontal="center" vertical="center" wrapText="1"/>
    </xf>
    <xf numFmtId="0" fontId="18" fillId="3" borderId="47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0" fontId="13" fillId="3" borderId="47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3" fillId="3" borderId="48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0" fillId="3" borderId="48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0" xfId="3" applyFont="1" applyFill="1" applyBorder="1" applyAlignment="1" applyProtection="1">
      <alignment vertical="center" wrapText="1"/>
    </xf>
    <xf numFmtId="0" fontId="7" fillId="3" borderId="0" xfId="0" applyFont="1" applyFill="1" applyAlignment="1">
      <alignment vertical="top" wrapText="1"/>
    </xf>
    <xf numFmtId="0" fontId="7" fillId="3" borderId="0" xfId="0" applyFont="1" applyFill="1" applyAlignment="1">
      <alignment horizontal="center" vertical="top" wrapText="1"/>
    </xf>
    <xf numFmtId="0" fontId="7" fillId="3" borderId="0" xfId="0" applyFont="1" applyFill="1"/>
    <xf numFmtId="0" fontId="13" fillId="3" borderId="50" xfId="0" applyFont="1" applyFill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center" wrapText="1"/>
    </xf>
    <xf numFmtId="0" fontId="13" fillId="3" borderId="46" xfId="0" applyFont="1" applyFill="1" applyBorder="1" applyAlignment="1">
      <alignment horizontal="center" vertical="center" wrapText="1"/>
    </xf>
    <xf numFmtId="0" fontId="9" fillId="22" borderId="8" xfId="0" applyFont="1" applyFill="1" applyBorder="1" applyAlignment="1">
      <alignment horizontal="center" vertical="center" wrapText="1"/>
    </xf>
    <xf numFmtId="0" fontId="13" fillId="22" borderId="30" xfId="0" applyFont="1" applyFill="1" applyBorder="1" applyAlignment="1">
      <alignment horizontal="left" vertical="center"/>
    </xf>
    <xf numFmtId="0" fontId="13" fillId="22" borderId="30" xfId="0" applyFont="1" applyFill="1" applyBorder="1" applyAlignment="1">
      <alignment horizontal="center" vertical="center" wrapText="1"/>
    </xf>
    <xf numFmtId="0" fontId="14" fillId="22" borderId="9" xfId="0" applyFont="1" applyFill="1" applyBorder="1" applyAlignment="1">
      <alignment horizontal="center" vertical="center" wrapText="1"/>
    </xf>
    <xf numFmtId="0" fontId="13" fillId="22" borderId="47" xfId="0" applyFont="1" applyFill="1" applyBorder="1" applyAlignment="1">
      <alignment horizontal="center" vertical="center" wrapText="1"/>
    </xf>
    <xf numFmtId="0" fontId="18" fillId="22" borderId="47" xfId="0" applyFont="1" applyFill="1" applyBorder="1" applyAlignment="1">
      <alignment horizontal="center" vertical="center" wrapText="1"/>
    </xf>
    <xf numFmtId="0" fontId="20" fillId="22" borderId="47" xfId="0" applyFont="1" applyFill="1" applyBorder="1" applyAlignment="1">
      <alignment horizontal="center" vertical="center" wrapText="1"/>
    </xf>
    <xf numFmtId="0" fontId="14" fillId="22" borderId="50" xfId="0" applyFont="1" applyFill="1" applyBorder="1" applyAlignment="1">
      <alignment horizontal="center" vertical="center" wrapText="1"/>
    </xf>
    <xf numFmtId="0" fontId="13" fillId="22" borderId="45" xfId="0" applyFont="1" applyFill="1" applyBorder="1" applyAlignment="1">
      <alignment horizontal="center" vertical="center" wrapText="1"/>
    </xf>
    <xf numFmtId="0" fontId="14" fillId="22" borderId="46" xfId="0" applyFont="1" applyFill="1" applyBorder="1" applyAlignment="1">
      <alignment horizontal="center" vertical="center" wrapText="1"/>
    </xf>
    <xf numFmtId="0" fontId="13" fillId="22" borderId="48" xfId="0" applyFont="1" applyFill="1" applyBorder="1" applyAlignment="1">
      <alignment horizontal="center" vertical="center" wrapText="1"/>
    </xf>
    <xf numFmtId="0" fontId="18" fillId="22" borderId="48" xfId="0" applyFont="1" applyFill="1" applyBorder="1" applyAlignment="1">
      <alignment horizontal="center" vertical="center" wrapText="1"/>
    </xf>
    <xf numFmtId="0" fontId="20" fillId="22" borderId="48" xfId="0" applyFont="1" applyFill="1" applyBorder="1" applyAlignment="1">
      <alignment horizontal="center" vertical="center" wrapText="1"/>
    </xf>
    <xf numFmtId="0" fontId="22" fillId="32" borderId="2" xfId="7" applyFont="1" applyFill="1" applyBorder="1" applyAlignment="1" applyProtection="1">
      <alignment horizontal="center" vertical="center" wrapText="1"/>
    </xf>
    <xf numFmtId="0" fontId="22" fillId="33" borderId="2" xfId="7" applyFont="1" applyFill="1" applyBorder="1" applyAlignment="1" applyProtection="1">
      <alignment horizontal="center" vertical="center" wrapText="1"/>
    </xf>
    <xf numFmtId="0" fontId="22" fillId="34" borderId="2" xfId="7" applyFont="1" applyFill="1" applyBorder="1" applyAlignment="1" applyProtection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34" borderId="2" xfId="0" applyFont="1" applyFill="1" applyBorder="1" applyAlignment="1">
      <alignment horizontal="center" vertical="center" wrapText="1"/>
    </xf>
    <xf numFmtId="0" fontId="12" fillId="33" borderId="2" xfId="0" applyFont="1" applyFill="1" applyBorder="1" applyAlignment="1">
      <alignment horizontal="center" vertical="center" wrapText="1"/>
    </xf>
    <xf numFmtId="0" fontId="12" fillId="31" borderId="2" xfId="0" applyFont="1" applyFill="1" applyBorder="1" applyAlignment="1">
      <alignment horizontal="center" vertical="center" wrapText="1"/>
    </xf>
    <xf numFmtId="0" fontId="38" fillId="3" borderId="0" xfId="7" applyFont="1" applyFill="1" applyBorder="1" applyAlignment="1" applyProtection="1">
      <alignment horizontal="center" vertical="center" wrapText="1"/>
    </xf>
    <xf numFmtId="0" fontId="0" fillId="22" borderId="5" xfId="0" applyFill="1" applyBorder="1"/>
    <xf numFmtId="0" fontId="28" fillId="22" borderId="6" xfId="0" applyFont="1" applyFill="1" applyBorder="1"/>
    <xf numFmtId="0" fontId="27" fillId="22" borderId="6" xfId="0" applyFont="1" applyFill="1" applyBorder="1" applyAlignment="1">
      <alignment horizontal="right"/>
    </xf>
    <xf numFmtId="3" fontId="41" fillId="22" borderId="2" xfId="13" applyNumberFormat="1" applyFont="1" applyFill="1" applyBorder="1" applyAlignment="1">
      <alignment horizontal="center"/>
    </xf>
    <xf numFmtId="0" fontId="6" fillId="3" borderId="50" xfId="4" applyFont="1" applyFill="1" applyBorder="1" applyAlignment="1">
      <alignment vertical="center" wrapText="1"/>
    </xf>
    <xf numFmtId="0" fontId="8" fillId="5" borderId="15" xfId="4" applyFont="1" applyFill="1" applyBorder="1" applyAlignment="1">
      <alignment horizontal="center" vertical="center" wrapText="1"/>
    </xf>
    <xf numFmtId="0" fontId="8" fillId="5" borderId="27" xfId="4" applyFont="1" applyFill="1" applyBorder="1" applyAlignment="1">
      <alignment horizontal="center" vertical="center" wrapText="1"/>
    </xf>
    <xf numFmtId="0" fontId="8" fillId="5" borderId="7" xfId="10" applyFont="1" applyFill="1" applyBorder="1" applyAlignment="1">
      <alignment horizontal="center" vertical="center" wrapText="1"/>
    </xf>
    <xf numFmtId="17" fontId="8" fillId="5" borderId="16" xfId="4" applyNumberFormat="1" applyFont="1" applyFill="1" applyBorder="1" applyAlignment="1">
      <alignment horizontal="center" vertical="center" wrapText="1"/>
    </xf>
    <xf numFmtId="17" fontId="8" fillId="5" borderId="15" xfId="4" applyNumberFormat="1" applyFont="1" applyFill="1" applyBorder="1" applyAlignment="1">
      <alignment horizontal="center" vertical="center" wrapText="1"/>
    </xf>
    <xf numFmtId="0" fontId="3" fillId="0" borderId="20" xfId="4" applyBorder="1" applyAlignment="1">
      <alignment horizontal="center" vertical="center"/>
    </xf>
    <xf numFmtId="0" fontId="8" fillId="22" borderId="59" xfId="10" applyFont="1" applyFill="1" applyBorder="1" applyAlignment="1">
      <alignment horizontal="center" vertical="center"/>
    </xf>
    <xf numFmtId="3" fontId="0" fillId="5" borderId="55" xfId="0" applyNumberFormat="1" applyFill="1" applyBorder="1" applyAlignment="1">
      <alignment horizontal="center" vertical="center"/>
    </xf>
    <xf numFmtId="3" fontId="0" fillId="5" borderId="68" xfId="0" applyNumberFormat="1" applyFill="1" applyBorder="1" applyAlignment="1">
      <alignment horizontal="center" vertical="center"/>
    </xf>
    <xf numFmtId="3" fontId="0" fillId="5" borderId="20" xfId="0" applyNumberFormat="1" applyFill="1" applyBorder="1" applyAlignment="1">
      <alignment horizontal="center" vertical="center"/>
    </xf>
    <xf numFmtId="3" fontId="3" fillId="0" borderId="11" xfId="4" applyNumberFormat="1" applyBorder="1" applyAlignment="1">
      <alignment horizontal="center" vertical="center"/>
    </xf>
    <xf numFmtId="3" fontId="3" fillId="0" borderId="69" xfId="4" applyNumberFormat="1" applyBorder="1" applyAlignment="1">
      <alignment horizontal="center" vertical="center"/>
    </xf>
    <xf numFmtId="3" fontId="0" fillId="5" borderId="36" xfId="0" applyNumberFormat="1" applyFill="1" applyBorder="1" applyAlignment="1">
      <alignment horizontal="center" vertical="center"/>
    </xf>
    <xf numFmtId="3" fontId="0" fillId="5" borderId="69" xfId="0" applyNumberFormat="1" applyFill="1" applyBorder="1" applyAlignment="1">
      <alignment horizontal="center" vertical="center"/>
    </xf>
    <xf numFmtId="3" fontId="0" fillId="5" borderId="11" xfId="0" applyNumberFormat="1" applyFill="1" applyBorder="1" applyAlignment="1">
      <alignment horizontal="center" vertical="center"/>
    </xf>
    <xf numFmtId="0" fontId="8" fillId="22" borderId="59" xfId="4" applyFont="1" applyFill="1" applyBorder="1" applyAlignment="1">
      <alignment horizontal="center" vertical="center"/>
    </xf>
    <xf numFmtId="0" fontId="3" fillId="0" borderId="20" xfId="10" applyFont="1" applyBorder="1" applyAlignment="1">
      <alignment horizontal="center" vertical="center"/>
    </xf>
    <xf numFmtId="0" fontId="3" fillId="0" borderId="71" xfId="4" applyBorder="1" applyAlignment="1">
      <alignment horizontal="center" vertical="center"/>
    </xf>
    <xf numFmtId="0" fontId="8" fillId="22" borderId="53" xfId="4" applyFont="1" applyFill="1" applyBorder="1" applyAlignment="1">
      <alignment horizontal="center" vertical="center"/>
    </xf>
    <xf numFmtId="3" fontId="3" fillId="0" borderId="24" xfId="4" applyNumberFormat="1" applyBorder="1" applyAlignment="1">
      <alignment horizontal="center" vertical="center"/>
    </xf>
    <xf numFmtId="3" fontId="3" fillId="0" borderId="70" xfId="4" applyNumberFormat="1" applyBorder="1" applyAlignment="1">
      <alignment horizontal="center" vertical="center"/>
    </xf>
    <xf numFmtId="3" fontId="0" fillId="5" borderId="70" xfId="0" applyNumberForma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27" fillId="0" borderId="0" xfId="0" applyFont="1" applyAlignment="1">
      <alignment horizontal="right"/>
    </xf>
    <xf numFmtId="3" fontId="27" fillId="0" borderId="2" xfId="0" applyNumberFormat="1" applyFont="1" applyBorder="1" applyAlignment="1">
      <alignment horizontal="center"/>
    </xf>
    <xf numFmtId="3" fontId="27" fillId="5" borderId="7" xfId="0" applyNumberFormat="1" applyFont="1" applyFill="1" applyBorder="1" applyAlignment="1">
      <alignment horizontal="center" vertical="center"/>
    </xf>
    <xf numFmtId="0" fontId="42" fillId="0" borderId="0" xfId="0" applyFont="1"/>
    <xf numFmtId="165" fontId="24" fillId="24" borderId="36" xfId="1" applyNumberFormat="1" applyFont="1" applyFill="1" applyBorder="1" applyAlignment="1">
      <alignment horizontal="center" vertical="center"/>
    </xf>
    <xf numFmtId="0" fontId="1" fillId="24" borderId="10" xfId="0" applyFont="1" applyFill="1" applyBorder="1" applyAlignment="1">
      <alignment vertical="center"/>
    </xf>
    <xf numFmtId="0" fontId="0" fillId="7" borderId="41" xfId="0" applyFill="1" applyBorder="1"/>
    <xf numFmtId="0" fontId="0" fillId="7" borderId="23" xfId="0" applyFill="1" applyBorder="1"/>
    <xf numFmtId="165" fontId="0" fillId="10" borderId="31" xfId="1" applyNumberFormat="1" applyFont="1" applyFill="1" applyBorder="1"/>
    <xf numFmtId="165" fontId="0" fillId="10" borderId="4" xfId="1" applyNumberFormat="1" applyFont="1" applyFill="1" applyBorder="1"/>
    <xf numFmtId="165" fontId="0" fillId="10" borderId="12" xfId="1" applyNumberFormat="1" applyFont="1" applyFill="1" applyBorder="1"/>
    <xf numFmtId="0" fontId="23" fillId="22" borderId="5" xfId="3" applyFont="1" applyFill="1" applyBorder="1" applyAlignment="1" applyProtection="1">
      <alignment horizontal="center" vertical="center"/>
    </xf>
    <xf numFmtId="165" fontId="24" fillId="24" borderId="51" xfId="1" applyNumberFormat="1" applyFont="1" applyFill="1" applyBorder="1" applyAlignment="1">
      <alignment horizontal="center" vertical="center"/>
    </xf>
    <xf numFmtId="165" fontId="24" fillId="24" borderId="52" xfId="1" applyNumberFormat="1" applyFont="1" applyFill="1" applyBorder="1" applyAlignment="1">
      <alignment horizontal="center" vertical="center" wrapText="1"/>
    </xf>
    <xf numFmtId="165" fontId="25" fillId="25" borderId="52" xfId="1" applyNumberFormat="1" applyFont="1" applyFill="1" applyBorder="1" applyAlignment="1">
      <alignment horizontal="center" vertical="center" wrapText="1"/>
    </xf>
    <xf numFmtId="0" fontId="0" fillId="10" borderId="11" xfId="0" applyFill="1" applyBorder="1"/>
    <xf numFmtId="0" fontId="0" fillId="10" borderId="11" xfId="0" applyFill="1" applyBorder="1" applyAlignment="1">
      <alignment vertical="center"/>
    </xf>
    <xf numFmtId="0" fontId="0" fillId="10" borderId="3" xfId="0" applyFill="1" applyBorder="1"/>
    <xf numFmtId="165" fontId="0" fillId="10" borderId="0" xfId="1" applyNumberFormat="1" applyFont="1" applyFill="1" applyBorder="1"/>
    <xf numFmtId="165" fontId="0" fillId="7" borderId="0" xfId="1" applyNumberFormat="1" applyFont="1" applyFill="1" applyBorder="1"/>
    <xf numFmtId="165" fontId="0" fillId="10" borderId="40" xfId="1" applyNumberFormat="1" applyFont="1" applyFill="1" applyBorder="1"/>
    <xf numFmtId="165" fontId="0" fillId="10" borderId="63" xfId="1" applyNumberFormat="1" applyFont="1" applyFill="1" applyBorder="1"/>
    <xf numFmtId="165" fontId="0" fillId="7" borderId="59" xfId="1" applyNumberFormat="1" applyFont="1" applyFill="1" applyBorder="1"/>
    <xf numFmtId="165" fontId="0" fillId="7" borderId="62" xfId="1" applyNumberFormat="1" applyFont="1" applyFill="1" applyBorder="1"/>
    <xf numFmtId="0" fontId="0" fillId="10" borderId="72" xfId="0" applyFill="1" applyBorder="1" applyAlignment="1">
      <alignment vertical="center"/>
    </xf>
    <xf numFmtId="165" fontId="0" fillId="10" borderId="38" xfId="1" applyNumberFormat="1" applyFont="1" applyFill="1" applyBorder="1"/>
    <xf numFmtId="165" fontId="0" fillId="10" borderId="30" xfId="1" applyNumberFormat="1" applyFont="1" applyFill="1" applyBorder="1"/>
    <xf numFmtId="0" fontId="0" fillId="10" borderId="67" xfId="0" applyFill="1" applyBorder="1" applyAlignment="1">
      <alignment horizontal="center" vertical="center"/>
    </xf>
    <xf numFmtId="0" fontId="0" fillId="10" borderId="67" xfId="0" applyFill="1" applyBorder="1" applyAlignment="1">
      <alignment vertical="center"/>
    </xf>
    <xf numFmtId="0" fontId="0" fillId="10" borderId="66" xfId="0" applyFill="1" applyBorder="1" applyAlignment="1">
      <alignment vertical="center"/>
    </xf>
    <xf numFmtId="0" fontId="0" fillId="10" borderId="67" xfId="0" applyFill="1" applyBorder="1"/>
    <xf numFmtId="0" fontId="1" fillId="5" borderId="10" xfId="0" applyFont="1" applyFill="1" applyBorder="1" applyAlignment="1">
      <alignment horizontal="center" vertical="center"/>
    </xf>
    <xf numFmtId="165" fontId="24" fillId="5" borderId="51" xfId="1" applyNumberFormat="1" applyFont="1" applyFill="1" applyBorder="1" applyAlignment="1">
      <alignment horizontal="center" vertical="center"/>
    </xf>
    <xf numFmtId="165" fontId="25" fillId="5" borderId="52" xfId="1" applyNumberFormat="1" applyFont="1" applyFill="1" applyBorder="1" applyAlignment="1">
      <alignment horizontal="center" vertical="center" wrapText="1"/>
    </xf>
    <xf numFmtId="165" fontId="0" fillId="7" borderId="53" xfId="1" applyNumberFormat="1" applyFont="1" applyFill="1" applyBorder="1"/>
    <xf numFmtId="165" fontId="0" fillId="10" borderId="59" xfId="1" applyNumberFormat="1" applyFont="1" applyFill="1" applyBorder="1"/>
    <xf numFmtId="165" fontId="0" fillId="10" borderId="62" xfId="1" applyNumberFormat="1" applyFont="1" applyFill="1" applyBorder="1"/>
    <xf numFmtId="0" fontId="0" fillId="10" borderId="73" xfId="0" applyFill="1" applyBorder="1" applyAlignment="1">
      <alignment vertical="center"/>
    </xf>
    <xf numFmtId="0" fontId="0" fillId="10" borderId="73" xfId="0" applyFill="1" applyBorder="1"/>
    <xf numFmtId="165" fontId="0" fillId="10" borderId="53" xfId="1" applyNumberFormat="1" applyFont="1" applyFill="1" applyBorder="1"/>
    <xf numFmtId="0" fontId="1" fillId="5" borderId="5" xfId="0" applyFont="1" applyFill="1" applyBorder="1" applyAlignment="1">
      <alignment vertical="center"/>
    </xf>
    <xf numFmtId="165" fontId="0" fillId="5" borderId="6" xfId="1" applyNumberFormat="1" applyFont="1" applyFill="1" applyBorder="1"/>
    <xf numFmtId="165" fontId="0" fillId="5" borderId="7" xfId="1" applyNumberFormat="1" applyFont="1" applyFill="1" applyBorder="1"/>
    <xf numFmtId="0" fontId="1" fillId="5" borderId="5" xfId="0" applyFont="1" applyFill="1" applyBorder="1"/>
    <xf numFmtId="165" fontId="0" fillId="5" borderId="30" xfId="1" applyNumberFormat="1" applyFont="1" applyFill="1" applyBorder="1"/>
    <xf numFmtId="165" fontId="0" fillId="5" borderId="9" xfId="1" applyNumberFormat="1" applyFont="1" applyFill="1" applyBorder="1"/>
    <xf numFmtId="165" fontId="0" fillId="5" borderId="45" xfId="1" applyNumberFormat="1" applyFont="1" applyFill="1" applyBorder="1"/>
    <xf numFmtId="165" fontId="0" fillId="5" borderId="46" xfId="1" applyNumberFormat="1" applyFont="1" applyFill="1" applyBorder="1"/>
    <xf numFmtId="165" fontId="0" fillId="10" borderId="43" xfId="1" applyNumberFormat="1" applyFont="1" applyFill="1" applyBorder="1"/>
    <xf numFmtId="0" fontId="0" fillId="10" borderId="20" xfId="0" applyFill="1" applyBorder="1" applyAlignment="1">
      <alignment vertical="center"/>
    </xf>
    <xf numFmtId="165" fontId="0" fillId="10" borderId="21" xfId="1" applyNumberFormat="1" applyFont="1" applyFill="1" applyBorder="1"/>
    <xf numFmtId="0" fontId="0" fillId="10" borderId="20" xfId="0" applyFill="1" applyBorder="1"/>
    <xf numFmtId="0" fontId="1" fillId="5" borderId="8" xfId="0" applyFont="1" applyFill="1" applyBorder="1"/>
    <xf numFmtId="0" fontId="0" fillId="7" borderId="26" xfId="0" applyFill="1" applyBorder="1"/>
    <xf numFmtId="0" fontId="0" fillId="7" borderId="65" xfId="0" applyFill="1" applyBorder="1"/>
    <xf numFmtId="165" fontId="0" fillId="26" borderId="43" xfId="1" applyNumberFormat="1" applyFont="1" applyFill="1" applyBorder="1"/>
    <xf numFmtId="0" fontId="1" fillId="7" borderId="28" xfId="0" applyFont="1" applyFill="1" applyBorder="1"/>
    <xf numFmtId="0" fontId="1" fillId="7" borderId="37" xfId="0" applyFont="1" applyFill="1" applyBorder="1"/>
    <xf numFmtId="165" fontId="1" fillId="7" borderId="37" xfId="1" applyNumberFormat="1" applyFont="1" applyFill="1" applyBorder="1"/>
    <xf numFmtId="43" fontId="1" fillId="7" borderId="37" xfId="1" applyFont="1" applyFill="1" applyBorder="1"/>
    <xf numFmtId="167" fontId="1" fillId="7" borderId="37" xfId="1" applyNumberFormat="1" applyFont="1" applyFill="1" applyBorder="1"/>
    <xf numFmtId="165" fontId="1" fillId="7" borderId="39" xfId="1" applyNumberFormat="1" applyFont="1" applyFill="1" applyBorder="1"/>
    <xf numFmtId="165" fontId="0" fillId="0" borderId="24" xfId="1" applyNumberFormat="1" applyFont="1" applyBorder="1"/>
    <xf numFmtId="165" fontId="0" fillId="0" borderId="43" xfId="1" applyNumberFormat="1" applyFont="1" applyFill="1" applyBorder="1"/>
    <xf numFmtId="165" fontId="0" fillId="0" borderId="20" xfId="1" applyNumberFormat="1" applyFont="1" applyBorder="1"/>
    <xf numFmtId="165" fontId="0" fillId="0" borderId="22" xfId="1" applyNumberFormat="1" applyFont="1" applyFill="1" applyBorder="1"/>
    <xf numFmtId="165" fontId="0" fillId="5" borderId="5" xfId="1" applyNumberFormat="1" applyFont="1" applyFill="1" applyBorder="1"/>
    <xf numFmtId="165" fontId="1" fillId="5" borderId="6" xfId="1" applyNumberFormat="1" applyFont="1" applyFill="1" applyBorder="1"/>
    <xf numFmtId="165" fontId="0" fillId="5" borderId="8" xfId="1" applyNumberFormat="1" applyFont="1" applyFill="1" applyBorder="1"/>
    <xf numFmtId="165" fontId="1" fillId="5" borderId="30" xfId="1" applyNumberFormat="1" applyFont="1" applyFill="1" applyBorder="1"/>
    <xf numFmtId="165" fontId="1" fillId="5" borderId="31" xfId="1" applyNumberFormat="1" applyFont="1" applyFill="1" applyBorder="1" applyAlignment="1">
      <alignment wrapText="1"/>
    </xf>
    <xf numFmtId="165" fontId="1" fillId="5" borderId="4" xfId="1" applyNumberFormat="1" applyFont="1" applyFill="1" applyBorder="1" applyAlignment="1">
      <alignment wrapText="1"/>
    </xf>
    <xf numFmtId="165" fontId="1" fillId="0" borderId="35" xfId="1" applyNumberFormat="1" applyFont="1" applyBorder="1"/>
    <xf numFmtId="0" fontId="23" fillId="0" borderId="0" xfId="3" applyFont="1" applyFill="1" applyBorder="1" applyAlignment="1" applyProtection="1">
      <alignment horizontal="center" vertical="center"/>
    </xf>
    <xf numFmtId="165" fontId="1" fillId="0" borderId="15" xfId="1" applyNumberFormat="1" applyFont="1" applyBorder="1"/>
    <xf numFmtId="165" fontId="1" fillId="0" borderId="16" xfId="1" applyNumberFormat="1" applyFont="1" applyBorder="1"/>
    <xf numFmtId="165" fontId="1" fillId="0" borderId="17" xfId="1" applyNumberFormat="1" applyFont="1" applyBorder="1" applyAlignment="1">
      <alignment wrapText="1"/>
    </xf>
    <xf numFmtId="165" fontId="1" fillId="3" borderId="17" xfId="1" applyNumberFormat="1" applyFont="1" applyFill="1" applyBorder="1" applyAlignment="1">
      <alignment wrapText="1"/>
    </xf>
    <xf numFmtId="165" fontId="1" fillId="3" borderId="19" xfId="1" applyNumberFormat="1" applyFont="1" applyFill="1" applyBorder="1" applyAlignment="1">
      <alignment wrapText="1"/>
    </xf>
    <xf numFmtId="165" fontId="25" fillId="25" borderId="34" xfId="1" applyNumberFormat="1" applyFont="1" applyFill="1" applyBorder="1" applyAlignment="1">
      <alignment horizontal="center" vertical="center" wrapText="1"/>
    </xf>
    <xf numFmtId="165" fontId="0" fillId="0" borderId="43" xfId="0" applyNumberFormat="1" applyBorder="1"/>
    <xf numFmtId="165" fontId="0" fillId="0" borderId="52" xfId="0" applyNumberFormat="1" applyBorder="1"/>
    <xf numFmtId="0" fontId="0" fillId="0" borderId="19" xfId="0" applyBorder="1"/>
    <xf numFmtId="165" fontId="0" fillId="30" borderId="19" xfId="0" applyNumberFormat="1" applyFill="1" applyBorder="1"/>
    <xf numFmtId="0" fontId="0" fillId="30" borderId="19" xfId="0" applyFill="1" applyBorder="1"/>
    <xf numFmtId="165" fontId="0" fillId="30" borderId="4" xfId="0" applyNumberFormat="1" applyFill="1" applyBorder="1"/>
    <xf numFmtId="165" fontId="0" fillId="30" borderId="14" xfId="0" applyNumberFormat="1" applyFill="1" applyBorder="1"/>
    <xf numFmtId="0" fontId="1" fillId="24" borderId="10" xfId="0" applyFont="1" applyFill="1" applyBorder="1" applyAlignment="1">
      <alignment horizontal="center" wrapText="1"/>
    </xf>
    <xf numFmtId="165" fontId="0" fillId="26" borderId="34" xfId="1" applyNumberFormat="1" applyFont="1" applyFill="1" applyBorder="1"/>
    <xf numFmtId="165" fontId="0" fillId="26" borderId="40" xfId="1" applyNumberFormat="1" applyFont="1" applyFill="1" applyBorder="1"/>
    <xf numFmtId="1" fontId="0" fillId="0" borderId="1" xfId="0" applyNumberFormat="1" applyBorder="1"/>
    <xf numFmtId="1" fontId="0" fillId="0" borderId="43" xfId="0" applyNumberFormat="1" applyBorder="1"/>
    <xf numFmtId="1" fontId="0" fillId="0" borderId="22" xfId="0" applyNumberFormat="1" applyBorder="1"/>
    <xf numFmtId="165" fontId="0" fillId="26" borderId="22" xfId="1" applyNumberFormat="1" applyFont="1" applyFill="1" applyBorder="1"/>
    <xf numFmtId="165" fontId="0" fillId="26" borderId="59" xfId="1" applyNumberFormat="1" applyFont="1" applyFill="1" applyBorder="1"/>
    <xf numFmtId="0" fontId="1" fillId="5" borderId="15" xfId="0" applyFont="1" applyFill="1" applyBorder="1"/>
    <xf numFmtId="165" fontId="0" fillId="5" borderId="17" xfId="1" applyNumberFormat="1" applyFont="1" applyFill="1" applyBorder="1"/>
    <xf numFmtId="1" fontId="0" fillId="0" borderId="19" xfId="0" applyNumberFormat="1" applyBorder="1"/>
    <xf numFmtId="0" fontId="1" fillId="5" borderId="28" xfId="0" applyFont="1" applyFill="1" applyBorder="1"/>
    <xf numFmtId="165" fontId="0" fillId="5" borderId="37" xfId="1" applyNumberFormat="1" applyFont="1" applyFill="1" applyBorder="1"/>
    <xf numFmtId="1" fontId="0" fillId="0" borderId="39" xfId="0" applyNumberFormat="1" applyBorder="1"/>
    <xf numFmtId="0" fontId="8" fillId="16" borderId="15" xfId="10" applyFont="1" applyFill="1" applyBorder="1" applyAlignment="1">
      <alignment horizontal="center" vertical="center" wrapText="1"/>
    </xf>
    <xf numFmtId="0" fontId="8" fillId="16" borderId="7" xfId="10" applyFont="1" applyFill="1" applyBorder="1" applyAlignment="1">
      <alignment horizontal="center" vertical="center" wrapText="1"/>
    </xf>
    <xf numFmtId="3" fontId="3" fillId="15" borderId="20" xfId="4" applyNumberFormat="1" applyFill="1" applyBorder="1" applyAlignment="1">
      <alignment horizontal="center" vertical="center"/>
    </xf>
    <xf numFmtId="3" fontId="3" fillId="15" borderId="68" xfId="4" applyNumberFormat="1" applyFill="1" applyBorder="1" applyAlignment="1">
      <alignment horizontal="center" vertical="center"/>
    </xf>
    <xf numFmtId="165" fontId="25" fillId="5" borderId="53" xfId="1" applyNumberFormat="1" applyFont="1" applyFill="1" applyBorder="1" applyAlignment="1">
      <alignment horizontal="center" vertical="center" wrapText="1"/>
    </xf>
    <xf numFmtId="165" fontId="0" fillId="10" borderId="49" xfId="1" applyNumberFormat="1" applyFont="1" applyFill="1" applyBorder="1"/>
    <xf numFmtId="165" fontId="0" fillId="10" borderId="44" xfId="1" applyNumberFormat="1" applyFont="1" applyFill="1" applyBorder="1"/>
    <xf numFmtId="165" fontId="0" fillId="7" borderId="51" xfId="1" applyNumberFormat="1" applyFont="1" applyFill="1" applyBorder="1"/>
    <xf numFmtId="0" fontId="0" fillId="26" borderId="1" xfId="0" applyFill="1" applyBorder="1"/>
    <xf numFmtId="165" fontId="0" fillId="26" borderId="1" xfId="0" applyNumberFormat="1" applyFill="1" applyBorder="1"/>
    <xf numFmtId="0" fontId="0" fillId="26" borderId="43" xfId="0" applyFill="1" applyBorder="1"/>
    <xf numFmtId="165" fontId="0" fillId="26" borderId="43" xfId="0" applyNumberFormat="1" applyFill="1" applyBorder="1"/>
    <xf numFmtId="0" fontId="0" fillId="26" borderId="22" xfId="0" applyFill="1" applyBorder="1"/>
    <xf numFmtId="165" fontId="0" fillId="26" borderId="22" xfId="0" applyNumberFormat="1" applyFill="1" applyBorder="1"/>
    <xf numFmtId="165" fontId="0" fillId="5" borderId="19" xfId="0" applyNumberFormat="1" applyFill="1" applyBorder="1"/>
    <xf numFmtId="0" fontId="0" fillId="5" borderId="17" xfId="0" applyFill="1" applyBorder="1"/>
    <xf numFmtId="1" fontId="0" fillId="5" borderId="17" xfId="0" applyNumberFormat="1" applyFill="1" applyBorder="1"/>
    <xf numFmtId="0" fontId="0" fillId="5" borderId="30" xfId="0" applyFill="1" applyBorder="1"/>
    <xf numFmtId="1" fontId="0" fillId="5" borderId="30" xfId="0" applyNumberFormat="1" applyFill="1" applyBorder="1"/>
    <xf numFmtId="1" fontId="0" fillId="5" borderId="9" xfId="0" applyNumberFormat="1" applyFill="1" applyBorder="1"/>
    <xf numFmtId="0" fontId="0" fillId="5" borderId="6" xfId="0" applyFill="1" applyBorder="1"/>
    <xf numFmtId="1" fontId="0" fillId="5" borderId="6" xfId="0" applyNumberFormat="1" applyFill="1" applyBorder="1"/>
    <xf numFmtId="1" fontId="0" fillId="5" borderId="7" xfId="0" applyNumberFormat="1" applyFill="1" applyBorder="1"/>
    <xf numFmtId="0" fontId="20" fillId="3" borderId="0" xfId="0" applyFont="1" applyFill="1" applyAlignment="1">
      <alignment horizontal="center" vertical="center" wrapText="1"/>
    </xf>
    <xf numFmtId="0" fontId="7" fillId="3" borderId="45" xfId="0" applyFont="1" applyFill="1" applyBorder="1" applyAlignment="1">
      <alignment horizontal="left" vertical="center" wrapText="1"/>
    </xf>
    <xf numFmtId="0" fontId="6" fillId="3" borderId="45" xfId="4" applyFont="1" applyFill="1" applyBorder="1" applyAlignment="1">
      <alignment horizontal="center" vertical="center" wrapText="1"/>
    </xf>
    <xf numFmtId="165" fontId="0" fillId="10" borderId="34" xfId="1" applyNumberFormat="1" applyFont="1" applyFill="1" applyBorder="1"/>
    <xf numFmtId="165" fontId="0" fillId="10" borderId="64" xfId="1" applyNumberFormat="1" applyFont="1" applyFill="1" applyBorder="1"/>
    <xf numFmtId="165" fontId="0" fillId="10" borderId="69" xfId="1" applyNumberFormat="1" applyFont="1" applyFill="1" applyBorder="1"/>
    <xf numFmtId="165" fontId="0" fillId="10" borderId="36" xfId="1" applyNumberFormat="1" applyFont="1" applyFill="1" applyBorder="1"/>
    <xf numFmtId="165" fontId="0" fillId="5" borderId="2" xfId="1" applyNumberFormat="1" applyFont="1" applyFill="1" applyBorder="1"/>
    <xf numFmtId="0" fontId="1" fillId="5" borderId="50" xfId="0" applyFont="1" applyFill="1" applyBorder="1" applyAlignment="1">
      <alignment vertical="center"/>
    </xf>
    <xf numFmtId="165" fontId="24" fillId="5" borderId="53" xfId="1" applyNumberFormat="1" applyFont="1" applyFill="1" applyBorder="1" applyAlignment="1">
      <alignment horizontal="center" vertical="center" wrapText="1"/>
    </xf>
    <xf numFmtId="165" fontId="25" fillId="5" borderId="51" xfId="1" applyNumberFormat="1" applyFont="1" applyFill="1" applyBorder="1" applyAlignment="1">
      <alignment horizontal="center" vertical="center" wrapText="1"/>
    </xf>
    <xf numFmtId="165" fontId="25" fillId="5" borderId="2" xfId="1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0" fontId="3" fillId="0" borderId="43" xfId="4" applyBorder="1" applyAlignment="1">
      <alignment horizontal="center" vertical="center"/>
    </xf>
    <xf numFmtId="0" fontId="8" fillId="22" borderId="43" xfId="4" applyFont="1" applyFill="1" applyBorder="1" applyAlignment="1">
      <alignment horizontal="center" vertical="center"/>
    </xf>
    <xf numFmtId="3" fontId="3" fillId="0" borderId="43" xfId="4" applyNumberFormat="1" applyBorder="1" applyAlignment="1">
      <alignment horizontal="center" vertical="center"/>
    </xf>
    <xf numFmtId="3" fontId="0" fillId="5" borderId="43" xfId="0" applyNumberFormat="1" applyFill="1" applyBorder="1" applyAlignment="1">
      <alignment horizontal="center" vertical="center"/>
    </xf>
    <xf numFmtId="3" fontId="0" fillId="5" borderId="6" xfId="0" applyNumberFormat="1" applyFill="1" applyBorder="1" applyAlignment="1">
      <alignment horizontal="center" vertical="center"/>
    </xf>
    <xf numFmtId="3" fontId="0" fillId="5" borderId="7" xfId="0" applyNumberFormat="1" applyFill="1" applyBorder="1" applyAlignment="1">
      <alignment horizontal="center" vertical="center"/>
    </xf>
    <xf numFmtId="3" fontId="0" fillId="5" borderId="44" xfId="0" applyNumberFormat="1" applyFill="1" applyBorder="1" applyAlignment="1">
      <alignment horizontal="center" vertical="center"/>
    </xf>
    <xf numFmtId="3" fontId="0" fillId="5" borderId="24" xfId="0" applyNumberFormat="1" applyFill="1" applyBorder="1" applyAlignment="1">
      <alignment horizontal="center" vertical="center"/>
    </xf>
    <xf numFmtId="3" fontId="3" fillId="0" borderId="20" xfId="4" applyNumberFormat="1" applyBorder="1" applyAlignment="1">
      <alignment horizontal="center" vertical="center"/>
    </xf>
    <xf numFmtId="3" fontId="3" fillId="0" borderId="68" xfId="4" applyNumberFormat="1" applyBorder="1" applyAlignment="1">
      <alignment horizontal="center" vertical="center"/>
    </xf>
    <xf numFmtId="3" fontId="0" fillId="5" borderId="16" xfId="0" applyNumberFormat="1" applyFill="1" applyBorder="1" applyAlignment="1">
      <alignment horizontal="center" vertical="center"/>
    </xf>
    <xf numFmtId="3" fontId="0" fillId="5" borderId="15" xfId="0" applyNumberFormat="1" applyFill="1" applyBorder="1" applyAlignment="1">
      <alignment horizontal="center" vertical="center"/>
    </xf>
    <xf numFmtId="0" fontId="3" fillId="0" borderId="71" xfId="10" applyFont="1" applyBorder="1" applyAlignment="1">
      <alignment horizontal="center" vertical="center"/>
    </xf>
    <xf numFmtId="0" fontId="3" fillId="0" borderId="66" xfId="4" applyBorder="1" applyAlignment="1">
      <alignment vertical="center"/>
    </xf>
    <xf numFmtId="0" fontId="0" fillId="0" borderId="0" xfId="0" applyAlignment="1">
      <alignment horizontal="center"/>
    </xf>
    <xf numFmtId="0" fontId="8" fillId="22" borderId="21" xfId="4" applyFont="1" applyFill="1" applyBorder="1" applyAlignment="1">
      <alignment horizontal="center" vertical="center"/>
    </xf>
    <xf numFmtId="3" fontId="0" fillId="5" borderId="45" xfId="0" applyNumberFormat="1" applyFill="1" applyBorder="1" applyAlignment="1">
      <alignment horizontal="center" vertical="center"/>
    </xf>
    <xf numFmtId="3" fontId="0" fillId="5" borderId="46" xfId="0" applyNumberFormat="1" applyFill="1" applyBorder="1" applyAlignment="1">
      <alignment horizontal="center" vertical="center"/>
    </xf>
    <xf numFmtId="0" fontId="8" fillId="5" borderId="15" xfId="4" applyFont="1" applyFill="1" applyBorder="1" applyAlignment="1">
      <alignment horizontal="center" vertical="center"/>
    </xf>
    <xf numFmtId="0" fontId="8" fillId="5" borderId="27" xfId="4" applyFont="1" applyFill="1" applyBorder="1" applyAlignment="1">
      <alignment horizontal="center" vertical="center"/>
    </xf>
    <xf numFmtId="3" fontId="3" fillId="5" borderId="15" xfId="4" applyNumberFormat="1" applyFill="1" applyBorder="1" applyAlignment="1">
      <alignment horizontal="center" vertical="center"/>
    </xf>
    <xf numFmtId="3" fontId="3" fillId="5" borderId="7" xfId="4" applyNumberFormat="1" applyFill="1" applyBorder="1" applyAlignment="1">
      <alignment horizontal="center" vertical="center"/>
    </xf>
    <xf numFmtId="0" fontId="8" fillId="5" borderId="15" xfId="10" applyFont="1" applyFill="1" applyBorder="1" applyAlignment="1">
      <alignment horizontal="center" vertical="center"/>
    </xf>
    <xf numFmtId="0" fontId="8" fillId="5" borderId="5" xfId="4" applyFont="1" applyFill="1" applyBorder="1" applyAlignment="1">
      <alignment horizontal="center" vertical="center"/>
    </xf>
    <xf numFmtId="0" fontId="8" fillId="5" borderId="6" xfId="4" applyFont="1" applyFill="1" applyBorder="1" applyAlignment="1">
      <alignment horizontal="center" vertical="center"/>
    </xf>
    <xf numFmtId="3" fontId="3" fillId="5" borderId="6" xfId="4" applyNumberFormat="1" applyFill="1" applyBorder="1" applyAlignment="1">
      <alignment horizontal="center" vertical="center"/>
    </xf>
    <xf numFmtId="0" fontId="8" fillId="5" borderId="50" xfId="4" applyFont="1" applyFill="1" applyBorder="1" applyAlignment="1">
      <alignment horizontal="center" vertical="center"/>
    </xf>
    <xf numFmtId="0" fontId="8" fillId="5" borderId="45" xfId="4" applyFont="1" applyFill="1" applyBorder="1" applyAlignment="1">
      <alignment horizontal="center" vertical="center"/>
    </xf>
    <xf numFmtId="3" fontId="3" fillId="5" borderId="45" xfId="4" applyNumberForma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 wrapText="1"/>
    </xf>
    <xf numFmtId="0" fontId="12" fillId="3" borderId="0" xfId="3" applyFont="1" applyFill="1" applyBorder="1" applyAlignment="1" applyProtection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165" fontId="0" fillId="0" borderId="0" xfId="1" applyNumberFormat="1" applyFont="1" applyBorder="1"/>
    <xf numFmtId="165" fontId="0" fillId="0" borderId="47" xfId="1" applyNumberFormat="1" applyFont="1" applyBorder="1"/>
    <xf numFmtId="165" fontId="1" fillId="5" borderId="15" xfId="1" applyNumberFormat="1" applyFont="1" applyFill="1" applyBorder="1"/>
    <xf numFmtId="165" fontId="0" fillId="5" borderId="19" xfId="1" applyNumberFormat="1" applyFont="1" applyFill="1" applyBorder="1"/>
    <xf numFmtId="165" fontId="1" fillId="5" borderId="50" xfId="1" applyNumberFormat="1" applyFont="1" applyFill="1" applyBorder="1"/>
    <xf numFmtId="165" fontId="1" fillId="5" borderId="5" xfId="1" applyNumberFormat="1" applyFont="1" applyFill="1" applyBorder="1"/>
    <xf numFmtId="0" fontId="6" fillId="3" borderId="45" xfId="4" applyFont="1" applyFill="1" applyBorder="1" applyAlignment="1">
      <alignment vertical="center" wrapText="1"/>
    </xf>
    <xf numFmtId="0" fontId="8" fillId="35" borderId="15" xfId="4" applyFont="1" applyFill="1" applyBorder="1" applyAlignment="1">
      <alignment horizontal="center" vertical="center" wrapText="1"/>
    </xf>
    <xf numFmtId="0" fontId="8" fillId="35" borderId="19" xfId="4" applyFont="1" applyFill="1" applyBorder="1" applyAlignment="1">
      <alignment horizontal="center" vertical="center" wrapText="1"/>
    </xf>
    <xf numFmtId="0" fontId="8" fillId="35" borderId="7" xfId="10" applyFont="1" applyFill="1" applyBorder="1" applyAlignment="1">
      <alignment horizontal="center" vertical="center" wrapText="1"/>
    </xf>
    <xf numFmtId="17" fontId="8" fillId="35" borderId="15" xfId="4" applyNumberFormat="1" applyFont="1" applyFill="1" applyBorder="1" applyAlignment="1">
      <alignment horizontal="center" vertical="center" wrapText="1"/>
    </xf>
    <xf numFmtId="3" fontId="8" fillId="22" borderId="21" xfId="10" applyNumberFormat="1" applyFont="1" applyFill="1" applyBorder="1" applyAlignment="1">
      <alignment horizontal="center" vertical="center"/>
    </xf>
    <xf numFmtId="3" fontId="3" fillId="0" borderId="62" xfId="4" applyNumberFormat="1" applyBorder="1" applyAlignment="1">
      <alignment horizontal="center" vertical="center"/>
    </xf>
    <xf numFmtId="3" fontId="8" fillId="22" borderId="12" xfId="10" applyNumberFormat="1" applyFont="1" applyFill="1" applyBorder="1" applyAlignment="1">
      <alignment horizontal="center" vertical="center"/>
    </xf>
    <xf numFmtId="3" fontId="3" fillId="0" borderId="64" xfId="4" applyNumberFormat="1" applyBorder="1" applyAlignment="1">
      <alignment horizontal="center" vertical="center"/>
    </xf>
    <xf numFmtId="3" fontId="8" fillId="22" borderId="12" xfId="4" applyNumberFormat="1" applyFont="1" applyFill="1" applyBorder="1" applyAlignment="1">
      <alignment horizontal="center" vertical="center"/>
    </xf>
    <xf numFmtId="3" fontId="8" fillId="22" borderId="25" xfId="4" applyNumberFormat="1" applyFont="1" applyFill="1" applyBorder="1" applyAlignment="1">
      <alignment horizontal="center" vertical="center"/>
    </xf>
    <xf numFmtId="3" fontId="8" fillId="21" borderId="15" xfId="4" applyNumberFormat="1" applyFont="1" applyFill="1" applyBorder="1" applyAlignment="1">
      <alignment horizontal="center" vertical="center"/>
    </xf>
    <xf numFmtId="3" fontId="1" fillId="21" borderId="7" xfId="0" applyNumberFormat="1" applyFont="1" applyFill="1" applyBorder="1" applyAlignment="1">
      <alignment horizontal="center" vertical="center"/>
    </xf>
    <xf numFmtId="3" fontId="1" fillId="21" borderId="15" xfId="0" applyNumberFormat="1" applyFont="1" applyFill="1" applyBorder="1" applyAlignment="1">
      <alignment horizontal="center" vertical="center"/>
    </xf>
    <xf numFmtId="3" fontId="8" fillId="22" borderId="21" xfId="4" applyNumberFormat="1" applyFont="1" applyFill="1" applyBorder="1" applyAlignment="1">
      <alignment horizontal="center" vertical="center"/>
    </xf>
    <xf numFmtId="3" fontId="3" fillId="0" borderId="22" xfId="4" applyNumberFormat="1" applyBorder="1" applyAlignment="1">
      <alignment horizontal="center" vertical="center"/>
    </xf>
    <xf numFmtId="3" fontId="3" fillId="0" borderId="1" xfId="4" applyNumberFormat="1" applyBorder="1" applyAlignment="1">
      <alignment horizontal="center" vertical="center"/>
    </xf>
    <xf numFmtId="3" fontId="3" fillId="0" borderId="20" xfId="10" applyNumberFormat="1" applyFont="1" applyBorder="1" applyAlignment="1">
      <alignment horizontal="center" vertical="center"/>
    </xf>
    <xf numFmtId="3" fontId="3" fillId="0" borderId="11" xfId="10" applyNumberFormat="1" applyFont="1" applyBorder="1" applyAlignment="1">
      <alignment horizontal="center" vertical="center"/>
    </xf>
    <xf numFmtId="3" fontId="3" fillId="0" borderId="24" xfId="10" applyNumberFormat="1" applyFont="1" applyBorder="1" applyAlignment="1">
      <alignment horizontal="center" vertical="center"/>
    </xf>
    <xf numFmtId="3" fontId="3" fillId="0" borderId="13" xfId="4" applyNumberFormat="1" applyBorder="1" applyAlignment="1">
      <alignment horizontal="center" vertical="center"/>
    </xf>
    <xf numFmtId="3" fontId="8" fillId="22" borderId="14" xfId="4" applyNumberFormat="1" applyFont="1" applyFill="1" applyBorder="1" applyAlignment="1">
      <alignment horizontal="center" vertical="center"/>
    </xf>
    <xf numFmtId="3" fontId="3" fillId="0" borderId="63" xfId="4" applyNumberFormat="1" applyBorder="1" applyAlignment="1">
      <alignment horizontal="center" vertical="center"/>
    </xf>
    <xf numFmtId="3" fontId="43" fillId="6" borderId="15" xfId="0" applyNumberFormat="1" applyFont="1" applyFill="1" applyBorder="1" applyAlignment="1">
      <alignment horizontal="center" vertical="center"/>
    </xf>
    <xf numFmtId="3" fontId="43" fillId="6" borderId="7" xfId="0" applyNumberFormat="1" applyFont="1" applyFill="1" applyBorder="1" applyAlignment="1">
      <alignment horizontal="center" vertical="center"/>
    </xf>
    <xf numFmtId="0" fontId="44" fillId="0" borderId="0" xfId="0" applyFont="1"/>
    <xf numFmtId="3" fontId="27" fillId="0" borderId="0" xfId="0" applyNumberFormat="1" applyFont="1" applyAlignment="1">
      <alignment horizontal="center" vertical="center"/>
    </xf>
    <xf numFmtId="165" fontId="1" fillId="0" borderId="1" xfId="1" applyNumberFormat="1" applyFont="1" applyBorder="1" applyAlignment="1">
      <alignment wrapText="1"/>
    </xf>
    <xf numFmtId="165" fontId="1" fillId="10" borderId="1" xfId="1" applyNumberFormat="1" applyFont="1" applyFill="1" applyBorder="1" applyAlignment="1">
      <alignment wrapText="1"/>
    </xf>
    <xf numFmtId="165" fontId="0" fillId="5" borderId="31" xfId="1" applyNumberFormat="1" applyFont="1" applyFill="1" applyBorder="1"/>
    <xf numFmtId="165" fontId="0" fillId="5" borderId="4" xfId="1" applyNumberFormat="1" applyFont="1" applyFill="1" applyBorder="1"/>
    <xf numFmtId="165" fontId="0" fillId="5" borderId="32" xfId="1" applyNumberFormat="1" applyFont="1" applyFill="1" applyBorder="1"/>
    <xf numFmtId="165" fontId="0" fillId="5" borderId="14" xfId="1" applyNumberFormat="1" applyFont="1" applyFill="1" applyBorder="1"/>
    <xf numFmtId="165" fontId="0" fillId="5" borderId="15" xfId="1" applyNumberFormat="1" applyFont="1" applyFill="1" applyBorder="1"/>
    <xf numFmtId="165" fontId="0" fillId="5" borderId="3" xfId="1" applyNumberFormat="1" applyFont="1" applyFill="1" applyBorder="1"/>
    <xf numFmtId="165" fontId="0" fillId="5" borderId="13" xfId="1" applyNumberFormat="1" applyFont="1" applyFill="1" applyBorder="1"/>
    <xf numFmtId="165" fontId="0" fillId="0" borderId="0" xfId="1" applyNumberFormat="1" applyFont="1" applyFill="1" applyBorder="1"/>
    <xf numFmtId="165" fontId="1" fillId="27" borderId="15" xfId="1" applyNumberFormat="1" applyFont="1" applyFill="1" applyBorder="1"/>
    <xf numFmtId="165" fontId="0" fillId="27" borderId="17" xfId="1" applyNumberFormat="1" applyFont="1" applyFill="1" applyBorder="1"/>
    <xf numFmtId="165" fontId="0" fillId="27" borderId="19" xfId="1" applyNumberFormat="1" applyFont="1" applyFill="1" applyBorder="1"/>
    <xf numFmtId="165" fontId="1" fillId="27" borderId="3" xfId="1" applyNumberFormat="1" applyFont="1" applyFill="1" applyBorder="1"/>
    <xf numFmtId="165" fontId="0" fillId="27" borderId="31" xfId="1" applyNumberFormat="1" applyFont="1" applyFill="1" applyBorder="1"/>
    <xf numFmtId="165" fontId="0" fillId="27" borderId="4" xfId="1" applyNumberFormat="1" applyFont="1" applyFill="1" applyBorder="1"/>
    <xf numFmtId="165" fontId="1" fillId="27" borderId="13" xfId="1" applyNumberFormat="1" applyFont="1" applyFill="1" applyBorder="1"/>
    <xf numFmtId="165" fontId="0" fillId="27" borderId="32" xfId="1" applyNumberFormat="1" applyFont="1" applyFill="1" applyBorder="1"/>
    <xf numFmtId="165" fontId="0" fillId="27" borderId="14" xfId="1" applyNumberFormat="1" applyFont="1" applyFill="1" applyBorder="1"/>
    <xf numFmtId="0" fontId="8" fillId="10" borderId="15" xfId="10" applyFont="1" applyFill="1" applyBorder="1" applyAlignment="1">
      <alignment horizontal="center" vertical="center" wrapText="1"/>
    </xf>
    <xf numFmtId="0" fontId="8" fillId="10" borderId="7" xfId="10" applyFont="1" applyFill="1" applyBorder="1" applyAlignment="1">
      <alignment horizontal="center" vertical="center" wrapText="1"/>
    </xf>
    <xf numFmtId="0" fontId="8" fillId="10" borderId="6" xfId="10" applyFont="1" applyFill="1" applyBorder="1" applyAlignment="1">
      <alignment horizontal="center" vertical="center" wrapText="1"/>
    </xf>
    <xf numFmtId="1" fontId="0" fillId="0" borderId="0" xfId="0" applyNumberFormat="1"/>
    <xf numFmtId="3" fontId="0" fillId="0" borderId="0" xfId="0" applyNumberFormat="1"/>
    <xf numFmtId="0" fontId="7" fillId="3" borderId="45" xfId="0" applyFont="1" applyFill="1" applyBorder="1" applyAlignment="1">
      <alignment horizontal="center" vertical="center" wrapText="1"/>
    </xf>
    <xf numFmtId="0" fontId="34" fillId="16" borderId="2" xfId="7" applyFont="1" applyFill="1" applyBorder="1" applyAlignment="1">
      <alignment horizontal="center" vertical="center" wrapText="1"/>
    </xf>
    <xf numFmtId="0" fontId="45" fillId="22" borderId="2" xfId="7" applyFont="1" applyFill="1" applyBorder="1" applyAlignment="1">
      <alignment horizontal="center" vertical="center"/>
    </xf>
    <xf numFmtId="0" fontId="23" fillId="22" borderId="2" xfId="7" applyFont="1" applyFill="1" applyBorder="1" applyAlignment="1" applyProtection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0" fontId="1" fillId="29" borderId="17" xfId="0" applyFont="1" applyFill="1" applyBorder="1" applyAlignment="1">
      <alignment horizontal="center" vertical="center" wrapText="1"/>
    </xf>
    <xf numFmtId="0" fontId="1" fillId="29" borderId="19" xfId="0" applyFont="1" applyFill="1" applyBorder="1" applyAlignment="1">
      <alignment horizontal="center" vertical="center" wrapText="1"/>
    </xf>
    <xf numFmtId="0" fontId="0" fillId="0" borderId="32" xfId="0" applyBorder="1"/>
    <xf numFmtId="165" fontId="0" fillId="0" borderId="32" xfId="1" applyNumberFormat="1" applyFont="1" applyBorder="1"/>
    <xf numFmtId="3" fontId="0" fillId="10" borderId="43" xfId="1" applyNumberFormat="1" applyFont="1" applyFill="1" applyBorder="1"/>
    <xf numFmtId="3" fontId="0" fillId="13" borderId="43" xfId="1" applyNumberFormat="1" applyFont="1" applyFill="1" applyBorder="1"/>
    <xf numFmtId="3" fontId="0" fillId="3" borderId="43" xfId="1" applyNumberFormat="1" applyFont="1" applyFill="1" applyBorder="1"/>
    <xf numFmtId="3" fontId="0" fillId="10" borderId="22" xfId="1" applyNumberFormat="1" applyFont="1" applyFill="1" applyBorder="1"/>
    <xf numFmtId="3" fontId="0" fillId="13" borderId="22" xfId="1" applyNumberFormat="1" applyFont="1" applyFill="1" applyBorder="1"/>
    <xf numFmtId="3" fontId="0" fillId="3" borderId="22" xfId="1" applyNumberFormat="1" applyFont="1" applyFill="1" applyBorder="1"/>
    <xf numFmtId="0" fontId="7" fillId="3" borderId="77" xfId="0" applyFont="1" applyFill="1" applyBorder="1" applyAlignment="1">
      <alignment horizontal="center" vertical="center" wrapText="1"/>
    </xf>
    <xf numFmtId="1" fontId="0" fillId="0" borderId="64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8" fillId="28" borderId="10" xfId="11" applyFont="1" applyFill="1" applyBorder="1" applyAlignment="1">
      <alignment horizontal="center" vertical="center" wrapText="1"/>
    </xf>
    <xf numFmtId="1" fontId="8" fillId="28" borderId="10" xfId="11" applyNumberFormat="1" applyFont="1" applyFill="1" applyBorder="1" applyAlignment="1">
      <alignment horizontal="center" vertical="center" wrapText="1"/>
    </xf>
    <xf numFmtId="0" fontId="8" fillId="5" borderId="10" xfId="11" applyFont="1" applyFill="1" applyBorder="1" applyAlignment="1">
      <alignment horizontal="center" vertical="center" wrapText="1"/>
    </xf>
    <xf numFmtId="3" fontId="8" fillId="15" borderId="8" xfId="11" applyNumberFormat="1" applyFont="1" applyFill="1" applyBorder="1" applyAlignment="1">
      <alignment horizontal="center" vertical="center" wrapText="1"/>
    </xf>
    <xf numFmtId="3" fontId="8" fillId="6" borderId="10" xfId="11" applyNumberFormat="1" applyFont="1" applyFill="1" applyBorder="1" applyAlignment="1">
      <alignment horizontal="center" vertical="center" wrapText="1"/>
    </xf>
    <xf numFmtId="3" fontId="8" fillId="15" borderId="10" xfId="11" applyNumberFormat="1" applyFont="1" applyFill="1" applyBorder="1" applyAlignment="1">
      <alignment horizontal="center" vertical="center" wrapText="1"/>
    </xf>
    <xf numFmtId="3" fontId="3" fillId="0" borderId="1" xfId="11" applyNumberFormat="1" applyBorder="1" applyAlignment="1">
      <alignment horizontal="center" vertical="center"/>
    </xf>
    <xf numFmtId="0" fontId="8" fillId="22" borderId="31" xfId="10" applyFont="1" applyFill="1" applyBorder="1" applyAlignment="1">
      <alignment horizontal="center" vertical="center"/>
    </xf>
    <xf numFmtId="3" fontId="3" fillId="0" borderId="31" xfId="11" applyNumberFormat="1" applyBorder="1" applyAlignment="1">
      <alignment horizontal="center" vertical="center"/>
    </xf>
    <xf numFmtId="3" fontId="3" fillId="0" borderId="4" xfId="11" applyNumberFormat="1" applyBorder="1" applyAlignment="1">
      <alignment horizontal="center" vertical="center"/>
    </xf>
    <xf numFmtId="0" fontId="8" fillId="0" borderId="20" xfId="12" applyFont="1" applyBorder="1" applyAlignment="1">
      <alignment horizontal="center" vertical="center"/>
    </xf>
    <xf numFmtId="0" fontId="8" fillId="22" borderId="22" xfId="11" applyFont="1" applyFill="1" applyBorder="1" applyAlignment="1">
      <alignment horizontal="center" vertical="center"/>
    </xf>
    <xf numFmtId="3" fontId="3" fillId="0" borderId="22" xfId="11" applyNumberFormat="1" applyBorder="1" applyAlignment="1">
      <alignment horizontal="center" vertical="center"/>
    </xf>
    <xf numFmtId="0" fontId="3" fillId="0" borderId="20" xfId="11" applyBorder="1" applyAlignment="1">
      <alignment horizontal="center" vertical="center"/>
    </xf>
    <xf numFmtId="0" fontId="3" fillId="0" borderId="24" xfId="12" applyBorder="1" applyAlignment="1">
      <alignment horizontal="center" vertical="center"/>
    </xf>
    <xf numFmtId="0" fontId="8" fillId="22" borderId="43" xfId="11" applyFont="1" applyFill="1" applyBorder="1" applyAlignment="1">
      <alignment horizontal="center" vertical="center"/>
    </xf>
    <xf numFmtId="3" fontId="3" fillId="0" borderId="43" xfId="11" applyNumberFormat="1" applyBorder="1" applyAlignment="1">
      <alignment horizontal="center" vertical="center"/>
    </xf>
    <xf numFmtId="3" fontId="3" fillId="0" borderId="25" xfId="11" applyNumberFormat="1" applyBorder="1" applyAlignment="1">
      <alignment horizontal="center" vertical="center"/>
    </xf>
    <xf numFmtId="0" fontId="3" fillId="0" borderId="24" xfId="11" applyBorder="1" applyAlignment="1">
      <alignment horizontal="center" vertical="center"/>
    </xf>
    <xf numFmtId="0" fontId="3" fillId="0" borderId="24" xfId="10" applyFont="1" applyBorder="1" applyAlignment="1">
      <alignment horizontal="center" vertical="center"/>
    </xf>
    <xf numFmtId="0" fontId="8" fillId="5" borderId="2" xfId="12" applyFont="1" applyFill="1" applyBorder="1" applyAlignment="1">
      <alignment horizontal="center" vertical="center"/>
    </xf>
    <xf numFmtId="0" fontId="8" fillId="5" borderId="15" xfId="11" applyFont="1" applyFill="1" applyBorder="1" applyAlignment="1">
      <alignment horizontal="center" vertical="center"/>
    </xf>
    <xf numFmtId="3" fontId="3" fillId="5" borderId="17" xfId="11" applyNumberFormat="1" applyFill="1" applyBorder="1" applyAlignment="1">
      <alignment horizontal="center" vertical="center"/>
    </xf>
    <xf numFmtId="3" fontId="3" fillId="5" borderId="19" xfId="11" applyNumberFormat="1" applyFill="1" applyBorder="1" applyAlignment="1">
      <alignment horizontal="center" vertical="center"/>
    </xf>
    <xf numFmtId="0" fontId="8" fillId="5" borderId="2" xfId="11" applyFont="1" applyFill="1" applyBorder="1" applyAlignment="1">
      <alignment horizontal="center" vertical="center"/>
    </xf>
    <xf numFmtId="0" fontId="8" fillId="5" borderId="2" xfId="10" applyFont="1" applyFill="1" applyBorder="1" applyAlignment="1">
      <alignment horizontal="center" vertical="center"/>
    </xf>
    <xf numFmtId="0" fontId="8" fillId="5" borderId="41" xfId="11" applyFont="1" applyFill="1" applyBorder="1" applyAlignment="1">
      <alignment horizontal="center" vertical="center"/>
    </xf>
    <xf numFmtId="0" fontId="8" fillId="5" borderId="42" xfId="11" applyFont="1" applyFill="1" applyBorder="1" applyAlignment="1">
      <alignment horizontal="center" vertical="center"/>
    </xf>
    <xf numFmtId="0" fontId="8" fillId="5" borderId="3" xfId="11" applyFont="1" applyFill="1" applyBorder="1" applyAlignment="1">
      <alignment horizontal="center" vertical="center"/>
    </xf>
    <xf numFmtId="3" fontId="3" fillId="5" borderId="31" xfId="11" applyNumberFormat="1" applyFill="1" applyBorder="1" applyAlignment="1">
      <alignment horizontal="center" vertical="center"/>
    </xf>
    <xf numFmtId="3" fontId="3" fillId="5" borderId="4" xfId="11" applyNumberFormat="1" applyFill="1" applyBorder="1" applyAlignment="1">
      <alignment horizontal="center" vertical="center"/>
    </xf>
    <xf numFmtId="0" fontId="8" fillId="5" borderId="13" xfId="11" applyFont="1" applyFill="1" applyBorder="1" applyAlignment="1">
      <alignment horizontal="center" vertical="center"/>
    </xf>
    <xf numFmtId="3" fontId="3" fillId="5" borderId="32" xfId="11" applyNumberFormat="1" applyFill="1" applyBorder="1" applyAlignment="1">
      <alignment horizontal="center" vertical="center"/>
    </xf>
    <xf numFmtId="3" fontId="3" fillId="5" borderId="14" xfId="11" applyNumberFormat="1" applyFill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2" borderId="31" xfId="0" applyFont="1" applyFill="1" applyBorder="1" applyAlignment="1">
      <alignment vertical="center" wrapText="1"/>
    </xf>
    <xf numFmtId="0" fontId="29" fillId="0" borderId="11" xfId="2" applyFont="1" applyBorder="1"/>
    <xf numFmtId="0" fontId="29" fillId="0" borderId="13" xfId="2" applyFont="1" applyBorder="1"/>
    <xf numFmtId="49" fontId="3" fillId="0" borderId="32" xfId="2" applyNumberFormat="1" applyBorder="1"/>
    <xf numFmtId="165" fontId="1" fillId="17" borderId="32" xfId="1" applyNumberFormat="1" applyFont="1" applyFill="1" applyBorder="1"/>
    <xf numFmtId="165" fontId="8" fillId="29" borderId="17" xfId="1" applyNumberFormat="1" applyFont="1" applyFill="1" applyBorder="1" applyAlignment="1">
      <alignment horizontal="center" vertical="center" wrapText="1"/>
    </xf>
    <xf numFmtId="165" fontId="8" fillId="29" borderId="19" xfId="1" applyNumberFormat="1" applyFont="1" applyFill="1" applyBorder="1" applyAlignment="1">
      <alignment horizontal="center" vertical="center" wrapText="1"/>
    </xf>
    <xf numFmtId="43" fontId="8" fillId="29" borderId="19" xfId="1" applyFont="1" applyFill="1" applyBorder="1" applyAlignment="1">
      <alignment horizontal="center" vertical="center" wrapText="1"/>
    </xf>
    <xf numFmtId="43" fontId="0" fillId="0" borderId="25" xfId="1" applyFont="1" applyBorder="1"/>
    <xf numFmtId="3" fontId="0" fillId="29" borderId="17" xfId="1" applyNumberFormat="1" applyFont="1" applyFill="1" applyBorder="1"/>
    <xf numFmtId="165" fontId="0" fillId="29" borderId="19" xfId="1" applyNumberFormat="1" applyFont="1" applyFill="1" applyBorder="1"/>
    <xf numFmtId="43" fontId="0" fillId="29" borderId="19" xfId="1" applyFont="1" applyFill="1" applyBorder="1"/>
    <xf numFmtId="0" fontId="0" fillId="29" borderId="37" xfId="0" applyFill="1" applyBorder="1"/>
    <xf numFmtId="3" fontId="0" fillId="29" borderId="37" xfId="1" applyNumberFormat="1" applyFont="1" applyFill="1" applyBorder="1"/>
    <xf numFmtId="165" fontId="0" fillId="29" borderId="37" xfId="1" applyNumberFormat="1" applyFont="1" applyFill="1" applyBorder="1"/>
    <xf numFmtId="165" fontId="0" fillId="29" borderId="39" xfId="1" applyNumberFormat="1" applyFont="1" applyFill="1" applyBorder="1"/>
    <xf numFmtId="43" fontId="0" fillId="29" borderId="39" xfId="1" applyFont="1" applyFill="1" applyBorder="1"/>
    <xf numFmtId="3" fontId="1" fillId="29" borderId="17" xfId="1" applyNumberFormat="1" applyFont="1" applyFill="1" applyBorder="1"/>
    <xf numFmtId="43" fontId="1" fillId="29" borderId="19" xfId="1" applyFont="1" applyFill="1" applyBorder="1"/>
    <xf numFmtId="169" fontId="8" fillId="29" borderId="17" xfId="4" applyNumberFormat="1" applyFont="1" applyFill="1" applyBorder="1" applyAlignment="1">
      <alignment horizontal="center" vertical="center" wrapText="1"/>
    </xf>
    <xf numFmtId="169" fontId="1" fillId="29" borderId="17" xfId="0" applyNumberFormat="1" applyFont="1" applyFill="1" applyBorder="1" applyAlignment="1">
      <alignment wrapText="1"/>
    </xf>
    <xf numFmtId="169" fontId="1" fillId="29" borderId="17" xfId="0" applyNumberFormat="1" applyFont="1" applyFill="1" applyBorder="1" applyAlignment="1">
      <alignment horizontal="center" wrapText="1"/>
    </xf>
    <xf numFmtId="169" fontId="1" fillId="29" borderId="19" xfId="0" applyNumberFormat="1" applyFont="1" applyFill="1" applyBorder="1" applyAlignment="1">
      <alignment wrapText="1"/>
    </xf>
    <xf numFmtId="169" fontId="0" fillId="7" borderId="20" xfId="1" applyNumberFormat="1" applyFont="1" applyFill="1" applyBorder="1" applyAlignment="1">
      <alignment horizontal="right"/>
    </xf>
    <xf numFmtId="169" fontId="0" fillId="7" borderId="22" xfId="1" applyNumberFormat="1" applyFont="1" applyFill="1" applyBorder="1" applyAlignment="1">
      <alignment horizontal="right"/>
    </xf>
    <xf numFmtId="169" fontId="0" fillId="7" borderId="21" xfId="1" applyNumberFormat="1" applyFont="1" applyFill="1" applyBorder="1" applyAlignment="1">
      <alignment horizontal="right"/>
    </xf>
    <xf numFmtId="169" fontId="0" fillId="7" borderId="55" xfId="1" applyNumberFormat="1" applyFont="1" applyFill="1" applyBorder="1" applyAlignment="1">
      <alignment horizontal="right"/>
    </xf>
    <xf numFmtId="169" fontId="0" fillId="7" borderId="59" xfId="1" applyNumberFormat="1" applyFont="1" applyFill="1" applyBorder="1" applyAlignment="1">
      <alignment horizontal="right"/>
    </xf>
    <xf numFmtId="169" fontId="0" fillId="10" borderId="62" xfId="1" applyNumberFormat="1" applyFont="1" applyFill="1" applyBorder="1" applyAlignment="1">
      <alignment horizontal="right"/>
    </xf>
    <xf numFmtId="169" fontId="0" fillId="3" borderId="20" xfId="1" applyNumberFormat="1" applyFont="1" applyFill="1" applyBorder="1" applyAlignment="1">
      <alignment horizontal="right"/>
    </xf>
    <xf numFmtId="169" fontId="0" fillId="3" borderId="22" xfId="1" applyNumberFormat="1" applyFont="1" applyFill="1" applyBorder="1" applyAlignment="1">
      <alignment horizontal="right"/>
    </xf>
    <xf numFmtId="169" fontId="0" fillId="3" borderId="21" xfId="1" applyNumberFormat="1" applyFont="1" applyFill="1" applyBorder="1" applyAlignment="1">
      <alignment horizontal="right"/>
    </xf>
    <xf numFmtId="169" fontId="0" fillId="3" borderId="55" xfId="1" applyNumberFormat="1" applyFont="1" applyFill="1" applyBorder="1" applyAlignment="1">
      <alignment horizontal="right"/>
    </xf>
    <xf numFmtId="169" fontId="0" fillId="3" borderId="59" xfId="1" applyNumberFormat="1" applyFont="1" applyFill="1" applyBorder="1" applyAlignment="1">
      <alignment horizontal="right"/>
    </xf>
    <xf numFmtId="169" fontId="0" fillId="8" borderId="65" xfId="1" applyNumberFormat="1" applyFont="1" applyFill="1" applyBorder="1" applyAlignment="1">
      <alignment horizontal="right"/>
    </xf>
    <xf numFmtId="169" fontId="0" fillId="4" borderId="55" xfId="1" applyNumberFormat="1" applyFont="1" applyFill="1" applyBorder="1" applyAlignment="1">
      <alignment horizontal="right"/>
    </xf>
    <xf numFmtId="169" fontId="0" fillId="4" borderId="59" xfId="1" applyNumberFormat="1" applyFont="1" applyFill="1" applyBorder="1" applyAlignment="1">
      <alignment horizontal="right"/>
    </xf>
    <xf numFmtId="169" fontId="1" fillId="0" borderId="65" xfId="1" applyNumberFormat="1" applyFont="1" applyBorder="1" applyAlignment="1">
      <alignment horizontal="right"/>
    </xf>
    <xf numFmtId="169" fontId="0" fillId="0" borderId="0" xfId="0" applyNumberFormat="1"/>
    <xf numFmtId="169" fontId="0" fillId="7" borderId="11" xfId="1" applyNumberFormat="1" applyFont="1" applyFill="1" applyBorder="1" applyAlignment="1">
      <alignment horizontal="right"/>
    </xf>
    <xf numFmtId="169" fontId="0" fillId="7" borderId="1" xfId="1" applyNumberFormat="1" applyFont="1" applyFill="1" applyBorder="1" applyAlignment="1">
      <alignment horizontal="right"/>
    </xf>
    <xf numFmtId="169" fontId="0" fillId="7" borderId="36" xfId="1" applyNumberFormat="1" applyFont="1" applyFill="1" applyBorder="1" applyAlignment="1">
      <alignment horizontal="right"/>
    </xf>
    <xf numFmtId="169" fontId="0" fillId="7" borderId="34" xfId="1" applyNumberFormat="1" applyFont="1" applyFill="1" applyBorder="1" applyAlignment="1">
      <alignment horizontal="right"/>
    </xf>
    <xf numFmtId="169" fontId="0" fillId="7" borderId="12" xfId="1" applyNumberFormat="1" applyFont="1" applyFill="1" applyBorder="1" applyAlignment="1">
      <alignment horizontal="right"/>
    </xf>
    <xf numFmtId="169" fontId="0" fillId="10" borderId="64" xfId="1" applyNumberFormat="1" applyFont="1" applyFill="1" applyBorder="1" applyAlignment="1">
      <alignment horizontal="right"/>
    </xf>
    <xf numFmtId="169" fontId="0" fillId="3" borderId="11" xfId="1" applyNumberFormat="1" applyFont="1" applyFill="1" applyBorder="1" applyAlignment="1">
      <alignment horizontal="right"/>
    </xf>
    <xf numFmtId="169" fontId="0" fillId="3" borderId="1" xfId="1" applyNumberFormat="1" applyFont="1" applyFill="1" applyBorder="1" applyAlignment="1">
      <alignment horizontal="right"/>
    </xf>
    <xf numFmtId="169" fontId="0" fillId="3" borderId="12" xfId="1" applyNumberFormat="1" applyFont="1" applyFill="1" applyBorder="1" applyAlignment="1">
      <alignment horizontal="right"/>
    </xf>
    <xf numFmtId="169" fontId="0" fillId="3" borderId="36" xfId="1" applyNumberFormat="1" applyFont="1" applyFill="1" applyBorder="1" applyAlignment="1">
      <alignment horizontal="right"/>
    </xf>
    <xf numFmtId="169" fontId="0" fillId="3" borderId="34" xfId="1" applyNumberFormat="1" applyFont="1" applyFill="1" applyBorder="1" applyAlignment="1">
      <alignment horizontal="right"/>
    </xf>
    <xf numFmtId="169" fontId="0" fillId="8" borderId="23" xfId="1" applyNumberFormat="1" applyFont="1" applyFill="1" applyBorder="1" applyAlignment="1">
      <alignment horizontal="right"/>
    </xf>
    <xf numFmtId="169" fontId="0" fillId="4" borderId="36" xfId="1" applyNumberFormat="1" applyFont="1" applyFill="1" applyBorder="1" applyAlignment="1">
      <alignment horizontal="right"/>
    </xf>
    <xf numFmtId="169" fontId="0" fillId="4" borderId="34" xfId="1" applyNumberFormat="1" applyFont="1" applyFill="1" applyBorder="1" applyAlignment="1">
      <alignment horizontal="right"/>
    </xf>
    <xf numFmtId="169" fontId="1" fillId="0" borderId="23" xfId="1" applyNumberFormat="1" applyFont="1" applyBorder="1" applyAlignment="1">
      <alignment horizontal="right"/>
    </xf>
    <xf numFmtId="169" fontId="0" fillId="7" borderId="24" xfId="1" applyNumberFormat="1" applyFont="1" applyFill="1" applyBorder="1" applyAlignment="1">
      <alignment horizontal="right"/>
    </xf>
    <xf numFmtId="169" fontId="0" fillId="7" borderId="43" xfId="1" applyNumberFormat="1" applyFont="1" applyFill="1" applyBorder="1" applyAlignment="1">
      <alignment horizontal="right"/>
    </xf>
    <xf numFmtId="169" fontId="0" fillId="7" borderId="25" xfId="1" applyNumberFormat="1" applyFont="1" applyFill="1" applyBorder="1" applyAlignment="1">
      <alignment horizontal="right"/>
    </xf>
    <xf numFmtId="169" fontId="0" fillId="7" borderId="44" xfId="1" applyNumberFormat="1" applyFont="1" applyFill="1" applyBorder="1" applyAlignment="1">
      <alignment horizontal="right"/>
    </xf>
    <xf numFmtId="169" fontId="0" fillId="7" borderId="40" xfId="1" applyNumberFormat="1" applyFont="1" applyFill="1" applyBorder="1" applyAlignment="1">
      <alignment horizontal="right"/>
    </xf>
    <xf numFmtId="169" fontId="0" fillId="10" borderId="63" xfId="1" applyNumberFormat="1" applyFont="1" applyFill="1" applyBorder="1" applyAlignment="1">
      <alignment horizontal="right"/>
    </xf>
    <xf numFmtId="169" fontId="0" fillId="3" borderId="24" xfId="1" applyNumberFormat="1" applyFont="1" applyFill="1" applyBorder="1" applyAlignment="1">
      <alignment horizontal="right"/>
    </xf>
    <xf numFmtId="169" fontId="0" fillId="3" borderId="43" xfId="1" applyNumberFormat="1" applyFont="1" applyFill="1" applyBorder="1" applyAlignment="1">
      <alignment horizontal="right"/>
    </xf>
    <xf numFmtId="169" fontId="0" fillId="3" borderId="25" xfId="1" applyNumberFormat="1" applyFont="1" applyFill="1" applyBorder="1" applyAlignment="1">
      <alignment horizontal="right"/>
    </xf>
    <xf numFmtId="169" fontId="0" fillId="3" borderId="44" xfId="1" applyNumberFormat="1" applyFont="1" applyFill="1" applyBorder="1" applyAlignment="1">
      <alignment horizontal="right"/>
    </xf>
    <xf numFmtId="169" fontId="0" fillId="3" borderId="40" xfId="1" applyNumberFormat="1" applyFont="1" applyFill="1" applyBorder="1" applyAlignment="1">
      <alignment horizontal="right"/>
    </xf>
    <xf numFmtId="169" fontId="0" fillId="8" borderId="26" xfId="1" applyNumberFormat="1" applyFont="1" applyFill="1" applyBorder="1" applyAlignment="1">
      <alignment horizontal="right"/>
    </xf>
    <xf numFmtId="169" fontId="0" fillId="4" borderId="44" xfId="1" applyNumberFormat="1" applyFont="1" applyFill="1" applyBorder="1" applyAlignment="1">
      <alignment horizontal="right"/>
    </xf>
    <xf numFmtId="169" fontId="0" fillId="4" borderId="40" xfId="1" applyNumberFormat="1" applyFont="1" applyFill="1" applyBorder="1" applyAlignment="1">
      <alignment horizontal="right"/>
    </xf>
    <xf numFmtId="169" fontId="1" fillId="0" borderId="26" xfId="1" applyNumberFormat="1" applyFont="1" applyBorder="1" applyAlignment="1">
      <alignment horizontal="right"/>
    </xf>
    <xf numFmtId="169" fontId="0" fillId="29" borderId="17" xfId="1" applyNumberFormat="1" applyFont="1" applyFill="1" applyBorder="1" applyAlignment="1">
      <alignment horizontal="right"/>
    </xf>
    <xf numFmtId="169" fontId="1" fillId="29" borderId="19" xfId="1" applyNumberFormat="1" applyFont="1" applyFill="1" applyBorder="1" applyAlignment="1">
      <alignment horizontal="right"/>
    </xf>
    <xf numFmtId="169" fontId="0" fillId="29" borderId="31" xfId="1" applyNumberFormat="1" applyFont="1" applyFill="1" applyBorder="1" applyAlignment="1">
      <alignment horizontal="right"/>
    </xf>
    <xf numFmtId="169" fontId="1" fillId="29" borderId="4" xfId="1" applyNumberFormat="1" applyFont="1" applyFill="1" applyBorder="1" applyAlignment="1">
      <alignment horizontal="right"/>
    </xf>
    <xf numFmtId="169" fontId="0" fillId="29" borderId="32" xfId="1" applyNumberFormat="1" applyFont="1" applyFill="1" applyBorder="1" applyAlignment="1">
      <alignment horizontal="right"/>
    </xf>
    <xf numFmtId="169" fontId="1" fillId="29" borderId="14" xfId="1" applyNumberFormat="1" applyFont="1" applyFill="1" applyBorder="1" applyAlignment="1">
      <alignment horizontal="right"/>
    </xf>
    <xf numFmtId="169" fontId="0" fillId="0" borderId="1" xfId="0" applyNumberFormat="1" applyBorder="1"/>
    <xf numFmtId="169" fontId="0" fillId="4" borderId="0" xfId="0" applyNumberFormat="1" applyFill="1"/>
    <xf numFmtId="169" fontId="1" fillId="0" borderId="0" xfId="0" applyNumberFormat="1" applyFont="1"/>
    <xf numFmtId="4" fontId="3" fillId="0" borderId="67" xfId="4" applyNumberFormat="1" applyBorder="1" applyAlignment="1">
      <alignment horizontal="center" vertical="center"/>
    </xf>
    <xf numFmtId="4" fontId="3" fillId="0" borderId="73" xfId="4" applyNumberFormat="1" applyBorder="1" applyAlignment="1">
      <alignment horizontal="center" vertical="center"/>
    </xf>
    <xf numFmtId="0" fontId="47" fillId="15" borderId="0" xfId="0" applyFont="1" applyFill="1"/>
    <xf numFmtId="0" fontId="47" fillId="15" borderId="0" xfId="0" applyFont="1" applyFill="1" applyAlignment="1">
      <alignment horizontal="center"/>
    </xf>
    <xf numFmtId="164" fontId="47" fillId="15" borderId="0" xfId="13" applyFont="1" applyFill="1"/>
    <xf numFmtId="0" fontId="49" fillId="15" borderId="0" xfId="0" applyFont="1" applyFill="1" applyAlignment="1">
      <alignment horizontal="center" vertical="center" wrapText="1"/>
    </xf>
    <xf numFmtId="0" fontId="48" fillId="15" borderId="0" xfId="0" applyFont="1" applyFill="1" applyAlignment="1">
      <alignment horizontal="center" vertic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48" fillId="8" borderId="2" xfId="0" applyFont="1" applyFill="1" applyBorder="1" applyAlignment="1">
      <alignment horizontal="left" vertical="center"/>
    </xf>
    <xf numFmtId="0" fontId="48" fillId="8" borderId="7" xfId="0" applyFont="1" applyFill="1" applyBorder="1" applyAlignment="1">
      <alignment horizontal="center" vertical="center" wrapText="1"/>
    </xf>
    <xf numFmtId="0" fontId="47" fillId="15" borderId="1" xfId="0" applyFont="1" applyFill="1" applyBorder="1"/>
    <xf numFmtId="164" fontId="47" fillId="15" borderId="1" xfId="13" applyFont="1" applyFill="1" applyBorder="1"/>
    <xf numFmtId="49" fontId="50" fillId="0" borderId="23" xfId="13" applyNumberFormat="1" applyFont="1" applyFill="1" applyBorder="1" applyAlignment="1">
      <alignment horizontal="left" vertical="top" wrapText="1"/>
    </xf>
    <xf numFmtId="166" fontId="51" fillId="0" borderId="69" xfId="13" applyNumberFormat="1" applyFont="1" applyFill="1" applyBorder="1" applyAlignment="1">
      <alignment horizontal="center" vertical="center"/>
    </xf>
    <xf numFmtId="4" fontId="51" fillId="0" borderId="69" xfId="13" applyNumberFormat="1" applyFont="1" applyFill="1" applyBorder="1" applyAlignment="1">
      <alignment horizontal="center" vertical="center"/>
    </xf>
    <xf numFmtId="166" fontId="48" fillId="8" borderId="7" xfId="13" applyNumberFormat="1" applyFont="1" applyFill="1" applyBorder="1" applyAlignment="1">
      <alignment horizontal="center" vertical="center" wrapText="1"/>
    </xf>
    <xf numFmtId="4" fontId="48" fillId="8" borderId="7" xfId="13" applyNumberFormat="1" applyFont="1" applyFill="1" applyBorder="1" applyAlignment="1">
      <alignment horizontal="center" vertical="center" wrapText="1"/>
    </xf>
    <xf numFmtId="166" fontId="47" fillId="15" borderId="0" xfId="0" applyNumberFormat="1" applyFont="1" applyFill="1" applyAlignment="1">
      <alignment horizontal="center"/>
    </xf>
    <xf numFmtId="0" fontId="50" fillId="36" borderId="9" xfId="0" applyFont="1" applyFill="1" applyBorder="1" applyAlignment="1">
      <alignment horizontal="center" vertical="center" wrapText="1"/>
    </xf>
    <xf numFmtId="0" fontId="50" fillId="36" borderId="18" xfId="0" applyFont="1" applyFill="1" applyBorder="1" applyAlignment="1">
      <alignment horizontal="center" vertical="center"/>
    </xf>
    <xf numFmtId="0" fontId="50" fillId="36" borderId="46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left" vertical="center"/>
    </xf>
    <xf numFmtId="4" fontId="51" fillId="0" borderId="46" xfId="0" applyNumberFormat="1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47" fillId="15" borderId="0" xfId="0" applyFont="1" applyFill="1" applyAlignment="1">
      <alignment wrapText="1"/>
    </xf>
    <xf numFmtId="164" fontId="47" fillId="15" borderId="0" xfId="13" applyFont="1" applyFill="1" applyAlignment="1">
      <alignment wrapText="1"/>
    </xf>
    <xf numFmtId="0" fontId="30" fillId="15" borderId="0" xfId="0" applyFont="1" applyFill="1" applyAlignment="1">
      <alignment wrapText="1"/>
    </xf>
    <xf numFmtId="4" fontId="50" fillId="36" borderId="46" xfId="0" applyNumberFormat="1" applyFont="1" applyFill="1" applyBorder="1" applyAlignment="1">
      <alignment horizontal="center" vertical="center" wrapText="1"/>
    </xf>
    <xf numFmtId="0" fontId="53" fillId="15" borderId="0" xfId="0" applyFont="1" applyFill="1"/>
    <xf numFmtId="166" fontId="53" fillId="15" borderId="0" xfId="0" applyNumberFormat="1" applyFont="1" applyFill="1"/>
    <xf numFmtId="3" fontId="51" fillId="0" borderId="46" xfId="0" applyNumberFormat="1" applyFont="1" applyBorder="1" applyAlignment="1">
      <alignment horizontal="center" vertical="center"/>
    </xf>
    <xf numFmtId="3" fontId="50" fillId="36" borderId="46" xfId="0" applyNumberFormat="1" applyFont="1" applyFill="1" applyBorder="1" applyAlignment="1">
      <alignment horizontal="center" vertical="center" wrapText="1"/>
    </xf>
    <xf numFmtId="0" fontId="50" fillId="0" borderId="2" xfId="0" applyFont="1" applyBorder="1" applyAlignment="1">
      <alignment horizontal="left" vertical="center"/>
    </xf>
    <xf numFmtId="0" fontId="50" fillId="37" borderId="0" xfId="0" applyFont="1" applyFill="1" applyAlignment="1">
      <alignment horizontal="center" vertical="center" wrapText="1"/>
    </xf>
    <xf numFmtId="0" fontId="50" fillId="0" borderId="18" xfId="0" applyFont="1" applyBorder="1" applyAlignment="1">
      <alignment horizontal="left" vertical="center"/>
    </xf>
    <xf numFmtId="0" fontId="50" fillId="22" borderId="18" xfId="0" applyFont="1" applyFill="1" applyBorder="1" applyAlignment="1">
      <alignment horizontal="left" vertical="center" wrapText="1"/>
    </xf>
    <xf numFmtId="0" fontId="50" fillId="22" borderId="18" xfId="0" applyFont="1" applyFill="1" applyBorder="1" applyAlignment="1">
      <alignment horizontal="left" vertical="center"/>
    </xf>
    <xf numFmtId="165" fontId="1" fillId="29" borderId="43" xfId="1" applyNumberFormat="1" applyFont="1" applyFill="1" applyBorder="1"/>
    <xf numFmtId="165" fontId="1" fillId="0" borderId="1" xfId="0" applyNumberFormat="1" applyFont="1" applyBorder="1"/>
    <xf numFmtId="4" fontId="3" fillId="0" borderId="66" xfId="4" applyNumberFormat="1" applyBorder="1" applyAlignment="1">
      <alignment horizontal="center" vertical="center"/>
    </xf>
    <xf numFmtId="4" fontId="8" fillId="10" borderId="17" xfId="4" applyNumberFormat="1" applyFont="1" applyFill="1" applyBorder="1" applyAlignment="1">
      <alignment horizontal="center" vertical="center"/>
    </xf>
    <xf numFmtId="167" fontId="0" fillId="10" borderId="17" xfId="1" applyNumberFormat="1" applyFont="1" applyFill="1" applyBorder="1"/>
    <xf numFmtId="4" fontId="8" fillId="10" borderId="17" xfId="10" applyNumberFormat="1" applyFont="1" applyFill="1" applyBorder="1" applyAlignment="1">
      <alignment horizontal="center" vertical="center"/>
    </xf>
    <xf numFmtId="4" fontId="8" fillId="19" borderId="5" xfId="4" applyNumberFormat="1" applyFont="1" applyFill="1" applyBorder="1" applyAlignment="1">
      <alignment horizontal="center" vertical="center"/>
    </xf>
    <xf numFmtId="4" fontId="8" fillId="22" borderId="41" xfId="4" applyNumberFormat="1" applyFont="1" applyFill="1" applyBorder="1" applyAlignment="1">
      <alignment horizontal="center" vertical="center"/>
    </xf>
    <xf numFmtId="4" fontId="8" fillId="22" borderId="65" xfId="4" applyNumberFormat="1" applyFont="1" applyFill="1" applyBorder="1" applyAlignment="1">
      <alignment horizontal="center" vertical="center"/>
    </xf>
    <xf numFmtId="4" fontId="8" fillId="22" borderId="23" xfId="4" applyNumberFormat="1" applyFont="1" applyFill="1" applyBorder="1" applyAlignment="1">
      <alignment horizontal="center" vertical="center"/>
    </xf>
    <xf numFmtId="4" fontId="8" fillId="10" borderId="42" xfId="4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167" fontId="8" fillId="5" borderId="55" xfId="1" applyNumberFormat="1" applyFont="1" applyFill="1" applyBorder="1" applyAlignment="1">
      <alignment horizontal="center" vertical="center" wrapText="1"/>
    </xf>
    <xf numFmtId="167" fontId="8" fillId="5" borderId="22" xfId="1" applyNumberFormat="1" applyFont="1" applyFill="1" applyBorder="1" applyAlignment="1">
      <alignment horizontal="center" vertical="center" wrapText="1"/>
    </xf>
    <xf numFmtId="167" fontId="8" fillId="5" borderId="59" xfId="1" applyNumberFormat="1" applyFont="1" applyFill="1" applyBorder="1" applyAlignment="1">
      <alignment horizontal="center" vertical="center" wrapText="1"/>
    </xf>
    <xf numFmtId="167" fontId="8" fillId="5" borderId="20" xfId="1" applyNumberFormat="1" applyFont="1" applyFill="1" applyBorder="1" applyAlignment="1">
      <alignment horizontal="center" vertical="center" wrapText="1"/>
    </xf>
    <xf numFmtId="167" fontId="11" fillId="5" borderId="21" xfId="1" applyNumberFormat="1" applyFont="1" applyFill="1" applyBorder="1" applyAlignment="1">
      <alignment horizontal="center" vertical="center" wrapText="1"/>
    </xf>
    <xf numFmtId="167" fontId="11" fillId="5" borderId="55" xfId="1" applyNumberFormat="1" applyFont="1" applyFill="1" applyBorder="1" applyAlignment="1">
      <alignment horizontal="center" vertical="center" wrapText="1"/>
    </xf>
    <xf numFmtId="167" fontId="11" fillId="5" borderId="22" xfId="1" applyNumberFormat="1" applyFont="1" applyFill="1" applyBorder="1" applyAlignment="1">
      <alignment horizontal="center" vertical="center" wrapText="1"/>
    </xf>
    <xf numFmtId="167" fontId="0" fillId="8" borderId="31" xfId="1" applyNumberFormat="1" applyFont="1" applyFill="1" applyBorder="1"/>
    <xf numFmtId="167" fontId="3" fillId="5" borderId="11" xfId="1" applyNumberFormat="1" applyFont="1" applyFill="1" applyBorder="1" applyAlignment="1">
      <alignment horizontal="center" vertical="center"/>
    </xf>
    <xf numFmtId="167" fontId="3" fillId="5" borderId="21" xfId="1" applyNumberFormat="1" applyFont="1" applyFill="1" applyBorder="1" applyAlignment="1">
      <alignment horizontal="center" vertical="center"/>
    </xf>
    <xf numFmtId="167" fontId="3" fillId="27" borderId="55" xfId="1" applyNumberFormat="1" applyFont="1" applyFill="1" applyBorder="1" applyAlignment="1">
      <alignment horizontal="center" vertical="center"/>
    </xf>
    <xf numFmtId="167" fontId="3" fillId="27" borderId="22" xfId="1" applyNumberFormat="1" applyFont="1" applyFill="1" applyBorder="1" applyAlignment="1">
      <alignment horizontal="center" vertical="center"/>
    </xf>
    <xf numFmtId="167" fontId="3" fillId="27" borderId="21" xfId="1" applyNumberFormat="1" applyFont="1" applyFill="1" applyBorder="1" applyAlignment="1">
      <alignment horizontal="center" vertical="center"/>
    </xf>
    <xf numFmtId="167" fontId="0" fillId="8" borderId="1" xfId="1" applyNumberFormat="1" applyFont="1" applyFill="1" applyBorder="1"/>
    <xf numFmtId="167" fontId="0" fillId="8" borderId="43" xfId="1" applyNumberFormat="1" applyFont="1" applyFill="1" applyBorder="1"/>
    <xf numFmtId="167" fontId="3" fillId="5" borderId="24" xfId="1" applyNumberFormat="1" applyFont="1" applyFill="1" applyBorder="1" applyAlignment="1">
      <alignment horizontal="center" vertical="center"/>
    </xf>
    <xf numFmtId="167" fontId="3" fillId="5" borderId="54" xfId="1" applyNumberFormat="1" applyFont="1" applyFill="1" applyBorder="1" applyAlignment="1">
      <alignment horizontal="center" vertical="center"/>
    </xf>
    <xf numFmtId="167" fontId="3" fillId="27" borderId="51" xfId="1" applyNumberFormat="1" applyFont="1" applyFill="1" applyBorder="1" applyAlignment="1">
      <alignment horizontal="center" vertical="center"/>
    </xf>
    <xf numFmtId="167" fontId="3" fillId="27" borderId="52" xfId="1" applyNumberFormat="1" applyFont="1" applyFill="1" applyBorder="1" applyAlignment="1">
      <alignment horizontal="center" vertical="center"/>
    </xf>
    <xf numFmtId="167" fontId="3" fillId="27" borderId="54" xfId="1" applyNumberFormat="1" applyFont="1" applyFill="1" applyBorder="1" applyAlignment="1">
      <alignment horizontal="center" vertical="center"/>
    </xf>
    <xf numFmtId="167" fontId="3" fillId="10" borderId="17" xfId="1" applyNumberFormat="1" applyFont="1" applyFill="1" applyBorder="1" applyAlignment="1">
      <alignment horizontal="center" vertical="center"/>
    </xf>
    <xf numFmtId="167" fontId="3" fillId="10" borderId="19" xfId="1" applyNumberFormat="1" applyFont="1" applyFill="1" applyBorder="1" applyAlignment="1">
      <alignment horizontal="center" vertical="center"/>
    </xf>
    <xf numFmtId="167" fontId="0" fillId="8" borderId="22" xfId="1" applyNumberFormat="1" applyFont="1" applyFill="1" applyBorder="1"/>
    <xf numFmtId="167" fontId="3" fillId="5" borderId="20" xfId="1" applyNumberFormat="1" applyFont="1" applyFill="1" applyBorder="1" applyAlignment="1">
      <alignment horizontal="center" vertical="center"/>
    </xf>
    <xf numFmtId="167" fontId="0" fillId="10" borderId="19" xfId="1" applyNumberFormat="1" applyFont="1" applyFill="1" applyBorder="1"/>
    <xf numFmtId="167" fontId="0" fillId="8" borderId="35" xfId="1" applyNumberFormat="1" applyFont="1" applyFill="1" applyBorder="1"/>
    <xf numFmtId="167" fontId="3" fillId="5" borderId="3" xfId="1" applyNumberFormat="1" applyFont="1" applyFill="1" applyBorder="1" applyAlignment="1">
      <alignment horizontal="center" vertical="center"/>
    </xf>
    <xf numFmtId="167" fontId="3" fillId="5" borderId="4" xfId="1" applyNumberFormat="1" applyFont="1" applyFill="1" applyBorder="1" applyAlignment="1">
      <alignment horizontal="center" vertical="center"/>
    </xf>
    <xf numFmtId="167" fontId="3" fillId="27" borderId="35" xfId="1" applyNumberFormat="1" applyFont="1" applyFill="1" applyBorder="1" applyAlignment="1">
      <alignment horizontal="center" vertical="center"/>
    </xf>
    <xf numFmtId="167" fontId="3" fillId="27" borderId="31" xfId="1" applyNumberFormat="1" applyFont="1" applyFill="1" applyBorder="1" applyAlignment="1">
      <alignment horizontal="center" vertical="center"/>
    </xf>
    <xf numFmtId="167" fontId="3" fillId="27" borderId="4" xfId="1" applyNumberFormat="1" applyFont="1" applyFill="1" applyBorder="1" applyAlignment="1">
      <alignment horizontal="center" vertical="center"/>
    </xf>
    <xf numFmtId="167" fontId="0" fillId="8" borderId="36" xfId="1" applyNumberFormat="1" applyFont="1" applyFill="1" applyBorder="1"/>
    <xf numFmtId="167" fontId="3" fillId="5" borderId="1" xfId="1" applyNumberFormat="1" applyFont="1" applyFill="1" applyBorder="1" applyAlignment="1">
      <alignment horizontal="center" vertical="center"/>
    </xf>
    <xf numFmtId="167" fontId="3" fillId="27" borderId="1" xfId="1" applyNumberFormat="1" applyFont="1" applyFill="1" applyBorder="1" applyAlignment="1">
      <alignment horizontal="center" vertical="center"/>
    </xf>
    <xf numFmtId="167" fontId="3" fillId="27" borderId="12" xfId="1" applyNumberFormat="1" applyFont="1" applyFill="1" applyBorder="1" applyAlignment="1">
      <alignment horizontal="center" vertical="center"/>
    </xf>
    <xf numFmtId="167" fontId="0" fillId="10" borderId="82" xfId="1" applyNumberFormat="1" applyFont="1" applyFill="1" applyBorder="1"/>
    <xf numFmtId="167" fontId="0" fillId="10" borderId="32" xfId="1" applyNumberFormat="1" applyFont="1" applyFill="1" applyBorder="1"/>
    <xf numFmtId="167" fontId="0" fillId="10" borderId="14" xfId="1" applyNumberFormat="1" applyFont="1" applyFill="1" applyBorder="1"/>
    <xf numFmtId="167" fontId="0" fillId="8" borderId="55" xfId="1" applyNumberFormat="1" applyFont="1" applyFill="1" applyBorder="1"/>
    <xf numFmtId="167" fontId="3" fillId="5" borderId="22" xfId="1" applyNumberFormat="1" applyFont="1" applyFill="1" applyBorder="1" applyAlignment="1">
      <alignment horizontal="center" vertical="center"/>
    </xf>
    <xf numFmtId="167" fontId="8" fillId="5" borderId="16" xfId="1" applyNumberFormat="1" applyFont="1" applyFill="1" applyBorder="1" applyAlignment="1">
      <alignment horizontal="center" vertical="center"/>
    </xf>
    <xf numFmtId="167" fontId="8" fillId="5" borderId="17" xfId="1" applyNumberFormat="1" applyFont="1" applyFill="1" applyBorder="1" applyAlignment="1">
      <alignment horizontal="center" vertical="center"/>
    </xf>
    <xf numFmtId="167" fontId="8" fillId="5" borderId="19" xfId="1" applyNumberFormat="1" applyFont="1" applyFill="1" applyBorder="1" applyAlignment="1">
      <alignment horizontal="center" vertical="center"/>
    </xf>
    <xf numFmtId="167" fontId="3" fillId="0" borderId="0" xfId="1" applyNumberFormat="1" applyFont="1" applyAlignment="1">
      <alignment horizontal="center" vertical="center"/>
    </xf>
    <xf numFmtId="165" fontId="1" fillId="0" borderId="0" xfId="1" applyNumberFormat="1" applyFont="1"/>
    <xf numFmtId="0" fontId="10" fillId="21" borderId="0" xfId="0" applyFont="1" applyFill="1" applyAlignment="1">
      <alignment horizontal="center"/>
    </xf>
    <xf numFmtId="3" fontId="6" fillId="0" borderId="0" xfId="4" applyNumberFormat="1" applyFont="1" applyAlignment="1">
      <alignment horizontal="center" vertical="center"/>
    </xf>
    <xf numFmtId="0" fontId="6" fillId="0" borderId="0" xfId="4" applyFont="1" applyAlignment="1">
      <alignment horizontal="right" vertical="center"/>
    </xf>
    <xf numFmtId="166" fontId="6" fillId="0" borderId="0" xfId="13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right"/>
    </xf>
    <xf numFmtId="9" fontId="44" fillId="0" borderId="0" xfId="0" applyNumberFormat="1" applyFont="1" applyAlignment="1">
      <alignment horizontal="center"/>
    </xf>
    <xf numFmtId="166" fontId="44" fillId="0" borderId="0" xfId="0" applyNumberFormat="1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right"/>
    </xf>
    <xf numFmtId="4" fontId="44" fillId="0" borderId="0" xfId="0" applyNumberFormat="1" applyFont="1" applyAlignment="1">
      <alignment horizontal="center"/>
    </xf>
    <xf numFmtId="166" fontId="35" fillId="0" borderId="4" xfId="0" applyNumberFormat="1" applyFont="1" applyBorder="1" applyAlignment="1">
      <alignment horizontal="center"/>
    </xf>
    <xf numFmtId="166" fontId="35" fillId="0" borderId="14" xfId="0" applyNumberFormat="1" applyFont="1" applyBorder="1" applyAlignment="1">
      <alignment horizontal="center"/>
    </xf>
    <xf numFmtId="3" fontId="57" fillId="0" borderId="0" xfId="0" applyNumberFormat="1" applyFont="1"/>
    <xf numFmtId="165" fontId="50" fillId="0" borderId="7" xfId="1" applyNumberFormat="1" applyFont="1" applyBorder="1" applyAlignment="1">
      <alignment horizontal="center" vertical="center" wrapText="1"/>
    </xf>
    <xf numFmtId="165" fontId="50" fillId="0" borderId="46" xfId="1" applyNumberFormat="1" applyFont="1" applyBorder="1" applyAlignment="1">
      <alignment horizontal="center" vertical="center" wrapText="1"/>
    </xf>
    <xf numFmtId="165" fontId="54" fillId="22" borderId="46" xfId="1" applyNumberFormat="1" applyFont="1" applyFill="1" applyBorder="1" applyAlignment="1">
      <alignment horizontal="center" vertical="center" wrapText="1"/>
    </xf>
    <xf numFmtId="0" fontId="21" fillId="22" borderId="2" xfId="7" applyFill="1" applyBorder="1" applyAlignment="1" applyProtection="1">
      <alignment horizontal="center"/>
    </xf>
    <xf numFmtId="4" fontId="59" fillId="0" borderId="46" xfId="0" applyNumberFormat="1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165" fontId="1" fillId="0" borderId="12" xfId="1" applyNumberFormat="1" applyFont="1" applyBorder="1"/>
    <xf numFmtId="165" fontId="1" fillId="0" borderId="14" xfId="1" applyNumberFormat="1" applyFont="1" applyBorder="1"/>
    <xf numFmtId="0" fontId="22" fillId="33" borderId="10" xfId="7" applyFont="1" applyFill="1" applyBorder="1" applyAlignment="1" applyProtection="1">
      <alignment horizontal="center" vertical="center" wrapText="1"/>
    </xf>
    <xf numFmtId="0" fontId="22" fillId="33" borderId="18" xfId="7" applyFont="1" applyFill="1" applyBorder="1" applyAlignment="1" applyProtection="1">
      <alignment horizontal="center" vertical="center" wrapText="1"/>
    </xf>
    <xf numFmtId="0" fontId="7" fillId="3" borderId="79" xfId="0" applyFont="1" applyFill="1" applyBorder="1" applyAlignment="1">
      <alignment horizontal="center" vertical="center" wrapText="1"/>
    </xf>
    <xf numFmtId="0" fontId="7" fillId="3" borderId="80" xfId="0" applyFont="1" applyFill="1" applyBorder="1" applyAlignment="1">
      <alignment horizontal="center" vertical="center" wrapText="1"/>
    </xf>
    <xf numFmtId="0" fontId="7" fillId="3" borderId="81" xfId="0" applyFont="1" applyFill="1" applyBorder="1" applyAlignment="1">
      <alignment horizontal="center" vertical="center" wrapText="1"/>
    </xf>
    <xf numFmtId="0" fontId="7" fillId="3" borderId="74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75" xfId="0" applyFont="1" applyFill="1" applyBorder="1" applyAlignment="1">
      <alignment horizontal="center" vertical="center" wrapText="1"/>
    </xf>
    <xf numFmtId="0" fontId="7" fillId="3" borderId="76" xfId="0" applyFont="1" applyFill="1" applyBorder="1" applyAlignment="1">
      <alignment horizontal="center" vertical="center" wrapText="1"/>
    </xf>
    <xf numFmtId="0" fontId="7" fillId="3" borderId="77" xfId="0" applyFont="1" applyFill="1" applyBorder="1" applyAlignment="1">
      <alignment horizontal="center" vertical="center" wrapText="1"/>
    </xf>
    <xf numFmtId="0" fontId="7" fillId="3" borderId="78" xfId="0" applyFont="1" applyFill="1" applyBorder="1" applyAlignment="1">
      <alignment horizontal="center" vertical="center" wrapText="1"/>
    </xf>
    <xf numFmtId="0" fontId="39" fillId="34" borderId="10" xfId="7" applyFont="1" applyFill="1" applyBorder="1" applyAlignment="1" applyProtection="1">
      <alignment horizontal="center" vertical="center" wrapText="1"/>
    </xf>
    <xf numFmtId="0" fontId="39" fillId="34" borderId="49" xfId="7" applyFont="1" applyFill="1" applyBorder="1" applyAlignment="1" applyProtection="1">
      <alignment horizontal="center" vertical="center" wrapText="1"/>
    </xf>
    <xf numFmtId="0" fontId="39" fillId="34" borderId="18" xfId="7" applyFont="1" applyFill="1" applyBorder="1" applyAlignment="1" applyProtection="1">
      <alignment horizontal="center" vertical="center" wrapText="1"/>
    </xf>
    <xf numFmtId="0" fontId="22" fillId="33" borderId="49" xfId="7" applyFont="1" applyFill="1" applyBorder="1" applyAlignment="1" applyProtection="1">
      <alignment horizontal="center" vertical="center" wrapText="1"/>
    </xf>
    <xf numFmtId="0" fontId="39" fillId="23" borderId="8" xfId="7" applyFont="1" applyFill="1" applyBorder="1" applyAlignment="1" applyProtection="1">
      <alignment horizontal="center" vertical="center" wrapText="1"/>
    </xf>
    <xf numFmtId="0" fontId="39" fillId="23" borderId="30" xfId="7" applyFont="1" applyFill="1" applyBorder="1" applyAlignment="1" applyProtection="1">
      <alignment horizontal="center" vertical="center" wrapText="1"/>
    </xf>
    <xf numFmtId="0" fontId="39" fillId="23" borderId="9" xfId="7" applyFont="1" applyFill="1" applyBorder="1" applyAlignment="1" applyProtection="1">
      <alignment horizontal="center" vertical="center" wrapText="1"/>
    </xf>
    <xf numFmtId="0" fontId="39" fillId="23" borderId="47" xfId="7" applyFont="1" applyFill="1" applyBorder="1" applyAlignment="1" applyProtection="1">
      <alignment horizontal="center" vertical="center" wrapText="1"/>
    </xf>
    <xf numFmtId="0" fontId="39" fillId="23" borderId="0" xfId="7" applyFont="1" applyFill="1" applyBorder="1" applyAlignment="1" applyProtection="1">
      <alignment horizontal="center" vertical="center" wrapText="1"/>
    </xf>
    <xf numFmtId="0" fontId="39" fillId="23" borderId="48" xfId="7" applyFont="1" applyFill="1" applyBorder="1" applyAlignment="1" applyProtection="1">
      <alignment horizontal="center" vertical="center" wrapText="1"/>
    </xf>
    <xf numFmtId="0" fontId="39" fillId="23" borderId="50" xfId="7" applyFont="1" applyFill="1" applyBorder="1" applyAlignment="1" applyProtection="1">
      <alignment horizontal="center" vertical="center" wrapText="1"/>
    </xf>
    <xf numFmtId="0" fontId="39" fillId="23" borderId="45" xfId="7" applyFont="1" applyFill="1" applyBorder="1" applyAlignment="1" applyProtection="1">
      <alignment horizontal="center" vertical="center" wrapText="1"/>
    </xf>
    <xf numFmtId="0" fontId="39" fillId="23" borderId="46" xfId="7" applyFont="1" applyFill="1" applyBorder="1" applyAlignment="1" applyProtection="1">
      <alignment horizontal="center" vertical="center" wrapText="1"/>
    </xf>
    <xf numFmtId="0" fontId="27" fillId="32" borderId="10" xfId="7" applyFont="1" applyFill="1" applyBorder="1" applyAlignment="1" applyProtection="1">
      <alignment horizontal="center" vertical="center" wrapText="1"/>
    </xf>
    <xf numFmtId="0" fontId="27" fillId="32" borderId="49" xfId="7" applyFont="1" applyFill="1" applyBorder="1" applyAlignment="1" applyProtection="1">
      <alignment horizontal="center" vertical="center" wrapText="1"/>
    </xf>
    <xf numFmtId="0" fontId="27" fillId="32" borderId="18" xfId="7" applyFont="1" applyFill="1" applyBorder="1" applyAlignment="1" applyProtection="1">
      <alignment horizontal="center" vertical="center" wrapText="1"/>
    </xf>
    <xf numFmtId="0" fontId="46" fillId="23" borderId="10" xfId="7" applyFont="1" applyFill="1" applyBorder="1" applyAlignment="1" applyProtection="1">
      <alignment horizontal="center" vertical="center" wrapText="1"/>
    </xf>
    <xf numFmtId="0" fontId="46" fillId="23" borderId="18" xfId="7" applyFont="1" applyFill="1" applyBorder="1" applyAlignment="1" applyProtection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46" fillId="22" borderId="8" xfId="7" applyFont="1" applyFill="1" applyBorder="1" applyAlignment="1" applyProtection="1">
      <alignment horizontal="center" vertical="center" wrapText="1"/>
    </xf>
    <xf numFmtId="0" fontId="46" fillId="22" borderId="30" xfId="7" applyFont="1" applyFill="1" applyBorder="1" applyAlignment="1" applyProtection="1">
      <alignment horizontal="center" vertical="center" wrapText="1"/>
    </xf>
    <xf numFmtId="0" fontId="46" fillId="22" borderId="9" xfId="7" applyFont="1" applyFill="1" applyBorder="1" applyAlignment="1" applyProtection="1">
      <alignment horizontal="center" vertical="center" wrapText="1"/>
    </xf>
    <xf numFmtId="0" fontId="46" fillId="22" borderId="50" xfId="7" applyFont="1" applyFill="1" applyBorder="1" applyAlignment="1" applyProtection="1">
      <alignment horizontal="center" vertical="center" wrapText="1"/>
    </xf>
    <xf numFmtId="0" fontId="46" fillId="22" borderId="45" xfId="7" applyFont="1" applyFill="1" applyBorder="1" applyAlignment="1" applyProtection="1">
      <alignment horizontal="center" vertical="center" wrapText="1"/>
    </xf>
    <xf numFmtId="0" fontId="46" fillId="22" borderId="46" xfId="7" applyFont="1" applyFill="1" applyBorder="1" applyAlignment="1" applyProtection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2" fillId="3" borderId="0" xfId="3" applyFont="1" applyFill="1" applyBorder="1" applyAlignment="1" applyProtection="1">
      <alignment horizontal="center" vertical="center" wrapText="1"/>
    </xf>
    <xf numFmtId="0" fontId="40" fillId="21" borderId="5" xfId="7" applyFont="1" applyFill="1" applyBorder="1" applyAlignment="1" applyProtection="1">
      <alignment horizontal="center" vertical="center" wrapText="1"/>
    </xf>
    <xf numFmtId="0" fontId="40" fillId="21" borderId="6" xfId="7" applyFont="1" applyFill="1" applyBorder="1" applyAlignment="1" applyProtection="1">
      <alignment horizontal="center" vertical="center" wrapText="1"/>
    </xf>
    <xf numFmtId="0" fontId="40" fillId="21" borderId="7" xfId="7" applyFont="1" applyFill="1" applyBorder="1" applyAlignment="1" applyProtection="1">
      <alignment horizontal="center" vertical="center" wrapText="1"/>
    </xf>
    <xf numFmtId="0" fontId="12" fillId="19" borderId="5" xfId="0" applyFont="1" applyFill="1" applyBorder="1" applyAlignment="1">
      <alignment horizontal="center" vertical="center" wrapText="1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39" fillId="23" borderId="10" xfId="7" applyFont="1" applyFill="1" applyBorder="1" applyAlignment="1" applyProtection="1">
      <alignment horizontal="center" vertical="center" wrapText="1"/>
    </xf>
    <xf numFmtId="0" fontId="39" fillId="23" borderId="49" xfId="7" applyFont="1" applyFill="1" applyBorder="1" applyAlignment="1" applyProtection="1">
      <alignment horizontal="center" vertical="center" wrapText="1"/>
    </xf>
    <xf numFmtId="0" fontId="39" fillId="23" borderId="18" xfId="7" applyFont="1" applyFill="1" applyBorder="1" applyAlignment="1" applyProtection="1">
      <alignment horizontal="center" vertical="center" wrapText="1"/>
    </xf>
    <xf numFmtId="0" fontId="12" fillId="33" borderId="5" xfId="0" applyFont="1" applyFill="1" applyBorder="1" applyAlignment="1">
      <alignment horizontal="center" vertical="center" wrapText="1"/>
    </xf>
    <xf numFmtId="0" fontId="12" fillId="33" borderId="6" xfId="0" applyFont="1" applyFill="1" applyBorder="1" applyAlignment="1">
      <alignment horizontal="center" vertical="center" wrapText="1"/>
    </xf>
    <xf numFmtId="0" fontId="12" fillId="33" borderId="7" xfId="0" applyFont="1" applyFill="1" applyBorder="1" applyAlignment="1">
      <alignment horizontal="center" vertical="center" wrapText="1"/>
    </xf>
    <xf numFmtId="0" fontId="39" fillId="23" borderId="5" xfId="7" applyFont="1" applyFill="1" applyBorder="1" applyAlignment="1" applyProtection="1">
      <alignment horizontal="center" vertical="center" wrapText="1"/>
    </xf>
    <xf numFmtId="0" fontId="39" fillId="23" borderId="6" xfId="7" applyFont="1" applyFill="1" applyBorder="1" applyAlignment="1" applyProtection="1">
      <alignment horizontal="center" vertical="center" wrapText="1"/>
    </xf>
    <xf numFmtId="0" fontId="39" fillId="23" borderId="7" xfId="7" applyFont="1" applyFill="1" applyBorder="1" applyAlignment="1" applyProtection="1">
      <alignment horizontal="center" vertical="center" wrapText="1"/>
    </xf>
    <xf numFmtId="1" fontId="12" fillId="15" borderId="5" xfId="0" applyNumberFormat="1" applyFont="1" applyFill="1" applyBorder="1" applyAlignment="1">
      <alignment horizontal="center" vertical="center" wrapText="1"/>
    </xf>
    <xf numFmtId="1" fontId="12" fillId="15" borderId="6" xfId="0" applyNumberFormat="1" applyFont="1" applyFill="1" applyBorder="1" applyAlignment="1">
      <alignment horizontal="center" vertical="center" wrapText="1"/>
    </xf>
    <xf numFmtId="1" fontId="12" fillId="15" borderId="7" xfId="0" applyNumberFormat="1" applyFont="1" applyFill="1" applyBorder="1" applyAlignment="1">
      <alignment horizontal="center" vertical="center" wrapText="1"/>
    </xf>
    <xf numFmtId="164" fontId="36" fillId="0" borderId="11" xfId="13" applyFont="1" applyFill="1" applyBorder="1" applyAlignment="1">
      <alignment horizontal="center"/>
    </xf>
    <xf numFmtId="164" fontId="36" fillId="0" borderId="1" xfId="13" applyFont="1" applyFill="1" applyBorder="1" applyAlignment="1">
      <alignment horizontal="center"/>
    </xf>
    <xf numFmtId="164" fontId="36" fillId="0" borderId="12" xfId="13" applyFont="1" applyFill="1" applyBorder="1" applyAlignment="1">
      <alignment horizontal="center"/>
    </xf>
    <xf numFmtId="0" fontId="35" fillId="22" borderId="15" xfId="0" applyFont="1" applyFill="1" applyBorder="1" applyAlignment="1">
      <alignment horizontal="center" vertical="center" wrapText="1"/>
    </xf>
    <xf numFmtId="0" fontId="35" fillId="22" borderId="17" xfId="0" applyFont="1" applyFill="1" applyBorder="1" applyAlignment="1">
      <alignment horizontal="center" vertical="center" wrapText="1"/>
    </xf>
    <xf numFmtId="0" fontId="35" fillId="22" borderId="19" xfId="0" applyFont="1" applyFill="1" applyBorder="1" applyAlignment="1">
      <alignment horizontal="center" vertical="center" wrapText="1"/>
    </xf>
    <xf numFmtId="164" fontId="36" fillId="0" borderId="20" xfId="13" applyFont="1" applyFill="1" applyBorder="1" applyAlignment="1">
      <alignment horizontal="center"/>
    </xf>
    <xf numFmtId="164" fontId="36" fillId="0" borderId="22" xfId="13" applyFont="1" applyFill="1" applyBorder="1" applyAlignment="1">
      <alignment horizontal="center"/>
    </xf>
    <xf numFmtId="164" fontId="36" fillId="0" borderId="21" xfId="13" applyFont="1" applyFill="1" applyBorder="1" applyAlignment="1">
      <alignment horizontal="center"/>
    </xf>
    <xf numFmtId="0" fontId="35" fillId="19" borderId="15" xfId="0" applyFont="1" applyFill="1" applyBorder="1" applyAlignment="1">
      <alignment horizontal="center" vertical="center"/>
    </xf>
    <xf numFmtId="0" fontId="35" fillId="19" borderId="17" xfId="0" applyFont="1" applyFill="1" applyBorder="1" applyAlignment="1">
      <alignment horizontal="center" vertical="center"/>
    </xf>
    <xf numFmtId="0" fontId="35" fillId="19" borderId="19" xfId="0" applyFont="1" applyFill="1" applyBorder="1" applyAlignment="1">
      <alignment horizontal="center" vertical="center"/>
    </xf>
    <xf numFmtId="164" fontId="36" fillId="0" borderId="24" xfId="13" applyFont="1" applyFill="1" applyBorder="1" applyAlignment="1">
      <alignment horizontal="center"/>
    </xf>
    <xf numFmtId="164" fontId="36" fillId="0" borderId="43" xfId="13" applyFont="1" applyFill="1" applyBorder="1" applyAlignment="1">
      <alignment horizontal="center"/>
    </xf>
    <xf numFmtId="164" fontId="36" fillId="0" borderId="25" xfId="13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6" fillId="3" borderId="0" xfId="6" applyFont="1" applyFill="1" applyAlignment="1">
      <alignment horizontal="center" vertical="center" wrapText="1"/>
    </xf>
    <xf numFmtId="43" fontId="1" fillId="0" borderId="8" xfId="1" applyFont="1" applyBorder="1" applyAlignment="1">
      <alignment horizontal="center"/>
    </xf>
    <xf numFmtId="43" fontId="1" fillId="0" borderId="30" xfId="1" applyFont="1" applyBorder="1" applyAlignment="1">
      <alignment horizontal="center"/>
    </xf>
    <xf numFmtId="43" fontId="1" fillId="0" borderId="9" xfId="1" applyFont="1" applyBorder="1" applyAlignment="1">
      <alignment horizontal="center"/>
    </xf>
    <xf numFmtId="165" fontId="1" fillId="0" borderId="8" xfId="1" applyNumberFormat="1" applyFont="1" applyBorder="1" applyAlignment="1">
      <alignment horizontal="center"/>
    </xf>
    <xf numFmtId="165" fontId="1" fillId="0" borderId="9" xfId="1" applyNumberFormat="1" applyFont="1" applyBorder="1" applyAlignment="1">
      <alignment horizontal="center"/>
    </xf>
    <xf numFmtId="0" fontId="6" fillId="3" borderId="5" xfId="4" applyFont="1" applyFill="1" applyBorder="1" applyAlignment="1">
      <alignment horizontal="center" vertical="center" wrapText="1"/>
    </xf>
    <xf numFmtId="0" fontId="6" fillId="3" borderId="6" xfId="4" applyFont="1" applyFill="1" applyBorder="1" applyAlignment="1">
      <alignment horizontal="center" vertical="center" wrapText="1"/>
    </xf>
    <xf numFmtId="0" fontId="6" fillId="3" borderId="30" xfId="4" applyFont="1" applyFill="1" applyBorder="1" applyAlignment="1">
      <alignment horizontal="center" vertical="center" wrapText="1"/>
    </xf>
    <xf numFmtId="0" fontId="6" fillId="3" borderId="7" xfId="4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6" fillId="3" borderId="50" xfId="4" applyFont="1" applyFill="1" applyBorder="1" applyAlignment="1">
      <alignment horizontal="center" vertical="center" wrapText="1"/>
    </xf>
    <xf numFmtId="0" fontId="6" fillId="3" borderId="45" xfId="4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166" fontId="6" fillId="3" borderId="5" xfId="4" applyNumberFormat="1" applyFont="1" applyFill="1" applyBorder="1" applyAlignment="1">
      <alignment horizontal="center" vertical="center" wrapText="1"/>
    </xf>
    <xf numFmtId="166" fontId="6" fillId="3" borderId="6" xfId="4" applyNumberFormat="1" applyFont="1" applyFill="1" applyBorder="1" applyAlignment="1">
      <alignment horizontal="center" vertical="center" wrapText="1"/>
    </xf>
    <xf numFmtId="166" fontId="6" fillId="3" borderId="7" xfId="4" applyNumberFormat="1" applyFont="1" applyFill="1" applyBorder="1" applyAlignment="1">
      <alignment horizontal="center" vertical="center" wrapText="1"/>
    </xf>
    <xf numFmtId="165" fontId="0" fillId="10" borderId="28" xfId="1" applyNumberFormat="1" applyFont="1" applyFill="1" applyBorder="1" applyAlignment="1">
      <alignment horizontal="center"/>
    </xf>
    <xf numFmtId="165" fontId="0" fillId="10" borderId="37" xfId="1" applyNumberFormat="1" applyFont="1" applyFill="1" applyBorder="1" applyAlignment="1">
      <alignment horizontal="center"/>
    </xf>
    <xf numFmtId="165" fontId="0" fillId="10" borderId="38" xfId="1" applyNumberFormat="1" applyFont="1" applyFill="1" applyBorder="1" applyAlignment="1">
      <alignment horizontal="center"/>
    </xf>
    <xf numFmtId="165" fontId="0" fillId="13" borderId="28" xfId="1" applyNumberFormat="1" applyFont="1" applyFill="1" applyBorder="1" applyAlignment="1">
      <alignment horizontal="center"/>
    </xf>
    <xf numFmtId="165" fontId="0" fillId="13" borderId="37" xfId="1" applyNumberFormat="1" applyFont="1" applyFill="1" applyBorder="1" applyAlignment="1">
      <alignment horizontal="center"/>
    </xf>
    <xf numFmtId="165" fontId="0" fillId="13" borderId="39" xfId="1" applyNumberFormat="1" applyFont="1" applyFill="1" applyBorder="1" applyAlignment="1">
      <alignment horizontal="center"/>
    </xf>
    <xf numFmtId="165" fontId="0" fillId="3" borderId="29" xfId="1" applyNumberFormat="1" applyFont="1" applyFill="1" applyBorder="1" applyAlignment="1">
      <alignment horizontal="center"/>
    </xf>
    <xf numFmtId="165" fontId="0" fillId="3" borderId="37" xfId="1" applyNumberFormat="1" applyFont="1" applyFill="1" applyBorder="1" applyAlignment="1">
      <alignment horizontal="center"/>
    </xf>
    <xf numFmtId="165" fontId="0" fillId="3" borderId="39" xfId="1" applyNumberFormat="1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 wrapText="1"/>
    </xf>
    <xf numFmtId="0" fontId="1" fillId="4" borderId="7" xfId="0" applyFont="1" applyFill="1" applyBorder="1" applyAlignment="1">
      <alignment horizontal="center" wrapText="1"/>
    </xf>
    <xf numFmtId="0" fontId="1" fillId="7" borderId="5" xfId="0" applyFont="1" applyFill="1" applyBorder="1" applyAlignment="1">
      <alignment horizontal="center" wrapText="1"/>
    </xf>
    <xf numFmtId="0" fontId="1" fillId="7" borderId="6" xfId="0" applyFont="1" applyFill="1" applyBorder="1" applyAlignment="1">
      <alignment horizontal="center" wrapText="1"/>
    </xf>
    <xf numFmtId="0" fontId="1" fillId="7" borderId="7" xfId="0" applyFont="1" applyFill="1" applyBorder="1" applyAlignment="1">
      <alignment horizontal="center" wrapText="1"/>
    </xf>
    <xf numFmtId="0" fontId="1" fillId="7" borderId="5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8" fillId="21" borderId="5" xfId="4" applyFont="1" applyFill="1" applyBorder="1" applyAlignment="1">
      <alignment horizontal="center" vertical="center"/>
    </xf>
    <xf numFmtId="0" fontId="8" fillId="21" borderId="7" xfId="4" applyFont="1" applyFill="1" applyBorder="1" applyAlignment="1">
      <alignment horizontal="center" vertical="center"/>
    </xf>
    <xf numFmtId="0" fontId="6" fillId="6" borderId="5" xfId="4" applyFont="1" applyFill="1" applyBorder="1" applyAlignment="1">
      <alignment horizontal="center" vertical="center"/>
    </xf>
    <xf numFmtId="0" fontId="6" fillId="6" borderId="7" xfId="4" applyFont="1" applyFill="1" applyBorder="1" applyAlignment="1">
      <alignment horizontal="center" vertical="center"/>
    </xf>
    <xf numFmtId="0" fontId="6" fillId="3" borderId="8" xfId="4" applyFont="1" applyFill="1" applyBorder="1" applyAlignment="1">
      <alignment horizontal="center" vertical="center" wrapText="1"/>
    </xf>
    <xf numFmtId="0" fontId="6" fillId="3" borderId="9" xfId="4" applyFont="1" applyFill="1" applyBorder="1" applyAlignment="1">
      <alignment horizontal="center" vertical="center" wrapText="1"/>
    </xf>
    <xf numFmtId="0" fontId="10" fillId="21" borderId="0" xfId="0" applyFont="1" applyFill="1" applyAlignment="1">
      <alignment horizontal="center"/>
    </xf>
    <xf numFmtId="3" fontId="35" fillId="0" borderId="72" xfId="0" applyNumberFormat="1" applyFont="1" applyBorder="1" applyAlignment="1">
      <alignment horizontal="right"/>
    </xf>
    <xf numFmtId="3" fontId="35" fillId="0" borderId="83" xfId="0" applyNumberFormat="1" applyFont="1" applyBorder="1" applyAlignment="1">
      <alignment horizontal="right"/>
    </xf>
    <xf numFmtId="3" fontId="35" fillId="0" borderId="35" xfId="0" applyNumberFormat="1" applyFont="1" applyBorder="1" applyAlignment="1">
      <alignment horizontal="right"/>
    </xf>
    <xf numFmtId="3" fontId="35" fillId="0" borderId="84" xfId="0" applyNumberFormat="1" applyFont="1" applyBorder="1" applyAlignment="1">
      <alignment horizontal="right"/>
    </xf>
    <xf numFmtId="3" fontId="35" fillId="0" borderId="85" xfId="0" applyNumberFormat="1" applyFont="1" applyBorder="1" applyAlignment="1">
      <alignment horizontal="right"/>
    </xf>
    <xf numFmtId="3" fontId="35" fillId="0" borderId="82" xfId="0" applyNumberFormat="1" applyFont="1" applyBorder="1" applyAlignment="1">
      <alignment horizontal="right"/>
    </xf>
    <xf numFmtId="167" fontId="6" fillId="3" borderId="50" xfId="1" applyNumberFormat="1" applyFont="1" applyFill="1" applyBorder="1" applyAlignment="1">
      <alignment horizontal="center" vertical="center" wrapText="1"/>
    </xf>
    <xf numFmtId="167" fontId="6" fillId="3" borderId="45" xfId="1" applyNumberFormat="1" applyFont="1" applyFill="1" applyBorder="1" applyAlignment="1">
      <alignment horizontal="center" vertical="center" wrapText="1"/>
    </xf>
    <xf numFmtId="167" fontId="6" fillId="3" borderId="46" xfId="1" applyNumberFormat="1" applyFont="1" applyFill="1" applyBorder="1" applyAlignment="1">
      <alignment horizontal="center" vertical="center" wrapText="1"/>
    </xf>
    <xf numFmtId="167" fontId="6" fillId="3" borderId="8" xfId="1" applyNumberFormat="1" applyFont="1" applyFill="1" applyBorder="1" applyAlignment="1">
      <alignment horizontal="center" vertical="center" wrapText="1"/>
    </xf>
    <xf numFmtId="167" fontId="6" fillId="3" borderId="30" xfId="1" applyNumberFormat="1" applyFont="1" applyFill="1" applyBorder="1" applyAlignment="1">
      <alignment horizontal="center" vertical="center" wrapText="1"/>
    </xf>
    <xf numFmtId="167" fontId="6" fillId="3" borderId="9" xfId="1" applyNumberFormat="1" applyFont="1" applyFill="1" applyBorder="1" applyAlignment="1">
      <alignment horizontal="center" vertical="center" wrapText="1"/>
    </xf>
    <xf numFmtId="0" fontId="23" fillId="22" borderId="9" xfId="3" applyFont="1" applyFill="1" applyBorder="1" applyAlignment="1" applyProtection="1">
      <alignment horizontal="center" vertical="center"/>
    </xf>
    <xf numFmtId="0" fontId="23" fillId="22" borderId="46" xfId="3" applyFont="1" applyFill="1" applyBorder="1" applyAlignment="1" applyProtection="1">
      <alignment horizontal="center" vertical="center"/>
    </xf>
    <xf numFmtId="0" fontId="6" fillId="3" borderId="5" xfId="8" applyFont="1" applyFill="1" applyBorder="1" applyAlignment="1">
      <alignment horizontal="center" vertical="center" wrapText="1"/>
    </xf>
    <xf numFmtId="0" fontId="6" fillId="3" borderId="6" xfId="8" applyFont="1" applyFill="1" applyBorder="1" applyAlignment="1">
      <alignment horizontal="center" vertical="center" wrapText="1"/>
    </xf>
    <xf numFmtId="0" fontId="6" fillId="3" borderId="7" xfId="8" applyFont="1" applyFill="1" applyBorder="1" applyAlignment="1">
      <alignment horizontal="center" vertical="center" wrapText="1"/>
    </xf>
    <xf numFmtId="166" fontId="47" fillId="15" borderId="0" xfId="0" applyNumberFormat="1" applyFont="1" applyFill="1" applyAlignment="1">
      <alignment horizontal="left" vertical="center" wrapText="1"/>
    </xf>
    <xf numFmtId="0" fontId="48" fillId="15" borderId="0" xfId="0" applyFont="1" applyFill="1" applyAlignment="1">
      <alignment horizontal="center" vertical="center" wrapText="1"/>
    </xf>
    <xf numFmtId="0" fontId="48" fillId="15" borderId="0" xfId="0" applyFont="1" applyFill="1" applyAlignment="1">
      <alignment horizontal="center" vertical="center"/>
    </xf>
    <xf numFmtId="0" fontId="50" fillId="36" borderId="10" xfId="0" applyFont="1" applyFill="1" applyBorder="1" applyAlignment="1">
      <alignment horizontal="center" vertical="center"/>
    </xf>
    <xf numFmtId="0" fontId="50" fillId="36" borderId="18" xfId="0" applyFont="1" applyFill="1" applyBorder="1" applyAlignment="1">
      <alignment horizontal="center" vertical="center"/>
    </xf>
    <xf numFmtId="0" fontId="50" fillId="36" borderId="10" xfId="0" applyFont="1" applyFill="1" applyBorder="1" applyAlignment="1">
      <alignment horizontal="center" vertical="center" wrapText="1"/>
    </xf>
    <xf numFmtId="0" fontId="50" fillId="36" borderId="18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</cellXfs>
  <cellStyles count="14">
    <cellStyle name="Hipervínculo" xfId="7" builtinId="8"/>
    <cellStyle name="Hipervínculo 2" xfId="3" xr:uid="{00000000-0005-0000-0000-000001000000}"/>
    <cellStyle name="Millares" xfId="1" builtinId="3"/>
    <cellStyle name="Millares [0]" xfId="9" builtinId="6"/>
    <cellStyle name="Millares 2" xfId="13" xr:uid="{00000000-0005-0000-0000-000004000000}"/>
    <cellStyle name="Normal" xfId="0" builtinId="0"/>
    <cellStyle name="Normal 2" xfId="2" xr:uid="{00000000-0005-0000-0000-000006000000}"/>
    <cellStyle name="Normal 2 10" xfId="4" xr:uid="{00000000-0005-0000-0000-000007000000}"/>
    <cellStyle name="Normal 2 10 2" xfId="5" xr:uid="{00000000-0005-0000-0000-000008000000}"/>
    <cellStyle name="Normal 2 2" xfId="11" xr:uid="{00000000-0005-0000-0000-000009000000}"/>
    <cellStyle name="Normal 2 3" xfId="6" xr:uid="{00000000-0005-0000-0000-00000A000000}"/>
    <cellStyle name="Normal 2 3 2" xfId="12" xr:uid="{00000000-0005-0000-0000-00000B000000}"/>
    <cellStyle name="Normal 2 6" xfId="8" xr:uid="{00000000-0005-0000-0000-00000C000000}"/>
    <cellStyle name="Normal_PECUARIOS 08 FINAL" xfId="10" xr:uid="{00000000-0005-0000-0000-00000D000000}"/>
  </cellStyles>
  <dxfs count="0"/>
  <tableStyles count="0" defaultTableStyle="TableStyleMedium2" defaultPivotStyle="PivotStyleLight16"/>
  <colors>
    <mruColors>
      <color rgb="FFFFFF99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8</xdr:row>
      <xdr:rowOff>0</xdr:rowOff>
    </xdr:from>
    <xdr:to>
      <xdr:col>17</xdr:col>
      <xdr:colOff>304800</xdr:colOff>
      <xdr:row>8</xdr:row>
      <xdr:rowOff>276225</xdr:rowOff>
    </xdr:to>
    <xdr:sp macro="" textlink="">
      <xdr:nvSpPr>
        <xdr:cNvPr id="2" name="AutoShape 6" descr="data:image/jpeg;base64,/9j/4AAQSkZJRgABAQAAAQABAAD/2wCEAAkGBhQSEBUUEhQWFRUWGRoaFxcXFxccFhYXIBYcFhcXHBYXHCYgGBkjGhgYIC8iIycpLC4sGB4xNTAqNSYrLCkBCQoKDgwOGg8PGiwkHx8sLCksKSksLCwpLCwsLCwsLCkpLCwsLCksLCwsLCwsKSwsKSwsKSwsKSwsKSwsLCksKf/AABEIAOAA4QMBIgACEQEDEQH/xAAcAAABBQEBAQAAAAAAAAAAAAABAAIDBAUGBwj/xABEEAABAgQEAwYDBQYEBQUBAAABAhEAAyExBBJBUQVhcQYTIoGRoQcysUJSwdHwFCNykuHxU2KCohckM2OyFRZDk8II/8QAGgEAAwEBAQEAAAAAAAAAAAAAAAECAwQFBv/EACcRAAICAgEDBAIDAQAAAAAAAAABAhEDIRIEMUETIjJRFHEFYoFS/9oADAMBAAIRAxEAPwD1OAYRhPHSeYKBBhQCBCaDCgCgQmgtCgCgQmgwYAoa0KDCaEKhNCgNCaGAYRMDLCywAKBBaA0AqBCgtBaAKGNAMPaA0FioYRAaJGgNDsXEY0Joe0JoVhxGZYTQ9oQEFhxGtCh7QoLDiOMCCYUI0BCgwoYqEIUGFAOgQoMKEFAaDChQAKFChQAKA8GFBYUKFChQWMDwngwoBUNeE8GA0AAeE8FoTQWAHhPBhQrCgPAhzQIAoEJ4UFoAoTwoLQoBUF4DwCYEUFjnhPDYUMVjnhPAhQgsdCeGwIAse8KGwnhBY54UNeE8A7HQnhrwoAsdBhrwnhBY6FDYEA7C8GGvCgCx0B4DwHgCxzwHgQoKCwvCeBCgCwvCgQHgFY+FDXhQBYYEEwIoKDCgRDjcYmTLXMmFkISVKIDlgHoNToBqYAH4jEplgFagkEhIJN1EsEjcnYVijie0UiUvJPnSpBLFImTEBagRfI7oD08TGhpHhPbXtnOx2IbNlQCyUv4UDWovQVOrbMBjy5EopJSolVzmFVVrrrEORvHGkrZ9PYeciYkKlrStJspKgUlqFlAkGJTJO0eCdmPifOwMpclKEzUPmlGYSkoJLqBy/MD1DF61aN7A/HuaC0/Cy1B7y1qQQOi84J9IVyRfpQZ63CjP7LduMHxCkhZzgAmUtOVYv1CrfZJjyntZ8UsYcZNlYdaJMuWtSE5EoWVZVFOYrmJLuzsAAPcileiZYaVpns0KPnz/AIscRSWOJFDrKk/gi0b3DPjRih/1USJ3MPLV7OPYRdmbxM9lhR5zJ+M8tvHhZo/gmIUPcJ/W0H/jZhnb9nxDb/u39M34wieD+j0WFHH8P+K3D5qspmqkq/7yCkfzpzJHq0dThMdLmpCpUxEwGxQtKgemUmATi13J4TQIUAhNAgwIAFCaFCgHQmhNCgQgoLQoEKABQoBLRRm8blJXkUsBTOxLb+9IHJLuK0aDQozP/cuG/wAZHrCiPVh9oVo0oUCFGogxwfxh40ZOCTLSWVNVX+FLH/zUg/6Y7t48e+Ns8qxUmWLIlZj5rWT7IED7GmNXI42VwvJhpqrrZKWGjkBaujsl9njCkzCDzjsex0j9o72Q+VUxKsqyHYKdJpqyyk+scrxfh65E5cuYGWgkKHPfobjkQY5YNpuz0GrJjO7wEEDl1/GM8uIcmblqIaqc7xvZCVE+C4muSomWrKopUjMPmCVBlMq6SUukkMWJFiYhRiGMW5/BZicJLxB+Ra1JG4pQ9CQr+WLvYvssrG4gJLplJrNWGoNEh/tKsPXSI5FaozMDw5c+YEIBJJAJYsl9VEWAv5GKs6UUqKTcEihceRFxHsva6RLw3D54w6EyhlCfBR3UlBJIqo5XqY8aloq5FAQ8SpWKErLeDfKSVEDT8YuyMXRzXnrFTE0FAOkAVygXjZENXs1ZstCmJDw9BYPLISRYJDEHTm/OMyZOOYjaJ8HxJSFJWhWVaFOlQuCKg9RDZFH0/IUoIlpmjx5EZizHPkGZ/wDU8SKG0eY4P4zSkyMOJ4Wubl/eqSzJIWUAqdnJQM5bfnTveLTiEpWjStNdx0IjJWmE0mrL8KIJGOQtRSlaSsJSpSQRmAV8pKbgGJo0uznaoUKE8B4BBgQniHE4xEtOZagkc/ygbS2xE0c7xntpKklk/vC7FjQbV6xT7SdsEpSlMghRWPEdUghrfejh1rq52d9zHl9V1vB8cYmzax3bjETQwQEg7PXkau2ukZi56i5Jzr1dRNba9IrSxmOeoaw8ocigLCpNbu0eTlzzyKpMSQ3vJv3ZfqIUHvVbCFGFP6RfE9mMKMPhPa2TPOUKCVM7E0OpAOraxtBUfYwmpK0Shzx5J25kd7xXFjSXgJiv5ZGb6qj1qOV4j2WCZ+NxSlOZ2FWhKdEo7tIL7klHpBI1x97PIews9ScWgAE1I6Aip8lJSemaN34vcGdUnFpHhmJCF/xpDh+qCP5TGn8HeAknFYlaXSmWEIURdZqtuiaH+PnHZdtOznfcFmpbxIHep38BJPrLKo5PNnpJdzw3svgZc3EJlTQcswKS4uhRSSFChezecdnK+EUpRSpM+ZkzeIFKXKR906GhqQb+tD4Y9n1z8T3ySAiQCFk3JWhSUhPO5JNvMR6qZXhH6qYyy5Gn7RKJnz+z2Gm4f9lMtpQAAALMAXSyruC5fWr3iLA8Bk4JHdyHyOTUuonUk66DyETrWUnWsU5s46msVHJa2cmVUSTZCZiVJWkKSaEEOCOYiKb2elKkT0CUgIVLWSlKUpBISSC4DBTsx08ouSRYRzvxU4mqVgO7llQ7yYErIFCkAqKSdHIHVjDXcIRPIF4h2gHEkqzHQUiuYEdNnRRP+0U5wzvIaEln032/VfSH4bDKmKCUh1Gw/HkBvBbCkXOD4NWInypCRWZMSnoCWJ6AOTyEfSk8hSFoSzAeHSwoP5fpHlXwh4KBmxKk1JySzsn7ZGlSQPJQ1jS+J/bSfhMTLlYZYQoJ7xZABdyyEEKBowJO+YQWYy97pHAdn+2E3DY1OKfOp/3gJ/6iCAFJJ0cBxsQNo+i+D8YlYqQifJVmlrdiQxDFiCNCDQj8Gj5TUpy8dZ2B+IEzh0wggrw6z+8l6g2zoeyxTkQGOhDToMmLktH0XCjPw3H5EzDjES5iVyiKKG+qSDUKH3TWIB2pkfe0cU606/nBLJCPdnE9aZF2k7Rpw6WHz7bc447jXalU+UlNlB8xe+oIDc/YRH2w4n3y+8STlYCrAjf3jkkqJLA1JY8qXMeRmzyyNqL0TVl3vg4cuX/t+cX5AcBxGMqSQakHQM/4xr4JJAQGq24t1ekefmilFUW46L3db2v/AE6u3vFNcwC9+tLc4jx2IUlYAY5tzUOXysD+cVsbiilQBTcfqkYxxt/6UkTd+n9GDGB+3mFG/wCOy6N6TxRKJaQhSSA5fJXMzeJyQQHLD1FY9d4bPCpMtSS4KQQWZ6baR8+53TmBcuAw3Yn/APMdlwbtnOKUjvCMugYD0a3KPXx5vS3JGPHies5ohxqXEwf9pvVKo4xXbqaUkJSjM16/R2rGh2l7TzMLOACM4UlyGspgKl6AMac46F1WObVG0Pi3+h3YDCTpOE7uckITMUFy0g1yTEIKsz1Cn0Nm847knw1sQxGjEVEY+MJE1B0KhX1P0i/NntL8vwjFT07PXUdGJ2e7LpwMgyZZzJzrWCbspXhB6JCU88rxZMsFTOGHT9besTSMYFhifEm+7Gx+o8oo9+M+3sPpXy/CMXJMGqKPaOSEsoMwjl586o6/2jT7ScUzKIBom7P+McfPKpxJzEAGjE1O8P8ARw5PdI6gT1ARl9sOKIGCmpnKT40kISq5W3gYbgsX0irg+LLl0W6k76vzjm+1XDF4jECapQTICUup6oT9vw3KibbuIuDtiS3Rw8KLmA4XMxE8ScOhUxa1MhIbMbnoKBybBjHo2E//AJ6xyspXNw6HZxmWpSRrZDEjYFucdlm5xuHwOXhs2YtgVzJfdvc5Xcjei1DyMDsnIMxfdJcKmnKtQfwSB4ptdM1E9AR9qI+PTVrnKlledMolCKEJIScmYIPyvlBrX6RXw+HASrMVbMnXr5w0rMn2d+T2XBcUwkhIlidKTlHypUDlA/hdgNz6xm8S7ATONY5c+VicMJAShIKZgmrACG/6aD4XVmLEi51jiOCcHTNw2JUgvMlBEzuiCZi5KSRNUnKGZKjLUf4OTxLwTtAcMsrws5cmYU5SoMQUkuAQoENS7U0tDoiEVjN7tV8GZeAkmfOxoMoMMok/vVqNkIGfK53JYBzpHmCm0jpe0PaTFYlKZeIxK5qEKKkhZchRDEvc0GpIFWuYyOD8IXiZ6JEpOaZMLAdA5J5BIJPIRNUbJ2P4Nx6ZhlnKSUn50OcqvyOx09o73AcWRPTnQX3GqTsf1WOG7S9lp+BmCXiEs75VAgpWAWcEeVDWoijguILlKCpZyn2I2I1EcnUdNHNtdzLJiU9ruei45Qcv8uu394oYKT+8KrUPMchFHCdqUzEqKk+ID5QCQpXI/nFns/xAKMx0lJu10kbjm/1jz/RyQi20cjxyinaLsqWCvxMK0DU6/WJF45Ga4DOf8xYsctDWKcpBKnL5SWcUbkfyiGQO7JTmABCiH+0K1fzAjLgpDp1suYWYhS8wSp6Mo2NWcDTaIsXMAJbNRqHX1eI+8VLlpAS5UCSQeuptSMJalLV4lqAF7/hpGkMXJ3ehxVnQd0r7g9RCjGdP+Mff84UX6JYEo/5ZUxvlmIBFvsLJ+kMk8QblsI7rG4CXnkjIhisvQV/dLvF5PC5Q/wDiR/Kn8ol9ZCtruTOcdaOb7IYnv+IYeX9+Yl9so8R9kmO0+JeJ7tSZiah1JV1IzJ9wR5xZ7KYSWnFIUJaAQFVAAI8BF/ONSfLlzsUErAyuFF7MDnr6H1hrPCUU0vJ09PjWTHLRr8bQUype6DLf0yH3MVpeIJQeRb2/pEmKxgnSlLJypUlSn1AHynrYtHm83tFMlrNXBNW+rRtOaTPUx0o0zucBP/5lIp4wpPPcD6QsX4CdWOX9FnrT1jm+zXFjNxkgEv4wfIAqPsI63u0kqmkuGBFH0I6DQOYmO+xE2ee9p5qkFbvUO/U053MY+BxYCWJHlf1i78QsWcyQohGdSACqwDqdR5eH9Xjm+1plYcSP2SeJwXLzTFO5SoqIAYAAeEAtW9dH68ULVnDJbpGlPxOZZy1Av0b6xDxEgyVpW6UkV09/KOdwXF1JS5ck7XJf2ipiJq1uparVCXoPL0hrDK7ZCiewfBPF8OlTVypRUrFLSP3sxISJgqpUuULpSGBOZipnZgw9S7RcbThMLNxChmEpObKC2YuAA+jkiPlThyijxgkEVBBYgu4IIsXq+jR7Fx/i6uI9nP2hyVylJ74DUoV3ayQNGWmZ5co6WqLs8347JQZxWkpKJ2aalqFAUtR7tQ0UlQIpQgAihjCnkFQahHvCXOK6CgERnD5Teza67RdkHc/CLDqXxaUZZCRKlrUq/iRlEspDf5lg1pSK/wASuADBcRmAJATMJmywPlyKUfCzBmUFU5pj0H4NdlESZZxSZwmmegJAAbuwFEqQp38edh0A3js+1PY/DcQQlGJQ5S+RaTlmIe7K2LChBHKM72XWj5PUC5c0jU7K8SMjH4aaFFOWajMRfIVBKx0KSQeRj1btT8BU9y+CmqMwXROKcqhyWlIynqCDyjyXG8JnYWf3U5BlzAoBlCh8QYg2UlxcRV2NI9V+PSEmRhyLiatNq/Kx03THjCWUpIZg9emse0fHjDqUmTkBZCpqltYBgH9SfePKMOQE0YnX9aRMewrooKX3azkU7GhGo84t8PxxQ5zMHqNK6t+rCKE4uSYQmUtDcbVMbVo77imOU8tKCSFAFwnQ6uK7GKU/BmZQJUW36uR6R03ZYImYKSWCjlyq6pUQx9vURs/+np0SPWPnnk9KTil2OOc3dUcbO4eO7upI5nT8zGHIBK1ZMy22cDYHnHo8/hAXQhxs9PrDJHC0yxlShAAOm/WHHqeKejNSaXY8/wC8xP3Pr+cKPRf2f+H+b+sKD8v+oub/AOSHE4IqMtvsrCi72yKB+oiYSfLnpEfeGh5tfyiSXO6Gu9Y8+2Q22W+HYkypgIrpU00h+KxZSpalhjYDdwdPKK+HnNMBNWL8qfh13jQwKUzsS02qSnMRo/zM/X6xrj20j1f4+XtkjdxEofsSRYCUh+gSkkfWPP08PRNVNUQwWo5WLWo4PM/SN/j3HCqT3SAQD8xfqcrbaeUZkpkhqMm3X9fjHX1UqriR1WZpcYlzsN2YErEqnd4pSJctTZiHExfhFQzujPpHXSpA7hAJcFGmpzH8x6xxJxK1S1S0KLKb5b5gDlIO9bctY3sHjRJwaM9coU70pmJN35foxtgy8o2+5fTz5w29nlPxUmD9pTLSXABNzrTXZjHHSpgJq5/Hl0j1+dIlT82dCVJUokBQBIdnbUHo0c/N7A4ZblKpiK2CgUj+YEjXXSOmHW44eyWqMPXim0ziEygKqoVVDjS+0STRQOXsSw9o7/tH2VRihJCFCWqVLEseFwpq1AIy1JsLHyji+Ldl8RhxmUAtD/OguPMGqfMecbYerhlS3T+jRZIN0mVcLiswUk7eGPUfgWtSlY3DrZUky0qUhVQ5JQeTKTQjVhtHn2F7O4iVhziVSj3YoXopnSApms5AjvPhPiBKw2JnpBzrWlD8kpzANu6i/QR0ykuNh8Sr8QPhsrCL7/BS1TJCvmQCVKlKdm3Ug6Xa20cBK4bPmqUJUlZKQ5GU+G+7Vj1/G9s1ZMqCyiok6sXoBWgYCn5xkKx81dVrI1oa8tLxzfk+IqyZ5EuxsdmO1+D4dgBKlLUucC65ZSRMMxR8QZmDMOQa517Dsr2yGKQM4yTBQjQk1GU67eUed4bDoUl1AE18RPMi/L8YuykZaAMBsWN44cnXOMqSMPyH9HrImuKRwXxQ4QJyJRVlZCw/hBVuGUapqA+h+m52R453yVSlqdaA4JNSixfcg67Ec4tcX4MMShUsliQ6TWihY9Hv1jvhkWSHKJ03zjaOV7YAzZifvBKVUailAE0ND/CY8n7Y8FQlRnYdAlpp3soA5UKsVIe6CdLpJs1vTMbhZiXMweNNFvcEBh1Bt6RlY7CCckuQN+dDcG4/PWOF9VLDlan2OWOVxk7PG1xHHRdrOCqlTM4SMhA+UAAeQ3u/PSkc7HrY5qceSOyLTVo7T4c8ayrVh1fKt1JOygKjoUj1Tzj0BQFmHp+O9I8v7DcDnTsUlcsJCJJC5qlKASiWHUom5qlKhQGrR6RhMQmagLlTM8tVixcs4tcHlHifyWGpqa89/wBnJ1GN3yXknz+XQfqkHN/ZojVhzpmI5ejn0hGUoXsBR1Bx6fqseXxZz8JFnu+X0hRFTYfzGFC4MOEikcOdq6chvTWHIkqc0HTSlHG0XcoA1cly2n56ep6QwrFHIY00+v6esXZdIrplEs7g7+VBf9PGrwGXmmgKL+BQDW0V5xlqGpVptRur7v6CL/CJn7xLFw7c2LpDV3Y8nMXjfuRphm4T0Zc9SlzMtACSdKtz6xIMM2vkD53izxLDFE0KZhmmN/5D2MNmzQwDixG1aCzuaV89I26m1Oh5vnsilSClSVjQgtXrG92iSleHSEABJu7assM16KjKm/L8zV60Yi+9NN41cEBMlpQSCUkhPVnAL+Yfl0jTpJe5wfkrE2rSOcThgCwuPru36vEsvCAVYA3vej0egi5PSyiBoRV6Xb84hkoFahy7MaPVnJ1q8Y5k1No5/I3uCDo39LNEcyQCCmrGh9W26j1idSgpTvb9a3iNKy99HNDWtgN9SecY7Cjf4HxJZVLw6ghaCpKQlSXZKSG9APaNbtlhAmSSgBOYupgA5LDMWuaXjN7FhJxGYkHKmmhzZ0pfl8xpzjW7X4kFBQPmJAANt7+kez085PA5SZ0Rv09nng4WlIIuSDVrlqV6/q0ZmJBKApIckNtqQPaOjEtXLQG34t7Rmrw2VCCdx6ZyfxjHo7lCVmFvyX8Pw/JLCfujLzd6kjqTD30qLeW/4fow5C1JNa1Z30cF393gKnqfwtq70pd3Jv8AmY8yVvYNMkwOKVKWlaHdNRo7ioPIiPScFjUrlJmJbxCnI2ILaggjyjzPM3zKFib2583Nvzje7JY91d2o0NUAWzAAkeYBPkI7+izcJcH2Zvikouip2nCxMdS3C0vToQ3KMQqGhJ22tfkI6HtTKzLSQCyXckU+W3tGAMKLv7ttS/PpaDr/AJoyknyZDNlBQU6XTqDp/WMuZ2Mws0HwMX+yWILcrl331jeEnKDS453c+5Di2kRTMQymIZwW6V9AwaOCE5w+LolWuzOT4V2QnYaYpSJ6QFIKFEgk5FNpbQatHS8O4dLky0ykPlHOpeuYtqTtp5RZmSczqCXDO1dKkDnX2goxCVAMAzDLsRfXWn940y58uVVNlSm5abGhnAYgE0e9zrzoNvWDMTRj6ab1Gohi8Y4JAdrZQ5a5PtEiMXRyModraeXS/OMOJBL3CfvH1hQ1h/hq9f6wYKF/pVUtTUSanahLFi5/QrWkVwovUOGsNLm/laJ5SgSH6+b1e+/6eI5ivms5SLOagA+1D6xVEpiVLuHqHIHJqgkdPbqIlws1XeIVoFJ0ajj2oR7RDldQq2in0qS9NGZ+kNRPJsTp1Nzs1nP6EOOmNOmdL2tRLMpRBHhUkitC7g1H+UExzKAEH26nXr/WJlLmKACyCCLW0Ick3LLp/UQhhrO7ix+9cu5GlPQ843zZFNo2z5FN2hk6Y4Ad3oDsNf8Aap+saHZxf70J+8DzYgv71FNxGaZJU9GADPyOw5isFExUuakhyzGm1D7g/wC59IjHJRkn9GWOXGSZ0PaTBJCe8QzJfMxFSSxHQU9Y5SZjk5gc2gvydzTXT9PF6ctaioMAlSsyrNZ1OBq6QS20ZczBpLKAJuWHWr7O42YiN804ZJcjTK4uXtLqsWywxHhI5Cz33qK/W0QJ4iAlRTa/Niocjzo7e8HD4GxN7j6EGjDZ+lzFiTwsAlk3sw5hVrDkNydo5/YjK0avYmcJuLDeIWVeg8NfItA7dcUEvGLRmLhKSRepBUS3Lws3O0T9lcSjBzFlnFCpQFqlOtwHNvvDYxz/ABmV+04tc9V1EEDagu2nT8o7Fkxejxvya8o8KIZ3aAoAOXRNE1IIDqDm7kenVozsT2g7zMgA1TQswJ1I5EufMxpK4bnSlJLPnOgZRSlKTTWgLw88CCFVYVOWjjKWLOevqDuTCxZ4Yk68makqMw8ZmEMk6VP+Ygn0cjzUfKbEcdUCCE+EuodLZS+oduh9ZpXCA5Z7mhPI5Q7uLj9XR4KApb1DOzUqHJfevqkM8RzxvwFoqp42t/DdzcuRmHguPP8AtWXDcYmg50GqGUkufmBcU2BHuLQ2TwAFRJJCSSzdb9Q7cw0XVcJASUg1cMTr4bdPCA394TnjT0DaPTOMTBP4f36A2dCV10oAQegceUeZS+IFKcrgs2utK+re0d9wnicuXgBJWQEupLvXItRUD6LI8hHmquCrUrxLp4zS5FXAe1gdhHT1E4ZVF2a5JJtM0FcUUpyCHYbNyen6YwU8Qu6gS5Jc72P4PzO0UcJw1bOrQV5sUih3INOusA8PVe5cBxQAOAwYXsfXeOOorVmNl1OMmU+XcnS7Cnqm5+YUgHEqd6CprsHoWFAGA9oWGkMnZ3LcqUD3IoR5bRLNlEukMQGJsRrV7mhT1ABF4zckOyNPESQKtrawulvMt6ROcUWeqhTy13YCns+jxDPBuQxLtUON+l38ucJAArUvcUqDz0oCP7hpdA2y7+08h6r/AChRQ74fd/8AODEcSCRMrYsCac/xBcjnUnQQTLU5qAXt1APraHS5ZAAZlAPysCojQNX36RXm3egatA1AS3M2HrDAsS0UD0+ydtD1LgfomDMnBiPWpfY12b6HeBKbxBqvYmqeZbX84knSAQBY2NTYgg12AAPvyhWApLk9Cm+5vT+Jv0TEs22ZmdmvSjb1DlxfziGZMyksLaX8NE8n0LjYWFIZNJSpXIJa9HIBem5LHkYP0IeEZQKkuRcaWPVvwEDDk5iSbEjd6hIF6n0sIryQpJRsa1ahzPX0TXrFiUGJbUJNWb+rD6Q3oCwhObdq5nvdlVG7iIZa8qmy71p4iSxHK770MGYlibeEhw9w1bCtWLPDVygosm5LOXarVNtqHrCERLJ0sAGbWgGu7+8SImEMpTF3LVcsak6WfWpaFLlskOQAAHNCoVJN+bs3OsOEiuQ6HWga59ADU7GE2PRD3pKhm1v6ufqYIUSQKl7E0caH+vPVzFqVw75nValfYioYsU+3UMXhwQz3qW0ehIO/tXnBoLRFhlX53I8yG0oLD+sTd+xcscvOoqCK9Q3nDGSAwYjUVDEatpqPMQ6VMl+IN94l62ZVx094XcAECuoqaN9NmavIRKhQdnFWcVYEVHox/lMZ89FB5GrijeIVqzgl4MsF8xIqWyi51Jew+X1fnDoZaQUgKcFtG3LFNQbNDpaUjkSAemt31YeRimFOU5jTUjRya8r26RNNGh+yKHza22rjbnB2APffdGgcXF3bkKVfpA75jmLWFdGBD+bE05mAA4prRtvz+zDVJCV5NTyFC35hPryhgBeKCSGU4Aa3+d9bVYwULOUlmv0rW3R6dekMm4ElOQDxNpZntysn1gIQUpB/m5sWfdjW2oh6oGTzcTUMk2DW/Dq38zwUrJUNXJIB1GUO++mmnWFLmpPzAkEnzsx5Vr6w2YkuKM+1c1Hdj/poIQWIABxalHF2dwBpQuzQkSSpIUXGVibVSA5IN3rvp6nESyTmIIU5I6sRXnb6xJOWpJNXBDFj4aUO5sr/AHQ7DkU+45/7j+cGLWSX/io/+pcKHch2MknKRR9tqjNX3MBMpzltQdXufIDTmIhBJBcDTy36aQ8THbmlQAdi7EJIa9hTnEJDTJypIcpca2YM9LmzPbVQ2g4ZOZSUkjck0pqPUNFMJYspwCx6nKxceUEOASRcXqAAXL+qYKJZqqDZkMCSwVQEZb89PpyiGZh0gfNSgO7OdrWT68zEedRKGDU8XN6ZuVGiIKd0qdgAEqHhq4V0JIIELuIC5jkks5Ay3GjMG2tBw63ABGfKLObPQ+g21itncmxBoG3qesErKnILEJF/T6AQxlqZiBmNAXBFyBZt2NWrDc/ipX7NfMfQ6xDJIclVgKbPUOPOJsOA7kUAoK1Oh8lMfKEwCpBcXFAOVVHevy+cGViCz1dvOxS+9AfSITNNa3qGsWL+lIfg5hSCWpVOmr/naARamYsUIcVbw7li7vWgHtEC8T4GaxrWtmMNMxi+pqx9tKhmhpTYXvYc3uNLwgB39dhdtGq7DpEYW1bAgv56HYamHTEBg3P2teAJgKRRydPaKX2MeJxWS4saBmAY6pHR/bSDWxF/mvXchhS8GWygMqTqFKatbk7AO3pAVM8NLhr7dOtYGxj0rGQZidx5EOGtr7RP+wkICszi5DMU+MZg2ulOSorqS6ttj0TtzP0iZAIQSDpZ/ssQel/00ITGqQyCQWqAlWwP2qdQPWBhyymVyKRVhQsedPpyiLviHHq2qWdvKIlTVZTqoAM/Xfz8odaEXhOzOCwcUpRgd+YUeesQzKFQLKcAvSgcWrRn94aXSHqEmuz1AIbUflFecXdg1K731F7fSBIZclrAAFMoHhO2hJbWusWxPQUsQ4AqTsEsS+hJSzfnGQoEMWfcVY2o52aNOWEg5cqhU6u6Wdi9tubCBiH/ALOXYN4NSzBmOazM1fOIFygLDMGCsxJINGpWl7UrBno/drYqAQUgbkg5MwbmTFYLIQsVrRyG1zW2Jb1gSAPfjdf86YUZn7WN1e0KK4MKRqGf9ktQOaU3v0b1ivNUygblRLetfz8xEOJdIzGug2LX8xtDf22rkB6sQ+z2HpAojoshPiFAS5DHz00pD0TlAEgulQLF6gEMacnEUylROa5Ubjy9BDpCC5QUi933Nn2iuI6L02eClxQpLf6aewP1iNSsw2B9C3L0iObIYKbxCgLfM5APmDuNomxDiUlamIFFb9CBYj8YjjRNDFYQAODYkAtdrHrU0GkRptWjgDlTU+UTCb4W0IfLVsz3APIDrD0cMYVNwa3dqlhtYQX9jKAU2QXcCvq1PT1i4hJY5rD89usOVgwhmAsR0IIALadNovzVBIDB1KKXUSCxAIdh19hCbQmZ+bKUhnqzPYGn0MTTkBLVDtWzggUGzuLXhTpBOUg/OVP/AKdSdorYiR3o8B5jlU1bekKhDVLFXqwo9XNosIBRMYmzPyDWra5HlBmSgQ9SSL0+sKYkqBULhadNKvSJsogCCZoCa0JPXWvSJkSAQ2rgvzLge8NRPAUD1fY/k8SSZfjUQ1PFW93AB1MDAaV5SRWum1DmPqIEtJyqDUIGgejU5hn5w1clTm6lCvqfl56mH4SV4/Fcl30BIPtDGg4dPzDYOH1O3v7QRNJpYUra1T7PSLErCZUKYjNmoWoB8tORvE8pIFVAXzAaEhKQX6tBohsyu6JcuE8+d4eqUWysCwqeRI/tF2eimZQBfVqgmtugvFOYGlJIoQRmO40DcngQ07IMYyUgF2FK1IfRtvyhSJTJB8QWmoytY/VNfflDVqzgPVjWvp5b9YtlGb5RXLTmwtT0i71QxmViynqAz2AzeH2iwSzqdy4IUaFT6HoYrYqQSgEmjBn57QlzvEos5rRvSnKpiQJcHMOVwAA41rvc7QUygkZnoCS92283b0iPBryp3IrW1m84mQn92QG1U+r0pzEF7FZTzp2EGLPfH7iPeFBYH//Z">
          <a:extLst>
            <a:ext uri="{FF2B5EF4-FFF2-40B4-BE49-F238E27FC236}">
              <a16:creationId xmlns:a16="http://schemas.microsoft.com/office/drawing/2014/main" id="{00000000-0008-0000-0000-0000E2230100}"/>
            </a:ext>
          </a:extLst>
        </xdr:cNvPr>
        <xdr:cNvSpPr>
          <a:spLocks noChangeAspect="1" noChangeArrowheads="1"/>
        </xdr:cNvSpPr>
      </xdr:nvSpPr>
      <xdr:spPr bwMode="auto">
        <a:xfrm>
          <a:off x="15859125" y="2724150"/>
          <a:ext cx="304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304800</xdr:colOff>
      <xdr:row>26</xdr:row>
      <xdr:rowOff>142875</xdr:rowOff>
    </xdr:to>
    <xdr:sp macro="" textlink="">
      <xdr:nvSpPr>
        <xdr:cNvPr id="3" name="AutoShape 10" descr="http://1.bp.blogspot.com/-5-pMwQDK6gI/UP2uCKh8btI/AAAAAAAAAIk/8IujgLfVLxM/s1600/prrs%2Bcerditos.jpg">
          <a:extLst>
            <a:ext uri="{FF2B5EF4-FFF2-40B4-BE49-F238E27FC236}">
              <a16:creationId xmlns:a16="http://schemas.microsoft.com/office/drawing/2014/main" id="{00000000-0008-0000-0000-0000E4230100}"/>
            </a:ext>
          </a:extLst>
        </xdr:cNvPr>
        <xdr:cNvSpPr>
          <a:spLocks noChangeAspect="1" noChangeArrowheads="1"/>
        </xdr:cNvSpPr>
      </xdr:nvSpPr>
      <xdr:spPr bwMode="auto">
        <a:xfrm>
          <a:off x="5438775" y="7943850"/>
          <a:ext cx="3048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304800</xdr:colOff>
      <xdr:row>14</xdr:row>
      <xdr:rowOff>314325</xdr:rowOff>
    </xdr:to>
    <xdr:sp macro="" textlink="">
      <xdr:nvSpPr>
        <xdr:cNvPr id="4" name="AutoShape 10" descr="http://1.bp.blogspot.com/-5-pMwQDK6gI/UP2uCKh8btI/AAAAAAAAAIk/8IujgLfVLxM/s1600/prrs%2Bcerditos.jpg">
          <a:extLst>
            <a:ext uri="{FF2B5EF4-FFF2-40B4-BE49-F238E27FC236}">
              <a16:creationId xmlns:a16="http://schemas.microsoft.com/office/drawing/2014/main" id="{00000000-0008-0000-0000-0000E7230100}"/>
            </a:ext>
          </a:extLst>
        </xdr:cNvPr>
        <xdr:cNvSpPr>
          <a:spLocks noChangeAspect="1" noChangeArrowheads="1"/>
        </xdr:cNvSpPr>
      </xdr:nvSpPr>
      <xdr:spPr bwMode="auto">
        <a:xfrm>
          <a:off x="11182350" y="5095875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459105</xdr:colOff>
      <xdr:row>2</xdr:row>
      <xdr:rowOff>135255</xdr:rowOff>
    </xdr:from>
    <xdr:to>
      <xdr:col>5</xdr:col>
      <xdr:colOff>393721</xdr:colOff>
      <xdr:row>5</xdr:row>
      <xdr:rowOff>365760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0000-0000EC2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1555" y="573405"/>
          <a:ext cx="4258966" cy="1602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594358</xdr:colOff>
      <xdr:row>9</xdr:row>
      <xdr:rowOff>67490</xdr:rowOff>
    </xdr:from>
    <xdr:to>
      <xdr:col>16</xdr:col>
      <xdr:colOff>2186746</xdr:colOff>
      <xdr:row>13</xdr:row>
      <xdr:rowOff>593091</xdr:rowOff>
    </xdr:to>
    <xdr:pic>
      <xdr:nvPicPr>
        <xdr:cNvPr id="7" name="Imagen 6" descr="Resultado de imagen para abeja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5058" y="3515540"/>
          <a:ext cx="217341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515982</xdr:colOff>
      <xdr:row>9</xdr:row>
      <xdr:rowOff>60959</xdr:rowOff>
    </xdr:from>
    <xdr:to>
      <xdr:col>15</xdr:col>
      <xdr:colOff>81023</xdr:colOff>
      <xdr:row>13</xdr:row>
      <xdr:rowOff>586560</xdr:rowOff>
    </xdr:to>
    <xdr:pic>
      <xdr:nvPicPr>
        <xdr:cNvPr id="8" name="Imagen 7" descr="Resultado de imagen para gallinas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307" y="3509009"/>
          <a:ext cx="219394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22858</xdr:colOff>
      <xdr:row>9</xdr:row>
      <xdr:rowOff>53339</xdr:rowOff>
    </xdr:from>
    <xdr:to>
      <xdr:col>18</xdr:col>
      <xdr:colOff>2476500</xdr:colOff>
      <xdr:row>13</xdr:row>
      <xdr:rowOff>578940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937"/>
        <a:stretch/>
      </xdr:blipFill>
      <xdr:spPr>
        <a:xfrm>
          <a:off x="16824958" y="3539489"/>
          <a:ext cx="2453642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32598</xdr:colOff>
      <xdr:row>9</xdr:row>
      <xdr:rowOff>96518</xdr:rowOff>
    </xdr:from>
    <xdr:to>
      <xdr:col>12</xdr:col>
      <xdr:colOff>1051560</xdr:colOff>
      <xdr:row>13</xdr:row>
      <xdr:rowOff>622119</xdr:rowOff>
    </xdr:to>
    <xdr:pic>
      <xdr:nvPicPr>
        <xdr:cNvPr id="10" name="Imagen 9" descr="Imagen relacionada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86"/>
        <a:stretch/>
      </xdr:blipFill>
      <xdr:spPr bwMode="auto">
        <a:xfrm>
          <a:off x="8090748" y="3544568"/>
          <a:ext cx="101896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1207241</xdr:colOff>
      <xdr:row>9</xdr:row>
      <xdr:rowOff>96518</xdr:rowOff>
    </xdr:from>
    <xdr:to>
      <xdr:col>13</xdr:col>
      <xdr:colOff>21043</xdr:colOff>
      <xdr:row>13</xdr:row>
      <xdr:rowOff>622119</xdr:rowOff>
    </xdr:to>
    <xdr:pic>
      <xdr:nvPicPr>
        <xdr:cNvPr id="11" name="Imagen 10" descr="Resultado de imagen para ovejas y cabras ubat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52" t="4069" r="20044" b="23147"/>
        <a:stretch/>
      </xdr:blipFill>
      <xdr:spPr bwMode="auto">
        <a:xfrm>
          <a:off x="9265391" y="3544568"/>
          <a:ext cx="135697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7621</xdr:colOff>
      <xdr:row>9</xdr:row>
      <xdr:rowOff>68036</xdr:rowOff>
    </xdr:from>
    <xdr:to>
      <xdr:col>3</xdr:col>
      <xdr:colOff>39121</xdr:colOff>
      <xdr:row>13</xdr:row>
      <xdr:rowOff>593637</xdr:rowOff>
    </xdr:to>
    <xdr:pic>
      <xdr:nvPicPr>
        <xdr:cNvPr id="12" name="Imagen 11" descr="Resultado de imagen para bovinos">
          <a:extLst>
            <a:ext uri="{FF2B5EF4-FFF2-40B4-BE49-F238E27FC236}">
              <a16:creationId xmlns:a16="http://schemas.microsoft.com/office/drawing/2014/main" id="{1A6B52A3-00F6-4FE0-A652-9282F2648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07" y="3524250"/>
          <a:ext cx="2072571" cy="1450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138017</xdr:colOff>
      <xdr:row>9</xdr:row>
      <xdr:rowOff>68506</xdr:rowOff>
    </xdr:from>
    <xdr:to>
      <xdr:col>4</xdr:col>
      <xdr:colOff>2000803</xdr:colOff>
      <xdr:row>13</xdr:row>
      <xdr:rowOff>593290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7F28022-490B-49B1-B89F-881F74D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23374" y="3524720"/>
          <a:ext cx="2107715" cy="1450069"/>
        </a:xfrm>
        <a:prstGeom prst="rect">
          <a:avLst/>
        </a:prstGeom>
      </xdr:spPr>
    </xdr:pic>
    <xdr:clientData/>
  </xdr:twoCellAnchor>
  <xdr:twoCellAnchor editAs="oneCell">
    <xdr:from>
      <xdr:col>6</xdr:col>
      <xdr:colOff>522874</xdr:colOff>
      <xdr:row>9</xdr:row>
      <xdr:rowOff>89689</xdr:rowOff>
    </xdr:from>
    <xdr:to>
      <xdr:col>9</xdr:col>
      <xdr:colOff>299360</xdr:colOff>
      <xdr:row>13</xdr:row>
      <xdr:rowOff>647355</xdr:rowOff>
    </xdr:to>
    <xdr:pic>
      <xdr:nvPicPr>
        <xdr:cNvPr id="14" name="Imagen 13" descr="Resultado de imagen para PORCINOS">
          <a:extLst>
            <a:ext uri="{FF2B5EF4-FFF2-40B4-BE49-F238E27FC236}">
              <a16:creationId xmlns:a16="http://schemas.microsoft.com/office/drawing/2014/main" id="{AA06C572-2233-4A73-B2F7-50DDA9987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9338" y="3681975"/>
          <a:ext cx="2987772" cy="148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1</xdr:row>
      <xdr:rowOff>10583</xdr:rowOff>
    </xdr:from>
    <xdr:to>
      <xdr:col>0</xdr:col>
      <xdr:colOff>1321186</xdr:colOff>
      <xdr:row>2</xdr:row>
      <xdr:rowOff>16244</xdr:rowOff>
    </xdr:to>
    <xdr:pic>
      <xdr:nvPicPr>
        <xdr:cNvPr id="2" name="Imagen 1" descr="Resultado de imagen para bovinos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01"/>
        <a:stretch/>
      </xdr:blipFill>
      <xdr:spPr bwMode="auto">
        <a:xfrm>
          <a:off x="21167" y="201083"/>
          <a:ext cx="1300019" cy="661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1</xdr:col>
      <xdr:colOff>10583</xdr:colOff>
      <xdr:row>1</xdr:row>
      <xdr:rowOff>772583</xdr:rowOff>
    </xdr:to>
    <xdr:pic>
      <xdr:nvPicPr>
        <xdr:cNvPr id="2" name="Imagen 1" descr="Resultado de imagen para porcinos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86" b="4656"/>
        <a:stretch/>
      </xdr:blipFill>
      <xdr:spPr bwMode="auto">
        <a:xfrm>
          <a:off x="0" y="910168"/>
          <a:ext cx="1217083" cy="77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5</xdr:col>
      <xdr:colOff>30480</xdr:colOff>
      <xdr:row>13</xdr:row>
      <xdr:rowOff>782171</xdr:rowOff>
    </xdr:to>
    <xdr:sp macro="" textlink="">
      <xdr:nvSpPr>
        <xdr:cNvPr id="2" name="AutoShape 6" descr="data:image/jpeg;base64,/9j/4AAQSkZJRgABAQAAAQABAAD/2wCEAAkGBhQSEBUUEhQWFRUWGRoaFxcXFxccFhYXIBYcFhcXHBYXHCYgGBkjGhgYIC8iIycpLC4sGB4xNTAqNSYrLCkBCQoKDgwOGg8PGiwkHx8sLCksKSksLCwpLCwsLCwsLCkpLCwsLCksLCwsLCwsKSwsKSwsKSwsKSwsKSwsLCksKf/AABEIAOAA4QMBIgACEQEDEQH/xAAcAAABBQEBAQAAAAAAAAAAAAABAAIDBAUGBwj/xABEEAABAgQEAwYDBQYEBQUBAAABAhEAAyExBBJBUQVhcQYTIoGRoQcysUJSwdHwFCNykuHxU2KCohckM2OyFRZDk8II/8QAGgEAAwEBAQEAAAAAAAAAAAAAAAECAwQFBv/EACcRAAICAgEDBAIDAQAAAAAAAAABAhEDIRIEMUETIjJRFHEFYoFS/9oADAMBAAIRAxEAPwD1OAYRhPHSeYKBBhQCBCaDCgCgQmgtCgCgQmgwYAoa0KDCaEKhNCgNCaGAYRMDLCywAKBBaA0AqBCgtBaAKGNAMPaA0FioYRAaJGgNDsXEY0Joe0JoVhxGZYTQ9oQEFhxGtCh7QoLDiOMCCYUI0BCgwoYqEIUGFAOgQoMKEFAaDChQAKFChQAKA8GFBYUKFChQWMDwngwoBUNeE8GA0AAeE8FoTQWAHhPBhQrCgPAhzQIAoEJ4UFoAoTwoLQoBUF4DwCYEUFjnhPDYUMVjnhPAhQgsdCeGwIAse8KGwnhBY54UNeE8A7HQnhrwoAsdBhrwnhBY6FDYEA7C8GGvCgCx0B4DwHgCxzwHgQoKCwvCeBCgCwvCgQHgFY+FDXhQBYYEEwIoKDCgRDjcYmTLXMmFkISVKIDlgHoNToBqYAH4jEplgFagkEhIJN1EsEjcnYVijie0UiUvJPnSpBLFImTEBagRfI7oD08TGhpHhPbXtnOx2IbNlQCyUv4UDWovQVOrbMBjy5EopJSolVzmFVVrrrEORvHGkrZ9PYeciYkKlrStJspKgUlqFlAkGJTJO0eCdmPifOwMpclKEzUPmlGYSkoJLqBy/MD1DF61aN7A/HuaC0/Cy1B7y1qQQOi84J9IVyRfpQZ63CjP7LduMHxCkhZzgAmUtOVYv1CrfZJjyntZ8UsYcZNlYdaJMuWtSE5EoWVZVFOYrmJLuzsAAPcileiZYaVpns0KPnz/AIscRSWOJFDrKk/gi0b3DPjRih/1USJ3MPLV7OPYRdmbxM9lhR5zJ+M8tvHhZo/gmIUPcJ/W0H/jZhnb9nxDb/u39M34wieD+j0WFHH8P+K3D5qspmqkq/7yCkfzpzJHq0dThMdLmpCpUxEwGxQtKgemUmATi13J4TQIUAhNAgwIAFCaFCgHQmhNCgQgoLQoEKABQoBLRRm8blJXkUsBTOxLb+9IHJLuK0aDQozP/cuG/wAZHrCiPVh9oVo0oUCFGogxwfxh40ZOCTLSWVNVX+FLH/zUg/6Y7t48e+Ns8qxUmWLIlZj5rWT7IED7GmNXI42VwvJhpqrrZKWGjkBaujsl9njCkzCDzjsex0j9o72Q+VUxKsqyHYKdJpqyyk+scrxfh65E5cuYGWgkKHPfobjkQY5YNpuz0GrJjO7wEEDl1/GM8uIcmblqIaqc7xvZCVE+C4muSomWrKopUjMPmCVBlMq6SUukkMWJFiYhRiGMW5/BZicJLxB+Ra1JG4pQ9CQr+WLvYvssrG4gJLplJrNWGoNEh/tKsPXSI5FaozMDw5c+YEIBJJAJYsl9VEWAv5GKs6UUqKTcEihceRFxHsva6RLw3D54w6EyhlCfBR3UlBJIqo5XqY8aloq5FAQ8SpWKErLeDfKSVEDT8YuyMXRzXnrFTE0FAOkAVygXjZENXs1ZstCmJDw9BYPLISRYJDEHTm/OMyZOOYjaJ8HxJSFJWhWVaFOlQuCKg9RDZFH0/IUoIlpmjx5EZizHPkGZ/wDU8SKG0eY4P4zSkyMOJ4Wubl/eqSzJIWUAqdnJQM5bfnTveLTiEpWjStNdx0IjJWmE0mrL8KIJGOQtRSlaSsJSpSQRmAV8pKbgGJo0uznaoUKE8B4BBgQniHE4xEtOZagkc/ygbS2xE0c7xntpKklk/vC7FjQbV6xT7SdsEpSlMghRWPEdUghrfejh1rq52d9zHl9V1vB8cYmzax3bjETQwQEg7PXkau2ukZi56i5Jzr1dRNba9IrSxmOeoaw8ocigLCpNbu0eTlzzyKpMSQ3vJv3ZfqIUHvVbCFGFP6RfE9mMKMPhPa2TPOUKCVM7E0OpAOraxtBUfYwmpK0Shzx5J25kd7xXFjSXgJiv5ZGb6qj1qOV4j2WCZ+NxSlOZ2FWhKdEo7tIL7klHpBI1x97PIews9ScWgAE1I6Aip8lJSemaN34vcGdUnFpHhmJCF/xpDh+qCP5TGn8HeAknFYlaXSmWEIURdZqtuiaH+PnHZdtOznfcFmpbxIHep38BJPrLKo5PNnpJdzw3svgZc3EJlTQcswKS4uhRSSFChezecdnK+EUpRSpM+ZkzeIFKXKR906GhqQb+tD4Y9n1z8T3ySAiQCFk3JWhSUhPO5JNvMR6qZXhH6qYyy5Gn7RKJnz+z2Gm4f9lMtpQAAALMAXSyruC5fWr3iLA8Bk4JHdyHyOTUuonUk66DyETrWUnWsU5s46msVHJa2cmVUSTZCZiVJWkKSaEEOCOYiKb2elKkT0CUgIVLWSlKUpBISSC4DBTsx08ouSRYRzvxU4mqVgO7llQ7yYErIFCkAqKSdHIHVjDXcIRPIF4h2gHEkqzHQUiuYEdNnRRP+0U5wzvIaEln032/VfSH4bDKmKCUh1Gw/HkBvBbCkXOD4NWInypCRWZMSnoCWJ6AOTyEfSk8hSFoSzAeHSwoP5fpHlXwh4KBmxKk1JySzsn7ZGlSQPJQ1jS+J/bSfhMTLlYZYQoJ7xZABdyyEEKBowJO+YQWYy97pHAdn+2E3DY1OKfOp/3gJ/6iCAFJJ0cBxsQNo+i+D8YlYqQifJVmlrdiQxDFiCNCDQj8Gj5TUpy8dZ2B+IEzh0wggrw6z+8l6g2zoeyxTkQGOhDToMmLktH0XCjPw3H5EzDjES5iVyiKKG+qSDUKH3TWIB2pkfe0cU606/nBLJCPdnE9aZF2k7Rpw6WHz7bc447jXalU+UlNlB8xe+oIDc/YRH2w4n3y+8STlYCrAjf3jkkqJLA1JY8qXMeRmzyyNqL0TVl3vg4cuX/t+cX5AcBxGMqSQakHQM/4xr4JJAQGq24t1ekefmilFUW46L3db2v/AE6u3vFNcwC9+tLc4jx2IUlYAY5tzUOXysD+cVsbiilQBTcfqkYxxt/6UkTd+n9GDGB+3mFG/wCOy6N6TxRKJaQhSSA5fJXMzeJyQQHLD1FY9d4bPCpMtSS4KQQWZ6baR8+53TmBcuAw3Yn/APMdlwbtnOKUjvCMugYD0a3KPXx5vS3JGPHies5ohxqXEwf9pvVKo4xXbqaUkJSjM16/R2rGh2l7TzMLOACM4UlyGspgKl6AMac46F1WObVG0Pi3+h3YDCTpOE7uckITMUFy0g1yTEIKsz1Cn0Nm847knw1sQxGjEVEY+MJE1B0KhX1P0i/NntL8vwjFT07PXUdGJ2e7LpwMgyZZzJzrWCbspXhB6JCU88rxZMsFTOGHT9besTSMYFhifEm+7Gx+o8oo9+M+3sPpXy/CMXJMGqKPaOSEsoMwjl586o6/2jT7ScUzKIBom7P+McfPKpxJzEAGjE1O8P8ARw5PdI6gT1ARl9sOKIGCmpnKT40kISq5W3gYbgsX0irg+LLl0W6k76vzjm+1XDF4jECapQTICUup6oT9vw3KibbuIuDtiS3Rw8KLmA4XMxE8ScOhUxa1MhIbMbnoKBybBjHo2E//AJ6xyspXNw6HZxmWpSRrZDEjYFucdlm5xuHwOXhs2YtgVzJfdvc5Xcjei1DyMDsnIMxfdJcKmnKtQfwSB4ptdM1E9AR9qI+PTVrnKlledMolCKEJIScmYIPyvlBrX6RXw+HASrMVbMnXr5w0rMn2d+T2XBcUwkhIlidKTlHypUDlA/hdgNz6xm8S7ATONY5c+VicMJAShIKZgmrACG/6aD4XVmLEi51jiOCcHTNw2JUgvMlBEzuiCZi5KSRNUnKGZKjLUf4OTxLwTtAcMsrws5cmYU5SoMQUkuAQoENS7U0tDoiEVjN7tV8GZeAkmfOxoMoMMok/vVqNkIGfK53JYBzpHmCm0jpe0PaTFYlKZeIxK5qEKKkhZchRDEvc0GpIFWuYyOD8IXiZ6JEpOaZMLAdA5J5BIJPIRNUbJ2P4Nx6ZhlnKSUn50OcqvyOx09o73AcWRPTnQX3GqTsf1WOG7S9lp+BmCXiEs75VAgpWAWcEeVDWoijguILlKCpZyn2I2I1EcnUdNHNtdzLJiU9ruei45Qcv8uu394oYKT+8KrUPMchFHCdqUzEqKk+ID5QCQpXI/nFns/xAKMx0lJu10kbjm/1jz/RyQi20cjxyinaLsqWCvxMK0DU6/WJF45Ga4DOf8xYsctDWKcpBKnL5SWcUbkfyiGQO7JTmABCiH+0K1fzAjLgpDp1suYWYhS8wSp6Mo2NWcDTaIsXMAJbNRqHX1eI+8VLlpAS5UCSQeuptSMJalLV4lqAF7/hpGkMXJ3ehxVnQd0r7g9RCjGdP+Mff84UX6JYEo/5ZUxvlmIBFvsLJ+kMk8QblsI7rG4CXnkjIhisvQV/dLvF5PC5Q/wDiR/Kn8ol9ZCtruTOcdaOb7IYnv+IYeX9+Yl9so8R9kmO0+JeJ7tSZiah1JV1IzJ9wR5xZ7KYSWnFIUJaAQFVAAI8BF/ONSfLlzsUErAyuFF7MDnr6H1hrPCUU0vJ09PjWTHLRr8bQUype6DLf0yH3MVpeIJQeRb2/pEmKxgnSlLJypUlSn1AHynrYtHm83tFMlrNXBNW+rRtOaTPUx0o0zucBP/5lIp4wpPPcD6QsX4CdWOX9FnrT1jm+zXFjNxkgEv4wfIAqPsI63u0kqmkuGBFH0I6DQOYmO+xE2ee9p5qkFbvUO/U053MY+BxYCWJHlf1i78QsWcyQohGdSACqwDqdR5eH9Xjm+1plYcSP2SeJwXLzTFO5SoqIAYAAeEAtW9dH68ULVnDJbpGlPxOZZy1Av0b6xDxEgyVpW6UkV09/KOdwXF1JS5ck7XJf2ipiJq1uparVCXoPL0hrDK7ZCiewfBPF8OlTVypRUrFLSP3sxISJgqpUuULpSGBOZipnZgw9S7RcbThMLNxChmEpObKC2YuAA+jkiPlThyijxgkEVBBYgu4IIsXq+jR7Fx/i6uI9nP2hyVylJ74DUoV3ayQNGWmZ5co6WqLs8347JQZxWkpKJ2aalqFAUtR7tQ0UlQIpQgAihjCnkFQahHvCXOK6CgERnD5Teza67RdkHc/CLDqXxaUZZCRKlrUq/iRlEspDf5lg1pSK/wASuADBcRmAJATMJmywPlyKUfCzBmUFU5pj0H4NdlESZZxSZwmmegJAAbuwFEqQp38edh0A3js+1PY/DcQQlGJQ5S+RaTlmIe7K2LChBHKM72XWj5PUC5c0jU7K8SMjH4aaFFOWajMRfIVBKx0KSQeRj1btT8BU9y+CmqMwXROKcqhyWlIynqCDyjyXG8JnYWf3U5BlzAoBlCh8QYg2UlxcRV2NI9V+PSEmRhyLiatNq/Kx03THjCWUpIZg9emse0fHjDqUmTkBZCpqltYBgH9SfePKMOQE0YnX9aRMewrooKX3azkU7GhGo84t8PxxQ5zMHqNK6t+rCKE4uSYQmUtDcbVMbVo77imOU8tKCSFAFwnQ6uK7GKU/BmZQJUW36uR6R03ZYImYKSWCjlyq6pUQx9vURs/+np0SPWPnnk9KTil2OOc3dUcbO4eO7upI5nT8zGHIBK1ZMy22cDYHnHo8/hAXQhxs9PrDJHC0yxlShAAOm/WHHqeKejNSaXY8/wC8xP3Pr+cKPRf2f+H+b+sKD8v+oub/AOSHE4IqMtvsrCi72yKB+oiYSfLnpEfeGh5tfyiSXO6Gu9Y8+2Q22W+HYkypgIrpU00h+KxZSpalhjYDdwdPKK+HnNMBNWL8qfh13jQwKUzsS02qSnMRo/zM/X6xrj20j1f4+XtkjdxEofsSRYCUh+gSkkfWPP08PRNVNUQwWo5WLWo4PM/SN/j3HCqT3SAQD8xfqcrbaeUZkpkhqMm3X9fjHX1UqriR1WZpcYlzsN2YErEqnd4pSJctTZiHExfhFQzujPpHXSpA7hAJcFGmpzH8x6xxJxK1S1S0KLKb5b5gDlIO9bctY3sHjRJwaM9coU70pmJN35foxtgy8o2+5fTz5w29nlPxUmD9pTLSXABNzrTXZjHHSpgJq5/Hl0j1+dIlT82dCVJUokBQBIdnbUHo0c/N7A4ZblKpiK2CgUj+YEjXXSOmHW44eyWqMPXim0ziEygKqoVVDjS+0STRQOXsSw9o7/tH2VRihJCFCWqVLEseFwpq1AIy1JsLHyji+Ldl8RhxmUAtD/OguPMGqfMecbYerhlS3T+jRZIN0mVcLiswUk7eGPUfgWtSlY3DrZUky0qUhVQ5JQeTKTQjVhtHn2F7O4iVhziVSj3YoXopnSApms5AjvPhPiBKw2JnpBzrWlD8kpzANu6i/QR0ykuNh8Sr8QPhsrCL7/BS1TJCvmQCVKlKdm3Ug6Xa20cBK4bPmqUJUlZKQ5GU+G+7Vj1/G9s1ZMqCyiok6sXoBWgYCn5xkKx81dVrI1oa8tLxzfk+IqyZ5EuxsdmO1+D4dgBKlLUucC65ZSRMMxR8QZmDMOQa517Dsr2yGKQM4yTBQjQk1GU67eUed4bDoUl1AE18RPMi/L8YuykZaAMBsWN44cnXOMqSMPyH9HrImuKRwXxQ4QJyJRVlZCw/hBVuGUapqA+h+m52R453yVSlqdaA4JNSixfcg67Ec4tcX4MMShUsliQ6TWihY9Hv1jvhkWSHKJ03zjaOV7YAzZifvBKVUailAE0ND/CY8n7Y8FQlRnYdAlpp3soA5UKsVIe6CdLpJs1vTMbhZiXMweNNFvcEBh1Bt6RlY7CCckuQN+dDcG4/PWOF9VLDlan2OWOVxk7PG1xHHRdrOCqlTM4SMhA+UAAeQ3u/PSkc7HrY5qceSOyLTVo7T4c8ayrVh1fKt1JOygKjoUj1Tzj0BQFmHp+O9I8v7DcDnTsUlcsJCJJC5qlKASiWHUom5qlKhQGrR6RhMQmagLlTM8tVixcs4tcHlHifyWGpqa89/wBnJ1GN3yXknz+XQfqkHN/ZojVhzpmI5ejn0hGUoXsBR1Bx6fqseXxZz8JFnu+X0hRFTYfzGFC4MOEikcOdq6chvTWHIkqc0HTSlHG0XcoA1cly2n56ep6QwrFHIY00+v6esXZdIrplEs7g7+VBf9PGrwGXmmgKL+BQDW0V5xlqGpVptRur7v6CL/CJn7xLFw7c2LpDV3Y8nMXjfuRphm4T0Zc9SlzMtACSdKtz6xIMM2vkD53izxLDFE0KZhmmN/5D2MNmzQwDixG1aCzuaV89I26m1Oh5vnsilSClSVjQgtXrG92iSleHSEABJu7assM16KjKm/L8zV60Yi+9NN41cEBMlpQSCUkhPVnAL+Yfl0jTpJe5wfkrE2rSOcThgCwuPru36vEsvCAVYA3vej0egi5PSyiBoRV6Xb84hkoFahy7MaPVnJ1q8Y5k1No5/I3uCDo39LNEcyQCCmrGh9W26j1idSgpTvb9a3iNKy99HNDWtgN9SecY7Cjf4HxJZVLw6ghaCpKQlSXZKSG9APaNbtlhAmSSgBOYupgA5LDMWuaXjN7FhJxGYkHKmmhzZ0pfl8xpzjW7X4kFBQPmJAANt7+kez085PA5SZ0Rv09nng4WlIIuSDVrlqV6/q0ZmJBKApIckNtqQPaOjEtXLQG34t7Rmrw2VCCdx6ZyfxjHo7lCVmFvyX8Pw/JLCfujLzd6kjqTD30qLeW/4fow5C1JNa1Z30cF393gKnqfwtq70pd3Jv8AmY8yVvYNMkwOKVKWlaHdNRo7ioPIiPScFjUrlJmJbxCnI2ILaggjyjzPM3zKFib2583Nvzje7JY91d2o0NUAWzAAkeYBPkI7+izcJcH2Zvikouip2nCxMdS3C0vToQ3KMQqGhJ22tfkI6HtTKzLSQCyXckU+W3tGAMKLv7ttS/PpaDr/AJoyknyZDNlBQU6XTqDp/WMuZ2Mws0HwMX+yWILcrl331jeEnKDS453c+5Di2kRTMQymIZwW6V9AwaOCE5w+LolWuzOT4V2QnYaYpSJ6QFIKFEgk5FNpbQatHS8O4dLky0ykPlHOpeuYtqTtp5RZmSczqCXDO1dKkDnX2goxCVAMAzDLsRfXWn940y58uVVNlSm5abGhnAYgE0e9zrzoNvWDMTRj6ab1Gohi8Y4JAdrZQ5a5PtEiMXRyModraeXS/OMOJBL3CfvH1hQ1h/hq9f6wYKF/pVUtTUSanahLFi5/QrWkVwovUOGsNLm/laJ5SgSH6+b1e+/6eI5ivms5SLOagA+1D6xVEpiVLuHqHIHJqgkdPbqIlws1XeIVoFJ0ajj2oR7RDldQq2in0qS9NGZ+kNRPJsTp1Nzs1nP6EOOmNOmdL2tRLMpRBHhUkitC7g1H+UExzKAEH26nXr/WJlLmKACyCCLW0Ick3LLp/UQhhrO7ix+9cu5GlPQ843zZFNo2z5FN2hk6Y4Ad3oDsNf8Aap+saHZxf70J+8DzYgv71FNxGaZJU9GADPyOw5isFExUuakhyzGm1D7g/wC59IjHJRkn9GWOXGSZ0PaTBJCe8QzJfMxFSSxHQU9Y5SZjk5gc2gvydzTXT9PF6ctaioMAlSsyrNZ1OBq6QS20ZczBpLKAJuWHWr7O42YiN804ZJcjTK4uXtLqsWywxHhI5Cz33qK/W0QJ4iAlRTa/Niocjzo7e8HD4GxN7j6EGjDZ+lzFiTwsAlk3sw5hVrDkNydo5/YjK0avYmcJuLDeIWVeg8NfItA7dcUEvGLRmLhKSRepBUS3Lws3O0T9lcSjBzFlnFCpQFqlOtwHNvvDYxz/ABmV+04tc9V1EEDagu2nT8o7Fkxejxvya8o8KIZ3aAoAOXRNE1IIDqDm7kenVozsT2g7zMgA1TQswJ1I5EufMxpK4bnSlJLPnOgZRSlKTTWgLw88CCFVYVOWjjKWLOevqDuTCxZ4Yk68makqMw8ZmEMk6VP+Ygn0cjzUfKbEcdUCCE+EuodLZS+oduh9ZpXCA5Z7mhPI5Q7uLj9XR4KApb1DOzUqHJfevqkM8RzxvwFoqp42t/DdzcuRmHguPP8AtWXDcYmg50GqGUkufmBcU2BHuLQ2TwAFRJJCSSzdb9Q7cw0XVcJASUg1cMTr4bdPCA394TnjT0DaPTOMTBP4f36A2dCV10oAQegceUeZS+IFKcrgs2utK+re0d9wnicuXgBJWQEupLvXItRUD6LI8hHmquCrUrxLp4zS5FXAe1gdhHT1E4ZVF2a5JJtM0FcUUpyCHYbNyen6YwU8Qu6gS5Jc72P4PzO0UcJw1bOrQV5sUih3INOusA8PVe5cBxQAOAwYXsfXeOOorVmNl1OMmU+XcnS7Cnqm5+YUgHEqd6CprsHoWFAGA9oWGkMnZ3LcqUD3IoR5bRLNlEukMQGJsRrV7mhT1ABF4zckOyNPESQKtrawulvMt6ROcUWeqhTy13YCns+jxDPBuQxLtUON+l38ucJAArUvcUqDz0oCP7hpdA2y7+08h6r/AChRQ74fd/8AODEcSCRMrYsCac/xBcjnUnQQTLU5qAXt1APraHS5ZAAZlAPysCojQNX36RXm3egatA1AS3M2HrDAsS0UD0+ydtD1LgfomDMnBiPWpfY12b6HeBKbxBqvYmqeZbX84knSAQBY2NTYgg12AAPvyhWApLk9Cm+5vT+Jv0TEs22ZmdmvSjb1DlxfziGZMyksLaX8NE8n0LjYWFIZNJSpXIJa9HIBem5LHkYP0IeEZQKkuRcaWPVvwEDDk5iSbEjd6hIF6n0sIryQpJRsa1ahzPX0TXrFiUGJbUJNWb+rD6Q3oCwhObdq5nvdlVG7iIZa8qmy71p4iSxHK770MGYlibeEhw9w1bCtWLPDVygosm5LOXarVNtqHrCERLJ0sAGbWgGu7+8SImEMpTF3LVcsak6WfWpaFLlskOQAAHNCoVJN+bs3OsOEiuQ6HWga59ADU7GE2PRD3pKhm1v6ufqYIUSQKl7E0caH+vPVzFqVw75nValfYioYsU+3UMXhwQz3qW0ehIO/tXnBoLRFhlX53I8yG0oLD+sTd+xcscvOoqCK9Q3nDGSAwYjUVDEatpqPMQ6VMl+IN94l62ZVx094XcAECuoqaN9NmavIRKhQdnFWcVYEVHox/lMZ89FB5GrijeIVqzgl4MsF8xIqWyi51Jew+X1fnDoZaQUgKcFtG3LFNQbNDpaUjkSAemt31YeRimFOU5jTUjRya8r26RNNGh+yKHza22rjbnB2APffdGgcXF3bkKVfpA75jmLWFdGBD+bE05mAA4prRtvz+zDVJCV5NTyFC35hPryhgBeKCSGU4Aa3+d9bVYwULOUlmv0rW3R6dekMm4ElOQDxNpZntysn1gIQUpB/m5sWfdjW2oh6oGTzcTUMk2DW/Dq38zwUrJUNXJIB1GUO++mmnWFLmpPzAkEnzsx5Vr6w2YkuKM+1c1Hdj/poIQWIABxalHF2dwBpQuzQkSSpIUXGVibVSA5IN3rvp6nESyTmIIU5I6sRXnb6xJOWpJNXBDFj4aUO5sr/AHQ7DkU+45/7j+cGLWSX/io/+pcKHch2MknKRR9tqjNX3MBMpzltQdXufIDTmIhBJBcDTy36aQ8THbmlQAdi7EJIa9hTnEJDTJypIcpca2YM9LmzPbVQ2g4ZOZSUkjck0pqPUNFMJYspwCx6nKxceUEOASRcXqAAXL+qYKJZqqDZkMCSwVQEZb89PpyiGZh0gfNSgO7OdrWT68zEedRKGDU8XN6ZuVGiIKd0qdgAEqHhq4V0JIIELuIC5jkks5Ay3GjMG2tBw63ABGfKLObPQ+g21itncmxBoG3qesErKnILEJF/T6AQxlqZiBmNAXBFyBZt2NWrDc/ipX7NfMfQ6xDJIclVgKbPUOPOJsOA7kUAoK1Oh8lMfKEwCpBcXFAOVVHevy+cGViCz1dvOxS+9AfSITNNa3qGsWL+lIfg5hSCWpVOmr/naARamYsUIcVbw7li7vWgHtEC8T4GaxrWtmMNMxi+pqx9tKhmhpTYXvYc3uNLwgB39dhdtGq7DpEYW1bAgv56HYamHTEBg3P2teAJgKRRydPaKX2MeJxWS4saBmAY6pHR/bSDWxF/mvXchhS8GWygMqTqFKatbk7AO3pAVM8NLhr7dOtYGxj0rGQZidx5EOGtr7RP+wkICszi5DMU+MZg2ulOSorqS6ttj0TtzP0iZAIQSDpZ/ssQel/00ITGqQyCQWqAlWwP2qdQPWBhyymVyKRVhQsedPpyiLviHHq2qWdvKIlTVZTqoAM/Xfz8odaEXhOzOCwcUpRgd+YUeesQzKFQLKcAvSgcWrRn94aXSHqEmuz1AIbUflFecXdg1K731F7fSBIZclrAAFMoHhO2hJbWusWxPQUsQ4AqTsEsS+hJSzfnGQoEMWfcVY2o52aNOWEg5cqhU6u6Wdi9tubCBiH/ALOXYN4NSzBmOazM1fOIFygLDMGCsxJINGpWl7UrBno/drYqAQUgbkg5MwbmTFYLIQsVrRyG1zW2Jb1gSAPfjdf86YUZn7WN1e0KK4MKRqGf9ktQOaU3v0b1ivNUygblRLetfz8xEOJdIzGug2LX8xtDf22rkB6sQ+z2HpAojoshPiFAS5DHz00pD0TlAEgulQLF6gEMacnEUylROa5Ubjy9BDpCC5QUi933Nn2iuI6L02eClxQpLf6aewP1iNSsw2B9C3L0iObIYKbxCgLfM5APmDuNomxDiUlamIFFb9CBYj8YjjRNDFYQAODYkAtdrHrU0GkRptWjgDlTU+UTCb4W0IfLVsz3APIDrD0cMYVNwa3dqlhtYQX9jKAU2QXcCvq1PT1i4hJY5rD89usOVgwhmAsR0IIALadNovzVBIDB1KKXUSCxAIdh19hCbQmZ+bKUhnqzPYGn0MTTkBLVDtWzggUGzuLXhTpBOUg/OVP/AKdSdorYiR3o8B5jlU1bekKhDVLFXqwo9XNosIBRMYmzPyDWra5HlBmSgQ9SSL0+sKYkqBULhadNKvSJsogCCZoCa0JPXWvSJkSAQ2rgvzLge8NRPAUD1fY/k8SSZfjUQ1PFW93AB1MDAaV5SRWum1DmPqIEtJyqDUIGgejU5hn5w1clTm6lCvqfl56mH4SV4/Fcl30BIPtDGg4dPzDYOH1O3v7QRNJpYUra1T7PSLErCZUKYjNmoWoB8tORvE8pIFVAXzAaEhKQX6tBohsyu6JcuE8+d4eqUWysCwqeRI/tF2eimZQBfVqgmtugvFOYGlJIoQRmO40DcngQ07IMYyUgF2FK1IfRtvyhSJTJB8QWmoytY/VNfflDVqzgPVjWvp5b9YtlGb5RXLTmwtT0i71QxmViynqAz2AzeH2iwSzqdy4IUaFT6HoYrYqQSgEmjBn57QlzvEos5rRvSnKpiQJcHMOVwAA41rvc7QUygkZnoCS92283b0iPBryp3IrW1m84mQn92QG1U+r0pzEF7FZTzp2EGLPfH7iPeFBYH//Z">
          <a:extLst>
            <a:ext uri="{FF2B5EF4-FFF2-40B4-BE49-F238E27FC236}">
              <a16:creationId xmlns:a16="http://schemas.microsoft.com/office/drawing/2014/main" id="{DA462DDE-1278-4475-AFDC-165B8ADBBA0F}"/>
            </a:ext>
          </a:extLst>
        </xdr:cNvPr>
        <xdr:cNvSpPr>
          <a:spLocks noChangeAspect="1" noChangeArrowheads="1"/>
        </xdr:cNvSpPr>
      </xdr:nvSpPr>
      <xdr:spPr bwMode="auto">
        <a:xfrm>
          <a:off x="5667375" y="1238250"/>
          <a:ext cx="297180" cy="2020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40821</xdr:colOff>
      <xdr:row>1</xdr:row>
      <xdr:rowOff>167640</xdr:rowOff>
    </xdr:from>
    <xdr:to>
      <xdr:col>1</xdr:col>
      <xdr:colOff>1304036</xdr:colOff>
      <xdr:row>4</xdr:row>
      <xdr:rowOff>35922</xdr:rowOff>
    </xdr:to>
    <xdr:pic>
      <xdr:nvPicPr>
        <xdr:cNvPr id="3" name="Imagen 21">
          <a:extLst>
            <a:ext uri="{FF2B5EF4-FFF2-40B4-BE49-F238E27FC236}">
              <a16:creationId xmlns:a16="http://schemas.microsoft.com/office/drawing/2014/main" id="{3572A9E3-2365-4C2C-A445-0B51F353A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8381" b="7811"/>
        <a:stretch/>
      </xdr:blipFill>
      <xdr:spPr bwMode="auto">
        <a:xfrm>
          <a:off x="393246" y="329565"/>
          <a:ext cx="1263215" cy="439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LEXANDER\Desktop\ENTREGAS%20EVAS%202013\ENTREGAS%20ALTO%20MAGDALENA\AGUA%20DE%20DIOS\AGUA%20DE%20DIOS%20-%20CULTIVOS%20PERMANENTES%20nue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BELTRAN\5-EVA%202013%20ACTIVIDAD%20PECUARIA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UBATE\ENTREGAS\TAUSA\5-EVA%202014%20ACTIVIDAD%20PECUARI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ierra/Documents/ESTADITICAS%20AGROPECUARIAS/EVAS%202018/BASES%20DE%20DATOS/LIBRO%20EVAS%20VOL%2028/ARCHIVOS%20A%20INCLUIR%20EN%20MENU%20DE%20ANEXOS%20DEL%20CD/3%20%20BASE%20PECUARIA%20EVAS%202018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ierra/Documents/ESTADITICAS%20AGROPECUARIAS/EVAS%202018/BASES%20DE%20DATOS/LIBRO%20EVAS%20VOL%2028/2.%20BASE%20AGRICOLA%20EVAS%202018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ANENTES"/>
      <sheetName val="CALENDARIOS"/>
      <sheetName val="VEREDAS"/>
      <sheetName val="RAZON DE CAMBIO"/>
      <sheetName val="PRECIOS"/>
      <sheetName val="PRONOSTICO"/>
      <sheetName val="SALIDA"/>
    </sheetNames>
    <sheetDataSet>
      <sheetData sheetId="0">
        <row r="84">
          <cell r="EJ84" t="str">
            <v>AGRAZ</v>
          </cell>
        </row>
        <row r="85">
          <cell r="EJ85" t="str">
            <v>AGUACATE</v>
          </cell>
        </row>
        <row r="86">
          <cell r="EJ86" t="str">
            <v>AGUAJE</v>
          </cell>
        </row>
        <row r="87">
          <cell r="EJ87" t="str">
            <v>ALFALFA</v>
          </cell>
        </row>
        <row r="88">
          <cell r="EJ88" t="str">
            <v>ANON</v>
          </cell>
        </row>
        <row r="89">
          <cell r="EJ89" t="str">
            <v>ANTURIO</v>
          </cell>
        </row>
        <row r="90">
          <cell r="EJ90" t="str">
            <v>ARAZA</v>
          </cell>
        </row>
        <row r="91">
          <cell r="EJ91" t="str">
            <v>ASAI</v>
          </cell>
        </row>
        <row r="92">
          <cell r="EJ92" t="str">
            <v>ASPARRAGUS</v>
          </cell>
        </row>
        <row r="93">
          <cell r="EJ93" t="str">
            <v>ASTROMELIA</v>
          </cell>
        </row>
        <row r="94">
          <cell r="EJ94" t="str">
            <v>BACURI</v>
          </cell>
        </row>
        <row r="95">
          <cell r="EJ95" t="str">
            <v>BADEA</v>
          </cell>
        </row>
        <row r="96">
          <cell r="EJ96" t="str">
            <v>BANANITO</v>
          </cell>
        </row>
        <row r="97">
          <cell r="EJ97" t="str">
            <v>BANANO</v>
          </cell>
        </row>
        <row r="98">
          <cell r="EJ98" t="str">
            <v>BANANO EXPORTACION</v>
          </cell>
        </row>
        <row r="99">
          <cell r="EJ99" t="str">
            <v>BANANO MANZANO</v>
          </cell>
        </row>
        <row r="100">
          <cell r="EJ100" t="str">
            <v>BOROJO</v>
          </cell>
        </row>
        <row r="101">
          <cell r="EJ101" t="str">
            <v>BREVO</v>
          </cell>
        </row>
        <row r="102">
          <cell r="EJ102" t="str">
            <v>CACAO</v>
          </cell>
        </row>
        <row r="103">
          <cell r="EJ103" t="str">
            <v>CACHACO</v>
          </cell>
        </row>
        <row r="104">
          <cell r="EJ104" t="str">
            <v>CADUCIFOLIOS</v>
          </cell>
        </row>
        <row r="105">
          <cell r="EJ105" t="str">
            <v>CAFE</v>
          </cell>
        </row>
        <row r="106">
          <cell r="EJ106" t="str">
            <v>CAIMO</v>
          </cell>
        </row>
        <row r="107">
          <cell r="EJ107" t="str">
            <v>CANYARANA</v>
          </cell>
        </row>
        <row r="108">
          <cell r="EJ108" t="str">
            <v>CAÑA AZUCARERA</v>
          </cell>
        </row>
        <row r="109">
          <cell r="EJ109" t="str">
            <v>CAÑA FLECHA</v>
          </cell>
        </row>
        <row r="110">
          <cell r="EJ110" t="str">
            <v>CAÑA MIEL</v>
          </cell>
        </row>
        <row r="111">
          <cell r="EJ111" t="str">
            <v>CAÑA PANELERA</v>
          </cell>
        </row>
        <row r="112">
          <cell r="EJ112" t="str">
            <v>CARDAMOMO</v>
          </cell>
        </row>
        <row r="113">
          <cell r="EJ113" t="str">
            <v>CARTUCHO-ASTROMELIA</v>
          </cell>
        </row>
        <row r="114">
          <cell r="EJ114" t="str">
            <v>CAUCHO</v>
          </cell>
        </row>
        <row r="115">
          <cell r="EJ115" t="str">
            <v>CHACHAFRUTO</v>
          </cell>
        </row>
        <row r="116">
          <cell r="EJ116" t="str">
            <v>CHAMBA</v>
          </cell>
        </row>
        <row r="117">
          <cell r="EJ117" t="str">
            <v>CHIRIMOYA</v>
          </cell>
        </row>
        <row r="118">
          <cell r="EJ118" t="str">
            <v>CHIRO</v>
          </cell>
        </row>
        <row r="119">
          <cell r="EJ119" t="str">
            <v xml:space="preserve">CHOLUPA </v>
          </cell>
        </row>
        <row r="120">
          <cell r="EJ120" t="str">
            <v xml:space="preserve">CHONQUE </v>
          </cell>
        </row>
        <row r="121">
          <cell r="EJ121" t="str">
            <v>CHONTADURO</v>
          </cell>
        </row>
        <row r="122">
          <cell r="EJ122" t="str">
            <v>CIRUELA</v>
          </cell>
        </row>
        <row r="123">
          <cell r="EJ123" t="str">
            <v>CITRICOS</v>
          </cell>
        </row>
        <row r="124">
          <cell r="EJ124" t="str">
            <v>CLAVEL</v>
          </cell>
        </row>
        <row r="125">
          <cell r="EJ125" t="str">
            <v>COCO</v>
          </cell>
        </row>
        <row r="126">
          <cell r="EJ126" t="str">
            <v>COCONA</v>
          </cell>
        </row>
        <row r="127">
          <cell r="EJ127" t="str">
            <v>COPOAZU</v>
          </cell>
        </row>
        <row r="128">
          <cell r="EJ128" t="str">
            <v>CORDELINE CINTA</v>
          </cell>
        </row>
        <row r="129">
          <cell r="EJ129" t="str">
            <v>COROZO</v>
          </cell>
        </row>
        <row r="130">
          <cell r="EJ130" t="str">
            <v>CURUBA</v>
          </cell>
        </row>
        <row r="131">
          <cell r="EJ131" t="str">
            <v>DATIL</v>
          </cell>
        </row>
        <row r="132">
          <cell r="EJ132" t="str">
            <v>DURAZNO</v>
          </cell>
        </row>
        <row r="133">
          <cell r="EJ133" t="str">
            <v>ENELDO</v>
          </cell>
        </row>
        <row r="134">
          <cell r="EJ134" t="str">
            <v>ESPARTO</v>
          </cell>
        </row>
        <row r="135">
          <cell r="EJ135" t="str">
            <v>EUCALIPTO BABY BLUE</v>
          </cell>
        </row>
        <row r="136">
          <cell r="EJ136" t="str">
            <v>FEIJOA</v>
          </cell>
        </row>
        <row r="137">
          <cell r="EJ137" t="str">
            <v>FIQUE</v>
          </cell>
        </row>
        <row r="138">
          <cell r="EJ138" t="str">
            <v>FITOSPORUM</v>
          </cell>
        </row>
        <row r="139">
          <cell r="EJ139" t="str">
            <v>FLOR DE JAMAICA</v>
          </cell>
        </row>
        <row r="140">
          <cell r="EJ140" t="str">
            <v>FLORES Y FOLLAJES</v>
          </cell>
        </row>
        <row r="141">
          <cell r="EJ141" t="str">
            <v>FRAMBUESA</v>
          </cell>
        </row>
        <row r="142">
          <cell r="EJ142" t="str">
            <v>FRESA</v>
          </cell>
        </row>
        <row r="143">
          <cell r="EJ143" t="str">
            <v>FRUTALES VARIOS</v>
          </cell>
        </row>
        <row r="144">
          <cell r="EJ144" t="str">
            <v>GRANADILLA</v>
          </cell>
        </row>
        <row r="145">
          <cell r="EJ145" t="str">
            <v>GUAMA</v>
          </cell>
        </row>
        <row r="146">
          <cell r="EJ146" t="str">
            <v>GUANABANA</v>
          </cell>
        </row>
        <row r="147">
          <cell r="EJ147" t="str">
            <v>GUAYABA</v>
          </cell>
        </row>
        <row r="148">
          <cell r="EJ148" t="str">
            <v>GUAYABA MANZANA</v>
          </cell>
        </row>
        <row r="149">
          <cell r="EJ149" t="str">
            <v>GUAYABA PERA</v>
          </cell>
        </row>
        <row r="150">
          <cell r="EJ150" t="str">
            <v>GULUPA</v>
          </cell>
        </row>
        <row r="151">
          <cell r="EJ151" t="str">
            <v xml:space="preserve">HELECHO </v>
          </cell>
        </row>
        <row r="152">
          <cell r="EJ152" t="str">
            <v>HELECHO CUERO</v>
          </cell>
        </row>
        <row r="153">
          <cell r="EJ153" t="str">
            <v>HELICONIA</v>
          </cell>
        </row>
        <row r="154">
          <cell r="EJ154" t="str">
            <v>HIGO</v>
          </cell>
        </row>
        <row r="155">
          <cell r="EJ155" t="str">
            <v>HIGUERILLA</v>
          </cell>
        </row>
        <row r="156">
          <cell r="EJ156" t="str">
            <v>HORTENSIA</v>
          </cell>
        </row>
        <row r="157">
          <cell r="EJ157" t="str">
            <v>IRACA</v>
          </cell>
        </row>
        <row r="158">
          <cell r="EJ158" t="str">
            <v>JATROPHA</v>
          </cell>
        </row>
        <row r="159">
          <cell r="EJ159" t="str">
            <v>LAUREL</v>
          </cell>
        </row>
        <row r="160">
          <cell r="EJ160" t="str">
            <v>LIMA</v>
          </cell>
        </row>
        <row r="161">
          <cell r="EJ161" t="str">
            <v>LIMA TAHITI</v>
          </cell>
        </row>
        <row r="162">
          <cell r="EJ162" t="str">
            <v>LIMON</v>
          </cell>
        </row>
        <row r="163">
          <cell r="EJ163" t="str">
            <v>LIMON MANDARINO</v>
          </cell>
        </row>
        <row r="164">
          <cell r="EJ164" t="str">
            <v>LIMON PAJARITO</v>
          </cell>
        </row>
        <row r="165">
          <cell r="EJ165" t="str">
            <v>LIMON TAHITI</v>
          </cell>
        </row>
        <row r="166">
          <cell r="EJ166" t="str">
            <v>LULO</v>
          </cell>
        </row>
        <row r="167">
          <cell r="EJ167" t="str">
            <v>MACADAMIA</v>
          </cell>
        </row>
        <row r="168">
          <cell r="EJ168" t="str">
            <v>MAMONCILLO</v>
          </cell>
        </row>
        <row r="169">
          <cell r="EJ169" t="str">
            <v>MANDARINA</v>
          </cell>
        </row>
        <row r="170">
          <cell r="EJ170" t="str">
            <v>MANDARINA CLEMENTINA</v>
          </cell>
        </row>
        <row r="171">
          <cell r="EJ171" t="str">
            <v>MANDARINA ONECO</v>
          </cell>
        </row>
        <row r="172">
          <cell r="EJ172" t="str">
            <v>MANGO</v>
          </cell>
        </row>
        <row r="173">
          <cell r="EJ173" t="str">
            <v>MANGO INJERTO</v>
          </cell>
        </row>
        <row r="174">
          <cell r="EJ174" t="str">
            <v>MANGOSTINO</v>
          </cell>
        </row>
        <row r="175">
          <cell r="EJ175" t="str">
            <v>MANZANA</v>
          </cell>
        </row>
        <row r="176">
          <cell r="EJ176" t="str">
            <v>MARACUYA</v>
          </cell>
        </row>
        <row r="177">
          <cell r="EJ177" t="str">
            <v>MARAÑON</v>
          </cell>
        </row>
        <row r="178">
          <cell r="EJ178" t="str">
            <v>MENTA</v>
          </cell>
        </row>
        <row r="179">
          <cell r="EJ179" t="str">
            <v>MORA</v>
          </cell>
        </row>
        <row r="180">
          <cell r="EJ180" t="str">
            <v>MORERA</v>
          </cell>
        </row>
        <row r="181">
          <cell r="EJ181" t="str">
            <v>MURRAPO</v>
          </cell>
        </row>
        <row r="182">
          <cell r="EJ182" t="str">
            <v>NARANJA</v>
          </cell>
        </row>
        <row r="183">
          <cell r="EJ183" t="str">
            <v>NARANJA JAFFA</v>
          </cell>
        </row>
        <row r="184">
          <cell r="EJ184" t="str">
            <v>NARANJA SALUSTIANA</v>
          </cell>
        </row>
        <row r="185">
          <cell r="EJ185" t="str">
            <v>NARANJA VALENCIA</v>
          </cell>
        </row>
        <row r="186">
          <cell r="EJ186" t="str">
            <v>NARANJA WASHINGTON NAVEL</v>
          </cell>
        </row>
        <row r="187">
          <cell r="EJ187" t="str">
            <v>NISPERO</v>
          </cell>
        </row>
        <row r="188">
          <cell r="EJ188" t="str">
            <v>NONI</v>
          </cell>
        </row>
        <row r="189">
          <cell r="EJ189" t="str">
            <v>OREGANO</v>
          </cell>
        </row>
        <row r="190">
          <cell r="EJ190" t="str">
            <v>ORELLANA</v>
          </cell>
        </row>
        <row r="191">
          <cell r="EJ191" t="str">
            <v>ORQUIDEA</v>
          </cell>
        </row>
        <row r="192">
          <cell r="EJ192" t="str">
            <v>PALMA DE ACEITE</v>
          </cell>
        </row>
        <row r="193">
          <cell r="EJ193" t="str">
            <v>PALMA ROBELINA</v>
          </cell>
        </row>
        <row r="194">
          <cell r="EJ194" t="str">
            <v>PALMITO</v>
          </cell>
        </row>
        <row r="195">
          <cell r="EJ195" t="str">
            <v>PAPAYA</v>
          </cell>
        </row>
        <row r="196">
          <cell r="EJ196" t="str">
            <v>PAPAYA HAWAIANA</v>
          </cell>
        </row>
        <row r="197">
          <cell r="EJ197" t="str">
            <v>PAPAYUELA</v>
          </cell>
        </row>
        <row r="198">
          <cell r="EJ198" t="str">
            <v>PEPA DE PAN</v>
          </cell>
        </row>
        <row r="199">
          <cell r="EJ199" t="str">
            <v>PERA</v>
          </cell>
        </row>
        <row r="200">
          <cell r="EJ200" t="str">
            <v>PIMIENTA</v>
          </cell>
        </row>
        <row r="201">
          <cell r="EJ201" t="str">
            <v>PIÑA</v>
          </cell>
        </row>
        <row r="202">
          <cell r="EJ202" t="str">
            <v>PITAHAYA</v>
          </cell>
        </row>
        <row r="203">
          <cell r="EJ203" t="str">
            <v>PLANTAS AROMATICAS</v>
          </cell>
        </row>
        <row r="204">
          <cell r="EJ204" t="str">
            <v>PLANTAS MEDICINALES</v>
          </cell>
        </row>
        <row r="205">
          <cell r="EJ205" t="str">
            <v>PLANTULAS</v>
          </cell>
        </row>
        <row r="206">
          <cell r="EJ206" t="str">
            <v>PLATANO</v>
          </cell>
        </row>
        <row r="207">
          <cell r="EJ207" t="str">
            <v>PLATANO EXPORTACION</v>
          </cell>
        </row>
        <row r="208">
          <cell r="EJ208" t="str">
            <v>POMARROSA</v>
          </cell>
        </row>
        <row r="209">
          <cell r="EJ209" t="str">
            <v>POMELO</v>
          </cell>
        </row>
        <row r="210">
          <cell r="EJ210" t="str">
            <v>ROSA</v>
          </cell>
        </row>
        <row r="211">
          <cell r="EJ211" t="str">
            <v>RUSCUS</v>
          </cell>
        </row>
        <row r="212">
          <cell r="EJ212" t="str">
            <v>SABILA</v>
          </cell>
        </row>
        <row r="213">
          <cell r="EJ213" t="str">
            <v>SACHA INCHI</v>
          </cell>
        </row>
        <row r="214">
          <cell r="EJ214" t="str">
            <v>STEVIA</v>
          </cell>
        </row>
        <row r="215">
          <cell r="EJ215" t="str">
            <v>TAMARINDO</v>
          </cell>
        </row>
        <row r="216">
          <cell r="EJ216" t="str">
            <v>TANGARANA</v>
          </cell>
        </row>
        <row r="217">
          <cell r="EJ217" t="str">
            <v>TANGELO MINEOLA</v>
          </cell>
        </row>
        <row r="218">
          <cell r="EJ218" t="str">
            <v>TANGELO ORLANDO</v>
          </cell>
        </row>
        <row r="219">
          <cell r="EJ219" t="str">
            <v>TE</v>
          </cell>
        </row>
        <row r="220">
          <cell r="EJ220" t="str">
            <v>TOMATE DE ARBOL</v>
          </cell>
        </row>
        <row r="221">
          <cell r="EJ221" t="str">
            <v>TORONJA</v>
          </cell>
        </row>
        <row r="222">
          <cell r="EJ222" t="str">
            <v>TREE FERN</v>
          </cell>
        </row>
        <row r="223">
          <cell r="EJ223" t="str">
            <v>UCHUVA</v>
          </cell>
        </row>
        <row r="224">
          <cell r="EJ224" t="str">
            <v>UMARI</v>
          </cell>
        </row>
        <row r="225">
          <cell r="EJ225" t="str">
            <v>UVA</v>
          </cell>
        </row>
        <row r="226">
          <cell r="EJ226" t="str">
            <v>UVA CAIMARONA</v>
          </cell>
        </row>
        <row r="227">
          <cell r="EJ227" t="str">
            <v>VAINILLA</v>
          </cell>
        </row>
        <row r="228">
          <cell r="EJ228" t="str">
            <v>ZAPOTE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Z77" t="str">
            <v>ACACIA FORRAJERA</v>
          </cell>
        </row>
        <row r="78">
          <cell r="DZ78" t="str">
            <v>AGROTIS CUNDIDORA</v>
          </cell>
        </row>
        <row r="79">
          <cell r="DZ79" t="str">
            <v>ALEMAN</v>
          </cell>
        </row>
        <row r="80">
          <cell r="DZ80" t="str">
            <v>ALFALFA</v>
          </cell>
        </row>
        <row r="81">
          <cell r="DZ81" t="str">
            <v>ALFALFA DE BRASIL</v>
          </cell>
        </row>
        <row r="82">
          <cell r="DZ82" t="str">
            <v>ALFOMBRA</v>
          </cell>
        </row>
        <row r="83">
          <cell r="DZ83" t="str">
            <v>AMOR</v>
          </cell>
        </row>
        <row r="84">
          <cell r="DZ84" t="str">
            <v>ANGLETON</v>
          </cell>
        </row>
        <row r="85">
          <cell r="DZ85" t="str">
            <v>ARGENTINO O BERMUDA</v>
          </cell>
        </row>
        <row r="86">
          <cell r="DZ86" t="str">
            <v>AVENA ALTA</v>
          </cell>
        </row>
        <row r="87">
          <cell r="DZ87" t="str">
            <v>AVENA FORRAJERA</v>
          </cell>
        </row>
        <row r="88">
          <cell r="DZ88" t="str">
            <v>AZUL DE KENTUCHY</v>
          </cell>
        </row>
        <row r="89">
          <cell r="DZ89" t="str">
            <v>AZUL ORCHORO O PASTO AZUL</v>
          </cell>
        </row>
        <row r="90">
          <cell r="DZ90" t="str">
            <v>BAHIA</v>
          </cell>
        </row>
        <row r="91">
          <cell r="DZ91" t="str">
            <v>BERMUDA</v>
          </cell>
        </row>
        <row r="92">
          <cell r="DZ92" t="str">
            <v>BOTON DE ORO</v>
          </cell>
        </row>
        <row r="93">
          <cell r="DZ93" t="str">
            <v>BRACHIARIA BRIZANTHA</v>
          </cell>
        </row>
        <row r="94">
          <cell r="DZ94" t="str">
            <v>BRACHIARIA DECUMBES</v>
          </cell>
        </row>
        <row r="95">
          <cell r="DZ95" t="str">
            <v>BRACHIARIA HUMINICOLA O DULCE</v>
          </cell>
        </row>
        <row r="96">
          <cell r="DZ96" t="str">
            <v>BRACHIARIA LLANERO O PASTO LLANERO</v>
          </cell>
        </row>
        <row r="97">
          <cell r="DZ97" t="str">
            <v>BRACHIARIA MUTICA</v>
          </cell>
        </row>
        <row r="98">
          <cell r="DZ98" t="str">
            <v>BRACHIARIA RUZIZIENSIS</v>
          </cell>
        </row>
        <row r="99">
          <cell r="DZ99" t="str">
            <v>BRACHIARIA TANNER O TANER</v>
          </cell>
        </row>
        <row r="100">
          <cell r="DZ100" t="str">
            <v>BRACHIPARA O BRACHIPARADA O BRAQUIPA</v>
          </cell>
        </row>
        <row r="101">
          <cell r="DZ101" t="str">
            <v>BRASILERO</v>
          </cell>
        </row>
        <row r="102">
          <cell r="DZ102" t="str">
            <v>BROMO O SUAVE</v>
          </cell>
        </row>
        <row r="103">
          <cell r="DZ103" t="str">
            <v>BUFFEL O BUFFER</v>
          </cell>
        </row>
        <row r="104">
          <cell r="DZ104" t="str">
            <v>CAMINADORA O CAMINERA</v>
          </cell>
        </row>
        <row r="105">
          <cell r="DZ105" t="str">
            <v>CAMINANTE</v>
          </cell>
        </row>
        <row r="106">
          <cell r="DZ106" t="str">
            <v>CANUTILLO</v>
          </cell>
        </row>
        <row r="107">
          <cell r="DZ107" t="str">
            <v>CAÑA FORRAJERA</v>
          </cell>
        </row>
        <row r="108">
          <cell r="DZ108" t="str">
            <v>CARIMAGUA</v>
          </cell>
        </row>
        <row r="109">
          <cell r="DZ109" t="str">
            <v>CASTILLA</v>
          </cell>
        </row>
        <row r="110">
          <cell r="DZ110" t="str">
            <v>CAUPI</v>
          </cell>
        </row>
        <row r="111">
          <cell r="DZ111" t="str">
            <v>CEBADA FORRAJERA</v>
          </cell>
        </row>
        <row r="112">
          <cell r="DZ112" t="str">
            <v>CENTRO, CENTROSEMA</v>
          </cell>
        </row>
        <row r="113">
          <cell r="DZ113" t="str">
            <v>CINTA</v>
          </cell>
        </row>
        <row r="114">
          <cell r="DZ114" t="str">
            <v>CINTA ALPISTE</v>
          </cell>
        </row>
        <row r="115">
          <cell r="DZ115" t="str">
            <v>CLIMACUNA</v>
          </cell>
        </row>
        <row r="116">
          <cell r="DZ116" t="str">
            <v>COLOSUANA</v>
          </cell>
        </row>
        <row r="117">
          <cell r="DZ117" t="str">
            <v>COMINO O GUADILLA</v>
          </cell>
        </row>
        <row r="118">
          <cell r="DZ118" t="str">
            <v>COQUITO</v>
          </cell>
        </row>
        <row r="119">
          <cell r="DZ119" t="str">
            <v>DALIS</v>
          </cell>
        </row>
        <row r="120">
          <cell r="DZ120" t="str">
            <v>DOLICOS</v>
          </cell>
        </row>
        <row r="121">
          <cell r="DZ121" t="str">
            <v>ELEFANTE O GIGANTE</v>
          </cell>
        </row>
        <row r="122">
          <cell r="DZ122" t="str">
            <v>ESCOTERA</v>
          </cell>
        </row>
        <row r="123">
          <cell r="DZ123" t="str">
            <v>ESPARTILLO</v>
          </cell>
        </row>
        <row r="124">
          <cell r="DZ124" t="str">
            <v>ESTRELLA</v>
          </cell>
        </row>
        <row r="125">
          <cell r="DZ125" t="str">
            <v>ESTRELLA AFRICANA</v>
          </cell>
        </row>
        <row r="126">
          <cell r="DZ126" t="str">
            <v>ESTRELLA DE LA INDIA</v>
          </cell>
        </row>
        <row r="127">
          <cell r="DZ127" t="str">
            <v>FALSA POA O RIQUEZA</v>
          </cell>
        </row>
        <row r="128">
          <cell r="DZ128" t="str">
            <v>GORDURA O CHOPIN O MELOSO</v>
          </cell>
        </row>
        <row r="129">
          <cell r="DZ129" t="str">
            <v>GRAMA, TRENSILLA O GRAMA TRENSA</v>
          </cell>
        </row>
        <row r="130">
          <cell r="DZ130" t="str">
            <v>GRAMALOTE, PAJON, MASIEGA</v>
          </cell>
        </row>
        <row r="131">
          <cell r="DZ131" t="str">
            <v>GUARATARO</v>
          </cell>
        </row>
        <row r="132">
          <cell r="DZ132" t="str">
            <v>GUATARA NATURAL O GUARATARA</v>
          </cell>
        </row>
        <row r="133">
          <cell r="DZ133" t="str">
            <v>GUATEMALA O PRODIGIOSO</v>
          </cell>
        </row>
        <row r="134">
          <cell r="DZ134" t="str">
            <v>GUINEA O INDIA O SIEMPRE VERDE</v>
          </cell>
        </row>
        <row r="135">
          <cell r="DZ135" t="str">
            <v>HARDING</v>
          </cell>
        </row>
        <row r="136">
          <cell r="DZ136" t="str">
            <v>HAWAI</v>
          </cell>
        </row>
        <row r="137">
          <cell r="DZ137" t="str">
            <v>HONDURAS O HATICO</v>
          </cell>
        </row>
        <row r="138">
          <cell r="DZ138" t="str">
            <v>IMPERIAL O CARPETA</v>
          </cell>
        </row>
        <row r="139">
          <cell r="DZ139" t="str">
            <v>JANEIRO</v>
          </cell>
        </row>
        <row r="140">
          <cell r="DZ140" t="str">
            <v>JARAMILLO O MISTER</v>
          </cell>
        </row>
        <row r="141">
          <cell r="DZ141" t="str">
            <v>KIKUYO O PICUYO</v>
          </cell>
        </row>
        <row r="142">
          <cell r="DZ142" t="str">
            <v>KING GRASS O PERUANO</v>
          </cell>
        </row>
        <row r="143">
          <cell r="DZ143" t="str">
            <v>KUDZU TROPICAL</v>
          </cell>
        </row>
        <row r="144">
          <cell r="DZ144" t="str">
            <v>LAMBE LAMBE</v>
          </cell>
        </row>
        <row r="145">
          <cell r="DZ145" t="str">
            <v>LECHERO O LECHOSO</v>
          </cell>
        </row>
        <row r="146">
          <cell r="DZ146" t="e">
            <v>#N/A</v>
          </cell>
        </row>
        <row r="147">
          <cell r="DZ147" t="str">
            <v>LLANO</v>
          </cell>
        </row>
        <row r="148">
          <cell r="DZ148" t="str">
            <v>MACANA</v>
          </cell>
        </row>
        <row r="149">
          <cell r="DZ149" t="str">
            <v>MAIZ FORRAJERO</v>
          </cell>
        </row>
        <row r="150">
          <cell r="DZ150" t="str">
            <v>MANI FORRAJERO</v>
          </cell>
        </row>
        <row r="151">
          <cell r="DZ151" t="str">
            <v>MARALFALFA</v>
          </cell>
        </row>
        <row r="152">
          <cell r="DZ152" t="str">
            <v>MATARRATON</v>
          </cell>
        </row>
        <row r="153">
          <cell r="DZ153" t="str">
            <v>MICAY O MIKAY</v>
          </cell>
        </row>
        <row r="154">
          <cell r="DZ154" t="str">
            <v>MINDACA</v>
          </cell>
        </row>
        <row r="155">
          <cell r="DZ155" t="str">
            <v>OLOROSO</v>
          </cell>
        </row>
        <row r="156">
          <cell r="DZ156" t="str">
            <v>PAJA, AMARGA, DE AGUA, PAEZ, LOMA, MONA</v>
          </cell>
        </row>
        <row r="157">
          <cell r="DZ157" t="str">
            <v>PANAMEÑO</v>
          </cell>
        </row>
        <row r="158">
          <cell r="DZ158" t="str">
            <v>PANGOLA</v>
          </cell>
        </row>
        <row r="159">
          <cell r="DZ159" t="str">
            <v>PANICO AZUL</v>
          </cell>
        </row>
        <row r="160">
          <cell r="DZ160" t="str">
            <v>PARA O ADMIRABLE</v>
          </cell>
        </row>
        <row r="161">
          <cell r="DZ161" t="str">
            <v>PARAGUAY</v>
          </cell>
        </row>
        <row r="162">
          <cell r="DZ162" t="str">
            <v>PASTO NEGRO</v>
          </cell>
        </row>
        <row r="163">
          <cell r="DZ163" t="str">
            <v>PASTO REMOLINO</v>
          </cell>
        </row>
        <row r="164">
          <cell r="DZ164" t="str">
            <v>PELO DE BURRO</v>
          </cell>
        </row>
        <row r="165">
          <cell r="DZ165" t="str">
            <v>PIZAMO</v>
          </cell>
        </row>
        <row r="166">
          <cell r="DZ166" t="str">
            <v>PLEGADERA</v>
          </cell>
        </row>
        <row r="167">
          <cell r="DZ167" t="str">
            <v>PUNTERO O YARAGUA O FARAGUA</v>
          </cell>
        </row>
        <row r="168">
          <cell r="DZ168" t="str">
            <v>RABO DE ZORRO</v>
          </cell>
        </row>
        <row r="169">
          <cell r="DZ169" t="str">
            <v>RADICA O RADICAL</v>
          </cell>
        </row>
        <row r="170">
          <cell r="DZ170" t="str">
            <v>RAIGRAS, RYEGAS, RAIGAS, AUBADE, TETRAL</v>
          </cell>
        </row>
        <row r="171">
          <cell r="DZ171" t="str">
            <v>RAMIO</v>
          </cell>
        </row>
        <row r="172">
          <cell r="DZ172" t="str">
            <v>RESCATE O TRIGUILLO</v>
          </cell>
        </row>
        <row r="173">
          <cell r="DZ173" t="str">
            <v>RHODES</v>
          </cell>
        </row>
        <row r="174">
          <cell r="DZ174" t="str">
            <v>RODELA</v>
          </cell>
        </row>
        <row r="175">
          <cell r="DZ175" t="str">
            <v>SABANA</v>
          </cell>
        </row>
        <row r="176">
          <cell r="DZ176" t="str">
            <v>SABOYA</v>
          </cell>
        </row>
        <row r="177">
          <cell r="DZ177" t="str">
            <v>SANTA INES</v>
          </cell>
        </row>
        <row r="178">
          <cell r="DZ178" t="str">
            <v>SECTARIA</v>
          </cell>
        </row>
        <row r="179">
          <cell r="DZ179" t="str">
            <v>SIRATRO</v>
          </cell>
        </row>
        <row r="180">
          <cell r="DZ180" t="str">
            <v>SOLANO</v>
          </cell>
        </row>
        <row r="181">
          <cell r="DZ181" t="str">
            <v>SORGO FORRAJERO</v>
          </cell>
        </row>
        <row r="182">
          <cell r="DZ182" t="str">
            <v>SOYA PERENNE</v>
          </cell>
        </row>
        <row r="183">
          <cell r="DZ183" t="str">
            <v>SUDAN</v>
          </cell>
        </row>
        <row r="184">
          <cell r="DZ184" t="str">
            <v>TAIWAN</v>
          </cell>
        </row>
        <row r="185">
          <cell r="DZ185" t="str">
            <v>TEATINO</v>
          </cell>
        </row>
        <row r="186">
          <cell r="DZ186" t="str">
            <v>TELEMBI</v>
          </cell>
        </row>
        <row r="187">
          <cell r="DZ187" t="str">
            <v>TETRABLE</v>
          </cell>
        </row>
        <row r="188">
          <cell r="DZ188" t="str">
            <v>TREBOL O CARRETON</v>
          </cell>
        </row>
        <row r="189">
          <cell r="DZ189" t="str">
            <v>TRIGO FORRAJERO</v>
          </cell>
        </row>
        <row r="190">
          <cell r="DZ190" t="str">
            <v>URARE</v>
          </cell>
        </row>
        <row r="191">
          <cell r="DZ191" t="str">
            <v>URIBE</v>
          </cell>
        </row>
        <row r="192">
          <cell r="DZ192" t="str">
            <v>VICIA</v>
          </cell>
        </row>
        <row r="193">
          <cell r="DZ193" t="str">
            <v>YERBA COLORADA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Y77" t="str">
            <v>ANGUS</v>
          </cell>
        </row>
        <row r="78">
          <cell r="DY78" t="str">
            <v>AYRSHIRE</v>
          </cell>
        </row>
        <row r="79">
          <cell r="DY79" t="str">
            <v>BON</v>
          </cell>
        </row>
        <row r="80">
          <cell r="DY80" t="str">
            <v>BRAHMAN</v>
          </cell>
        </row>
        <row r="81">
          <cell r="DY81" t="str">
            <v>BRANGUS</v>
          </cell>
        </row>
        <row r="82">
          <cell r="DY82" t="str">
            <v>CAMPUZANO</v>
          </cell>
        </row>
        <row r="83">
          <cell r="DY83" t="str">
            <v>CASANARE</v>
          </cell>
        </row>
        <row r="84">
          <cell r="DY84" t="str">
            <v>CCC (COSTEÑO CON CUERNOS)</v>
          </cell>
        </row>
        <row r="85">
          <cell r="DY85" t="str">
            <v>CEBU</v>
          </cell>
        </row>
        <row r="86">
          <cell r="DY86" t="str">
            <v>CHINO SANTANDEREANO</v>
          </cell>
        </row>
        <row r="87">
          <cell r="DY87" t="str">
            <v>F1</v>
          </cell>
        </row>
        <row r="88">
          <cell r="DY88" t="str">
            <v>FRIESIAN</v>
          </cell>
        </row>
        <row r="89">
          <cell r="DY89" t="str">
            <v>GUERNSEY</v>
          </cell>
        </row>
        <row r="90">
          <cell r="DY90" t="str">
            <v>GUIROLANDO</v>
          </cell>
        </row>
        <row r="91">
          <cell r="DY91" t="str">
            <v>GYR</v>
          </cell>
        </row>
        <row r="92">
          <cell r="DY92" t="str">
            <v>HARTON DEL VALLE</v>
          </cell>
        </row>
        <row r="93">
          <cell r="DY93" t="str">
            <v>HOLSTEIN</v>
          </cell>
        </row>
        <row r="94">
          <cell r="DY94" t="str">
            <v>INDICUS</v>
          </cell>
        </row>
        <row r="95">
          <cell r="DY95" t="str">
            <v>JERSEY</v>
          </cell>
        </row>
        <row r="96">
          <cell r="DY96" t="str">
            <v>LIDIA</v>
          </cell>
        </row>
        <row r="97">
          <cell r="DY97" t="str">
            <v>LIMOUSIN</v>
          </cell>
        </row>
        <row r="98">
          <cell r="DY98" t="str">
            <v>LUCERNA</v>
          </cell>
        </row>
        <row r="99">
          <cell r="DY99" t="str">
            <v>MESTIZO</v>
          </cell>
        </row>
        <row r="100">
          <cell r="DY100" t="str">
            <v>MONTBELIARDE</v>
          </cell>
        </row>
        <row r="101">
          <cell r="DY101" t="str">
            <v>NORMANDA</v>
          </cell>
        </row>
        <row r="102">
          <cell r="DY102" t="str">
            <v>PARDO SUIZO</v>
          </cell>
        </row>
        <row r="103">
          <cell r="DY103" t="str">
            <v>PERLA</v>
          </cell>
        </row>
        <row r="104">
          <cell r="DY104" t="str">
            <v>ROJO NORUEGO</v>
          </cell>
        </row>
        <row r="105">
          <cell r="DY105" t="str">
            <v>ROJO SUECO</v>
          </cell>
        </row>
        <row r="106">
          <cell r="DY106" t="str">
            <v>ROMOSINUANO</v>
          </cell>
        </row>
        <row r="107">
          <cell r="DY107" t="str">
            <v>SANMARTINERO</v>
          </cell>
        </row>
        <row r="108">
          <cell r="DY108" t="str">
            <v>SIMBRAH</v>
          </cell>
        </row>
        <row r="109">
          <cell r="DY109" t="str">
            <v>SIMENTAL</v>
          </cell>
        </row>
        <row r="110">
          <cell r="DY110" t="str">
            <v>TAURUS</v>
          </cell>
        </row>
        <row r="111">
          <cell r="DY111" t="str">
            <v>VELASQUEZ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RESUMEN PECUARIO"/>
      <sheetName val="RESUMEN PECUARIO (2)"/>
      <sheetName val="1. INVENTARIO BOVINO"/>
      <sheetName val="2. SISTEMA DE EXPLOTACION"/>
      <sheetName val="3. SACRIFICIO Y PRECIOS BOVINOS"/>
      <sheetName val="3.1 REND CARNE BOVINA "/>
      <sheetName val="4. AREA DE PASTOREO"/>
      <sheetName val="5. PRODUCCION DE LECHE BOVINOS"/>
      <sheetName val="5.1 REND LECHE"/>
      <sheetName val="6. PRECIO PORD. LECHE"/>
      <sheetName val="7. SACRIFICIO Y PRECIOS PORCINO"/>
      <sheetName val="7.1 REND CARN PORCINA MACHOS"/>
      <sheetName val="8. PORCICULTURA"/>
      <sheetName val="9. OTRAS ESPECIES PECUARIAS"/>
      <sheetName val="10. PROD. AVICOLA"/>
      <sheetName val="10.1 RENDIMIENTO HUEVOS"/>
      <sheetName val="11. APICOLA"/>
      <sheetName val="12. PISCICULTURA 1"/>
      <sheetName val="13. PISCICULTURA 2"/>
      <sheetName val="14. ALEVINAJE"/>
      <sheetName val="15. ASOCIACIONES"/>
      <sheetName val="16. DISTRITOS DE RIEGO"/>
      <sheetName val="17. INFRAESTRUCTURA"/>
      <sheetName val="18. VEREDAS y PREDIOS"/>
      <sheetName val="19. COYUNTURA Y OBSERVACIONES"/>
    </sheetNames>
    <sheetDataSet>
      <sheetData sheetId="0"/>
      <sheetData sheetId="1"/>
      <sheetData sheetId="2"/>
      <sheetData sheetId="3"/>
      <sheetData sheetId="4"/>
      <sheetData sheetId="5">
        <row r="863">
          <cell r="P863">
            <v>231528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 "/>
      <sheetName val="TRANS 2018-A"/>
      <sheetName val="TRANS 2018-B"/>
      <sheetName val="TRANSITORIOS A-B"/>
      <sheetName val="ANUALES 2018"/>
      <sheetName val="PERMANENTES 2018"/>
      <sheetName val="BASE TOTAL 2018"/>
      <sheetName val="TABLA DINAMICA"/>
      <sheetName val="TABLA POR TIPO DE CULTIVO"/>
      <sheetName val="CULTIVOS MPIO PERIODO AÑO-SEM"/>
      <sheetName val="CULT MUNICIPIO AÑO"/>
      <sheetName val="ANEXO 1 Cultivo Trans-Mun"/>
      <sheetName val="ANEXO 2 Tipo Cultivo Trans"/>
      <sheetName val="ANEXO 3 Cultivo Anuales-Mun"/>
      <sheetName val="ANEXO 4 Tipo Cult Anual"/>
      <sheetName val="ANEXO 5 Cultivo Perm-Mun"/>
      <sheetName val="ANEXO 6 Tipo Cult Perm"/>
      <sheetName val="PRODUCCIÓN DE ALIMENTOS"/>
      <sheetName val="VALORES BASE"/>
      <sheetName val="PRODUCCIÓN DE ALIMENTOS (2)"/>
      <sheetName val="FORESTALES"/>
      <sheetName val="PROVINC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J2" t="str">
            <v>Etiquetas de fila</v>
          </cell>
        </row>
      </sheetData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V38"/>
  <sheetViews>
    <sheetView tabSelected="1" zoomScale="50" zoomScaleNormal="50" zoomScaleSheetLayoutView="40" zoomScalePageLayoutView="25" workbookViewId="0"/>
  </sheetViews>
  <sheetFormatPr baseColWidth="10" defaultColWidth="11.42578125" defaultRowHeight="18" x14ac:dyDescent="0.25"/>
  <cols>
    <col min="1" max="1" width="3" style="96" customWidth="1"/>
    <col min="2" max="2" width="5.140625" style="96" customWidth="1"/>
    <col min="3" max="3" width="30.5703125" style="96" customWidth="1"/>
    <col min="4" max="4" width="3.5703125" style="96" customWidth="1"/>
    <col min="5" max="5" width="30.5703125" style="96" customWidth="1"/>
    <col min="6" max="6" width="8.7109375" style="96" customWidth="1"/>
    <col min="7" max="7" width="30.5703125" style="96" customWidth="1"/>
    <col min="8" max="12" width="8.7109375" style="96" customWidth="1"/>
    <col min="13" max="13" width="38.140625" style="96" customWidth="1"/>
    <col min="14" max="14" width="8.7109375" style="96" customWidth="1"/>
    <col min="15" max="15" width="30.7109375" style="96" customWidth="1"/>
    <col min="16" max="16" width="8.7109375" style="96" customWidth="1"/>
    <col min="17" max="17" width="34.7109375" style="96" customWidth="1"/>
    <col min="18" max="18" width="8.7109375" style="96" customWidth="1"/>
    <col min="19" max="19" width="38.42578125" style="96" bestFit="1" customWidth="1"/>
    <col min="20" max="20" width="8.7109375" style="96" customWidth="1"/>
    <col min="21" max="21" width="5.140625" style="96" customWidth="1"/>
    <col min="22" max="22" width="3.7109375" style="96" customWidth="1"/>
    <col min="23" max="16384" width="11.42578125" style="96"/>
  </cols>
  <sheetData>
    <row r="1" spans="1:22" ht="20.25" customHeight="1" thickBot="1" x14ac:dyDescent="0.3">
      <c r="A1" s="487" t="s">
        <v>471</v>
      </c>
      <c r="B1" s="488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90" t="s">
        <v>471</v>
      </c>
    </row>
    <row r="2" spans="1:22" ht="13.9" customHeight="1" x14ac:dyDescent="0.25">
      <c r="A2" s="491"/>
      <c r="B2" s="458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60"/>
      <c r="V2" s="497"/>
    </row>
    <row r="3" spans="1:22" ht="34.35" customHeight="1" x14ac:dyDescent="0.25">
      <c r="A3" s="491"/>
      <c r="B3" s="461"/>
      <c r="C3" s="462"/>
      <c r="D3" s="462"/>
      <c r="E3" s="462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463"/>
      <c r="V3" s="497"/>
    </row>
    <row r="4" spans="1:22" ht="34.35" customHeight="1" x14ac:dyDescent="0.25">
      <c r="A4" s="491"/>
      <c r="B4" s="461"/>
      <c r="C4" s="462"/>
      <c r="D4" s="462"/>
      <c r="E4" s="462"/>
      <c r="F4" s="1049" t="s">
        <v>472</v>
      </c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463"/>
      <c r="V4" s="497"/>
    </row>
    <row r="5" spans="1:22" ht="39" customHeight="1" x14ac:dyDescent="0.25">
      <c r="A5" s="491"/>
      <c r="B5" s="464"/>
      <c r="C5" s="702"/>
      <c r="D5" s="702"/>
      <c r="E5" s="702"/>
      <c r="F5" s="1049" t="s">
        <v>473</v>
      </c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465"/>
      <c r="V5" s="497"/>
    </row>
    <row r="6" spans="1:22" ht="34.5" thickBot="1" x14ac:dyDescent="0.3">
      <c r="A6" s="491"/>
      <c r="B6" s="466"/>
      <c r="C6" s="467"/>
      <c r="D6" s="467"/>
      <c r="E6" s="467"/>
      <c r="F6" s="1049" t="s">
        <v>770</v>
      </c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468"/>
      <c r="V6" s="497"/>
    </row>
    <row r="7" spans="1:22" ht="40.35" customHeight="1" thickBot="1" x14ac:dyDescent="0.3">
      <c r="A7" s="491"/>
      <c r="B7" s="466"/>
      <c r="C7" s="1050"/>
      <c r="D7" s="1050"/>
      <c r="E7" s="467"/>
      <c r="F7" s="467"/>
      <c r="G7" s="1051" t="s">
        <v>707</v>
      </c>
      <c r="H7" s="1052"/>
      <c r="I7" s="1052"/>
      <c r="J7" s="1053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8"/>
      <c r="V7" s="497"/>
    </row>
    <row r="8" spans="1:22" ht="10.5" customHeight="1" thickBot="1" x14ac:dyDescent="0.3">
      <c r="A8" s="491"/>
      <c r="B8" s="466"/>
      <c r="C8" s="703"/>
      <c r="D8" s="703"/>
      <c r="E8" s="467"/>
      <c r="F8" s="467"/>
      <c r="G8" s="507"/>
      <c r="H8" s="467"/>
      <c r="I8" s="467"/>
      <c r="J8" s="467"/>
      <c r="K8" s="467"/>
      <c r="L8" s="467"/>
      <c r="M8" s="467"/>
      <c r="N8" s="467"/>
      <c r="O8" s="467"/>
      <c r="P8" s="467"/>
      <c r="Q8" s="467"/>
      <c r="R8" s="467"/>
      <c r="S8" s="467"/>
      <c r="T8" s="467"/>
      <c r="U8" s="468"/>
      <c r="V8" s="497"/>
    </row>
    <row r="9" spans="1:22" s="97" customFormat="1" ht="57.6" customHeight="1" thickBot="1" x14ac:dyDescent="0.3">
      <c r="A9" s="492"/>
      <c r="B9" s="469"/>
      <c r="C9" s="1060" t="s">
        <v>474</v>
      </c>
      <c r="D9" s="1061"/>
      <c r="E9" s="1062"/>
      <c r="F9" s="470"/>
      <c r="G9" s="1054" t="s">
        <v>475</v>
      </c>
      <c r="H9" s="1055"/>
      <c r="I9" s="1055"/>
      <c r="J9" s="1056"/>
      <c r="K9" s="470"/>
      <c r="L9" s="470"/>
      <c r="M9" s="503" t="s">
        <v>476</v>
      </c>
      <c r="N9" s="470"/>
      <c r="O9" s="504" t="s">
        <v>477</v>
      </c>
      <c r="P9" s="470"/>
      <c r="Q9" s="505" t="s">
        <v>478</v>
      </c>
      <c r="R9" s="470"/>
      <c r="S9" s="506" t="s">
        <v>479</v>
      </c>
      <c r="T9" s="471"/>
      <c r="U9" s="472"/>
      <c r="V9" s="498"/>
    </row>
    <row r="10" spans="1:22" ht="18" customHeight="1" x14ac:dyDescent="0.25">
      <c r="A10" s="491"/>
      <c r="B10" s="473"/>
      <c r="C10" s="474"/>
      <c r="D10" s="474"/>
      <c r="E10" s="474"/>
      <c r="F10" s="475"/>
      <c r="G10" s="474"/>
      <c r="H10" s="474"/>
      <c r="I10" s="474"/>
      <c r="J10" s="474"/>
      <c r="K10" s="474"/>
      <c r="L10" s="474"/>
      <c r="M10" s="474"/>
      <c r="N10" s="475"/>
      <c r="O10" s="474"/>
      <c r="P10" s="474"/>
      <c r="Q10" s="474"/>
      <c r="R10" s="475"/>
      <c r="S10" s="474"/>
      <c r="T10" s="475"/>
      <c r="U10" s="476"/>
      <c r="V10" s="497"/>
    </row>
    <row r="11" spans="1:22" x14ac:dyDescent="0.25">
      <c r="A11" s="491"/>
      <c r="B11" s="473"/>
      <c r="C11" s="474"/>
      <c r="D11" s="474"/>
      <c r="E11" s="474"/>
      <c r="F11" s="475"/>
      <c r="G11" s="474"/>
      <c r="H11" s="474"/>
      <c r="I11" s="474"/>
      <c r="J11" s="474"/>
      <c r="K11" s="474"/>
      <c r="L11" s="474"/>
      <c r="M11" s="474"/>
      <c r="N11" s="475"/>
      <c r="O11" s="474"/>
      <c r="P11" s="474"/>
      <c r="Q11" s="474"/>
      <c r="R11" s="475"/>
      <c r="S11" s="474"/>
      <c r="T11" s="475"/>
      <c r="U11" s="476"/>
      <c r="V11" s="497"/>
    </row>
    <row r="12" spans="1:22" x14ac:dyDescent="0.25">
      <c r="A12" s="491"/>
      <c r="B12" s="473"/>
      <c r="C12" s="474"/>
      <c r="D12" s="475"/>
      <c r="E12" s="474"/>
      <c r="F12" s="475"/>
      <c r="G12" s="474"/>
      <c r="H12" s="474"/>
      <c r="I12" s="474"/>
      <c r="J12" s="474"/>
      <c r="K12" s="474"/>
      <c r="L12" s="474"/>
      <c r="M12" s="474"/>
      <c r="N12" s="475"/>
      <c r="O12" s="474"/>
      <c r="P12" s="474"/>
      <c r="Q12" s="474"/>
      <c r="R12" s="475"/>
      <c r="S12" s="474"/>
      <c r="T12" s="475"/>
      <c r="U12" s="476"/>
      <c r="V12" s="497"/>
    </row>
    <row r="13" spans="1:22" x14ac:dyDescent="0.25">
      <c r="A13" s="491"/>
      <c r="B13" s="473"/>
      <c r="C13" s="474"/>
      <c r="D13" s="475"/>
      <c r="E13" s="474"/>
      <c r="F13" s="475"/>
      <c r="G13" s="474"/>
      <c r="H13" s="474"/>
      <c r="I13" s="474"/>
      <c r="J13" s="474"/>
      <c r="K13" s="474"/>
      <c r="L13" s="474"/>
      <c r="M13" s="474"/>
      <c r="N13" s="475"/>
      <c r="O13" s="474"/>
      <c r="P13" s="474"/>
      <c r="Q13" s="474"/>
      <c r="R13" s="475"/>
      <c r="S13" s="474"/>
      <c r="T13" s="475"/>
      <c r="U13" s="476"/>
      <c r="V13" s="497"/>
    </row>
    <row r="14" spans="1:22" ht="57.75" customHeight="1" thickBot="1" x14ac:dyDescent="0.3">
      <c r="A14" s="491"/>
      <c r="B14" s="473"/>
      <c r="C14" s="474"/>
      <c r="D14" s="475"/>
      <c r="E14" s="474"/>
      <c r="F14" s="475"/>
      <c r="G14" s="475"/>
      <c r="H14" s="475"/>
      <c r="I14" s="704"/>
      <c r="J14" s="704"/>
      <c r="K14" s="475"/>
      <c r="L14" s="475"/>
      <c r="M14" s="475"/>
      <c r="N14" s="475"/>
      <c r="O14" s="475"/>
      <c r="P14" s="475"/>
      <c r="Q14" s="475"/>
      <c r="R14" s="475"/>
      <c r="S14" s="475"/>
      <c r="T14" s="475"/>
      <c r="U14" s="476"/>
      <c r="V14" s="497"/>
    </row>
    <row r="15" spans="1:22" s="98" customFormat="1" ht="94.35" customHeight="1" thickBot="1" x14ac:dyDescent="0.3">
      <c r="A15" s="493"/>
      <c r="B15" s="477"/>
      <c r="C15" s="501" t="s">
        <v>536</v>
      </c>
      <c r="D15" s="704"/>
      <c r="E15" s="501" t="s">
        <v>689</v>
      </c>
      <c r="F15" s="704"/>
      <c r="G15" s="457" t="s">
        <v>481</v>
      </c>
      <c r="H15" s="704"/>
      <c r="I15" s="1063" t="s">
        <v>761</v>
      </c>
      <c r="J15" s="1064"/>
      <c r="K15" s="1065"/>
      <c r="L15" s="704"/>
      <c r="M15" s="763" t="s">
        <v>476</v>
      </c>
      <c r="N15" s="704"/>
      <c r="O15" s="502" t="s">
        <v>482</v>
      </c>
      <c r="P15" s="704"/>
      <c r="Q15" s="501" t="s">
        <v>483</v>
      </c>
      <c r="R15" s="704"/>
      <c r="S15" s="500" t="s">
        <v>484</v>
      </c>
      <c r="T15" s="704"/>
      <c r="U15" s="478"/>
      <c r="V15" s="499"/>
    </row>
    <row r="16" spans="1:22" s="98" customFormat="1" ht="12" customHeight="1" thickBot="1" x14ac:dyDescent="0.3">
      <c r="A16" s="493"/>
      <c r="B16" s="477"/>
      <c r="C16" s="704"/>
      <c r="D16" s="704"/>
      <c r="E16" s="704"/>
      <c r="F16" s="704"/>
      <c r="G16" s="704"/>
      <c r="H16" s="704"/>
      <c r="I16" s="704"/>
      <c r="J16" s="704"/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478"/>
      <c r="V16" s="499"/>
    </row>
    <row r="17" spans="1:22" s="98" customFormat="1" ht="44.25" customHeight="1" thickBot="1" x14ac:dyDescent="0.3">
      <c r="A17" s="493"/>
      <c r="B17" s="477"/>
      <c r="C17" s="501" t="s">
        <v>480</v>
      </c>
      <c r="D17" s="479"/>
      <c r="E17" s="501" t="s">
        <v>742</v>
      </c>
      <c r="F17" s="704"/>
      <c r="G17" s="456" t="s">
        <v>701</v>
      </c>
      <c r="H17" s="704"/>
      <c r="I17" s="1063" t="s">
        <v>762</v>
      </c>
      <c r="J17" s="1064"/>
      <c r="K17" s="1065"/>
      <c r="L17" s="704"/>
      <c r="M17" s="704"/>
      <c r="N17" s="704"/>
      <c r="O17" s="1022" t="s">
        <v>708</v>
      </c>
      <c r="P17" s="704"/>
      <c r="Q17" s="704"/>
      <c r="R17" s="704"/>
      <c r="S17" s="1035" t="s">
        <v>702</v>
      </c>
      <c r="T17" s="704"/>
      <c r="U17" s="478"/>
      <c r="V17" s="499"/>
    </row>
    <row r="18" spans="1:22" s="98" customFormat="1" ht="22.15" customHeight="1" thickBot="1" x14ac:dyDescent="0.3">
      <c r="A18" s="493"/>
      <c r="B18" s="477"/>
      <c r="C18" s="704"/>
      <c r="D18" s="479"/>
      <c r="E18" s="704"/>
      <c r="F18" s="704"/>
      <c r="G18" s="480"/>
      <c r="H18" s="704"/>
      <c r="I18" s="704"/>
      <c r="J18" s="704"/>
      <c r="K18" s="704"/>
      <c r="L18" s="704"/>
      <c r="M18" s="704"/>
      <c r="N18" s="704"/>
      <c r="O18" s="1023"/>
      <c r="P18" s="704"/>
      <c r="Q18" s="704"/>
      <c r="R18" s="704"/>
      <c r="S18" s="1036"/>
      <c r="T18" s="704"/>
      <c r="U18" s="478"/>
      <c r="V18" s="499"/>
    </row>
    <row r="19" spans="1:22" s="98" customFormat="1" ht="12" customHeight="1" x14ac:dyDescent="0.25">
      <c r="A19" s="493"/>
      <c r="B19" s="477"/>
      <c r="C19" s="1011" t="s">
        <v>688</v>
      </c>
      <c r="D19" s="481"/>
      <c r="E19" s="1011" t="s">
        <v>743</v>
      </c>
      <c r="F19" s="704"/>
      <c r="G19" s="1057" t="s">
        <v>759</v>
      </c>
      <c r="H19" s="704"/>
      <c r="I19" s="1026" t="s">
        <v>763</v>
      </c>
      <c r="J19" s="1027"/>
      <c r="K19" s="1028"/>
      <c r="L19" s="704"/>
      <c r="M19" s="704"/>
      <c r="N19" s="704"/>
      <c r="O19" s="1023"/>
      <c r="P19" s="704"/>
      <c r="Q19" s="704"/>
      <c r="R19" s="704"/>
      <c r="S19" s="1036"/>
      <c r="T19" s="704"/>
      <c r="U19" s="478"/>
      <c r="V19" s="499"/>
    </row>
    <row r="20" spans="1:22" s="98" customFormat="1" ht="12" customHeight="1" x14ac:dyDescent="0.25">
      <c r="A20" s="493"/>
      <c r="B20" s="477"/>
      <c r="C20" s="1025"/>
      <c r="D20" s="481"/>
      <c r="E20" s="1025"/>
      <c r="F20" s="704"/>
      <c r="G20" s="1058"/>
      <c r="H20" s="704"/>
      <c r="I20" s="1029"/>
      <c r="J20" s="1030"/>
      <c r="K20" s="1031"/>
      <c r="L20" s="704"/>
      <c r="M20" s="704"/>
      <c r="N20" s="704"/>
      <c r="O20" s="1023"/>
      <c r="P20" s="704"/>
      <c r="Q20" s="704"/>
      <c r="R20" s="704"/>
      <c r="S20" s="1036"/>
      <c r="T20" s="704"/>
      <c r="U20" s="478"/>
      <c r="V20" s="499"/>
    </row>
    <row r="21" spans="1:22" s="98" customFormat="1" ht="12" customHeight="1" thickBot="1" x14ac:dyDescent="0.3">
      <c r="A21" s="493"/>
      <c r="B21" s="477"/>
      <c r="C21" s="1025"/>
      <c r="D21" s="482"/>
      <c r="E21" s="1025"/>
      <c r="F21" s="704"/>
      <c r="G21" s="1058"/>
      <c r="H21" s="704"/>
      <c r="I21" s="1029"/>
      <c r="J21" s="1030"/>
      <c r="K21" s="1031"/>
      <c r="L21" s="704"/>
      <c r="M21" s="704"/>
      <c r="N21" s="704"/>
      <c r="O21" s="1024"/>
      <c r="P21" s="704"/>
      <c r="Q21" s="704"/>
      <c r="R21" s="704"/>
      <c r="S21" s="1037"/>
      <c r="T21" s="704"/>
      <c r="U21" s="478"/>
      <c r="V21" s="499"/>
    </row>
    <row r="22" spans="1:22" s="98" customFormat="1" ht="22.5" customHeight="1" thickBot="1" x14ac:dyDescent="0.3">
      <c r="A22" s="493"/>
      <c r="B22" s="477"/>
      <c r="C22" s="1012"/>
      <c r="D22" s="479"/>
      <c r="E22" s="1012"/>
      <c r="F22" s="704"/>
      <c r="G22" s="1059"/>
      <c r="H22" s="704"/>
      <c r="I22" s="1032"/>
      <c r="J22" s="1033"/>
      <c r="K22" s="1034"/>
      <c r="L22" s="704"/>
      <c r="M22" s="704"/>
      <c r="N22" s="704"/>
      <c r="O22" s="704"/>
      <c r="P22" s="704"/>
      <c r="Q22" s="704"/>
      <c r="R22" s="704"/>
      <c r="S22" s="704"/>
      <c r="T22" s="704"/>
      <c r="U22" s="478"/>
      <c r="V22" s="499"/>
    </row>
    <row r="23" spans="1:22" s="98" customFormat="1" ht="22.5" customHeight="1" thickBot="1" x14ac:dyDescent="0.3">
      <c r="A23" s="493"/>
      <c r="B23" s="477"/>
      <c r="C23" s="479"/>
      <c r="D23" s="479"/>
      <c r="E23" s="704"/>
      <c r="F23" s="704"/>
      <c r="G23" s="704"/>
      <c r="H23" s="704"/>
      <c r="I23" s="704"/>
      <c r="J23" s="704"/>
      <c r="K23" s="704"/>
      <c r="L23" s="704"/>
      <c r="M23" s="704"/>
      <c r="N23" s="704"/>
      <c r="O23" s="704"/>
      <c r="P23" s="704"/>
      <c r="Q23" s="704"/>
      <c r="R23" s="704"/>
      <c r="S23" s="1035" t="s">
        <v>485</v>
      </c>
      <c r="T23" s="704"/>
      <c r="U23" s="478"/>
      <c r="V23" s="499"/>
    </row>
    <row r="24" spans="1:22" s="98" customFormat="1" ht="22.5" customHeight="1" x14ac:dyDescent="0.25">
      <c r="A24" s="493"/>
      <c r="B24" s="477"/>
      <c r="C24" s="1011" t="s">
        <v>737</v>
      </c>
      <c r="D24" s="479"/>
      <c r="E24" s="1011" t="s">
        <v>744</v>
      </c>
      <c r="F24" s="704"/>
      <c r="G24" s="1038" t="s">
        <v>760</v>
      </c>
      <c r="H24" s="704"/>
      <c r="I24" s="1026" t="s">
        <v>764</v>
      </c>
      <c r="J24" s="1027"/>
      <c r="K24" s="1028"/>
      <c r="L24" s="704"/>
      <c r="M24" s="704"/>
      <c r="N24" s="704"/>
      <c r="O24" s="704"/>
      <c r="P24" s="704"/>
      <c r="Q24" s="704"/>
      <c r="R24" s="704"/>
      <c r="S24" s="1036"/>
      <c r="T24" s="704"/>
      <c r="U24" s="478"/>
      <c r="V24" s="499"/>
    </row>
    <row r="25" spans="1:22" s="98" customFormat="1" ht="41.25" customHeight="1" thickBot="1" x14ac:dyDescent="0.3">
      <c r="A25" s="493"/>
      <c r="B25" s="477"/>
      <c r="C25" s="1012"/>
      <c r="D25" s="479"/>
      <c r="E25" s="1012"/>
      <c r="F25" s="704"/>
      <c r="G25" s="1039"/>
      <c r="H25" s="704"/>
      <c r="I25" s="1032"/>
      <c r="J25" s="1033"/>
      <c r="K25" s="1034"/>
      <c r="L25" s="704"/>
      <c r="M25" s="704"/>
      <c r="N25" s="704"/>
      <c r="O25" s="704"/>
      <c r="P25" s="704"/>
      <c r="Q25" s="704"/>
      <c r="R25" s="704"/>
      <c r="S25" s="1037"/>
      <c r="T25" s="704"/>
      <c r="U25" s="478"/>
      <c r="V25" s="499"/>
    </row>
    <row r="26" spans="1:22" s="98" customFormat="1" ht="22.5" customHeight="1" thickBot="1" x14ac:dyDescent="0.3">
      <c r="A26" s="493"/>
      <c r="B26" s="477"/>
      <c r="C26" s="479"/>
      <c r="D26" s="479"/>
      <c r="E26" s="479"/>
      <c r="F26" s="704"/>
      <c r="G26" s="704"/>
      <c r="H26" s="70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660"/>
      <c r="T26" s="704"/>
      <c r="U26" s="478"/>
      <c r="V26" s="499"/>
    </row>
    <row r="27" spans="1:22" s="98" customFormat="1" ht="22.5" customHeight="1" x14ac:dyDescent="0.25">
      <c r="A27" s="493"/>
      <c r="B27" s="477"/>
      <c r="C27" s="1011" t="s">
        <v>718</v>
      </c>
      <c r="D27" s="479"/>
      <c r="E27" s="1011" t="s">
        <v>745</v>
      </c>
      <c r="F27" s="704"/>
      <c r="G27" s="704"/>
      <c r="H27" s="704"/>
      <c r="I27" s="704"/>
      <c r="J27" s="704"/>
      <c r="K27" s="704"/>
      <c r="L27" s="704"/>
      <c r="M27" s="1043" t="s">
        <v>842</v>
      </c>
      <c r="N27" s="1044"/>
      <c r="O27" s="1045"/>
      <c r="P27" s="704"/>
      <c r="Q27" s="704"/>
      <c r="R27" s="704"/>
      <c r="S27" s="660"/>
      <c r="T27" s="704"/>
      <c r="U27" s="478"/>
      <c r="V27" s="499"/>
    </row>
    <row r="28" spans="1:22" s="98" customFormat="1" ht="22.5" customHeight="1" thickBot="1" x14ac:dyDescent="0.3">
      <c r="A28" s="493"/>
      <c r="B28" s="477"/>
      <c r="C28" s="1012"/>
      <c r="D28" s="479"/>
      <c r="E28" s="1012"/>
      <c r="F28" s="704"/>
      <c r="G28" s="704"/>
      <c r="H28" s="704"/>
      <c r="I28" s="704"/>
      <c r="J28" s="704"/>
      <c r="K28" s="704"/>
      <c r="L28" s="704"/>
      <c r="M28" s="1046"/>
      <c r="N28" s="1047"/>
      <c r="O28" s="1048"/>
      <c r="P28" s="704"/>
      <c r="Q28" s="704"/>
      <c r="R28" s="704"/>
      <c r="S28" s="660"/>
      <c r="T28" s="704"/>
      <c r="U28" s="478"/>
      <c r="V28" s="499"/>
    </row>
    <row r="29" spans="1:22" s="98" customFormat="1" ht="22.5" customHeight="1" thickBot="1" x14ac:dyDescent="0.3">
      <c r="A29" s="493"/>
      <c r="B29" s="477"/>
      <c r="C29" s="479"/>
      <c r="D29" s="479"/>
      <c r="E29" s="479"/>
      <c r="F29" s="704"/>
      <c r="G29" s="704"/>
      <c r="H29" s="704"/>
      <c r="I29" s="704"/>
      <c r="J29" s="704"/>
      <c r="K29" s="704"/>
      <c r="L29" s="704"/>
      <c r="M29" s="1017"/>
      <c r="N29" s="1017"/>
      <c r="O29" s="1017"/>
      <c r="P29" s="1017"/>
      <c r="Q29" s="1017"/>
      <c r="R29" s="704"/>
      <c r="S29" s="660"/>
      <c r="T29" s="704"/>
      <c r="U29" s="478"/>
      <c r="V29" s="499"/>
    </row>
    <row r="30" spans="1:22" s="98" customFormat="1" ht="22.5" customHeight="1" thickBot="1" x14ac:dyDescent="0.35">
      <c r="A30" s="493"/>
      <c r="B30" s="477"/>
      <c r="C30" s="1040" t="s">
        <v>487</v>
      </c>
      <c r="D30" s="1041"/>
      <c r="E30" s="1042"/>
      <c r="F30" s="704"/>
      <c r="G30" s="704"/>
      <c r="H30" s="704"/>
      <c r="I30" s="704"/>
      <c r="J30" s="704"/>
      <c r="K30" s="704"/>
      <c r="L30" s="704"/>
      <c r="M30" s="777"/>
      <c r="N30" s="777"/>
      <c r="O30" s="777"/>
      <c r="P30" s="777"/>
      <c r="Q30" s="777"/>
      <c r="R30" s="704"/>
      <c r="S30" s="660"/>
      <c r="T30" s="704"/>
      <c r="U30" s="478"/>
      <c r="V30" s="499"/>
    </row>
    <row r="31" spans="1:22" s="98" customFormat="1" ht="22.5" customHeight="1" thickTop="1" thickBot="1" x14ac:dyDescent="0.3">
      <c r="A31" s="493"/>
      <c r="B31" s="477"/>
      <c r="C31" s="479"/>
      <c r="D31" s="479"/>
      <c r="E31" s="479"/>
      <c r="F31" s="704"/>
      <c r="G31" s="704"/>
      <c r="H31" s="704"/>
      <c r="I31" s="704"/>
      <c r="J31" s="704"/>
      <c r="K31" s="704"/>
      <c r="L31" s="704"/>
      <c r="M31" s="1013" t="s">
        <v>486</v>
      </c>
      <c r="N31" s="1014"/>
      <c r="O31" s="1014"/>
      <c r="P31" s="1014"/>
      <c r="Q31" s="1015"/>
      <c r="R31" s="704"/>
      <c r="S31" s="660"/>
      <c r="T31" s="704"/>
      <c r="U31" s="478"/>
      <c r="V31" s="499"/>
    </row>
    <row r="32" spans="1:22" s="98" customFormat="1" ht="16.899999999999999" customHeight="1" x14ac:dyDescent="0.25">
      <c r="A32" s="493"/>
      <c r="B32" s="477"/>
      <c r="C32" s="1011" t="s">
        <v>488</v>
      </c>
      <c r="D32" s="479"/>
      <c r="E32" s="1011" t="s">
        <v>706</v>
      </c>
      <c r="F32" s="704"/>
      <c r="G32" s="704"/>
      <c r="H32" s="704"/>
      <c r="I32" s="704"/>
      <c r="J32" s="704"/>
      <c r="K32" s="704"/>
      <c r="L32" s="704"/>
      <c r="M32" s="1016"/>
      <c r="N32" s="1017"/>
      <c r="O32" s="1017"/>
      <c r="P32" s="1017"/>
      <c r="Q32" s="1018"/>
      <c r="R32" s="704"/>
      <c r="S32" s="660"/>
      <c r="T32" s="704"/>
      <c r="U32" s="478"/>
      <c r="V32" s="499"/>
    </row>
    <row r="33" spans="1:22" s="98" customFormat="1" ht="24" customHeight="1" thickBot="1" x14ac:dyDescent="0.3">
      <c r="A33" s="493"/>
      <c r="B33" s="477"/>
      <c r="C33" s="1012"/>
      <c r="D33" s="479"/>
      <c r="E33" s="1012"/>
      <c r="F33" s="704"/>
      <c r="G33" s="704"/>
      <c r="H33" s="704"/>
      <c r="I33" s="704"/>
      <c r="J33" s="704"/>
      <c r="K33" s="704"/>
      <c r="L33" s="704"/>
      <c r="M33" s="1016"/>
      <c r="N33" s="1017"/>
      <c r="O33" s="1017"/>
      <c r="P33" s="1017"/>
      <c r="Q33" s="1018"/>
      <c r="R33" s="704"/>
      <c r="S33" s="660"/>
      <c r="T33" s="704"/>
      <c r="U33" s="478"/>
      <c r="V33" s="499"/>
    </row>
    <row r="34" spans="1:22" s="98" customFormat="1" ht="33.75" customHeight="1" thickBot="1" x14ac:dyDescent="0.3">
      <c r="A34" s="493"/>
      <c r="B34" s="477"/>
      <c r="C34" s="479"/>
      <c r="D34" s="479"/>
      <c r="E34" s="479"/>
      <c r="F34" s="704"/>
      <c r="G34" s="704"/>
      <c r="H34" s="704"/>
      <c r="I34" s="704"/>
      <c r="J34" s="704"/>
      <c r="K34" s="704"/>
      <c r="L34" s="704"/>
      <c r="M34" s="1019"/>
      <c r="N34" s="1020"/>
      <c r="O34" s="1020"/>
      <c r="P34" s="1020"/>
      <c r="Q34" s="1021"/>
      <c r="R34" s="704"/>
      <c r="S34" s="660"/>
      <c r="T34" s="704"/>
      <c r="U34" s="478"/>
      <c r="V34" s="499"/>
    </row>
    <row r="35" spans="1:22" s="98" customFormat="1" ht="44.25" customHeight="1" thickTop="1" thickBot="1" x14ac:dyDescent="0.35">
      <c r="A35" s="493"/>
      <c r="B35" s="477"/>
      <c r="C35" s="501" t="s">
        <v>450</v>
      </c>
      <c r="D35" s="483"/>
      <c r="E35" s="704"/>
      <c r="F35" s="704"/>
      <c r="G35" s="704"/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660"/>
      <c r="T35" s="704"/>
      <c r="U35" s="478"/>
      <c r="V35" s="499"/>
    </row>
    <row r="36" spans="1:22" s="98" customFormat="1" ht="15" customHeight="1" x14ac:dyDescent="0.3">
      <c r="A36" s="493"/>
      <c r="B36" s="477"/>
      <c r="C36" s="483"/>
      <c r="D36" s="483"/>
      <c r="E36" s="483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478"/>
      <c r="V36" s="499"/>
    </row>
    <row r="37" spans="1:22" ht="18" customHeight="1" thickBot="1" x14ac:dyDescent="0.3">
      <c r="A37" s="491"/>
      <c r="B37" s="484"/>
      <c r="C37" s="485"/>
      <c r="D37" s="485"/>
      <c r="E37" s="661"/>
      <c r="F37" s="762"/>
      <c r="G37" s="762"/>
      <c r="H37" s="762"/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6"/>
      <c r="V37" s="497"/>
    </row>
    <row r="38" spans="1:22" ht="15.95" customHeight="1" thickBot="1" x14ac:dyDescent="0.3">
      <c r="A38" s="494" t="s">
        <v>471</v>
      </c>
      <c r="B38" s="495"/>
      <c r="C38" s="495"/>
      <c r="D38" s="495"/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6" t="s">
        <v>471</v>
      </c>
    </row>
  </sheetData>
  <sheetProtection selectLockedCells="1" sort="0" autoFilter="0" selectUnlockedCells="1"/>
  <mergeCells count="29">
    <mergeCell ref="G9:J9"/>
    <mergeCell ref="S17:S21"/>
    <mergeCell ref="G19:G22"/>
    <mergeCell ref="C9:E9"/>
    <mergeCell ref="I15:K15"/>
    <mergeCell ref="I17:K17"/>
    <mergeCell ref="F3:T3"/>
    <mergeCell ref="F4:T4"/>
    <mergeCell ref="F5:T5"/>
    <mergeCell ref="F6:T6"/>
    <mergeCell ref="C7:D7"/>
    <mergeCell ref="G7:J7"/>
    <mergeCell ref="S23:S25"/>
    <mergeCell ref="M29:Q29"/>
    <mergeCell ref="G24:G25"/>
    <mergeCell ref="C30:E30"/>
    <mergeCell ref="I24:K25"/>
    <mergeCell ref="M27:O28"/>
    <mergeCell ref="C32:C33"/>
    <mergeCell ref="E32:E33"/>
    <mergeCell ref="M31:Q34"/>
    <mergeCell ref="O17:O21"/>
    <mergeCell ref="C27:C28"/>
    <mergeCell ref="E24:E25"/>
    <mergeCell ref="E27:E28"/>
    <mergeCell ref="C19:C22"/>
    <mergeCell ref="C24:C25"/>
    <mergeCell ref="E19:E22"/>
    <mergeCell ref="I19:K22"/>
  </mergeCells>
  <hyperlinks>
    <hyperlink ref="C17" location="'2. RAZA-CRUCE SIST EXPLOTACION'!A1" display="SISTEMAS DE EXPLOTACIÓN BOVINA" xr:uid="{00000000-0004-0000-0000-000000000000}"/>
    <hyperlink ref="E15" location="'3. SACRIFICIO Y PRECIOS BOVINOS'!A1" display="SACRIFICIO Y PRECIOS BOVINOS" xr:uid="{00000000-0004-0000-0000-000001000000}"/>
    <hyperlink ref="Q15:Q16" location="'11. APICOLA'!A1" display="GRANJAS, COLMENAS, PRODUCCIÓN Y PRECIOS" xr:uid="{00000000-0004-0000-0000-000002000000}"/>
    <hyperlink ref="S15" location="'12. PISCICULTURA INFRAES'!A1" display="No. DE ESTANQUES" xr:uid="{00000000-0004-0000-0000-000003000000}"/>
    <hyperlink ref="S17" location="'13. PISCICULTURA 2'!A1" display="INVENTARIO Y ESPECIES" xr:uid="{00000000-0004-0000-0000-000004000000}"/>
    <hyperlink ref="S23" location="'14. ALEVINAJE'!A1" display="PRODUCCIÓN DE ALEVINOS" xr:uid="{00000000-0004-0000-0000-000005000000}"/>
    <hyperlink ref="C15" location="'1. INVENTARIO BOVINO 2019'!A1" display="INVENTARIO BOVINO" xr:uid="{00000000-0004-0000-0000-000006000000}"/>
    <hyperlink ref="O15" location="'10. AVICULTURA'!A1" display="'10. AVICULTURA'!A1" xr:uid="{00000000-0004-0000-0000-000007000000}"/>
    <hyperlink ref="G15" location="'7. PRODUCION PORCICULTURA TOTAL'!A1" display="INVENTARIO Y SISTEMAS DE EXPLOTACIÓN PORCINA" xr:uid="{00000000-0004-0000-0000-000008000000}"/>
    <hyperlink ref="C32" location="'4. PASTOS TOTAL'!A1" display="TOTAL AREA DE PATOREO" xr:uid="{00000000-0004-0000-0000-000009000000}"/>
    <hyperlink ref="C35" location="'5. PRODUCCION DE LECHE'!A1" display="PRODUCCIÓN DE LECHE" xr:uid="{00000000-0004-0000-0000-00000A000000}"/>
    <hyperlink ref="Q15" location="'11. APICULTURA'!A1" display="GRANJAS, COLMENAS, PRODUCCIÓN Y PRECIOS" xr:uid="{00000000-0004-0000-0000-00000B000000}"/>
    <hyperlink ref="S17:S21" location="'13. PRODUCCION PISCICOLA'!A1" display="INVENTARIO Y ESPECIES" xr:uid="{00000000-0004-0000-0000-00000C000000}"/>
    <hyperlink ref="S23:S25" location="'14. PRODUCCION ALEVINOS'!A1" display="PRODUCCIÓN DE ALEVINOS" xr:uid="{00000000-0004-0000-0000-00000D000000}"/>
    <hyperlink ref="C19" location="'3. SACRIFICIO BOVINO '!A1" display="BOVINOS PARA SACRIFICIO" xr:uid="{00000000-0004-0000-0000-00000E000000}"/>
    <hyperlink ref="E15:E18" location="'3.2. PESO PROM BOVINOS '!A1" display="PESO PROMEDIO BOVINOS  PARA SACRIFICIO" xr:uid="{00000000-0004-0000-0000-00000F000000}"/>
    <hyperlink ref="G17:G20" location="'3. SACRIFICIO BOVINO'!A1" display=" SACRIFICIO Y PRECIOS PORCINOS" xr:uid="{00000000-0004-0000-0000-000010000000}"/>
    <hyperlink ref="G17" location="'8.PORCICULTURA SACRIFICIO'!A1" display=" GANADO PORCINO SACRIFICADO O DESTINADO PARA  EL SACRIFICIO" xr:uid="{00000000-0004-0000-0000-000011000000}"/>
    <hyperlink ref="E32" location="'6. PRECIO LECHE PROMEDIO'!A1" display="PRECIO DE LECHE PROMEDIO" xr:uid="{00000000-0004-0000-0000-000012000000}"/>
    <hyperlink ref="G7" location="'RESUMEN PECUARIO'!A1" display="RESUMEN PEUARIO" xr:uid="{00000000-0004-0000-0000-000013000000}"/>
    <hyperlink ref="O17:O21" location="'10.1 RENDIMIENTO HUEVOS'!A1" display="ESTIMADO DE LA PRODUCCION AVÍCOLA EN HUEVOS" xr:uid="{00000000-0004-0000-0000-000014000000}"/>
    <hyperlink ref="C27:C28" location="'3.1.2. SACRIFICIO HEMBRAS'!A1" display="SACRIFICIO HEMBRAS" xr:uid="{00000000-0004-0000-0000-000015000000}"/>
    <hyperlink ref="E17:E18" location="'3.2.1. PESO BOVINOS MACHOS'!A1" display="SACRIFICIO MACHOS" xr:uid="{00000000-0004-0000-0000-000016000000}"/>
    <hyperlink ref="E19:E20" location="'3.2.2. PESO BOVINOS HEMBRAS'!A1" display="SACRIFICIO MACHOS" xr:uid="{00000000-0004-0000-0000-000017000000}"/>
    <hyperlink ref="E24:E25" location="'3.3. PRECIO PROMEDIO KG PIE'!A1" display="PRECIO PROMEDIO KG PIE" xr:uid="{00000000-0004-0000-0000-000018000000}"/>
    <hyperlink ref="G24:G25" location="'8.2.CANTIDAD PORCI HEMB SACRIF'!A1" display="CANTIDAD PORCINOS HEMBRAS AL SACRFICIO" xr:uid="{00000000-0004-0000-0000-000019000000}"/>
    <hyperlink ref="C24:C25" location="'3.1.1. SACRIFICIO MACHOS'!A1" display="SACRIFICIO MACHOS" xr:uid="{00000000-0004-0000-0000-00001A000000}"/>
    <hyperlink ref="E27:E28" location="'3.4. REND CARNE BOVINA '!A1" display="RENDIMIENTO CARNE BOVINO" xr:uid="{00000000-0004-0000-0000-00001B000000}"/>
    <hyperlink ref="G19:G22" location="'8.1. CANTIDAD PORCI MACHOS SACR'!A1" display="CANTIDAD PORCINOS MACHOS AL SACRIFICIO" xr:uid="{00000000-0004-0000-0000-00001C000000}"/>
    <hyperlink ref="I15:K15" location="'8.3. REND CARNE PORCINA'!A1" display="RENDIMIENTO CARNE PORCINA" xr:uid="{00000000-0004-0000-0000-00001D000000}"/>
    <hyperlink ref="I17:K17" location="'8.4.PESO PROM PORC MACHOS'!A1" display="PESO PROMEDIO PORCINOS MACHOS" xr:uid="{00000000-0004-0000-0000-00001E000000}"/>
    <hyperlink ref="I19:K22" location="'8.5.PESO PROM PORC HEMBRAS'!A1" display="PESO PROMEDIO PORCINOS HEMBRAS" xr:uid="{00000000-0004-0000-0000-00001F000000}"/>
    <hyperlink ref="I24:K25" location="'8.6. PRECIO PORCICULTURA'!A1" display="PRECIO PORCUCULTURA" xr:uid="{00000000-0004-0000-0000-000020000000}"/>
    <hyperlink ref="M15" location="'9. OTRAS ESPECIES'!A1" display="OTRAS ESPECIES PECUARIAS" xr:uid="{00000000-0004-0000-0000-000021000000}"/>
    <hyperlink ref="M27:O28" location="'PRODUCCIÓN DE ALIMENTOS'!Área_de_impresión" display="TOTAL PRODUCCIÓN DE ALIMENTOS EN EL DEPARTAMENTO - AÑO 2020" xr:uid="{00000000-0004-0000-0000-000022000000}"/>
  </hyperlinks>
  <pageMargins left="0.7" right="0.7" top="0.75" bottom="0.75" header="0.3" footer="0.3"/>
  <pageSetup scale="27"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34"/>
  <sheetViews>
    <sheetView workbookViewId="0"/>
  </sheetViews>
  <sheetFormatPr baseColWidth="10" defaultRowHeight="15" outlineLevelRow="2" x14ac:dyDescent="0.25"/>
  <cols>
    <col min="1" max="1" width="18.42578125" customWidth="1"/>
    <col min="2" max="2" width="21.7109375" customWidth="1"/>
    <col min="3" max="3" width="17.85546875" customWidth="1"/>
  </cols>
  <sheetData>
    <row r="1" spans="1:18" ht="61.5" customHeight="1" thickBot="1" x14ac:dyDescent="0.3">
      <c r="A1" s="99" t="s">
        <v>490</v>
      </c>
      <c r="D1" s="1093" t="s">
        <v>686</v>
      </c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6"/>
    </row>
    <row r="2" spans="1:18" s="108" customFormat="1" ht="40.5" x14ac:dyDescent="0.25">
      <c r="A2" s="541" t="s">
        <v>410</v>
      </c>
      <c r="B2" s="540" t="s">
        <v>2</v>
      </c>
      <c r="C2" s="106" t="s">
        <v>237</v>
      </c>
      <c r="D2" s="107" t="s">
        <v>670</v>
      </c>
      <c r="E2" s="107" t="s">
        <v>671</v>
      </c>
      <c r="F2" s="107" t="s">
        <v>672</v>
      </c>
      <c r="G2" s="107" t="s">
        <v>673</v>
      </c>
      <c r="H2" s="107" t="s">
        <v>674</v>
      </c>
      <c r="I2" s="107" t="s">
        <v>675</v>
      </c>
      <c r="J2" s="107" t="s">
        <v>676</v>
      </c>
      <c r="K2" s="107" t="s">
        <v>677</v>
      </c>
      <c r="L2" s="107" t="s">
        <v>678</v>
      </c>
      <c r="M2" s="107" t="s">
        <v>679</v>
      </c>
      <c r="N2" s="107" t="s">
        <v>680</v>
      </c>
      <c r="O2" s="107" t="s">
        <v>681</v>
      </c>
      <c r="P2" s="107" t="s">
        <v>682</v>
      </c>
      <c r="Q2" s="623" t="s">
        <v>740</v>
      </c>
    </row>
    <row r="3" spans="1:18" outlineLevel="2" x14ac:dyDescent="0.25">
      <c r="A3" s="4" t="s">
        <v>421</v>
      </c>
      <c r="B3" s="369" t="s">
        <v>126</v>
      </c>
      <c r="C3" s="369" t="s">
        <v>535</v>
      </c>
      <c r="D3" s="369">
        <v>350</v>
      </c>
      <c r="E3" s="369">
        <v>350</v>
      </c>
      <c r="F3" s="369">
        <v>350</v>
      </c>
      <c r="G3" s="369">
        <v>350</v>
      </c>
      <c r="H3" s="369">
        <v>350</v>
      </c>
      <c r="I3" s="369">
        <v>350</v>
      </c>
      <c r="J3" s="369">
        <v>350</v>
      </c>
      <c r="K3" s="369">
        <v>350</v>
      </c>
      <c r="L3" s="369">
        <v>350</v>
      </c>
      <c r="M3" s="369">
        <v>350</v>
      </c>
      <c r="N3" s="369">
        <v>350</v>
      </c>
      <c r="O3" s="369">
        <v>350</v>
      </c>
      <c r="P3" s="624">
        <v>350</v>
      </c>
      <c r="Q3" s="626">
        <f>AVERAGE(D3:P3)</f>
        <v>350</v>
      </c>
      <c r="R3" s="130">
        <f>SUM(D3:P3)</f>
        <v>4550</v>
      </c>
    </row>
    <row r="4" spans="1:18" outlineLevel="2" x14ac:dyDescent="0.25">
      <c r="A4" s="4" t="s">
        <v>421</v>
      </c>
      <c r="B4" s="369" t="s">
        <v>21</v>
      </c>
      <c r="C4" s="369" t="s">
        <v>535</v>
      </c>
      <c r="D4" s="369" t="s">
        <v>145</v>
      </c>
      <c r="E4" s="369" t="s">
        <v>145</v>
      </c>
      <c r="F4" s="369" t="s">
        <v>145</v>
      </c>
      <c r="G4" s="369" t="s">
        <v>145</v>
      </c>
      <c r="H4" s="369" t="s">
        <v>145</v>
      </c>
      <c r="I4" s="369" t="s">
        <v>145</v>
      </c>
      <c r="J4" s="369" t="s">
        <v>145</v>
      </c>
      <c r="K4" s="369" t="s">
        <v>145</v>
      </c>
      <c r="L4" s="369" t="s">
        <v>145</v>
      </c>
      <c r="M4" s="369" t="s">
        <v>145</v>
      </c>
      <c r="N4" s="369" t="s">
        <v>145</v>
      </c>
      <c r="O4" s="369" t="s">
        <v>145</v>
      </c>
      <c r="P4" s="624" t="s">
        <v>145</v>
      </c>
      <c r="Q4" s="626">
        <v>0</v>
      </c>
      <c r="R4" s="130">
        <f t="shared" ref="R4:R67" si="0">SUM(D4:P4)</f>
        <v>0</v>
      </c>
    </row>
    <row r="5" spans="1:18" outlineLevel="2" x14ac:dyDescent="0.25">
      <c r="A5" s="4" t="s">
        <v>421</v>
      </c>
      <c r="B5" s="369" t="s">
        <v>125</v>
      </c>
      <c r="C5" s="369" t="s">
        <v>535</v>
      </c>
      <c r="D5" s="369">
        <v>400</v>
      </c>
      <c r="E5" s="369">
        <v>400</v>
      </c>
      <c r="F5" s="369">
        <v>420</v>
      </c>
      <c r="G5" s="369">
        <v>400</v>
      </c>
      <c r="H5" s="369">
        <v>350</v>
      </c>
      <c r="I5" s="369">
        <v>420</v>
      </c>
      <c r="J5" s="369">
        <v>400</v>
      </c>
      <c r="K5" s="369">
        <v>420</v>
      </c>
      <c r="L5" s="369">
        <v>400</v>
      </c>
      <c r="M5" s="369">
        <v>400</v>
      </c>
      <c r="N5" s="369">
        <v>450</v>
      </c>
      <c r="O5" s="369">
        <v>400</v>
      </c>
      <c r="P5" s="624">
        <v>405</v>
      </c>
      <c r="Q5" s="626">
        <f t="shared" ref="Q5:Q9" si="1">AVERAGE(D5:P5)</f>
        <v>405</v>
      </c>
      <c r="R5" s="130">
        <f t="shared" si="0"/>
        <v>5265</v>
      </c>
    </row>
    <row r="6" spans="1:18" outlineLevel="2" x14ac:dyDescent="0.25">
      <c r="A6" s="4" t="s">
        <v>421</v>
      </c>
      <c r="B6" s="369" t="s">
        <v>124</v>
      </c>
      <c r="C6" s="369" t="s">
        <v>535</v>
      </c>
      <c r="D6" s="369">
        <v>430</v>
      </c>
      <c r="E6" s="369">
        <v>430</v>
      </c>
      <c r="F6" s="369">
        <v>430</v>
      </c>
      <c r="G6" s="369">
        <v>430</v>
      </c>
      <c r="H6" s="369">
        <v>430</v>
      </c>
      <c r="I6" s="369">
        <v>430</v>
      </c>
      <c r="J6" s="369">
        <v>430</v>
      </c>
      <c r="K6" s="369">
        <v>430</v>
      </c>
      <c r="L6" s="369">
        <v>430</v>
      </c>
      <c r="M6" s="369">
        <v>430</v>
      </c>
      <c r="N6" s="369">
        <v>430</v>
      </c>
      <c r="O6" s="369">
        <v>430</v>
      </c>
      <c r="P6" s="624">
        <v>430</v>
      </c>
      <c r="Q6" s="626">
        <f t="shared" si="1"/>
        <v>430</v>
      </c>
      <c r="R6" s="130">
        <f t="shared" si="0"/>
        <v>5590</v>
      </c>
    </row>
    <row r="7" spans="1:18" outlineLevel="2" x14ac:dyDescent="0.25">
      <c r="A7" s="4" t="s">
        <v>421</v>
      </c>
      <c r="B7" s="369" t="s">
        <v>123</v>
      </c>
      <c r="C7" s="369" t="s">
        <v>535</v>
      </c>
      <c r="D7" s="369">
        <v>480</v>
      </c>
      <c r="E7" s="369">
        <v>450</v>
      </c>
      <c r="F7" s="369">
        <v>480</v>
      </c>
      <c r="G7" s="369">
        <v>480</v>
      </c>
      <c r="H7" s="369">
        <v>480</v>
      </c>
      <c r="I7" s="369">
        <v>480</v>
      </c>
      <c r="J7" s="369">
        <v>480</v>
      </c>
      <c r="K7" s="369">
        <v>480</v>
      </c>
      <c r="L7" s="369">
        <v>480</v>
      </c>
      <c r="M7" s="369">
        <v>480</v>
      </c>
      <c r="N7" s="369">
        <v>480</v>
      </c>
      <c r="O7" s="369">
        <v>480</v>
      </c>
      <c r="P7" s="624">
        <v>477.5</v>
      </c>
      <c r="Q7" s="626">
        <f t="shared" si="1"/>
        <v>477.5</v>
      </c>
      <c r="R7" s="130">
        <f t="shared" si="0"/>
        <v>6207.5</v>
      </c>
    </row>
    <row r="8" spans="1:18" outlineLevel="2" x14ac:dyDescent="0.25">
      <c r="A8" s="4" t="s">
        <v>421</v>
      </c>
      <c r="B8" s="369" t="s">
        <v>122</v>
      </c>
      <c r="C8" s="369" t="s">
        <v>535</v>
      </c>
      <c r="D8" s="369">
        <v>400</v>
      </c>
      <c r="E8" s="369">
        <v>380</v>
      </c>
      <c r="F8" s="369">
        <v>500</v>
      </c>
      <c r="G8" s="369">
        <v>420</v>
      </c>
      <c r="H8" s="369">
        <v>500</v>
      </c>
      <c r="I8" s="369">
        <v>510</v>
      </c>
      <c r="J8" s="369">
        <v>540</v>
      </c>
      <c r="K8" s="369">
        <v>490</v>
      </c>
      <c r="L8" s="369">
        <v>460</v>
      </c>
      <c r="M8" s="369">
        <v>490</v>
      </c>
      <c r="N8" s="369" t="s">
        <v>145</v>
      </c>
      <c r="O8" s="369" t="s">
        <v>145</v>
      </c>
      <c r="P8" s="624">
        <v>469</v>
      </c>
      <c r="Q8" s="626">
        <f t="shared" si="1"/>
        <v>469</v>
      </c>
      <c r="R8" s="130">
        <f t="shared" si="0"/>
        <v>5159</v>
      </c>
    </row>
    <row r="9" spans="1:18" ht="15.75" outlineLevel="2" thickBot="1" x14ac:dyDescent="0.3">
      <c r="A9" s="94" t="s">
        <v>421</v>
      </c>
      <c r="B9" s="591" t="s">
        <v>121</v>
      </c>
      <c r="C9" s="591" t="s">
        <v>535</v>
      </c>
      <c r="D9" s="591">
        <v>250</v>
      </c>
      <c r="E9" s="591">
        <v>250</v>
      </c>
      <c r="F9" s="591">
        <v>300</v>
      </c>
      <c r="G9" s="591">
        <v>255</v>
      </c>
      <c r="H9" s="591">
        <v>250</v>
      </c>
      <c r="I9" s="591">
        <v>250</v>
      </c>
      <c r="J9" s="591">
        <v>250</v>
      </c>
      <c r="K9" s="591">
        <v>300</v>
      </c>
      <c r="L9" s="591">
        <v>300</v>
      </c>
      <c r="M9" s="591">
        <v>300</v>
      </c>
      <c r="N9" s="591">
        <v>300</v>
      </c>
      <c r="O9" s="591" t="s">
        <v>145</v>
      </c>
      <c r="P9" s="625">
        <v>273.18181818181819</v>
      </c>
      <c r="Q9" s="627">
        <f t="shared" si="1"/>
        <v>273.18181818181819</v>
      </c>
      <c r="R9" s="130">
        <f t="shared" si="0"/>
        <v>3278.181818181818</v>
      </c>
    </row>
    <row r="10" spans="1:18" ht="15.75" outlineLevel="1" thickBot="1" x14ac:dyDescent="0.3">
      <c r="A10" s="631" t="s">
        <v>537</v>
      </c>
      <c r="B10" s="632"/>
      <c r="C10" s="632"/>
      <c r="D10" s="632">
        <f t="shared" ref="D10:P10" si="2">SUBTOTAL(9,D3:D9)</f>
        <v>2310</v>
      </c>
      <c r="E10" s="632">
        <f t="shared" si="2"/>
        <v>2260</v>
      </c>
      <c r="F10" s="632">
        <f t="shared" si="2"/>
        <v>2480</v>
      </c>
      <c r="G10" s="632">
        <f t="shared" si="2"/>
        <v>2335</v>
      </c>
      <c r="H10" s="632">
        <f t="shared" si="2"/>
        <v>2360</v>
      </c>
      <c r="I10" s="632">
        <f t="shared" si="2"/>
        <v>2440</v>
      </c>
      <c r="J10" s="632">
        <f t="shared" si="2"/>
        <v>2450</v>
      </c>
      <c r="K10" s="632">
        <f t="shared" si="2"/>
        <v>2470</v>
      </c>
      <c r="L10" s="632">
        <f t="shared" si="2"/>
        <v>2420</v>
      </c>
      <c r="M10" s="632">
        <f t="shared" si="2"/>
        <v>2450</v>
      </c>
      <c r="N10" s="632">
        <f t="shared" si="2"/>
        <v>2010</v>
      </c>
      <c r="O10" s="632">
        <f t="shared" si="2"/>
        <v>1660</v>
      </c>
      <c r="P10" s="632">
        <f t="shared" si="2"/>
        <v>2404.681818181818</v>
      </c>
      <c r="Q10" s="633">
        <f>AVERAGE(Q3:Q9)</f>
        <v>343.52597402597399</v>
      </c>
      <c r="R10" s="130">
        <f t="shared" si="0"/>
        <v>30049.681818181816</v>
      </c>
    </row>
    <row r="11" spans="1:18" outlineLevel="2" x14ac:dyDescent="0.25">
      <c r="A11" s="39" t="s">
        <v>412</v>
      </c>
      <c r="B11" s="629" t="s">
        <v>120</v>
      </c>
      <c r="C11" s="629" t="s">
        <v>535</v>
      </c>
      <c r="D11" s="629"/>
      <c r="E11" s="629"/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30"/>
      <c r="Q11" s="628">
        <v>0</v>
      </c>
      <c r="R11" s="130">
        <f t="shared" si="0"/>
        <v>0</v>
      </c>
    </row>
    <row r="12" spans="1:18" outlineLevel="2" x14ac:dyDescent="0.25">
      <c r="A12" s="4" t="s">
        <v>412</v>
      </c>
      <c r="B12" s="369" t="s">
        <v>119</v>
      </c>
      <c r="C12" s="369" t="s">
        <v>535</v>
      </c>
      <c r="D12" s="369">
        <v>450</v>
      </c>
      <c r="E12" s="369">
        <v>450</v>
      </c>
      <c r="F12" s="369">
        <v>450</v>
      </c>
      <c r="G12" s="369">
        <v>450</v>
      </c>
      <c r="H12" s="369">
        <v>450</v>
      </c>
      <c r="I12" s="369">
        <v>450</v>
      </c>
      <c r="J12" s="369">
        <v>450</v>
      </c>
      <c r="K12" s="369">
        <v>450</v>
      </c>
      <c r="L12" s="369">
        <v>450</v>
      </c>
      <c r="M12" s="369">
        <v>450</v>
      </c>
      <c r="N12" s="369">
        <v>450</v>
      </c>
      <c r="O12" s="369">
        <v>450</v>
      </c>
      <c r="P12" s="624">
        <v>450</v>
      </c>
      <c r="Q12" s="626">
        <f t="shared" ref="Q12:Q18" si="3">AVERAGE(D12:P12)</f>
        <v>450</v>
      </c>
      <c r="R12" s="130">
        <f t="shared" si="0"/>
        <v>5850</v>
      </c>
    </row>
    <row r="13" spans="1:18" outlineLevel="2" x14ac:dyDescent="0.25">
      <c r="A13" s="4" t="s">
        <v>412</v>
      </c>
      <c r="B13" s="369" t="s">
        <v>118</v>
      </c>
      <c r="C13" s="369" t="s">
        <v>535</v>
      </c>
      <c r="D13" s="369">
        <v>430</v>
      </c>
      <c r="E13" s="369">
        <v>452</v>
      </c>
      <c r="F13" s="369">
        <v>462</v>
      </c>
      <c r="G13" s="369">
        <v>432</v>
      </c>
      <c r="H13" s="369">
        <v>448</v>
      </c>
      <c r="I13" s="369">
        <v>438</v>
      </c>
      <c r="J13" s="369">
        <v>472</v>
      </c>
      <c r="K13" s="369">
        <v>435</v>
      </c>
      <c r="L13" s="369">
        <v>446</v>
      </c>
      <c r="M13" s="369">
        <v>482</v>
      </c>
      <c r="N13" s="369">
        <v>486</v>
      </c>
      <c r="O13" s="369">
        <v>470</v>
      </c>
      <c r="P13" s="624">
        <v>454.41666666666669</v>
      </c>
      <c r="Q13" s="626">
        <f t="shared" si="3"/>
        <v>454.41666666666669</v>
      </c>
      <c r="R13" s="130">
        <f t="shared" si="0"/>
        <v>5907.416666666667</v>
      </c>
    </row>
    <row r="14" spans="1:18" outlineLevel="2" x14ac:dyDescent="0.25">
      <c r="A14" s="4" t="s">
        <v>412</v>
      </c>
      <c r="B14" s="369" t="s">
        <v>117</v>
      </c>
      <c r="C14" s="369" t="s">
        <v>535</v>
      </c>
      <c r="D14" s="369">
        <v>470</v>
      </c>
      <c r="E14" s="369">
        <v>470</v>
      </c>
      <c r="F14" s="369">
        <v>470</v>
      </c>
      <c r="G14" s="369">
        <v>470</v>
      </c>
      <c r="H14" s="369">
        <v>470</v>
      </c>
      <c r="I14" s="369">
        <v>470</v>
      </c>
      <c r="J14" s="369">
        <v>470</v>
      </c>
      <c r="K14" s="369">
        <v>470</v>
      </c>
      <c r="L14" s="369">
        <v>470</v>
      </c>
      <c r="M14" s="369">
        <v>470</v>
      </c>
      <c r="N14" s="369">
        <v>470</v>
      </c>
      <c r="O14" s="369">
        <v>470</v>
      </c>
      <c r="P14" s="624">
        <v>470</v>
      </c>
      <c r="Q14" s="626">
        <f t="shared" si="3"/>
        <v>470</v>
      </c>
      <c r="R14" s="130">
        <f t="shared" si="0"/>
        <v>6110</v>
      </c>
    </row>
    <row r="15" spans="1:18" outlineLevel="2" x14ac:dyDescent="0.25">
      <c r="A15" s="4" t="s">
        <v>412</v>
      </c>
      <c r="B15" s="369" t="s">
        <v>116</v>
      </c>
      <c r="C15" s="369" t="s">
        <v>535</v>
      </c>
      <c r="D15" s="369">
        <v>456</v>
      </c>
      <c r="E15" s="369">
        <v>443</v>
      </c>
      <c r="F15" s="369">
        <v>468</v>
      </c>
      <c r="G15" s="369">
        <v>453</v>
      </c>
      <c r="H15" s="369">
        <v>447</v>
      </c>
      <c r="I15" s="369">
        <v>465</v>
      </c>
      <c r="J15" s="369">
        <v>432</v>
      </c>
      <c r="K15" s="369">
        <v>458</v>
      </c>
      <c r="L15" s="369">
        <v>432</v>
      </c>
      <c r="M15" s="369">
        <v>428</v>
      </c>
      <c r="N15" s="369">
        <v>435</v>
      </c>
      <c r="O15" s="369">
        <v>457</v>
      </c>
      <c r="P15" s="624">
        <v>447.83333333333331</v>
      </c>
      <c r="Q15" s="626">
        <f t="shared" si="3"/>
        <v>447.83333333333331</v>
      </c>
      <c r="R15" s="130">
        <f t="shared" si="0"/>
        <v>5821.833333333333</v>
      </c>
    </row>
    <row r="16" spans="1:18" outlineLevel="2" x14ac:dyDescent="0.25">
      <c r="A16" s="4" t="s">
        <v>412</v>
      </c>
      <c r="B16" s="369" t="s">
        <v>115</v>
      </c>
      <c r="C16" s="369" t="s">
        <v>535</v>
      </c>
      <c r="D16" s="369">
        <v>600</v>
      </c>
      <c r="E16" s="369">
        <v>550</v>
      </c>
      <c r="F16" s="369">
        <v>550</v>
      </c>
      <c r="G16" s="369">
        <v>550</v>
      </c>
      <c r="H16" s="369">
        <v>550</v>
      </c>
      <c r="I16" s="369">
        <v>600</v>
      </c>
      <c r="J16" s="369">
        <v>600</v>
      </c>
      <c r="K16" s="369">
        <v>550</v>
      </c>
      <c r="L16" s="369">
        <v>550</v>
      </c>
      <c r="M16" s="369">
        <v>550</v>
      </c>
      <c r="N16" s="369">
        <v>550</v>
      </c>
      <c r="O16" s="369">
        <v>650</v>
      </c>
      <c r="P16" s="624">
        <v>570.83333333333337</v>
      </c>
      <c r="Q16" s="626">
        <f t="shared" si="3"/>
        <v>570.83333333333326</v>
      </c>
      <c r="R16" s="130">
        <f t="shared" si="0"/>
        <v>7420.833333333333</v>
      </c>
    </row>
    <row r="17" spans="1:18" outlineLevel="2" x14ac:dyDescent="0.25">
      <c r="A17" s="4" t="s">
        <v>412</v>
      </c>
      <c r="B17" s="369" t="s">
        <v>114</v>
      </c>
      <c r="C17" s="369" t="s">
        <v>535</v>
      </c>
      <c r="D17" s="369">
        <v>450</v>
      </c>
      <c r="E17" s="369">
        <v>450</v>
      </c>
      <c r="F17" s="369">
        <v>450</v>
      </c>
      <c r="G17" s="369">
        <v>450</v>
      </c>
      <c r="H17" s="369">
        <v>450</v>
      </c>
      <c r="I17" s="369">
        <v>450</v>
      </c>
      <c r="J17" s="369">
        <v>450</v>
      </c>
      <c r="K17" s="369">
        <v>450</v>
      </c>
      <c r="L17" s="369">
        <v>450</v>
      </c>
      <c r="M17" s="369">
        <v>450</v>
      </c>
      <c r="N17" s="369">
        <v>450</v>
      </c>
      <c r="O17" s="369">
        <v>450</v>
      </c>
      <c r="P17" s="624">
        <v>450</v>
      </c>
      <c r="Q17" s="626">
        <f t="shared" si="3"/>
        <v>450</v>
      </c>
      <c r="R17" s="130">
        <f t="shared" si="0"/>
        <v>5850</v>
      </c>
    </row>
    <row r="18" spans="1:18" ht="15.75" outlineLevel="2" thickBot="1" x14ac:dyDescent="0.3">
      <c r="A18" s="94" t="s">
        <v>412</v>
      </c>
      <c r="B18" s="591" t="s">
        <v>113</v>
      </c>
      <c r="C18" s="591" t="s">
        <v>535</v>
      </c>
      <c r="D18" s="591">
        <v>450</v>
      </c>
      <c r="E18" s="591">
        <v>450</v>
      </c>
      <c r="F18" s="591">
        <v>450</v>
      </c>
      <c r="G18" s="591">
        <v>450</v>
      </c>
      <c r="H18" s="591">
        <v>450</v>
      </c>
      <c r="I18" s="591">
        <v>450</v>
      </c>
      <c r="J18" s="591">
        <v>450</v>
      </c>
      <c r="K18" s="591">
        <v>450</v>
      </c>
      <c r="L18" s="591">
        <v>450</v>
      </c>
      <c r="M18" s="591">
        <v>450</v>
      </c>
      <c r="N18" s="591">
        <v>450</v>
      </c>
      <c r="O18" s="591">
        <v>450</v>
      </c>
      <c r="P18" s="625">
        <v>450</v>
      </c>
      <c r="Q18" s="627">
        <f t="shared" si="3"/>
        <v>450</v>
      </c>
      <c r="R18" s="130">
        <f t="shared" si="0"/>
        <v>5850</v>
      </c>
    </row>
    <row r="19" spans="1:18" ht="15.75" outlineLevel="1" thickBot="1" x14ac:dyDescent="0.3">
      <c r="A19" s="631" t="s">
        <v>538</v>
      </c>
      <c r="B19" s="632"/>
      <c r="C19" s="632"/>
      <c r="D19" s="632">
        <f t="shared" ref="D19:P19" si="4">SUBTOTAL(9,D11:D18)</f>
        <v>3306</v>
      </c>
      <c r="E19" s="632">
        <f t="shared" si="4"/>
        <v>3265</v>
      </c>
      <c r="F19" s="632">
        <f t="shared" si="4"/>
        <v>3300</v>
      </c>
      <c r="G19" s="632">
        <f t="shared" si="4"/>
        <v>3255</v>
      </c>
      <c r="H19" s="632">
        <f t="shared" si="4"/>
        <v>3265</v>
      </c>
      <c r="I19" s="632">
        <f t="shared" si="4"/>
        <v>3323</v>
      </c>
      <c r="J19" s="632">
        <f t="shared" si="4"/>
        <v>3324</v>
      </c>
      <c r="K19" s="632">
        <f t="shared" si="4"/>
        <v>3263</v>
      </c>
      <c r="L19" s="632">
        <f t="shared" si="4"/>
        <v>3248</v>
      </c>
      <c r="M19" s="632">
        <f t="shared" si="4"/>
        <v>3280</v>
      </c>
      <c r="N19" s="632">
        <f t="shared" si="4"/>
        <v>3291</v>
      </c>
      <c r="O19" s="632">
        <f t="shared" si="4"/>
        <v>3397</v>
      </c>
      <c r="P19" s="632">
        <f t="shared" si="4"/>
        <v>3293.0833333333335</v>
      </c>
      <c r="Q19" s="633">
        <f>AVERAGE(Q11:Q18)</f>
        <v>411.63541666666663</v>
      </c>
      <c r="R19" s="130">
        <f t="shared" si="0"/>
        <v>42810.083333333336</v>
      </c>
    </row>
    <row r="20" spans="1:18" outlineLevel="2" x14ac:dyDescent="0.25">
      <c r="A20" s="39" t="s">
        <v>721</v>
      </c>
      <c r="B20" s="629" t="s">
        <v>112</v>
      </c>
      <c r="C20" s="629" t="s">
        <v>535</v>
      </c>
      <c r="D20" s="629" t="s">
        <v>145</v>
      </c>
      <c r="E20" s="629" t="s">
        <v>145</v>
      </c>
      <c r="F20" s="629" t="s">
        <v>145</v>
      </c>
      <c r="G20" s="629" t="s">
        <v>145</v>
      </c>
      <c r="H20" s="629" t="s">
        <v>145</v>
      </c>
      <c r="I20" s="629" t="s">
        <v>145</v>
      </c>
      <c r="J20" s="629" t="s">
        <v>145</v>
      </c>
      <c r="K20" s="629" t="s">
        <v>145</v>
      </c>
      <c r="L20" s="629" t="s">
        <v>145</v>
      </c>
      <c r="M20" s="629" t="s">
        <v>145</v>
      </c>
      <c r="N20" s="629" t="s">
        <v>145</v>
      </c>
      <c r="O20" s="629" t="s">
        <v>145</v>
      </c>
      <c r="P20" s="630" t="s">
        <v>145</v>
      </c>
      <c r="Q20" s="628">
        <v>0</v>
      </c>
      <c r="R20" s="130">
        <f t="shared" si="0"/>
        <v>0</v>
      </c>
    </row>
    <row r="21" spans="1:18" outlineLevel="2" x14ac:dyDescent="0.25">
      <c r="A21" s="4" t="s">
        <v>721</v>
      </c>
      <c r="B21" s="369" t="s">
        <v>111</v>
      </c>
      <c r="C21" s="369" t="s">
        <v>535</v>
      </c>
      <c r="D21" s="369">
        <v>410</v>
      </c>
      <c r="E21" s="369">
        <v>420</v>
      </c>
      <c r="F21" s="369">
        <v>400</v>
      </c>
      <c r="G21" s="369">
        <v>420</v>
      </c>
      <c r="H21" s="369">
        <v>410</v>
      </c>
      <c r="I21" s="369">
        <v>420</v>
      </c>
      <c r="J21" s="369">
        <v>410</v>
      </c>
      <c r="K21" s="369">
        <v>400</v>
      </c>
      <c r="L21" s="369">
        <v>410</v>
      </c>
      <c r="M21" s="369">
        <v>400</v>
      </c>
      <c r="N21" s="369">
        <v>410</v>
      </c>
      <c r="O21" s="369">
        <v>420</v>
      </c>
      <c r="P21" s="624">
        <v>410.83333333333331</v>
      </c>
      <c r="Q21" s="626">
        <f t="shared" ref="Q21:Q54" si="5">AVERAGE(D21:P21)</f>
        <v>410.83333333333331</v>
      </c>
      <c r="R21" s="130">
        <f t="shared" si="0"/>
        <v>5340.833333333333</v>
      </c>
    </row>
    <row r="22" spans="1:18" ht="15.75" outlineLevel="2" thickBot="1" x14ac:dyDescent="0.3">
      <c r="A22" s="94" t="s">
        <v>721</v>
      </c>
      <c r="B22" s="591" t="s">
        <v>110</v>
      </c>
      <c r="C22" s="591" t="s">
        <v>535</v>
      </c>
      <c r="D22" s="591">
        <v>400</v>
      </c>
      <c r="E22" s="591">
        <v>400</v>
      </c>
      <c r="F22" s="591">
        <v>400</v>
      </c>
      <c r="G22" s="591">
        <v>400</v>
      </c>
      <c r="H22" s="591">
        <v>400</v>
      </c>
      <c r="I22" s="591">
        <v>400</v>
      </c>
      <c r="J22" s="591">
        <v>400</v>
      </c>
      <c r="K22" s="591">
        <v>400</v>
      </c>
      <c r="L22" s="591">
        <v>400</v>
      </c>
      <c r="M22" s="591">
        <v>400</v>
      </c>
      <c r="N22" s="591">
        <v>400</v>
      </c>
      <c r="O22" s="591">
        <v>400</v>
      </c>
      <c r="P22" s="625">
        <v>400</v>
      </c>
      <c r="Q22" s="627">
        <f t="shared" si="5"/>
        <v>400</v>
      </c>
      <c r="R22" s="130">
        <f t="shared" si="0"/>
        <v>5200</v>
      </c>
    </row>
    <row r="23" spans="1:18" ht="15.75" outlineLevel="1" thickBot="1" x14ac:dyDescent="0.3">
      <c r="A23" s="631" t="s">
        <v>722</v>
      </c>
      <c r="B23" s="632"/>
      <c r="C23" s="632"/>
      <c r="D23" s="632">
        <f t="shared" ref="D23:P23" si="6">SUBTOTAL(9,D20:D22)</f>
        <v>810</v>
      </c>
      <c r="E23" s="632">
        <f t="shared" si="6"/>
        <v>820</v>
      </c>
      <c r="F23" s="632">
        <f t="shared" si="6"/>
        <v>800</v>
      </c>
      <c r="G23" s="632">
        <f t="shared" si="6"/>
        <v>820</v>
      </c>
      <c r="H23" s="632">
        <f t="shared" si="6"/>
        <v>810</v>
      </c>
      <c r="I23" s="632">
        <f t="shared" si="6"/>
        <v>820</v>
      </c>
      <c r="J23" s="632">
        <f t="shared" si="6"/>
        <v>810</v>
      </c>
      <c r="K23" s="632">
        <f t="shared" si="6"/>
        <v>800</v>
      </c>
      <c r="L23" s="632">
        <f t="shared" si="6"/>
        <v>810</v>
      </c>
      <c r="M23" s="632">
        <f t="shared" si="6"/>
        <v>800</v>
      </c>
      <c r="N23" s="632">
        <f t="shared" si="6"/>
        <v>810</v>
      </c>
      <c r="O23" s="632">
        <f t="shared" si="6"/>
        <v>820</v>
      </c>
      <c r="P23" s="632">
        <f t="shared" si="6"/>
        <v>810.83333333333326</v>
      </c>
      <c r="Q23" s="633">
        <f>AVERAGE(Q20:Q22)</f>
        <v>270.27777777777777</v>
      </c>
      <c r="R23" s="130">
        <f t="shared" si="0"/>
        <v>10540.833333333334</v>
      </c>
    </row>
    <row r="24" spans="1:18" outlineLevel="2" x14ac:dyDescent="0.25">
      <c r="A24" s="39" t="s">
        <v>413</v>
      </c>
      <c r="B24" s="629" t="s">
        <v>109</v>
      </c>
      <c r="C24" s="629" t="s">
        <v>535</v>
      </c>
      <c r="D24" s="629">
        <v>350</v>
      </c>
      <c r="E24" s="629">
        <v>350</v>
      </c>
      <c r="F24" s="629">
        <v>350</v>
      </c>
      <c r="G24" s="629">
        <v>350</v>
      </c>
      <c r="H24" s="629">
        <v>350</v>
      </c>
      <c r="I24" s="629">
        <v>350</v>
      </c>
      <c r="J24" s="629">
        <v>350</v>
      </c>
      <c r="K24" s="629">
        <v>350</v>
      </c>
      <c r="L24" s="629">
        <v>350</v>
      </c>
      <c r="M24" s="629">
        <v>350</v>
      </c>
      <c r="N24" s="629">
        <v>350</v>
      </c>
      <c r="O24" s="629">
        <v>350</v>
      </c>
      <c r="P24" s="630">
        <v>350</v>
      </c>
      <c r="Q24" s="628">
        <f t="shared" si="5"/>
        <v>350</v>
      </c>
      <c r="R24" s="130">
        <f t="shared" si="0"/>
        <v>4550</v>
      </c>
    </row>
    <row r="25" spans="1:18" outlineLevel="2" x14ac:dyDescent="0.25">
      <c r="A25" s="4" t="s">
        <v>413</v>
      </c>
      <c r="B25" s="369" t="s">
        <v>108</v>
      </c>
      <c r="C25" s="369" t="s">
        <v>535</v>
      </c>
      <c r="D25" s="369">
        <v>330</v>
      </c>
      <c r="E25" s="369">
        <v>320</v>
      </c>
      <c r="F25" s="369">
        <v>320</v>
      </c>
      <c r="G25" s="369">
        <v>320</v>
      </c>
      <c r="H25" s="369">
        <v>320</v>
      </c>
      <c r="I25" s="369">
        <v>320</v>
      </c>
      <c r="J25" s="369">
        <v>320</v>
      </c>
      <c r="K25" s="369">
        <v>320</v>
      </c>
      <c r="L25" s="369">
        <v>320</v>
      </c>
      <c r="M25" s="369">
        <v>320</v>
      </c>
      <c r="N25" s="369">
        <v>320</v>
      </c>
      <c r="O25" s="369">
        <v>320</v>
      </c>
      <c r="P25" s="624">
        <v>320.83333333333331</v>
      </c>
      <c r="Q25" s="626">
        <f t="shared" si="5"/>
        <v>320.83333333333331</v>
      </c>
      <c r="R25" s="130">
        <f t="shared" si="0"/>
        <v>4170.833333333333</v>
      </c>
    </row>
    <row r="26" spans="1:18" outlineLevel="2" x14ac:dyDescent="0.25">
      <c r="A26" s="4" t="s">
        <v>413</v>
      </c>
      <c r="B26" s="369" t="s">
        <v>107</v>
      </c>
      <c r="C26" s="369" t="s">
        <v>535</v>
      </c>
      <c r="D26" s="369">
        <v>480</v>
      </c>
      <c r="E26" s="369">
        <v>490</v>
      </c>
      <c r="F26" s="369">
        <v>480</v>
      </c>
      <c r="G26" s="369">
        <v>480</v>
      </c>
      <c r="H26" s="369">
        <v>490</v>
      </c>
      <c r="I26" s="369">
        <v>480</v>
      </c>
      <c r="J26" s="369">
        <v>470</v>
      </c>
      <c r="K26" s="369">
        <v>470</v>
      </c>
      <c r="L26" s="369">
        <v>480</v>
      </c>
      <c r="M26" s="369">
        <v>490</v>
      </c>
      <c r="N26" s="369">
        <v>490</v>
      </c>
      <c r="O26" s="369">
        <v>480</v>
      </c>
      <c r="P26" s="624">
        <v>481.66666666666669</v>
      </c>
      <c r="Q26" s="626">
        <f t="shared" si="5"/>
        <v>481.66666666666669</v>
      </c>
      <c r="R26" s="130">
        <f t="shared" si="0"/>
        <v>6261.666666666667</v>
      </c>
    </row>
    <row r="27" spans="1:18" outlineLevel="2" x14ac:dyDescent="0.25">
      <c r="A27" s="4" t="s">
        <v>413</v>
      </c>
      <c r="B27" s="369" t="s">
        <v>106</v>
      </c>
      <c r="C27" s="369" t="s">
        <v>535</v>
      </c>
      <c r="D27" s="369">
        <v>390</v>
      </c>
      <c r="E27" s="369">
        <v>400</v>
      </c>
      <c r="F27" s="369">
        <v>433</v>
      </c>
      <c r="G27" s="369">
        <v>420</v>
      </c>
      <c r="H27" s="369">
        <v>380</v>
      </c>
      <c r="I27" s="369">
        <v>390</v>
      </c>
      <c r="J27" s="369">
        <v>390</v>
      </c>
      <c r="K27" s="369">
        <v>400</v>
      </c>
      <c r="L27" s="369">
        <v>431</v>
      </c>
      <c r="M27" s="369">
        <v>433</v>
      </c>
      <c r="N27" s="369">
        <v>425</v>
      </c>
      <c r="O27" s="369">
        <v>425</v>
      </c>
      <c r="P27" s="624">
        <v>409.75</v>
      </c>
      <c r="Q27" s="626">
        <f t="shared" si="5"/>
        <v>409.75</v>
      </c>
      <c r="R27" s="130">
        <f t="shared" si="0"/>
        <v>5326.75</v>
      </c>
    </row>
    <row r="28" spans="1:18" outlineLevel="2" x14ac:dyDescent="0.25">
      <c r="A28" s="4" t="s">
        <v>413</v>
      </c>
      <c r="B28" s="369" t="s">
        <v>105</v>
      </c>
      <c r="C28" s="369" t="s">
        <v>535</v>
      </c>
      <c r="D28" s="369">
        <v>380</v>
      </c>
      <c r="E28" s="369">
        <v>400</v>
      </c>
      <c r="F28" s="369">
        <v>400</v>
      </c>
      <c r="G28" s="369">
        <v>400</v>
      </c>
      <c r="H28" s="369">
        <v>400</v>
      </c>
      <c r="I28" s="369">
        <v>400</v>
      </c>
      <c r="J28" s="369">
        <v>400</v>
      </c>
      <c r="K28" s="369">
        <v>400</v>
      </c>
      <c r="L28" s="369">
        <v>380</v>
      </c>
      <c r="M28" s="369">
        <v>400</v>
      </c>
      <c r="N28" s="369">
        <v>400</v>
      </c>
      <c r="O28" s="369">
        <v>400</v>
      </c>
      <c r="P28" s="624">
        <v>396.66666666666669</v>
      </c>
      <c r="Q28" s="626">
        <f t="shared" si="5"/>
        <v>396.66666666666669</v>
      </c>
      <c r="R28" s="130">
        <f t="shared" si="0"/>
        <v>5156.666666666667</v>
      </c>
    </row>
    <row r="29" spans="1:18" outlineLevel="2" x14ac:dyDescent="0.25">
      <c r="A29" s="4" t="s">
        <v>413</v>
      </c>
      <c r="B29" s="369" t="s">
        <v>104</v>
      </c>
      <c r="C29" s="369" t="s">
        <v>535</v>
      </c>
      <c r="D29" s="369">
        <v>390</v>
      </c>
      <c r="E29" s="369">
        <v>390</v>
      </c>
      <c r="F29" s="369">
        <v>390</v>
      </c>
      <c r="G29" s="369">
        <v>390</v>
      </c>
      <c r="H29" s="369">
        <v>390</v>
      </c>
      <c r="I29" s="369">
        <v>390</v>
      </c>
      <c r="J29" s="369">
        <v>390</v>
      </c>
      <c r="K29" s="369">
        <v>390</v>
      </c>
      <c r="L29" s="369">
        <v>390</v>
      </c>
      <c r="M29" s="369">
        <v>390</v>
      </c>
      <c r="N29" s="369">
        <v>390</v>
      </c>
      <c r="O29" s="369">
        <v>390</v>
      </c>
      <c r="P29" s="624">
        <v>390</v>
      </c>
      <c r="Q29" s="626">
        <f t="shared" si="5"/>
        <v>390</v>
      </c>
      <c r="R29" s="130">
        <f t="shared" si="0"/>
        <v>5070</v>
      </c>
    </row>
    <row r="30" spans="1:18" outlineLevel="2" x14ac:dyDescent="0.25">
      <c r="A30" s="4" t="s">
        <v>413</v>
      </c>
      <c r="B30" s="369" t="s">
        <v>103</v>
      </c>
      <c r="C30" s="369" t="s">
        <v>535</v>
      </c>
      <c r="D30" s="369">
        <v>400</v>
      </c>
      <c r="E30" s="369">
        <v>400</v>
      </c>
      <c r="F30" s="369">
        <v>400</v>
      </c>
      <c r="G30" s="369">
        <v>400</v>
      </c>
      <c r="H30" s="369">
        <v>400</v>
      </c>
      <c r="I30" s="369">
        <v>400</v>
      </c>
      <c r="J30" s="369">
        <v>400</v>
      </c>
      <c r="K30" s="369">
        <v>400</v>
      </c>
      <c r="L30" s="369">
        <v>400</v>
      </c>
      <c r="M30" s="369">
        <v>400</v>
      </c>
      <c r="N30" s="369">
        <v>400</v>
      </c>
      <c r="O30" s="369" t="s">
        <v>145</v>
      </c>
      <c r="P30" s="624">
        <v>400</v>
      </c>
      <c r="Q30" s="626">
        <f t="shared" si="5"/>
        <v>400</v>
      </c>
      <c r="R30" s="130">
        <f t="shared" si="0"/>
        <v>4800</v>
      </c>
    </row>
    <row r="31" spans="1:18" outlineLevel="2" x14ac:dyDescent="0.25">
      <c r="A31" s="4" t="s">
        <v>413</v>
      </c>
      <c r="B31" s="369" t="s">
        <v>102</v>
      </c>
      <c r="C31" s="369" t="s">
        <v>535</v>
      </c>
      <c r="D31" s="369">
        <v>370</v>
      </c>
      <c r="E31" s="369">
        <v>360</v>
      </c>
      <c r="F31" s="369">
        <v>350</v>
      </c>
      <c r="G31" s="369">
        <v>340</v>
      </c>
      <c r="H31" s="369">
        <v>340</v>
      </c>
      <c r="I31" s="369">
        <v>350</v>
      </c>
      <c r="J31" s="369">
        <v>350</v>
      </c>
      <c r="K31" s="369">
        <v>360</v>
      </c>
      <c r="L31" s="369">
        <v>350</v>
      </c>
      <c r="M31" s="369">
        <v>340</v>
      </c>
      <c r="N31" s="369">
        <v>350</v>
      </c>
      <c r="O31" s="369">
        <v>345</v>
      </c>
      <c r="P31" s="624">
        <v>350.41666666666669</v>
      </c>
      <c r="Q31" s="626">
        <f t="shared" si="5"/>
        <v>350.41666666666669</v>
      </c>
      <c r="R31" s="130">
        <f t="shared" si="0"/>
        <v>4555.416666666667</v>
      </c>
    </row>
    <row r="32" spans="1:18" outlineLevel="2" x14ac:dyDescent="0.25">
      <c r="A32" s="4" t="s">
        <v>413</v>
      </c>
      <c r="B32" s="369" t="s">
        <v>20</v>
      </c>
      <c r="C32" s="369" t="s">
        <v>535</v>
      </c>
      <c r="D32" s="369">
        <v>400</v>
      </c>
      <c r="E32" s="369">
        <v>400</v>
      </c>
      <c r="F32" s="369">
        <v>400</v>
      </c>
      <c r="G32" s="369">
        <v>400</v>
      </c>
      <c r="H32" s="369">
        <v>400</v>
      </c>
      <c r="I32" s="369">
        <v>400</v>
      </c>
      <c r="J32" s="369">
        <v>400</v>
      </c>
      <c r="K32" s="369">
        <v>400</v>
      </c>
      <c r="L32" s="369">
        <v>400</v>
      </c>
      <c r="M32" s="369">
        <v>400</v>
      </c>
      <c r="N32" s="369">
        <v>400</v>
      </c>
      <c r="O32" s="369">
        <v>400</v>
      </c>
      <c r="P32" s="624">
        <v>400</v>
      </c>
      <c r="Q32" s="626">
        <f t="shared" si="5"/>
        <v>400</v>
      </c>
      <c r="R32" s="130">
        <f t="shared" si="0"/>
        <v>5200</v>
      </c>
    </row>
    <row r="33" spans="1:18" outlineLevel="2" x14ac:dyDescent="0.25">
      <c r="A33" s="4" t="s">
        <v>413</v>
      </c>
      <c r="B33" s="369" t="s">
        <v>101</v>
      </c>
      <c r="C33" s="369" t="s">
        <v>535</v>
      </c>
      <c r="D33" s="369">
        <v>358</v>
      </c>
      <c r="E33" s="369">
        <v>403</v>
      </c>
      <c r="F33" s="369">
        <v>413</v>
      </c>
      <c r="G33" s="369">
        <v>398</v>
      </c>
      <c r="H33" s="369">
        <v>412</v>
      </c>
      <c r="I33" s="369">
        <v>409</v>
      </c>
      <c r="J33" s="369">
        <v>406</v>
      </c>
      <c r="K33" s="369">
        <v>520</v>
      </c>
      <c r="L33" s="369">
        <v>395</v>
      </c>
      <c r="M33" s="369">
        <v>509</v>
      </c>
      <c r="N33" s="369" t="s">
        <v>145</v>
      </c>
      <c r="O33" s="369" t="s">
        <v>145</v>
      </c>
      <c r="P33" s="624">
        <v>422.3</v>
      </c>
      <c r="Q33" s="626">
        <f t="shared" si="5"/>
        <v>422.3</v>
      </c>
      <c r="R33" s="130">
        <f t="shared" si="0"/>
        <v>4645.3</v>
      </c>
    </row>
    <row r="34" spans="1:18" outlineLevel="2" x14ac:dyDescent="0.25">
      <c r="A34" s="4" t="s">
        <v>413</v>
      </c>
      <c r="B34" s="369" t="s">
        <v>100</v>
      </c>
      <c r="C34" s="369" t="s">
        <v>535</v>
      </c>
      <c r="D34" s="369">
        <v>300</v>
      </c>
      <c r="E34" s="369">
        <v>300</v>
      </c>
      <c r="F34" s="369">
        <v>300</v>
      </c>
      <c r="G34" s="369">
        <v>300</v>
      </c>
      <c r="H34" s="369">
        <v>300</v>
      </c>
      <c r="I34" s="369">
        <v>300</v>
      </c>
      <c r="J34" s="369">
        <v>300</v>
      </c>
      <c r="K34" s="369">
        <v>300</v>
      </c>
      <c r="L34" s="369">
        <v>300</v>
      </c>
      <c r="M34" s="369">
        <v>300</v>
      </c>
      <c r="N34" s="369">
        <v>300</v>
      </c>
      <c r="O34" s="369">
        <v>300</v>
      </c>
      <c r="P34" s="624">
        <v>300</v>
      </c>
      <c r="Q34" s="626">
        <f t="shared" si="5"/>
        <v>300</v>
      </c>
      <c r="R34" s="130">
        <f t="shared" si="0"/>
        <v>3900</v>
      </c>
    </row>
    <row r="35" spans="1:18" ht="15.75" outlineLevel="2" thickBot="1" x14ac:dyDescent="0.3">
      <c r="A35" s="94" t="s">
        <v>413</v>
      </c>
      <c r="B35" s="591" t="s">
        <v>99</v>
      </c>
      <c r="C35" s="591" t="s">
        <v>535</v>
      </c>
      <c r="D35" s="591">
        <v>400</v>
      </c>
      <c r="E35" s="591">
        <v>410</v>
      </c>
      <c r="F35" s="591">
        <v>410</v>
      </c>
      <c r="G35" s="591">
        <v>400</v>
      </c>
      <c r="H35" s="591">
        <v>375</v>
      </c>
      <c r="I35" s="591">
        <v>390</v>
      </c>
      <c r="J35" s="591">
        <v>380</v>
      </c>
      <c r="K35" s="591">
        <v>379</v>
      </c>
      <c r="L35" s="591">
        <v>400</v>
      </c>
      <c r="M35" s="591">
        <v>405</v>
      </c>
      <c r="N35" s="591">
        <v>380</v>
      </c>
      <c r="O35" s="591">
        <v>390</v>
      </c>
      <c r="P35" s="625">
        <v>393.25</v>
      </c>
      <c r="Q35" s="627">
        <f t="shared" si="5"/>
        <v>393.25</v>
      </c>
      <c r="R35" s="130">
        <f t="shared" si="0"/>
        <v>5112.25</v>
      </c>
    </row>
    <row r="36" spans="1:18" ht="15.75" outlineLevel="1" thickBot="1" x14ac:dyDescent="0.3">
      <c r="A36" s="631" t="s">
        <v>540</v>
      </c>
      <c r="B36" s="632"/>
      <c r="C36" s="632"/>
      <c r="D36" s="632">
        <f t="shared" ref="D36:P36" si="7">SUBTOTAL(9,D24:D35)</f>
        <v>4548</v>
      </c>
      <c r="E36" s="632">
        <f t="shared" si="7"/>
        <v>4623</v>
      </c>
      <c r="F36" s="632">
        <f t="shared" si="7"/>
        <v>4646</v>
      </c>
      <c r="G36" s="632">
        <f t="shared" si="7"/>
        <v>4598</v>
      </c>
      <c r="H36" s="632">
        <f t="shared" si="7"/>
        <v>4557</v>
      </c>
      <c r="I36" s="632">
        <f t="shared" si="7"/>
        <v>4579</v>
      </c>
      <c r="J36" s="632">
        <f t="shared" si="7"/>
        <v>4556</v>
      </c>
      <c r="K36" s="632">
        <f t="shared" si="7"/>
        <v>4689</v>
      </c>
      <c r="L36" s="632">
        <f t="shared" si="7"/>
        <v>4596</v>
      </c>
      <c r="M36" s="632">
        <f t="shared" si="7"/>
        <v>4737</v>
      </c>
      <c r="N36" s="632">
        <f t="shared" si="7"/>
        <v>4205</v>
      </c>
      <c r="O36" s="632">
        <f t="shared" si="7"/>
        <v>3800</v>
      </c>
      <c r="P36" s="632">
        <f t="shared" si="7"/>
        <v>4614.8833333333332</v>
      </c>
      <c r="Q36" s="633">
        <f>AVERAGE(Q24:Q35)</f>
        <v>384.57361111111112</v>
      </c>
      <c r="R36" s="130">
        <f t="shared" si="0"/>
        <v>58748.883333333331</v>
      </c>
    </row>
    <row r="37" spans="1:18" outlineLevel="2" x14ac:dyDescent="0.25">
      <c r="A37" s="39" t="s">
        <v>423</v>
      </c>
      <c r="B37" s="629" t="s">
        <v>19</v>
      </c>
      <c r="C37" s="629" t="s">
        <v>535</v>
      </c>
      <c r="D37" s="629">
        <v>250</v>
      </c>
      <c r="E37" s="629">
        <v>300</v>
      </c>
      <c r="F37" s="629">
        <v>300</v>
      </c>
      <c r="G37" s="629">
        <v>250</v>
      </c>
      <c r="H37" s="629">
        <v>250</v>
      </c>
      <c r="I37" s="629">
        <v>250</v>
      </c>
      <c r="J37" s="629">
        <v>300</v>
      </c>
      <c r="K37" s="629">
        <v>300</v>
      </c>
      <c r="L37" s="629">
        <v>250</v>
      </c>
      <c r="M37" s="629">
        <v>300</v>
      </c>
      <c r="N37" s="629">
        <v>300</v>
      </c>
      <c r="O37" s="629">
        <v>300</v>
      </c>
      <c r="P37" s="630">
        <v>279.16666666666669</v>
      </c>
      <c r="Q37" s="628">
        <f t="shared" si="5"/>
        <v>279.16666666666663</v>
      </c>
      <c r="R37" s="130">
        <f t="shared" si="0"/>
        <v>3629.1666666666665</v>
      </c>
    </row>
    <row r="38" spans="1:18" outlineLevel="2" x14ac:dyDescent="0.25">
      <c r="A38" s="4" t="s">
        <v>423</v>
      </c>
      <c r="B38" s="369" t="s">
        <v>18</v>
      </c>
      <c r="C38" s="369" t="s">
        <v>535</v>
      </c>
      <c r="D38" s="369">
        <v>280</v>
      </c>
      <c r="E38" s="369">
        <v>290</v>
      </c>
      <c r="F38" s="369">
        <v>300</v>
      </c>
      <c r="G38" s="369">
        <v>280</v>
      </c>
      <c r="H38" s="369">
        <v>270</v>
      </c>
      <c r="I38" s="369">
        <v>280</v>
      </c>
      <c r="J38" s="369">
        <v>280</v>
      </c>
      <c r="K38" s="369">
        <v>260</v>
      </c>
      <c r="L38" s="369">
        <v>250</v>
      </c>
      <c r="M38" s="369">
        <v>280</v>
      </c>
      <c r="N38" s="369">
        <v>280</v>
      </c>
      <c r="O38" s="369">
        <v>290</v>
      </c>
      <c r="P38" s="624">
        <v>278.33333333333331</v>
      </c>
      <c r="Q38" s="626">
        <f t="shared" si="5"/>
        <v>278.33333333333337</v>
      </c>
      <c r="R38" s="130">
        <f t="shared" si="0"/>
        <v>3618.3333333333335</v>
      </c>
    </row>
    <row r="39" spans="1:18" outlineLevel="2" x14ac:dyDescent="0.25">
      <c r="A39" s="4" t="s">
        <v>423</v>
      </c>
      <c r="B39" s="369" t="s">
        <v>98</v>
      </c>
      <c r="C39" s="369" t="s">
        <v>535</v>
      </c>
      <c r="D39" s="369">
        <v>350</v>
      </c>
      <c r="E39" s="369">
        <v>400</v>
      </c>
      <c r="F39" s="369">
        <v>390</v>
      </c>
      <c r="G39" s="369">
        <v>380</v>
      </c>
      <c r="H39" s="369">
        <v>370</v>
      </c>
      <c r="I39" s="369">
        <v>390</v>
      </c>
      <c r="J39" s="369">
        <v>380</v>
      </c>
      <c r="K39" s="369">
        <v>400</v>
      </c>
      <c r="L39" s="369">
        <v>410</v>
      </c>
      <c r="M39" s="369">
        <v>370</v>
      </c>
      <c r="N39" s="369">
        <v>410</v>
      </c>
      <c r="O39" s="369">
        <v>420</v>
      </c>
      <c r="P39" s="624">
        <v>389.16666666666669</v>
      </c>
      <c r="Q39" s="626">
        <f t="shared" si="5"/>
        <v>389.16666666666669</v>
      </c>
      <c r="R39" s="130">
        <f t="shared" si="0"/>
        <v>5059.166666666667</v>
      </c>
    </row>
    <row r="40" spans="1:18" outlineLevel="2" x14ac:dyDescent="0.25">
      <c r="A40" s="4" t="s">
        <v>423</v>
      </c>
      <c r="B40" s="369" t="s">
        <v>97</v>
      </c>
      <c r="C40" s="369" t="s">
        <v>535</v>
      </c>
      <c r="D40" s="369">
        <v>253</v>
      </c>
      <c r="E40" s="369">
        <v>256</v>
      </c>
      <c r="F40" s="369">
        <v>275</v>
      </c>
      <c r="G40" s="369">
        <v>255</v>
      </c>
      <c r="H40" s="369">
        <v>283</v>
      </c>
      <c r="I40" s="369">
        <v>305</v>
      </c>
      <c r="J40" s="369">
        <v>312</v>
      </c>
      <c r="K40" s="369">
        <v>310</v>
      </c>
      <c r="L40" s="369">
        <v>207</v>
      </c>
      <c r="M40" s="369">
        <v>312</v>
      </c>
      <c r="N40" s="369">
        <v>310</v>
      </c>
      <c r="O40" s="369">
        <v>310</v>
      </c>
      <c r="P40" s="624">
        <v>282.33333333333331</v>
      </c>
      <c r="Q40" s="626">
        <f t="shared" si="5"/>
        <v>282.33333333333337</v>
      </c>
      <c r="R40" s="130">
        <f t="shared" si="0"/>
        <v>3670.3333333333335</v>
      </c>
    </row>
    <row r="41" spans="1:18" outlineLevel="2" x14ac:dyDescent="0.25">
      <c r="A41" s="4" t="s">
        <v>423</v>
      </c>
      <c r="B41" s="369" t="s">
        <v>96</v>
      </c>
      <c r="C41" s="369" t="s">
        <v>535</v>
      </c>
      <c r="D41" s="369">
        <v>410</v>
      </c>
      <c r="E41" s="369">
        <v>425</v>
      </c>
      <c r="F41" s="369">
        <v>412</v>
      </c>
      <c r="G41" s="369">
        <v>420</v>
      </c>
      <c r="H41" s="369">
        <v>410</v>
      </c>
      <c r="I41" s="369">
        <v>425</v>
      </c>
      <c r="J41" s="369">
        <v>430</v>
      </c>
      <c r="K41" s="369">
        <v>418</v>
      </c>
      <c r="L41" s="369">
        <v>416</v>
      </c>
      <c r="M41" s="369">
        <v>418</v>
      </c>
      <c r="N41" s="369">
        <v>420</v>
      </c>
      <c r="O41" s="369">
        <v>425</v>
      </c>
      <c r="P41" s="624">
        <v>419.08333333333331</v>
      </c>
      <c r="Q41" s="626">
        <f t="shared" si="5"/>
        <v>419.08333333333331</v>
      </c>
      <c r="R41" s="130">
        <f t="shared" si="0"/>
        <v>5448.083333333333</v>
      </c>
    </row>
    <row r="42" spans="1:18" outlineLevel="2" x14ac:dyDescent="0.25">
      <c r="A42" s="4" t="s">
        <v>423</v>
      </c>
      <c r="B42" s="369" t="s">
        <v>95</v>
      </c>
      <c r="C42" s="369" t="s">
        <v>535</v>
      </c>
      <c r="D42" s="369">
        <v>350</v>
      </c>
      <c r="E42" s="369">
        <v>350</v>
      </c>
      <c r="F42" s="369">
        <v>400</v>
      </c>
      <c r="G42" s="369">
        <v>320</v>
      </c>
      <c r="H42" s="369">
        <v>320</v>
      </c>
      <c r="I42" s="369">
        <v>350</v>
      </c>
      <c r="J42" s="369">
        <v>340</v>
      </c>
      <c r="K42" s="369">
        <v>355</v>
      </c>
      <c r="L42" s="369">
        <v>350</v>
      </c>
      <c r="M42" s="369" t="s">
        <v>145</v>
      </c>
      <c r="N42" s="369">
        <v>320</v>
      </c>
      <c r="O42" s="369">
        <v>355</v>
      </c>
      <c r="P42" s="624">
        <v>346.36363636363637</v>
      </c>
      <c r="Q42" s="626">
        <f t="shared" si="5"/>
        <v>346.36363636363632</v>
      </c>
      <c r="R42" s="130">
        <f t="shared" si="0"/>
        <v>4156.363636363636</v>
      </c>
    </row>
    <row r="43" spans="1:18" outlineLevel="2" x14ac:dyDescent="0.25">
      <c r="A43" s="4" t="s">
        <v>423</v>
      </c>
      <c r="B43" s="369" t="s">
        <v>94</v>
      </c>
      <c r="C43" s="369" t="s">
        <v>535</v>
      </c>
      <c r="D43" s="369">
        <v>503</v>
      </c>
      <c r="E43" s="369">
        <v>498</v>
      </c>
      <c r="F43" s="369">
        <v>498</v>
      </c>
      <c r="G43" s="369">
        <v>497</v>
      </c>
      <c r="H43" s="369">
        <v>450</v>
      </c>
      <c r="I43" s="369">
        <v>500</v>
      </c>
      <c r="J43" s="369">
        <v>500</v>
      </c>
      <c r="K43" s="369">
        <v>497</v>
      </c>
      <c r="L43" s="369">
        <v>498</v>
      </c>
      <c r="M43" s="369">
        <v>496</v>
      </c>
      <c r="N43" s="369">
        <v>498</v>
      </c>
      <c r="O43" s="369">
        <v>495</v>
      </c>
      <c r="P43" s="624">
        <v>494.16666666666669</v>
      </c>
      <c r="Q43" s="626">
        <f t="shared" si="5"/>
        <v>494.16666666666669</v>
      </c>
      <c r="R43" s="130">
        <f t="shared" si="0"/>
        <v>6424.166666666667</v>
      </c>
    </row>
    <row r="44" spans="1:18" ht="15.75" outlineLevel="2" thickBot="1" x14ac:dyDescent="0.3">
      <c r="A44" s="94" t="s">
        <v>423</v>
      </c>
      <c r="B44" s="591" t="s">
        <v>93</v>
      </c>
      <c r="C44" s="591" t="s">
        <v>535</v>
      </c>
      <c r="D44" s="591">
        <v>380</v>
      </c>
      <c r="E44" s="591">
        <v>380</v>
      </c>
      <c r="F44" s="591">
        <v>380</v>
      </c>
      <c r="G44" s="591">
        <v>380</v>
      </c>
      <c r="H44" s="591">
        <v>380</v>
      </c>
      <c r="I44" s="591">
        <v>380</v>
      </c>
      <c r="J44" s="591">
        <v>380</v>
      </c>
      <c r="K44" s="591">
        <v>380</v>
      </c>
      <c r="L44" s="591">
        <v>380</v>
      </c>
      <c r="M44" s="591">
        <v>380</v>
      </c>
      <c r="N44" s="591">
        <v>380</v>
      </c>
      <c r="O44" s="591">
        <v>380</v>
      </c>
      <c r="P44" s="625">
        <v>380</v>
      </c>
      <c r="Q44" s="627">
        <f t="shared" si="5"/>
        <v>380</v>
      </c>
      <c r="R44" s="130">
        <f t="shared" si="0"/>
        <v>4940</v>
      </c>
    </row>
    <row r="45" spans="1:18" ht="15.75" outlineLevel="1" thickBot="1" x14ac:dyDescent="0.3">
      <c r="A45" s="631" t="s">
        <v>541</v>
      </c>
      <c r="B45" s="632"/>
      <c r="C45" s="632"/>
      <c r="D45" s="632">
        <f t="shared" ref="D45:P45" si="8">SUBTOTAL(9,D37:D44)</f>
        <v>2776</v>
      </c>
      <c r="E45" s="632">
        <f t="shared" si="8"/>
        <v>2899</v>
      </c>
      <c r="F45" s="632">
        <f t="shared" si="8"/>
        <v>2955</v>
      </c>
      <c r="G45" s="632">
        <f t="shared" si="8"/>
        <v>2782</v>
      </c>
      <c r="H45" s="632">
        <f t="shared" si="8"/>
        <v>2733</v>
      </c>
      <c r="I45" s="632">
        <f t="shared" si="8"/>
        <v>2880</v>
      </c>
      <c r="J45" s="632">
        <f t="shared" si="8"/>
        <v>2922</v>
      </c>
      <c r="K45" s="632">
        <f t="shared" si="8"/>
        <v>2920</v>
      </c>
      <c r="L45" s="632">
        <f t="shared" si="8"/>
        <v>2761</v>
      </c>
      <c r="M45" s="632">
        <f t="shared" si="8"/>
        <v>2556</v>
      </c>
      <c r="N45" s="632">
        <f t="shared" si="8"/>
        <v>2918</v>
      </c>
      <c r="O45" s="632">
        <f t="shared" si="8"/>
        <v>2975</v>
      </c>
      <c r="P45" s="632">
        <f t="shared" si="8"/>
        <v>2868.613636363636</v>
      </c>
      <c r="Q45" s="633">
        <f>AVERAGE(Q37:Q44)</f>
        <v>358.5767045454545</v>
      </c>
      <c r="R45" s="130">
        <f t="shared" si="0"/>
        <v>36945.613636363632</v>
      </c>
    </row>
    <row r="46" spans="1:18" outlineLevel="2" x14ac:dyDescent="0.25">
      <c r="A46" s="39" t="s">
        <v>416</v>
      </c>
      <c r="B46" s="629" t="s">
        <v>92</v>
      </c>
      <c r="C46" s="629" t="s">
        <v>535</v>
      </c>
      <c r="D46" s="629">
        <v>390</v>
      </c>
      <c r="E46" s="629">
        <v>390</v>
      </c>
      <c r="F46" s="629">
        <v>390</v>
      </c>
      <c r="G46" s="629">
        <v>390</v>
      </c>
      <c r="H46" s="629">
        <v>390</v>
      </c>
      <c r="I46" s="629">
        <v>390</v>
      </c>
      <c r="J46" s="629">
        <v>390</v>
      </c>
      <c r="K46" s="629">
        <v>390</v>
      </c>
      <c r="L46" s="629">
        <v>390</v>
      </c>
      <c r="M46" s="629">
        <v>390</v>
      </c>
      <c r="N46" s="629">
        <v>390</v>
      </c>
      <c r="O46" s="629">
        <v>390</v>
      </c>
      <c r="P46" s="630">
        <v>390</v>
      </c>
      <c r="Q46" s="628">
        <f t="shared" si="5"/>
        <v>390</v>
      </c>
      <c r="R46" s="130">
        <f t="shared" si="0"/>
        <v>5070</v>
      </c>
    </row>
    <row r="47" spans="1:18" outlineLevel="2" x14ac:dyDescent="0.25">
      <c r="A47" s="4" t="s">
        <v>416</v>
      </c>
      <c r="B47" s="369" t="s">
        <v>91</v>
      </c>
      <c r="C47" s="369" t="s">
        <v>535</v>
      </c>
      <c r="D47" s="369">
        <v>450</v>
      </c>
      <c r="E47" s="369">
        <v>450</v>
      </c>
      <c r="F47" s="369">
        <v>450</v>
      </c>
      <c r="G47" s="369">
        <v>450</v>
      </c>
      <c r="H47" s="369">
        <v>450</v>
      </c>
      <c r="I47" s="369">
        <v>450</v>
      </c>
      <c r="J47" s="369">
        <v>450</v>
      </c>
      <c r="K47" s="369">
        <v>450</v>
      </c>
      <c r="L47" s="369">
        <v>450</v>
      </c>
      <c r="M47" s="369">
        <v>450</v>
      </c>
      <c r="N47" s="369">
        <v>450</v>
      </c>
      <c r="O47" s="369">
        <v>450</v>
      </c>
      <c r="P47" s="624">
        <v>450</v>
      </c>
      <c r="Q47" s="626">
        <f t="shared" si="5"/>
        <v>450</v>
      </c>
      <c r="R47" s="130">
        <f t="shared" si="0"/>
        <v>5850</v>
      </c>
    </row>
    <row r="48" spans="1:18" outlineLevel="2" x14ac:dyDescent="0.25">
      <c r="A48" s="4" t="s">
        <v>416</v>
      </c>
      <c r="B48" s="369" t="s">
        <v>90</v>
      </c>
      <c r="C48" s="369" t="s">
        <v>535</v>
      </c>
      <c r="D48" s="369" t="s">
        <v>145</v>
      </c>
      <c r="E48" s="369" t="s">
        <v>145</v>
      </c>
      <c r="F48" s="369" t="s">
        <v>145</v>
      </c>
      <c r="G48" s="369" t="s">
        <v>145</v>
      </c>
      <c r="H48" s="369" t="s">
        <v>145</v>
      </c>
      <c r="I48" s="369" t="s">
        <v>145</v>
      </c>
      <c r="J48" s="369" t="s">
        <v>145</v>
      </c>
      <c r="K48" s="369" t="s">
        <v>145</v>
      </c>
      <c r="L48" s="369" t="s">
        <v>145</v>
      </c>
      <c r="M48" s="369" t="s">
        <v>145</v>
      </c>
      <c r="N48" s="369" t="s">
        <v>145</v>
      </c>
      <c r="O48" s="369" t="s">
        <v>145</v>
      </c>
      <c r="P48" s="624" t="s">
        <v>145</v>
      </c>
      <c r="Q48" s="626">
        <v>0</v>
      </c>
      <c r="R48" s="130">
        <f t="shared" si="0"/>
        <v>0</v>
      </c>
    </row>
    <row r="49" spans="1:18" outlineLevel="2" x14ac:dyDescent="0.25">
      <c r="A49" s="4" t="s">
        <v>416</v>
      </c>
      <c r="B49" s="369" t="s">
        <v>89</v>
      </c>
      <c r="C49" s="369" t="s">
        <v>535</v>
      </c>
      <c r="D49" s="369">
        <v>420</v>
      </c>
      <c r="E49" s="369">
        <v>400</v>
      </c>
      <c r="F49" s="369">
        <v>380</v>
      </c>
      <c r="G49" s="369">
        <v>420</v>
      </c>
      <c r="H49" s="369">
        <v>420</v>
      </c>
      <c r="I49" s="369">
        <v>380</v>
      </c>
      <c r="J49" s="369">
        <v>430</v>
      </c>
      <c r="K49" s="369">
        <v>400</v>
      </c>
      <c r="L49" s="369">
        <v>390</v>
      </c>
      <c r="M49" s="369">
        <v>380</v>
      </c>
      <c r="N49" s="369">
        <v>390</v>
      </c>
      <c r="O49" s="369">
        <v>400</v>
      </c>
      <c r="P49" s="624">
        <v>400.83333333333331</v>
      </c>
      <c r="Q49" s="626">
        <f t="shared" si="5"/>
        <v>400.83333333333331</v>
      </c>
      <c r="R49" s="130">
        <f t="shared" si="0"/>
        <v>5210.833333333333</v>
      </c>
    </row>
    <row r="50" spans="1:18" outlineLevel="2" x14ac:dyDescent="0.25">
      <c r="A50" s="4" t="s">
        <v>416</v>
      </c>
      <c r="B50" s="369" t="s">
        <v>88</v>
      </c>
      <c r="C50" s="369" t="s">
        <v>535</v>
      </c>
      <c r="D50" s="369">
        <v>360</v>
      </c>
      <c r="E50" s="369">
        <v>387</v>
      </c>
      <c r="F50" s="369">
        <v>358</v>
      </c>
      <c r="G50" s="369">
        <v>398</v>
      </c>
      <c r="H50" s="369">
        <v>355</v>
      </c>
      <c r="I50" s="369">
        <v>375</v>
      </c>
      <c r="J50" s="369">
        <v>355</v>
      </c>
      <c r="K50" s="369">
        <v>395</v>
      </c>
      <c r="L50" s="369">
        <v>380</v>
      </c>
      <c r="M50" s="369">
        <v>375</v>
      </c>
      <c r="N50" s="369">
        <v>360</v>
      </c>
      <c r="O50" s="369">
        <v>380</v>
      </c>
      <c r="P50" s="624">
        <v>373.16666666666669</v>
      </c>
      <c r="Q50" s="626">
        <f t="shared" si="5"/>
        <v>373.16666666666669</v>
      </c>
      <c r="R50" s="130">
        <f t="shared" si="0"/>
        <v>4851.166666666667</v>
      </c>
    </row>
    <row r="51" spans="1:18" outlineLevel="2" x14ac:dyDescent="0.25">
      <c r="A51" s="4" t="s">
        <v>416</v>
      </c>
      <c r="B51" s="369" t="s">
        <v>87</v>
      </c>
      <c r="C51" s="369" t="s">
        <v>535</v>
      </c>
      <c r="D51" s="369">
        <v>368</v>
      </c>
      <c r="E51" s="369">
        <v>374</v>
      </c>
      <c r="F51" s="369">
        <v>372</v>
      </c>
      <c r="G51" s="369">
        <v>385</v>
      </c>
      <c r="H51" s="369">
        <v>380</v>
      </c>
      <c r="I51" s="369">
        <v>382</v>
      </c>
      <c r="J51" s="369">
        <v>369</v>
      </c>
      <c r="K51" s="369">
        <v>376</v>
      </c>
      <c r="L51" s="369">
        <v>381</v>
      </c>
      <c r="M51" s="369">
        <v>396</v>
      </c>
      <c r="N51" s="369">
        <v>379</v>
      </c>
      <c r="O51" s="369">
        <v>395</v>
      </c>
      <c r="P51" s="624">
        <v>379.75</v>
      </c>
      <c r="Q51" s="626">
        <f t="shared" si="5"/>
        <v>379.75</v>
      </c>
      <c r="R51" s="130">
        <f t="shared" si="0"/>
        <v>4936.75</v>
      </c>
    </row>
    <row r="52" spans="1:18" ht="15.75" outlineLevel="2" thickBot="1" x14ac:dyDescent="0.3">
      <c r="A52" s="94" t="s">
        <v>416</v>
      </c>
      <c r="B52" s="591" t="s">
        <v>86</v>
      </c>
      <c r="C52" s="591" t="s">
        <v>535</v>
      </c>
      <c r="D52" s="591">
        <v>385</v>
      </c>
      <c r="E52" s="591">
        <v>379</v>
      </c>
      <c r="F52" s="591">
        <v>408</v>
      </c>
      <c r="G52" s="591">
        <v>398</v>
      </c>
      <c r="H52" s="591">
        <v>405</v>
      </c>
      <c r="I52" s="591">
        <v>460</v>
      </c>
      <c r="J52" s="591">
        <v>435</v>
      </c>
      <c r="K52" s="591">
        <v>480</v>
      </c>
      <c r="L52" s="591">
        <v>465</v>
      </c>
      <c r="M52" s="591">
        <v>468</v>
      </c>
      <c r="N52" s="591">
        <v>456</v>
      </c>
      <c r="O52" s="591">
        <v>452</v>
      </c>
      <c r="P52" s="625">
        <v>432.58333333333331</v>
      </c>
      <c r="Q52" s="627">
        <f t="shared" si="5"/>
        <v>432.58333333333331</v>
      </c>
      <c r="R52" s="130">
        <f t="shared" si="0"/>
        <v>5623.583333333333</v>
      </c>
    </row>
    <row r="53" spans="1:18" ht="15.75" outlineLevel="1" thickBot="1" x14ac:dyDescent="0.3">
      <c r="A53" s="631" t="s">
        <v>542</v>
      </c>
      <c r="B53" s="632"/>
      <c r="C53" s="632"/>
      <c r="D53" s="632">
        <f t="shared" ref="D53:P53" si="9">SUBTOTAL(9,D46:D52)</f>
        <v>2373</v>
      </c>
      <c r="E53" s="632">
        <f t="shared" si="9"/>
        <v>2380</v>
      </c>
      <c r="F53" s="632">
        <f t="shared" si="9"/>
        <v>2358</v>
      </c>
      <c r="G53" s="632">
        <f t="shared" si="9"/>
        <v>2441</v>
      </c>
      <c r="H53" s="632">
        <f t="shared" si="9"/>
        <v>2400</v>
      </c>
      <c r="I53" s="632">
        <f t="shared" si="9"/>
        <v>2437</v>
      </c>
      <c r="J53" s="632">
        <f t="shared" si="9"/>
        <v>2429</v>
      </c>
      <c r="K53" s="632">
        <f t="shared" si="9"/>
        <v>2491</v>
      </c>
      <c r="L53" s="632">
        <f t="shared" si="9"/>
        <v>2456</v>
      </c>
      <c r="M53" s="632">
        <f t="shared" si="9"/>
        <v>2459</v>
      </c>
      <c r="N53" s="632">
        <f t="shared" si="9"/>
        <v>2425</v>
      </c>
      <c r="O53" s="632">
        <f t="shared" si="9"/>
        <v>2467</v>
      </c>
      <c r="P53" s="632">
        <f t="shared" si="9"/>
        <v>2426.3333333333335</v>
      </c>
      <c r="Q53" s="633">
        <f>AVERAGE(Q46:Q52)</f>
        <v>346.61904761904765</v>
      </c>
      <c r="R53" s="130">
        <f t="shared" si="0"/>
        <v>31542.333333333332</v>
      </c>
    </row>
    <row r="54" spans="1:18" outlineLevel="2" x14ac:dyDescent="0.25">
      <c r="A54" s="39" t="s">
        <v>85</v>
      </c>
      <c r="B54" s="629" t="s">
        <v>85</v>
      </c>
      <c r="C54" s="629" t="s">
        <v>535</v>
      </c>
      <c r="D54" s="629">
        <v>430</v>
      </c>
      <c r="E54" s="629">
        <v>430</v>
      </c>
      <c r="F54" s="629">
        <v>430</v>
      </c>
      <c r="G54" s="629">
        <v>430</v>
      </c>
      <c r="H54" s="629">
        <v>430</v>
      </c>
      <c r="I54" s="629">
        <v>430</v>
      </c>
      <c r="J54" s="629">
        <v>430</v>
      </c>
      <c r="K54" s="629">
        <v>430</v>
      </c>
      <c r="L54" s="629">
        <v>430</v>
      </c>
      <c r="M54" s="629">
        <v>430</v>
      </c>
      <c r="N54" s="629">
        <v>430</v>
      </c>
      <c r="O54" s="629">
        <v>430</v>
      </c>
      <c r="P54" s="630">
        <v>430</v>
      </c>
      <c r="Q54" s="628">
        <f t="shared" si="5"/>
        <v>430</v>
      </c>
      <c r="R54" s="130">
        <f t="shared" si="0"/>
        <v>5590</v>
      </c>
    </row>
    <row r="55" spans="1:18" ht="15.75" outlineLevel="2" thickBot="1" x14ac:dyDescent="0.3">
      <c r="A55" s="94" t="s">
        <v>85</v>
      </c>
      <c r="B55" s="591" t="s">
        <v>84</v>
      </c>
      <c r="C55" s="591" t="s">
        <v>535</v>
      </c>
      <c r="D55" s="591"/>
      <c r="E55" s="591"/>
      <c r="F55" s="591"/>
      <c r="G55" s="591"/>
      <c r="H55" s="591"/>
      <c r="I55" s="591"/>
      <c r="J55" s="591"/>
      <c r="K55" s="591"/>
      <c r="L55" s="591"/>
      <c r="M55" s="591"/>
      <c r="N55" s="591"/>
      <c r="O55" s="591"/>
      <c r="P55" s="625"/>
      <c r="Q55" s="627">
        <v>0</v>
      </c>
      <c r="R55" s="130">
        <f t="shared" si="0"/>
        <v>0</v>
      </c>
    </row>
    <row r="56" spans="1:18" ht="15.75" outlineLevel="1" thickBot="1" x14ac:dyDescent="0.3">
      <c r="A56" s="631" t="s">
        <v>543</v>
      </c>
      <c r="B56" s="632"/>
      <c r="C56" s="632"/>
      <c r="D56" s="632">
        <f t="shared" ref="D56:P56" si="10">SUBTOTAL(9,D54:D55)</f>
        <v>430</v>
      </c>
      <c r="E56" s="632">
        <f t="shared" si="10"/>
        <v>430</v>
      </c>
      <c r="F56" s="632">
        <f t="shared" si="10"/>
        <v>430</v>
      </c>
      <c r="G56" s="632">
        <f t="shared" si="10"/>
        <v>430</v>
      </c>
      <c r="H56" s="632">
        <f t="shared" si="10"/>
        <v>430</v>
      </c>
      <c r="I56" s="632">
        <f t="shared" si="10"/>
        <v>430</v>
      </c>
      <c r="J56" s="632">
        <f t="shared" si="10"/>
        <v>430</v>
      </c>
      <c r="K56" s="632">
        <f t="shared" si="10"/>
        <v>430</v>
      </c>
      <c r="L56" s="632">
        <f t="shared" si="10"/>
        <v>430</v>
      </c>
      <c r="M56" s="632">
        <f t="shared" si="10"/>
        <v>430</v>
      </c>
      <c r="N56" s="632">
        <f t="shared" si="10"/>
        <v>430</v>
      </c>
      <c r="O56" s="632">
        <f t="shared" si="10"/>
        <v>430</v>
      </c>
      <c r="P56" s="632">
        <f t="shared" si="10"/>
        <v>430</v>
      </c>
      <c r="Q56" s="633">
        <v>430</v>
      </c>
      <c r="R56" s="130">
        <f t="shared" si="0"/>
        <v>5590</v>
      </c>
    </row>
    <row r="57" spans="1:18" outlineLevel="2" x14ac:dyDescent="0.25">
      <c r="A57" s="39" t="s">
        <v>420</v>
      </c>
      <c r="B57" s="629" t="s">
        <v>83</v>
      </c>
      <c r="C57" s="629" t="s">
        <v>535</v>
      </c>
      <c r="D57" s="629">
        <v>400</v>
      </c>
      <c r="E57" s="629">
        <v>400</v>
      </c>
      <c r="F57" s="629">
        <v>390</v>
      </c>
      <c r="G57" s="629">
        <v>390</v>
      </c>
      <c r="H57" s="629">
        <v>400</v>
      </c>
      <c r="I57" s="629">
        <v>400</v>
      </c>
      <c r="J57" s="629">
        <v>400</v>
      </c>
      <c r="K57" s="629">
        <v>400</v>
      </c>
      <c r="L57" s="629">
        <v>390</v>
      </c>
      <c r="M57" s="629">
        <v>400</v>
      </c>
      <c r="N57" s="629">
        <v>390</v>
      </c>
      <c r="O57" s="629">
        <v>400</v>
      </c>
      <c r="P57" s="630">
        <v>396.66666666666669</v>
      </c>
      <c r="Q57" s="628">
        <f t="shared" ref="Q57:Q60" si="11">AVERAGE(D57:P57)</f>
        <v>396.66666666666669</v>
      </c>
      <c r="R57" s="130">
        <f t="shared" si="0"/>
        <v>5156.666666666667</v>
      </c>
    </row>
    <row r="58" spans="1:18" outlineLevel="2" x14ac:dyDescent="0.25">
      <c r="A58" s="4" t="s">
        <v>420</v>
      </c>
      <c r="B58" s="369" t="s">
        <v>17</v>
      </c>
      <c r="C58" s="369" t="s">
        <v>535</v>
      </c>
      <c r="D58" s="369">
        <v>400</v>
      </c>
      <c r="E58" s="369">
        <v>430</v>
      </c>
      <c r="F58" s="369">
        <v>400</v>
      </c>
      <c r="G58" s="369">
        <v>400</v>
      </c>
      <c r="H58" s="369">
        <v>400</v>
      </c>
      <c r="I58" s="369">
        <v>380</v>
      </c>
      <c r="J58" s="369">
        <v>390</v>
      </c>
      <c r="K58" s="369">
        <v>360</v>
      </c>
      <c r="L58" s="369">
        <v>400</v>
      </c>
      <c r="M58" s="369">
        <v>410</v>
      </c>
      <c r="N58" s="369">
        <v>400</v>
      </c>
      <c r="O58" s="369">
        <v>410</v>
      </c>
      <c r="P58" s="624">
        <v>398.33333333333331</v>
      </c>
      <c r="Q58" s="626">
        <f t="shared" si="11"/>
        <v>398.33333333333331</v>
      </c>
      <c r="R58" s="130">
        <f t="shared" si="0"/>
        <v>5178.333333333333</v>
      </c>
    </row>
    <row r="59" spans="1:18" outlineLevel="2" x14ac:dyDescent="0.25">
      <c r="A59" s="4" t="s">
        <v>420</v>
      </c>
      <c r="B59" s="369" t="s">
        <v>82</v>
      </c>
      <c r="C59" s="369" t="s">
        <v>535</v>
      </c>
      <c r="D59" s="369">
        <v>380</v>
      </c>
      <c r="E59" s="369">
        <v>380</v>
      </c>
      <c r="F59" s="369">
        <v>380</v>
      </c>
      <c r="G59" s="369">
        <v>380</v>
      </c>
      <c r="H59" s="369">
        <v>380</v>
      </c>
      <c r="I59" s="369">
        <v>380</v>
      </c>
      <c r="J59" s="369">
        <v>380</v>
      </c>
      <c r="K59" s="369">
        <v>380</v>
      </c>
      <c r="L59" s="369">
        <v>380</v>
      </c>
      <c r="M59" s="369">
        <v>380</v>
      </c>
      <c r="N59" s="369">
        <v>380</v>
      </c>
      <c r="O59" s="369">
        <v>380</v>
      </c>
      <c r="P59" s="624">
        <v>380</v>
      </c>
      <c r="Q59" s="626">
        <f t="shared" si="11"/>
        <v>380</v>
      </c>
      <c r="R59" s="130">
        <f t="shared" si="0"/>
        <v>4940</v>
      </c>
    </row>
    <row r="60" spans="1:18" outlineLevel="2" x14ac:dyDescent="0.25">
      <c r="A60" s="4" t="s">
        <v>420</v>
      </c>
      <c r="B60" s="369" t="s">
        <v>78</v>
      </c>
      <c r="C60" s="369" t="s">
        <v>535</v>
      </c>
      <c r="D60" s="369">
        <v>320</v>
      </c>
      <c r="E60" s="369">
        <v>330</v>
      </c>
      <c r="F60" s="369">
        <v>320</v>
      </c>
      <c r="G60" s="369">
        <v>315</v>
      </c>
      <c r="H60" s="369">
        <v>310</v>
      </c>
      <c r="I60" s="369">
        <v>330</v>
      </c>
      <c r="J60" s="369">
        <v>320</v>
      </c>
      <c r="K60" s="369">
        <v>315</v>
      </c>
      <c r="L60" s="369">
        <v>330</v>
      </c>
      <c r="M60" s="369">
        <v>310</v>
      </c>
      <c r="N60" s="369">
        <v>330</v>
      </c>
      <c r="O60" s="369">
        <v>330</v>
      </c>
      <c r="P60" s="624">
        <v>321.66666666666669</v>
      </c>
      <c r="Q60" s="626">
        <f t="shared" si="11"/>
        <v>321.66666666666669</v>
      </c>
      <c r="R60" s="130">
        <f t="shared" si="0"/>
        <v>4181.666666666667</v>
      </c>
    </row>
    <row r="61" spans="1:18" outlineLevel="2" x14ac:dyDescent="0.25">
      <c r="A61" s="4" t="s">
        <v>420</v>
      </c>
      <c r="B61" s="369" t="s">
        <v>77</v>
      </c>
      <c r="C61" s="369" t="s">
        <v>535</v>
      </c>
      <c r="D61" s="369" t="s">
        <v>145</v>
      </c>
      <c r="E61" s="369" t="s">
        <v>145</v>
      </c>
      <c r="F61" s="369" t="s">
        <v>145</v>
      </c>
      <c r="G61" s="369" t="s">
        <v>145</v>
      </c>
      <c r="H61" s="369" t="s">
        <v>145</v>
      </c>
      <c r="I61" s="369" t="s">
        <v>145</v>
      </c>
      <c r="J61" s="369" t="s">
        <v>145</v>
      </c>
      <c r="K61" s="369" t="s">
        <v>145</v>
      </c>
      <c r="L61" s="369" t="s">
        <v>145</v>
      </c>
      <c r="M61" s="369" t="s">
        <v>145</v>
      </c>
      <c r="N61" s="369" t="s">
        <v>145</v>
      </c>
      <c r="O61" s="369" t="s">
        <v>145</v>
      </c>
      <c r="P61" s="624" t="s">
        <v>145</v>
      </c>
      <c r="Q61" s="626">
        <v>0</v>
      </c>
      <c r="R61" s="130">
        <f t="shared" si="0"/>
        <v>0</v>
      </c>
    </row>
    <row r="62" spans="1:18" outlineLevel="2" x14ac:dyDescent="0.25">
      <c r="A62" s="4" t="s">
        <v>420</v>
      </c>
      <c r="B62" s="369" t="s">
        <v>81</v>
      </c>
      <c r="C62" s="369" t="s">
        <v>535</v>
      </c>
      <c r="D62" s="369">
        <v>275</v>
      </c>
      <c r="E62" s="369">
        <v>268</v>
      </c>
      <c r="F62" s="369">
        <v>275</v>
      </c>
      <c r="G62" s="369">
        <v>275</v>
      </c>
      <c r="H62" s="369">
        <v>280</v>
      </c>
      <c r="I62" s="369">
        <v>282</v>
      </c>
      <c r="J62" s="369">
        <v>270</v>
      </c>
      <c r="K62" s="369">
        <v>268</v>
      </c>
      <c r="L62" s="369">
        <v>276</v>
      </c>
      <c r="M62" s="369">
        <v>278</v>
      </c>
      <c r="N62" s="369">
        <v>280</v>
      </c>
      <c r="O62" s="369">
        <v>278</v>
      </c>
      <c r="P62" s="624">
        <v>275.41666666666669</v>
      </c>
      <c r="Q62" s="626">
        <f t="shared" ref="Q62:Q69" si="12">AVERAGE(D62:P62)</f>
        <v>275.41666666666663</v>
      </c>
      <c r="R62" s="130">
        <f t="shared" si="0"/>
        <v>3580.4166666666665</v>
      </c>
    </row>
    <row r="63" spans="1:18" outlineLevel="2" x14ac:dyDescent="0.25">
      <c r="A63" s="4" t="s">
        <v>420</v>
      </c>
      <c r="B63" s="369" t="s">
        <v>80</v>
      </c>
      <c r="C63" s="369" t="s">
        <v>535</v>
      </c>
      <c r="D63" s="369">
        <v>430</v>
      </c>
      <c r="E63" s="369">
        <v>460</v>
      </c>
      <c r="F63" s="369">
        <v>450</v>
      </c>
      <c r="G63" s="369">
        <v>420</v>
      </c>
      <c r="H63" s="369">
        <v>470</v>
      </c>
      <c r="I63" s="369">
        <v>460</v>
      </c>
      <c r="J63" s="369">
        <v>440</v>
      </c>
      <c r="K63" s="369">
        <v>400</v>
      </c>
      <c r="L63" s="369">
        <v>460</v>
      </c>
      <c r="M63" s="369">
        <v>450</v>
      </c>
      <c r="N63" s="369">
        <v>420</v>
      </c>
      <c r="O63" s="369">
        <v>420</v>
      </c>
      <c r="P63" s="624">
        <v>440</v>
      </c>
      <c r="Q63" s="626">
        <f t="shared" si="12"/>
        <v>440</v>
      </c>
      <c r="R63" s="130">
        <f t="shared" si="0"/>
        <v>5720</v>
      </c>
    </row>
    <row r="64" spans="1:18" outlineLevel="2" x14ac:dyDescent="0.25">
      <c r="A64" s="4" t="s">
        <v>420</v>
      </c>
      <c r="B64" s="369" t="s">
        <v>16</v>
      </c>
      <c r="C64" s="369" t="s">
        <v>535</v>
      </c>
      <c r="D64" s="369">
        <v>360</v>
      </c>
      <c r="E64" s="369">
        <v>340</v>
      </c>
      <c r="F64" s="369">
        <v>370</v>
      </c>
      <c r="G64" s="369">
        <v>350</v>
      </c>
      <c r="H64" s="369">
        <v>330</v>
      </c>
      <c r="I64" s="369">
        <v>320</v>
      </c>
      <c r="J64" s="369">
        <v>330</v>
      </c>
      <c r="K64" s="369">
        <v>310</v>
      </c>
      <c r="L64" s="369">
        <v>350</v>
      </c>
      <c r="M64" s="369">
        <v>300</v>
      </c>
      <c r="N64" s="369">
        <v>290</v>
      </c>
      <c r="O64" s="369">
        <v>320</v>
      </c>
      <c r="P64" s="624">
        <v>330.83333333333331</v>
      </c>
      <c r="Q64" s="626">
        <f t="shared" si="12"/>
        <v>330.83333333333331</v>
      </c>
      <c r="R64" s="130">
        <f t="shared" si="0"/>
        <v>4300.833333333333</v>
      </c>
    </row>
    <row r="65" spans="1:18" outlineLevel="2" x14ac:dyDescent="0.25">
      <c r="A65" s="4" t="s">
        <v>420</v>
      </c>
      <c r="B65" s="369" t="s">
        <v>15</v>
      </c>
      <c r="C65" s="369" t="s">
        <v>535</v>
      </c>
      <c r="D65" s="369">
        <v>285</v>
      </c>
      <c r="E65" s="369">
        <v>289</v>
      </c>
      <c r="F65" s="369">
        <v>275</v>
      </c>
      <c r="G65" s="369">
        <v>270</v>
      </c>
      <c r="H65" s="369">
        <v>295</v>
      </c>
      <c r="I65" s="369">
        <v>280</v>
      </c>
      <c r="J65" s="369">
        <v>275</v>
      </c>
      <c r="K65" s="369">
        <v>275</v>
      </c>
      <c r="L65" s="369">
        <v>260</v>
      </c>
      <c r="M65" s="369">
        <v>270</v>
      </c>
      <c r="N65" s="369">
        <v>275</v>
      </c>
      <c r="O65" s="369">
        <v>265</v>
      </c>
      <c r="P65" s="624">
        <v>276.16666666666669</v>
      </c>
      <c r="Q65" s="626">
        <f t="shared" si="12"/>
        <v>276.16666666666663</v>
      </c>
      <c r="R65" s="130">
        <f t="shared" si="0"/>
        <v>3590.1666666666665</v>
      </c>
    </row>
    <row r="66" spans="1:18" ht="15.75" outlineLevel="2" thickBot="1" x14ac:dyDescent="0.3">
      <c r="A66" s="94" t="s">
        <v>420</v>
      </c>
      <c r="B66" s="591" t="s">
        <v>79</v>
      </c>
      <c r="C66" s="591" t="s">
        <v>535</v>
      </c>
      <c r="D66" s="591">
        <v>435</v>
      </c>
      <c r="E66" s="591">
        <v>456</v>
      </c>
      <c r="F66" s="591">
        <v>440</v>
      </c>
      <c r="G66" s="591">
        <v>420</v>
      </c>
      <c r="H66" s="591">
        <v>418</v>
      </c>
      <c r="I66" s="591">
        <v>398</v>
      </c>
      <c r="J66" s="591">
        <v>465</v>
      </c>
      <c r="K66" s="591">
        <v>410</v>
      </c>
      <c r="L66" s="591">
        <v>425</v>
      </c>
      <c r="M66" s="591">
        <v>460</v>
      </c>
      <c r="N66" s="591">
        <v>450</v>
      </c>
      <c r="O66" s="591">
        <v>436</v>
      </c>
      <c r="P66" s="625">
        <v>434.41666666666669</v>
      </c>
      <c r="Q66" s="627">
        <f t="shared" si="12"/>
        <v>434.41666666666669</v>
      </c>
      <c r="R66" s="130">
        <f t="shared" si="0"/>
        <v>5647.416666666667</v>
      </c>
    </row>
    <row r="67" spans="1:18" ht="15.75" outlineLevel="1" thickBot="1" x14ac:dyDescent="0.3">
      <c r="A67" s="631" t="s">
        <v>544</v>
      </c>
      <c r="B67" s="632"/>
      <c r="C67" s="632"/>
      <c r="D67" s="632">
        <f t="shared" ref="D67:P67" si="13">SUBTOTAL(9,D57:D66)</f>
        <v>3285</v>
      </c>
      <c r="E67" s="632">
        <f t="shared" si="13"/>
        <v>3353</v>
      </c>
      <c r="F67" s="632">
        <f t="shared" si="13"/>
        <v>3300</v>
      </c>
      <c r="G67" s="632">
        <f t="shared" si="13"/>
        <v>3220</v>
      </c>
      <c r="H67" s="632">
        <f t="shared" si="13"/>
        <v>3283</v>
      </c>
      <c r="I67" s="632">
        <f t="shared" si="13"/>
        <v>3230</v>
      </c>
      <c r="J67" s="632">
        <f t="shared" si="13"/>
        <v>3270</v>
      </c>
      <c r="K67" s="632">
        <f t="shared" si="13"/>
        <v>3118</v>
      </c>
      <c r="L67" s="632">
        <f t="shared" si="13"/>
        <v>3271</v>
      </c>
      <c r="M67" s="632">
        <f t="shared" si="13"/>
        <v>3258</v>
      </c>
      <c r="N67" s="632">
        <f t="shared" si="13"/>
        <v>3215</v>
      </c>
      <c r="O67" s="632">
        <f t="shared" si="13"/>
        <v>3239</v>
      </c>
      <c r="P67" s="632">
        <f t="shared" si="13"/>
        <v>3253.5</v>
      </c>
      <c r="Q67" s="633">
        <f>AVERAGE(Q57:Q66)</f>
        <v>325.35000000000002</v>
      </c>
      <c r="R67" s="130">
        <f t="shared" si="0"/>
        <v>42295.5</v>
      </c>
    </row>
    <row r="68" spans="1:18" outlineLevel="2" x14ac:dyDescent="0.25">
      <c r="A68" s="39" t="s">
        <v>422</v>
      </c>
      <c r="B68" s="629" t="s">
        <v>76</v>
      </c>
      <c r="C68" s="629" t="s">
        <v>535</v>
      </c>
      <c r="D68" s="629">
        <v>450</v>
      </c>
      <c r="E68" s="629">
        <v>41</v>
      </c>
      <c r="F68" s="629">
        <v>400</v>
      </c>
      <c r="G68" s="629">
        <v>450</v>
      </c>
      <c r="H68" s="629">
        <v>450</v>
      </c>
      <c r="I68" s="629">
        <v>420</v>
      </c>
      <c r="J68" s="629">
        <v>410</v>
      </c>
      <c r="K68" s="629">
        <v>430</v>
      </c>
      <c r="L68" s="629">
        <v>450</v>
      </c>
      <c r="M68" s="629">
        <v>450</v>
      </c>
      <c r="N68" s="629">
        <v>420</v>
      </c>
      <c r="O68" s="629">
        <v>450</v>
      </c>
      <c r="P68" s="630">
        <v>401.75</v>
      </c>
      <c r="Q68" s="628">
        <f t="shared" si="12"/>
        <v>401.75</v>
      </c>
      <c r="R68" s="130">
        <f t="shared" ref="R68:R131" si="14">SUM(D68:P68)</f>
        <v>5222.75</v>
      </c>
    </row>
    <row r="69" spans="1:18" outlineLevel="2" x14ac:dyDescent="0.25">
      <c r="A69" s="4" t="s">
        <v>422</v>
      </c>
      <c r="B69" s="369" t="s">
        <v>75</v>
      </c>
      <c r="C69" s="369" t="s">
        <v>535</v>
      </c>
      <c r="D69" s="369">
        <v>350</v>
      </c>
      <c r="E69" s="369">
        <v>350</v>
      </c>
      <c r="F69" s="369">
        <v>350</v>
      </c>
      <c r="G69" s="369">
        <v>350</v>
      </c>
      <c r="H69" s="369">
        <v>350</v>
      </c>
      <c r="I69" s="369">
        <v>350</v>
      </c>
      <c r="J69" s="369">
        <v>350</v>
      </c>
      <c r="K69" s="369">
        <v>350</v>
      </c>
      <c r="L69" s="369">
        <v>350</v>
      </c>
      <c r="M69" s="369">
        <v>350</v>
      </c>
      <c r="N69" s="369">
        <v>350</v>
      </c>
      <c r="O69" s="369">
        <v>350</v>
      </c>
      <c r="P69" s="624">
        <v>350</v>
      </c>
      <c r="Q69" s="626">
        <f t="shared" si="12"/>
        <v>350</v>
      </c>
      <c r="R69" s="130">
        <f t="shared" si="14"/>
        <v>4550</v>
      </c>
    </row>
    <row r="70" spans="1:18" outlineLevel="2" x14ac:dyDescent="0.25">
      <c r="A70" s="4" t="s">
        <v>422</v>
      </c>
      <c r="B70" s="369" t="s">
        <v>74</v>
      </c>
      <c r="C70" s="369" t="s">
        <v>535</v>
      </c>
      <c r="D70" s="369"/>
      <c r="E70" s="369"/>
      <c r="F70" s="369"/>
      <c r="G70" s="369"/>
      <c r="H70" s="369"/>
      <c r="I70" s="369"/>
      <c r="J70" s="369"/>
      <c r="K70" s="369"/>
      <c r="L70" s="369"/>
      <c r="M70" s="369"/>
      <c r="N70" s="369"/>
      <c r="O70" s="369"/>
      <c r="P70" s="624"/>
      <c r="Q70" s="626">
        <v>0</v>
      </c>
      <c r="R70" s="130">
        <f t="shared" si="14"/>
        <v>0</v>
      </c>
    </row>
    <row r="71" spans="1:18" outlineLevel="2" x14ac:dyDescent="0.25">
      <c r="A71" s="4" t="s">
        <v>422</v>
      </c>
      <c r="B71" s="369" t="s">
        <v>73</v>
      </c>
      <c r="C71" s="369" t="s">
        <v>535</v>
      </c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624"/>
      <c r="Q71" s="626">
        <v>0</v>
      </c>
      <c r="R71" s="130">
        <f t="shared" si="14"/>
        <v>0</v>
      </c>
    </row>
    <row r="72" spans="1:18" outlineLevel="2" x14ac:dyDescent="0.25">
      <c r="A72" s="4" t="s">
        <v>422</v>
      </c>
      <c r="B72" s="369" t="s">
        <v>72</v>
      </c>
      <c r="C72" s="369" t="s">
        <v>535</v>
      </c>
      <c r="D72" s="369" t="s">
        <v>145</v>
      </c>
      <c r="E72" s="369" t="s">
        <v>145</v>
      </c>
      <c r="F72" s="369" t="s">
        <v>145</v>
      </c>
      <c r="G72" s="369" t="s">
        <v>145</v>
      </c>
      <c r="H72" s="369" t="s">
        <v>145</v>
      </c>
      <c r="I72" s="369" t="s">
        <v>145</v>
      </c>
      <c r="J72" s="369" t="s">
        <v>145</v>
      </c>
      <c r="K72" s="369" t="s">
        <v>145</v>
      </c>
      <c r="L72" s="369" t="s">
        <v>145</v>
      </c>
      <c r="M72" s="369" t="s">
        <v>145</v>
      </c>
      <c r="N72" s="369" t="s">
        <v>145</v>
      </c>
      <c r="O72" s="369" t="s">
        <v>145</v>
      </c>
      <c r="P72" s="624" t="s">
        <v>145</v>
      </c>
      <c r="Q72" s="626">
        <v>0</v>
      </c>
      <c r="R72" s="130">
        <f t="shared" si="14"/>
        <v>0</v>
      </c>
    </row>
    <row r="73" spans="1:18" outlineLevel="2" x14ac:dyDescent="0.25">
      <c r="A73" s="4" t="s">
        <v>422</v>
      </c>
      <c r="B73" s="369" t="s">
        <v>71</v>
      </c>
      <c r="C73" s="369" t="s">
        <v>535</v>
      </c>
      <c r="D73" s="369">
        <v>350</v>
      </c>
      <c r="E73" s="369">
        <v>370</v>
      </c>
      <c r="F73" s="369">
        <v>360</v>
      </c>
      <c r="G73" s="369">
        <v>330</v>
      </c>
      <c r="H73" s="369">
        <v>400</v>
      </c>
      <c r="I73" s="369">
        <v>380</v>
      </c>
      <c r="J73" s="369">
        <v>360</v>
      </c>
      <c r="K73" s="369">
        <v>385</v>
      </c>
      <c r="L73" s="369">
        <v>400</v>
      </c>
      <c r="M73" s="369">
        <v>380</v>
      </c>
      <c r="N73" s="369">
        <v>320</v>
      </c>
      <c r="O73" s="369">
        <v>400</v>
      </c>
      <c r="P73" s="624">
        <v>369.58333333333331</v>
      </c>
      <c r="Q73" s="626">
        <f t="shared" ref="Q73:Q96" si="15">AVERAGE(D73:P73)</f>
        <v>369.58333333333331</v>
      </c>
      <c r="R73" s="130">
        <f t="shared" si="14"/>
        <v>4804.583333333333</v>
      </c>
    </row>
    <row r="74" spans="1:18" outlineLevel="2" x14ac:dyDescent="0.25">
      <c r="A74" s="4" t="s">
        <v>422</v>
      </c>
      <c r="B74" s="369" t="s">
        <v>70</v>
      </c>
      <c r="C74" s="369" t="s">
        <v>535</v>
      </c>
      <c r="D74" s="369">
        <v>350</v>
      </c>
      <c r="E74" s="369">
        <v>380</v>
      </c>
      <c r="F74" s="369">
        <v>370</v>
      </c>
      <c r="G74" s="369">
        <v>420</v>
      </c>
      <c r="H74" s="369">
        <v>420</v>
      </c>
      <c r="I74" s="369">
        <v>500</v>
      </c>
      <c r="J74" s="369">
        <v>500</v>
      </c>
      <c r="K74" s="369">
        <v>390</v>
      </c>
      <c r="L74" s="369">
        <v>370</v>
      </c>
      <c r="M74" s="369">
        <v>380</v>
      </c>
      <c r="N74" s="369">
        <v>500</v>
      </c>
      <c r="O74" s="369">
        <v>500</v>
      </c>
      <c r="P74" s="624">
        <v>423.33333333333331</v>
      </c>
      <c r="Q74" s="626">
        <f t="shared" si="15"/>
        <v>423.33333333333331</v>
      </c>
      <c r="R74" s="130">
        <f t="shared" si="14"/>
        <v>5503.333333333333</v>
      </c>
    </row>
    <row r="75" spans="1:18" ht="15.75" outlineLevel="2" thickBot="1" x14ac:dyDescent="0.3">
      <c r="A75" s="94" t="s">
        <v>422</v>
      </c>
      <c r="B75" s="591" t="s">
        <v>14</v>
      </c>
      <c r="C75" s="591" t="s">
        <v>535</v>
      </c>
      <c r="D75" s="591">
        <v>385</v>
      </c>
      <c r="E75" s="591">
        <v>385</v>
      </c>
      <c r="F75" s="591">
        <v>350</v>
      </c>
      <c r="G75" s="591">
        <v>350</v>
      </c>
      <c r="H75" s="591">
        <v>350</v>
      </c>
      <c r="I75" s="591">
        <v>380</v>
      </c>
      <c r="J75" s="591">
        <v>360</v>
      </c>
      <c r="K75" s="591">
        <v>380</v>
      </c>
      <c r="L75" s="591">
        <v>370</v>
      </c>
      <c r="M75" s="591">
        <v>359</v>
      </c>
      <c r="N75" s="591">
        <v>360</v>
      </c>
      <c r="O75" s="591">
        <v>360</v>
      </c>
      <c r="P75" s="625">
        <v>365.75</v>
      </c>
      <c r="Q75" s="627">
        <f t="shared" si="15"/>
        <v>365.75</v>
      </c>
      <c r="R75" s="130">
        <f t="shared" si="14"/>
        <v>4754.75</v>
      </c>
    </row>
    <row r="76" spans="1:18" ht="15.75" outlineLevel="1" thickBot="1" x14ac:dyDescent="0.3">
      <c r="A76" s="631" t="s">
        <v>545</v>
      </c>
      <c r="B76" s="632"/>
      <c r="C76" s="632"/>
      <c r="D76" s="632">
        <f t="shared" ref="D76:P76" si="16">SUBTOTAL(9,D68:D75)</f>
        <v>1885</v>
      </c>
      <c r="E76" s="632">
        <f t="shared" si="16"/>
        <v>1526</v>
      </c>
      <c r="F76" s="632">
        <f t="shared" si="16"/>
        <v>1830</v>
      </c>
      <c r="G76" s="632">
        <f t="shared" si="16"/>
        <v>1900</v>
      </c>
      <c r="H76" s="632">
        <f t="shared" si="16"/>
        <v>1970</v>
      </c>
      <c r="I76" s="632">
        <f t="shared" si="16"/>
        <v>2030</v>
      </c>
      <c r="J76" s="632">
        <f t="shared" si="16"/>
        <v>1980</v>
      </c>
      <c r="K76" s="632">
        <f t="shared" si="16"/>
        <v>1935</v>
      </c>
      <c r="L76" s="632">
        <f t="shared" si="16"/>
        <v>1940</v>
      </c>
      <c r="M76" s="632">
        <f t="shared" si="16"/>
        <v>1919</v>
      </c>
      <c r="N76" s="632">
        <f t="shared" si="16"/>
        <v>1950</v>
      </c>
      <c r="O76" s="632">
        <f t="shared" si="16"/>
        <v>2060</v>
      </c>
      <c r="P76" s="632">
        <f t="shared" si="16"/>
        <v>1910.4166666666665</v>
      </c>
      <c r="Q76" s="633">
        <f>AVERAGE(Q68:Q75)</f>
        <v>238.80208333333331</v>
      </c>
      <c r="R76" s="130">
        <f t="shared" si="14"/>
        <v>24835.416666666668</v>
      </c>
    </row>
    <row r="77" spans="1:18" outlineLevel="2" x14ac:dyDescent="0.25">
      <c r="A77" s="39" t="s">
        <v>418</v>
      </c>
      <c r="B77" s="629" t="s">
        <v>60</v>
      </c>
      <c r="C77" s="629" t="s">
        <v>535</v>
      </c>
      <c r="D77" s="629">
        <v>475</v>
      </c>
      <c r="E77" s="629">
        <v>475</v>
      </c>
      <c r="F77" s="629">
        <v>475</v>
      </c>
      <c r="G77" s="629">
        <v>475</v>
      </c>
      <c r="H77" s="629">
        <v>475</v>
      </c>
      <c r="I77" s="629">
        <v>475</v>
      </c>
      <c r="J77" s="629">
        <v>475</v>
      </c>
      <c r="K77" s="629">
        <v>475</v>
      </c>
      <c r="L77" s="629">
        <v>475</v>
      </c>
      <c r="M77" s="629">
        <v>475</v>
      </c>
      <c r="N77" s="629">
        <v>475</v>
      </c>
      <c r="O77" s="629">
        <v>475</v>
      </c>
      <c r="P77" s="630">
        <v>475</v>
      </c>
      <c r="Q77" s="628">
        <f t="shared" si="15"/>
        <v>475</v>
      </c>
      <c r="R77" s="130">
        <f t="shared" si="14"/>
        <v>6175</v>
      </c>
    </row>
    <row r="78" spans="1:18" outlineLevel="2" x14ac:dyDescent="0.25">
      <c r="A78" s="4" t="s">
        <v>418</v>
      </c>
      <c r="B78" s="369" t="s">
        <v>61</v>
      </c>
      <c r="C78" s="369" t="s">
        <v>535</v>
      </c>
      <c r="D78" s="369">
        <v>450</v>
      </c>
      <c r="E78" s="369">
        <v>450</v>
      </c>
      <c r="F78" s="369">
        <v>450</v>
      </c>
      <c r="G78" s="369">
        <v>450</v>
      </c>
      <c r="H78" s="369">
        <v>450</v>
      </c>
      <c r="I78" s="369">
        <v>450</v>
      </c>
      <c r="J78" s="369">
        <v>450</v>
      </c>
      <c r="K78" s="369">
        <v>450</v>
      </c>
      <c r="L78" s="369">
        <v>450</v>
      </c>
      <c r="M78" s="369">
        <v>450</v>
      </c>
      <c r="N78" s="369">
        <v>450</v>
      </c>
      <c r="O78" s="369">
        <v>450</v>
      </c>
      <c r="P78" s="624">
        <v>450</v>
      </c>
      <c r="Q78" s="626">
        <f t="shared" si="15"/>
        <v>450</v>
      </c>
      <c r="R78" s="130">
        <f t="shared" si="14"/>
        <v>5850</v>
      </c>
    </row>
    <row r="79" spans="1:18" outlineLevel="2" x14ac:dyDescent="0.25">
      <c r="A79" s="4" t="s">
        <v>418</v>
      </c>
      <c r="B79" s="369" t="s">
        <v>62</v>
      </c>
      <c r="C79" s="369" t="s">
        <v>535</v>
      </c>
      <c r="D79" s="369" t="s">
        <v>145</v>
      </c>
      <c r="E79" s="369" t="s">
        <v>145</v>
      </c>
      <c r="F79" s="369" t="s">
        <v>145</v>
      </c>
      <c r="G79" s="369" t="s">
        <v>145</v>
      </c>
      <c r="H79" s="369" t="s">
        <v>145</v>
      </c>
      <c r="I79" s="369" t="s">
        <v>145</v>
      </c>
      <c r="J79" s="369" t="s">
        <v>145</v>
      </c>
      <c r="K79" s="369" t="s">
        <v>145</v>
      </c>
      <c r="L79" s="369" t="s">
        <v>145</v>
      </c>
      <c r="M79" s="369" t="s">
        <v>145</v>
      </c>
      <c r="N79" s="369" t="s">
        <v>145</v>
      </c>
      <c r="O79" s="369" t="s">
        <v>145</v>
      </c>
      <c r="P79" s="624" t="s">
        <v>145</v>
      </c>
      <c r="Q79" s="626">
        <v>0</v>
      </c>
      <c r="R79" s="130">
        <f t="shared" si="14"/>
        <v>0</v>
      </c>
    </row>
    <row r="80" spans="1:18" outlineLevel="2" x14ac:dyDescent="0.25">
      <c r="A80" s="4" t="s">
        <v>418</v>
      </c>
      <c r="B80" s="369" t="s">
        <v>63</v>
      </c>
      <c r="C80" s="369" t="s">
        <v>535</v>
      </c>
      <c r="D80" s="369">
        <v>460</v>
      </c>
      <c r="E80" s="369">
        <v>440</v>
      </c>
      <c r="F80" s="369">
        <v>400</v>
      </c>
      <c r="G80" s="369">
        <v>480</v>
      </c>
      <c r="H80" s="369">
        <v>460</v>
      </c>
      <c r="I80" s="369">
        <v>470</v>
      </c>
      <c r="J80" s="369">
        <v>420</v>
      </c>
      <c r="K80" s="369">
        <v>420</v>
      </c>
      <c r="L80" s="369">
        <v>480</v>
      </c>
      <c r="M80" s="369">
        <v>450</v>
      </c>
      <c r="N80" s="369">
        <v>470</v>
      </c>
      <c r="O80" s="369">
        <v>480</v>
      </c>
      <c r="P80" s="624">
        <v>452.5</v>
      </c>
      <c r="Q80" s="626">
        <f t="shared" si="15"/>
        <v>452.5</v>
      </c>
      <c r="R80" s="130">
        <f t="shared" si="14"/>
        <v>5882.5</v>
      </c>
    </row>
    <row r="81" spans="1:18" outlineLevel="2" x14ac:dyDescent="0.25">
      <c r="A81" s="4" t="s">
        <v>418</v>
      </c>
      <c r="B81" s="369" t="s">
        <v>64</v>
      </c>
      <c r="C81" s="369" t="s">
        <v>535</v>
      </c>
      <c r="D81" s="369">
        <v>350</v>
      </c>
      <c r="E81" s="369">
        <v>350</v>
      </c>
      <c r="F81" s="369">
        <v>320</v>
      </c>
      <c r="G81" s="369">
        <v>310</v>
      </c>
      <c r="H81" s="369">
        <v>300</v>
      </c>
      <c r="I81" s="369">
        <v>350</v>
      </c>
      <c r="J81" s="369">
        <v>310</v>
      </c>
      <c r="K81" s="369">
        <v>320</v>
      </c>
      <c r="L81" s="369">
        <v>340</v>
      </c>
      <c r="M81" s="369">
        <v>300</v>
      </c>
      <c r="N81" s="369">
        <v>300</v>
      </c>
      <c r="O81" s="369">
        <v>320</v>
      </c>
      <c r="P81" s="624">
        <v>322.5</v>
      </c>
      <c r="Q81" s="626">
        <f t="shared" si="15"/>
        <v>322.5</v>
      </c>
      <c r="R81" s="130">
        <f t="shared" si="14"/>
        <v>4192.5</v>
      </c>
    </row>
    <row r="82" spans="1:18" outlineLevel="2" x14ac:dyDescent="0.25">
      <c r="A82" s="4" t="s">
        <v>418</v>
      </c>
      <c r="B82" s="369" t="s">
        <v>65</v>
      </c>
      <c r="C82" s="369" t="s">
        <v>535</v>
      </c>
      <c r="D82" s="369">
        <v>450</v>
      </c>
      <c r="E82" s="369">
        <v>450</v>
      </c>
      <c r="F82" s="369">
        <v>450</v>
      </c>
      <c r="G82" s="369">
        <v>450</v>
      </c>
      <c r="H82" s="369">
        <v>450</v>
      </c>
      <c r="I82" s="369">
        <v>450</v>
      </c>
      <c r="J82" s="369">
        <v>450</v>
      </c>
      <c r="K82" s="369">
        <v>450</v>
      </c>
      <c r="L82" s="369">
        <v>450</v>
      </c>
      <c r="M82" s="369">
        <v>450</v>
      </c>
      <c r="N82" s="369">
        <v>450</v>
      </c>
      <c r="O82" s="369">
        <v>450</v>
      </c>
      <c r="P82" s="624">
        <v>450</v>
      </c>
      <c r="Q82" s="626">
        <f t="shared" si="15"/>
        <v>450</v>
      </c>
      <c r="R82" s="130">
        <f t="shared" si="14"/>
        <v>5850</v>
      </c>
    </row>
    <row r="83" spans="1:18" outlineLevel="2" x14ac:dyDescent="0.25">
      <c r="A83" s="4" t="s">
        <v>418</v>
      </c>
      <c r="B83" s="369" t="s">
        <v>66</v>
      </c>
      <c r="C83" s="369" t="s">
        <v>535</v>
      </c>
      <c r="D83" s="369">
        <v>500</v>
      </c>
      <c r="E83" s="369">
        <v>470</v>
      </c>
      <c r="F83" s="369">
        <v>450</v>
      </c>
      <c r="G83" s="369">
        <v>400</v>
      </c>
      <c r="H83" s="369">
        <v>420</v>
      </c>
      <c r="I83" s="369">
        <v>450</v>
      </c>
      <c r="J83" s="369">
        <v>460</v>
      </c>
      <c r="K83" s="369">
        <v>450</v>
      </c>
      <c r="L83" s="369">
        <v>450</v>
      </c>
      <c r="M83" s="369">
        <v>450</v>
      </c>
      <c r="N83" s="369">
        <v>450</v>
      </c>
      <c r="O83" s="369">
        <v>450</v>
      </c>
      <c r="P83" s="624">
        <v>450</v>
      </c>
      <c r="Q83" s="626">
        <f t="shared" si="15"/>
        <v>450</v>
      </c>
      <c r="R83" s="130">
        <f t="shared" si="14"/>
        <v>5850</v>
      </c>
    </row>
    <row r="84" spans="1:18" outlineLevel="2" x14ac:dyDescent="0.25">
      <c r="A84" s="4" t="s">
        <v>418</v>
      </c>
      <c r="B84" s="369" t="s">
        <v>67</v>
      </c>
      <c r="C84" s="369" t="s">
        <v>535</v>
      </c>
      <c r="D84" s="369">
        <v>360</v>
      </c>
      <c r="E84" s="369">
        <v>360</v>
      </c>
      <c r="F84" s="369">
        <v>355</v>
      </c>
      <c r="G84" s="369">
        <v>350</v>
      </c>
      <c r="H84" s="369">
        <v>350</v>
      </c>
      <c r="I84" s="369">
        <v>350</v>
      </c>
      <c r="J84" s="369">
        <v>350</v>
      </c>
      <c r="K84" s="369">
        <v>350</v>
      </c>
      <c r="L84" s="369">
        <v>350</v>
      </c>
      <c r="M84" s="369">
        <v>350</v>
      </c>
      <c r="N84" s="369">
        <v>350</v>
      </c>
      <c r="O84" s="369">
        <v>350</v>
      </c>
      <c r="P84" s="624">
        <v>352.08333333333331</v>
      </c>
      <c r="Q84" s="626">
        <f t="shared" si="15"/>
        <v>352.08333333333331</v>
      </c>
      <c r="R84" s="130">
        <f t="shared" si="14"/>
        <v>4577.083333333333</v>
      </c>
    </row>
    <row r="85" spans="1:18" outlineLevel="2" x14ac:dyDescent="0.25">
      <c r="A85" s="4" t="s">
        <v>418</v>
      </c>
      <c r="B85" s="369" t="s">
        <v>68</v>
      </c>
      <c r="C85" s="369" t="s">
        <v>535</v>
      </c>
      <c r="D85" s="369">
        <v>280</v>
      </c>
      <c r="E85" s="369">
        <v>305</v>
      </c>
      <c r="F85" s="369">
        <v>310</v>
      </c>
      <c r="G85" s="369">
        <v>309</v>
      </c>
      <c r="H85" s="369">
        <v>330</v>
      </c>
      <c r="I85" s="369">
        <v>325</v>
      </c>
      <c r="J85" s="369">
        <v>298</v>
      </c>
      <c r="K85" s="369">
        <v>300</v>
      </c>
      <c r="L85" s="369">
        <v>298</v>
      </c>
      <c r="M85" s="369">
        <v>320</v>
      </c>
      <c r="N85" s="369">
        <v>350</v>
      </c>
      <c r="O85" s="369">
        <v>340</v>
      </c>
      <c r="P85" s="624">
        <v>313.75</v>
      </c>
      <c r="Q85" s="626">
        <f t="shared" si="15"/>
        <v>313.75</v>
      </c>
      <c r="R85" s="130">
        <f t="shared" si="14"/>
        <v>4078.75</v>
      </c>
    </row>
    <row r="86" spans="1:18" outlineLevel="2" x14ac:dyDescent="0.25">
      <c r="A86" s="4" t="s">
        <v>418</v>
      </c>
      <c r="B86" s="369" t="s">
        <v>13</v>
      </c>
      <c r="C86" s="369" t="s">
        <v>535</v>
      </c>
      <c r="D86" s="369" t="s">
        <v>145</v>
      </c>
      <c r="E86" s="369" t="s">
        <v>145</v>
      </c>
      <c r="F86" s="369" t="s">
        <v>145</v>
      </c>
      <c r="G86" s="369" t="s">
        <v>145</v>
      </c>
      <c r="H86" s="369" t="s">
        <v>145</v>
      </c>
      <c r="I86" s="369" t="s">
        <v>145</v>
      </c>
      <c r="J86" s="369" t="s">
        <v>145</v>
      </c>
      <c r="K86" s="369" t="s">
        <v>145</v>
      </c>
      <c r="L86" s="369" t="s">
        <v>145</v>
      </c>
      <c r="M86" s="369" t="s">
        <v>145</v>
      </c>
      <c r="N86" s="369" t="s">
        <v>145</v>
      </c>
      <c r="O86" s="369" t="s">
        <v>145</v>
      </c>
      <c r="P86" s="624" t="s">
        <v>145</v>
      </c>
      <c r="Q86" s="626">
        <v>0</v>
      </c>
      <c r="R86" s="130">
        <f t="shared" si="14"/>
        <v>0</v>
      </c>
    </row>
    <row r="87" spans="1:18" ht="15.75" outlineLevel="2" thickBot="1" x14ac:dyDescent="0.3">
      <c r="A87" s="94" t="s">
        <v>418</v>
      </c>
      <c r="B87" s="591" t="s">
        <v>69</v>
      </c>
      <c r="C87" s="591" t="s">
        <v>535</v>
      </c>
      <c r="D87" s="591">
        <v>240</v>
      </c>
      <c r="E87" s="591">
        <v>240</v>
      </c>
      <c r="F87" s="591">
        <v>240</v>
      </c>
      <c r="G87" s="591">
        <v>241</v>
      </c>
      <c r="H87" s="591">
        <v>240</v>
      </c>
      <c r="I87" s="591">
        <v>238</v>
      </c>
      <c r="J87" s="591">
        <v>243</v>
      </c>
      <c r="K87" s="591">
        <v>240</v>
      </c>
      <c r="L87" s="591">
        <v>240</v>
      </c>
      <c r="M87" s="591">
        <v>240</v>
      </c>
      <c r="N87" s="591">
        <v>241</v>
      </c>
      <c r="O87" s="591">
        <v>239</v>
      </c>
      <c r="P87" s="625">
        <v>240.16666666666666</v>
      </c>
      <c r="Q87" s="627">
        <f t="shared" si="15"/>
        <v>240.16666666666666</v>
      </c>
      <c r="R87" s="130">
        <f t="shared" si="14"/>
        <v>3122.1666666666665</v>
      </c>
    </row>
    <row r="88" spans="1:18" ht="15.75" outlineLevel="1" thickBot="1" x14ac:dyDescent="0.3">
      <c r="A88" s="631" t="s">
        <v>546</v>
      </c>
      <c r="B88" s="632"/>
      <c r="C88" s="632"/>
      <c r="D88" s="632">
        <f t="shared" ref="D88:P88" si="17">SUBTOTAL(9,D77:D87)</f>
        <v>3565</v>
      </c>
      <c r="E88" s="632">
        <f t="shared" si="17"/>
        <v>3540</v>
      </c>
      <c r="F88" s="632">
        <f t="shared" si="17"/>
        <v>3450</v>
      </c>
      <c r="G88" s="632">
        <f t="shared" si="17"/>
        <v>3465</v>
      </c>
      <c r="H88" s="632">
        <f t="shared" si="17"/>
        <v>3475</v>
      </c>
      <c r="I88" s="632">
        <f t="shared" si="17"/>
        <v>3558</v>
      </c>
      <c r="J88" s="632">
        <f t="shared" si="17"/>
        <v>3456</v>
      </c>
      <c r="K88" s="632">
        <f t="shared" si="17"/>
        <v>3455</v>
      </c>
      <c r="L88" s="632">
        <f t="shared" si="17"/>
        <v>3533</v>
      </c>
      <c r="M88" s="632">
        <f t="shared" si="17"/>
        <v>3485</v>
      </c>
      <c r="N88" s="632">
        <f t="shared" si="17"/>
        <v>3536</v>
      </c>
      <c r="O88" s="632">
        <f t="shared" si="17"/>
        <v>3554</v>
      </c>
      <c r="P88" s="632">
        <f t="shared" si="17"/>
        <v>3506</v>
      </c>
      <c r="Q88" s="633">
        <f>AVERAGE(Q77:Q87)</f>
        <v>318.72727272727275</v>
      </c>
      <c r="R88" s="130">
        <f t="shared" si="14"/>
        <v>45578</v>
      </c>
    </row>
    <row r="89" spans="1:18" outlineLevel="2" x14ac:dyDescent="0.25">
      <c r="A89" s="39" t="s">
        <v>720</v>
      </c>
      <c r="B89" s="629" t="s">
        <v>59</v>
      </c>
      <c r="C89" s="629" t="s">
        <v>535</v>
      </c>
      <c r="D89" s="629">
        <v>420</v>
      </c>
      <c r="E89" s="629">
        <v>420</v>
      </c>
      <c r="F89" s="629">
        <v>420</v>
      </c>
      <c r="G89" s="629">
        <v>420</v>
      </c>
      <c r="H89" s="629">
        <v>420</v>
      </c>
      <c r="I89" s="629">
        <v>420</v>
      </c>
      <c r="J89" s="629">
        <v>420</v>
      </c>
      <c r="K89" s="629">
        <v>420</v>
      </c>
      <c r="L89" s="629">
        <v>420</v>
      </c>
      <c r="M89" s="629">
        <v>420</v>
      </c>
      <c r="N89" s="629">
        <v>420</v>
      </c>
      <c r="O89" s="629">
        <v>420</v>
      </c>
      <c r="P89" s="630">
        <v>420</v>
      </c>
      <c r="Q89" s="628">
        <f t="shared" si="15"/>
        <v>420</v>
      </c>
      <c r="R89" s="130">
        <f t="shared" si="14"/>
        <v>5460</v>
      </c>
    </row>
    <row r="90" spans="1:18" outlineLevel="2" x14ac:dyDescent="0.25">
      <c r="A90" s="4" t="s">
        <v>720</v>
      </c>
      <c r="B90" s="369" t="s">
        <v>58</v>
      </c>
      <c r="C90" s="369" t="s">
        <v>535</v>
      </c>
      <c r="D90" s="369">
        <v>424</v>
      </c>
      <c r="E90" s="369">
        <v>424</v>
      </c>
      <c r="F90" s="369">
        <v>424</v>
      </c>
      <c r="G90" s="369">
        <v>424</v>
      </c>
      <c r="H90" s="369">
        <v>424</v>
      </c>
      <c r="I90" s="369">
        <v>424</v>
      </c>
      <c r="J90" s="369">
        <v>424</v>
      </c>
      <c r="K90" s="369">
        <v>424</v>
      </c>
      <c r="L90" s="369">
        <v>424</v>
      </c>
      <c r="M90" s="369">
        <v>424</v>
      </c>
      <c r="N90" s="369">
        <v>424</v>
      </c>
      <c r="O90" s="369">
        <v>424</v>
      </c>
      <c r="P90" s="624">
        <v>424</v>
      </c>
      <c r="Q90" s="626">
        <f t="shared" si="15"/>
        <v>424</v>
      </c>
      <c r="R90" s="130">
        <f t="shared" si="14"/>
        <v>5512</v>
      </c>
    </row>
    <row r="91" spans="1:18" outlineLevel="2" x14ac:dyDescent="0.25">
      <c r="A91" s="4" t="s">
        <v>720</v>
      </c>
      <c r="B91" s="369" t="s">
        <v>57</v>
      </c>
      <c r="C91" s="369" t="s">
        <v>535</v>
      </c>
      <c r="D91" s="369">
        <v>480</v>
      </c>
      <c r="E91" s="369">
        <v>480</v>
      </c>
      <c r="F91" s="369">
        <v>480</v>
      </c>
      <c r="G91" s="369">
        <v>480</v>
      </c>
      <c r="H91" s="369">
        <v>480</v>
      </c>
      <c r="I91" s="369">
        <v>480</v>
      </c>
      <c r="J91" s="369">
        <v>480</v>
      </c>
      <c r="K91" s="369">
        <v>480</v>
      </c>
      <c r="L91" s="369">
        <v>480</v>
      </c>
      <c r="M91" s="369">
        <v>480</v>
      </c>
      <c r="N91" s="369">
        <v>480</v>
      </c>
      <c r="O91" s="369">
        <v>480</v>
      </c>
      <c r="P91" s="624">
        <v>480</v>
      </c>
      <c r="Q91" s="626">
        <f t="shared" si="15"/>
        <v>480</v>
      </c>
      <c r="R91" s="130">
        <f t="shared" si="14"/>
        <v>6240</v>
      </c>
    </row>
    <row r="92" spans="1:18" outlineLevel="2" x14ac:dyDescent="0.25">
      <c r="A92" s="4" t="s">
        <v>720</v>
      </c>
      <c r="B92" s="369" t="s">
        <v>56</v>
      </c>
      <c r="C92" s="369" t="s">
        <v>535</v>
      </c>
      <c r="D92" s="369">
        <v>430</v>
      </c>
      <c r="E92" s="369">
        <v>370</v>
      </c>
      <c r="F92" s="369">
        <v>390</v>
      </c>
      <c r="G92" s="369">
        <v>370</v>
      </c>
      <c r="H92" s="369">
        <v>370</v>
      </c>
      <c r="I92" s="369">
        <v>380</v>
      </c>
      <c r="J92" s="369">
        <v>370</v>
      </c>
      <c r="K92" s="369">
        <v>390</v>
      </c>
      <c r="L92" s="369">
        <v>400</v>
      </c>
      <c r="M92" s="369">
        <v>400</v>
      </c>
      <c r="N92" s="369">
        <v>390</v>
      </c>
      <c r="O92" s="369">
        <v>420</v>
      </c>
      <c r="P92" s="624">
        <v>390</v>
      </c>
      <c r="Q92" s="626">
        <f t="shared" si="15"/>
        <v>390</v>
      </c>
      <c r="R92" s="130">
        <f t="shared" si="14"/>
        <v>5070</v>
      </c>
    </row>
    <row r="93" spans="1:18" outlineLevel="2" x14ac:dyDescent="0.25">
      <c r="A93" s="4" t="s">
        <v>720</v>
      </c>
      <c r="B93" s="369" t="s">
        <v>55</v>
      </c>
      <c r="C93" s="369" t="s">
        <v>535</v>
      </c>
      <c r="D93" s="369"/>
      <c r="E93" s="369"/>
      <c r="F93" s="369"/>
      <c r="G93" s="369"/>
      <c r="H93" s="369"/>
      <c r="I93" s="369"/>
      <c r="J93" s="369"/>
      <c r="K93" s="369"/>
      <c r="L93" s="369"/>
      <c r="M93" s="369"/>
      <c r="N93" s="369"/>
      <c r="O93" s="369"/>
      <c r="P93" s="624"/>
      <c r="Q93" s="626">
        <v>0</v>
      </c>
      <c r="R93" s="130">
        <f t="shared" si="14"/>
        <v>0</v>
      </c>
    </row>
    <row r="94" spans="1:18" outlineLevel="2" x14ac:dyDescent="0.25">
      <c r="A94" s="4" t="s">
        <v>720</v>
      </c>
      <c r="B94" s="369" t="s">
        <v>54</v>
      </c>
      <c r="C94" s="369" t="s">
        <v>535</v>
      </c>
      <c r="D94" s="369">
        <v>350</v>
      </c>
      <c r="E94" s="369">
        <v>375</v>
      </c>
      <c r="F94" s="369">
        <v>360</v>
      </c>
      <c r="G94" s="369">
        <v>400</v>
      </c>
      <c r="H94" s="369">
        <v>410</v>
      </c>
      <c r="I94" s="369">
        <v>350</v>
      </c>
      <c r="J94" s="369">
        <v>370</v>
      </c>
      <c r="K94" s="369">
        <v>380</v>
      </c>
      <c r="L94" s="369">
        <v>400</v>
      </c>
      <c r="M94" s="369">
        <v>390</v>
      </c>
      <c r="N94" s="369">
        <v>400</v>
      </c>
      <c r="O94" s="369">
        <v>390</v>
      </c>
      <c r="P94" s="624">
        <v>381.25</v>
      </c>
      <c r="Q94" s="626">
        <f t="shared" si="15"/>
        <v>381.25</v>
      </c>
      <c r="R94" s="130">
        <f t="shared" si="14"/>
        <v>4956.25</v>
      </c>
    </row>
    <row r="95" spans="1:18" outlineLevel="2" x14ac:dyDescent="0.25">
      <c r="A95" s="4" t="s">
        <v>720</v>
      </c>
      <c r="B95" s="369" t="s">
        <v>53</v>
      </c>
      <c r="C95" s="369" t="s">
        <v>535</v>
      </c>
      <c r="D95" s="369">
        <v>470</v>
      </c>
      <c r="E95" s="369">
        <v>480</v>
      </c>
      <c r="F95" s="369">
        <v>470</v>
      </c>
      <c r="G95" s="369">
        <v>480</v>
      </c>
      <c r="H95" s="369">
        <v>470</v>
      </c>
      <c r="I95" s="369">
        <v>460</v>
      </c>
      <c r="J95" s="369">
        <v>460</v>
      </c>
      <c r="K95" s="369">
        <v>480</v>
      </c>
      <c r="L95" s="369">
        <v>470</v>
      </c>
      <c r="M95" s="369">
        <v>470</v>
      </c>
      <c r="N95" s="369">
        <v>460</v>
      </c>
      <c r="O95" s="369">
        <v>460</v>
      </c>
      <c r="P95" s="624">
        <v>469.16666666666669</v>
      </c>
      <c r="Q95" s="626">
        <f t="shared" si="15"/>
        <v>469.16666666666669</v>
      </c>
      <c r="R95" s="130">
        <f t="shared" si="14"/>
        <v>6099.166666666667</v>
      </c>
    </row>
    <row r="96" spans="1:18" ht="15.75" outlineLevel="2" thickBot="1" x14ac:dyDescent="0.3">
      <c r="A96" s="94" t="s">
        <v>720</v>
      </c>
      <c r="B96" s="591" t="s">
        <v>52</v>
      </c>
      <c r="C96" s="591" t="s">
        <v>535</v>
      </c>
      <c r="D96" s="591">
        <v>430</v>
      </c>
      <c r="E96" s="591">
        <v>430</v>
      </c>
      <c r="F96" s="591">
        <v>430</v>
      </c>
      <c r="G96" s="591">
        <v>430</v>
      </c>
      <c r="H96" s="591">
        <v>430</v>
      </c>
      <c r="I96" s="591">
        <v>430</v>
      </c>
      <c r="J96" s="591">
        <v>430</v>
      </c>
      <c r="K96" s="591">
        <v>430</v>
      </c>
      <c r="L96" s="591">
        <v>430</v>
      </c>
      <c r="M96" s="591">
        <v>430</v>
      </c>
      <c r="N96" s="591">
        <v>430</v>
      </c>
      <c r="O96" s="591">
        <v>430</v>
      </c>
      <c r="P96" s="625">
        <v>430</v>
      </c>
      <c r="Q96" s="627">
        <f t="shared" si="15"/>
        <v>430</v>
      </c>
      <c r="R96" s="130">
        <f t="shared" si="14"/>
        <v>5590</v>
      </c>
    </row>
    <row r="97" spans="1:18" ht="15.75" outlineLevel="1" thickBot="1" x14ac:dyDescent="0.3">
      <c r="A97" s="631" t="s">
        <v>723</v>
      </c>
      <c r="B97" s="632"/>
      <c r="C97" s="632"/>
      <c r="D97" s="632">
        <f t="shared" ref="D97:P97" si="18">SUBTOTAL(9,D89:D96)</f>
        <v>3004</v>
      </c>
      <c r="E97" s="632">
        <f t="shared" si="18"/>
        <v>2979</v>
      </c>
      <c r="F97" s="632">
        <f t="shared" si="18"/>
        <v>2974</v>
      </c>
      <c r="G97" s="632">
        <f t="shared" si="18"/>
        <v>3004</v>
      </c>
      <c r="H97" s="632">
        <f t="shared" si="18"/>
        <v>3004</v>
      </c>
      <c r="I97" s="632">
        <f t="shared" si="18"/>
        <v>2944</v>
      </c>
      <c r="J97" s="632">
        <f t="shared" si="18"/>
        <v>2954</v>
      </c>
      <c r="K97" s="632">
        <f t="shared" si="18"/>
        <v>3004</v>
      </c>
      <c r="L97" s="632">
        <f t="shared" si="18"/>
        <v>3024</v>
      </c>
      <c r="M97" s="632">
        <f t="shared" si="18"/>
        <v>3014</v>
      </c>
      <c r="N97" s="632">
        <f t="shared" si="18"/>
        <v>3004</v>
      </c>
      <c r="O97" s="632">
        <f t="shared" si="18"/>
        <v>3024</v>
      </c>
      <c r="P97" s="632">
        <f t="shared" si="18"/>
        <v>2994.4166666666665</v>
      </c>
      <c r="Q97" s="633">
        <f>AVERAGE(Q89:Q96)</f>
        <v>374.30208333333331</v>
      </c>
      <c r="R97" s="130">
        <f t="shared" si="14"/>
        <v>38927.416666666664</v>
      </c>
    </row>
    <row r="98" spans="1:18" outlineLevel="2" x14ac:dyDescent="0.25">
      <c r="A98" s="39" t="s">
        <v>51</v>
      </c>
      <c r="B98" s="629" t="s">
        <v>22</v>
      </c>
      <c r="C98" s="629" t="s">
        <v>535</v>
      </c>
      <c r="D98" s="629" t="s">
        <v>145</v>
      </c>
      <c r="E98" s="629" t="s">
        <v>145</v>
      </c>
      <c r="F98" s="629" t="s">
        <v>145</v>
      </c>
      <c r="G98" s="629" t="s">
        <v>145</v>
      </c>
      <c r="H98" s="629" t="s">
        <v>145</v>
      </c>
      <c r="I98" s="629" t="s">
        <v>145</v>
      </c>
      <c r="J98" s="629" t="s">
        <v>145</v>
      </c>
      <c r="K98" s="629" t="s">
        <v>145</v>
      </c>
      <c r="L98" s="629" t="s">
        <v>145</v>
      </c>
      <c r="M98" s="629" t="s">
        <v>145</v>
      </c>
      <c r="N98" s="629" t="s">
        <v>145</v>
      </c>
      <c r="O98" s="629" t="s">
        <v>145</v>
      </c>
      <c r="P98" s="630" t="s">
        <v>145</v>
      </c>
      <c r="Q98" s="628">
        <v>0</v>
      </c>
      <c r="R98" s="130">
        <f t="shared" si="14"/>
        <v>0</v>
      </c>
    </row>
    <row r="99" spans="1:18" ht="15.75" outlineLevel="2" thickBot="1" x14ac:dyDescent="0.3">
      <c r="A99" s="94" t="s">
        <v>51</v>
      </c>
      <c r="B99" s="591" t="s">
        <v>51</v>
      </c>
      <c r="C99" s="591" t="s">
        <v>535</v>
      </c>
      <c r="D99" s="591"/>
      <c r="E99" s="591"/>
      <c r="F99" s="591"/>
      <c r="G99" s="591"/>
      <c r="H99" s="591"/>
      <c r="I99" s="591"/>
      <c r="J99" s="591"/>
      <c r="K99" s="591"/>
      <c r="L99" s="591"/>
      <c r="M99" s="591"/>
      <c r="N99" s="591"/>
      <c r="O99" s="591"/>
      <c r="P99" s="625"/>
      <c r="Q99" s="627">
        <v>0</v>
      </c>
      <c r="R99" s="130">
        <f t="shared" si="14"/>
        <v>0</v>
      </c>
    </row>
    <row r="100" spans="1:18" ht="15.75" outlineLevel="1" thickBot="1" x14ac:dyDescent="0.3">
      <c r="A100" s="631" t="s">
        <v>548</v>
      </c>
      <c r="B100" s="632"/>
      <c r="C100" s="632"/>
      <c r="D100" s="632">
        <f t="shared" ref="D100:P100" si="19">SUBTOTAL(9,D98:D99)</f>
        <v>0</v>
      </c>
      <c r="E100" s="632">
        <f t="shared" si="19"/>
        <v>0</v>
      </c>
      <c r="F100" s="632">
        <f t="shared" si="19"/>
        <v>0</v>
      </c>
      <c r="G100" s="632">
        <f t="shared" si="19"/>
        <v>0</v>
      </c>
      <c r="H100" s="632">
        <f t="shared" si="19"/>
        <v>0</v>
      </c>
      <c r="I100" s="632">
        <f t="shared" si="19"/>
        <v>0</v>
      </c>
      <c r="J100" s="632">
        <f t="shared" si="19"/>
        <v>0</v>
      </c>
      <c r="K100" s="632">
        <f t="shared" si="19"/>
        <v>0</v>
      </c>
      <c r="L100" s="632">
        <f t="shared" si="19"/>
        <v>0</v>
      </c>
      <c r="M100" s="632">
        <f t="shared" si="19"/>
        <v>0</v>
      </c>
      <c r="N100" s="632">
        <f t="shared" si="19"/>
        <v>0</v>
      </c>
      <c r="O100" s="632">
        <f t="shared" si="19"/>
        <v>0</v>
      </c>
      <c r="P100" s="632">
        <f t="shared" si="19"/>
        <v>0</v>
      </c>
      <c r="Q100" s="633"/>
      <c r="R100" s="130">
        <f t="shared" si="14"/>
        <v>0</v>
      </c>
    </row>
    <row r="101" spans="1:18" outlineLevel="2" x14ac:dyDescent="0.25">
      <c r="A101" s="39" t="s">
        <v>415</v>
      </c>
      <c r="B101" s="629" t="s">
        <v>50</v>
      </c>
      <c r="C101" s="629" t="s">
        <v>535</v>
      </c>
      <c r="D101" s="629" t="s">
        <v>145</v>
      </c>
      <c r="E101" s="629" t="s">
        <v>145</v>
      </c>
      <c r="F101" s="629" t="s">
        <v>145</v>
      </c>
      <c r="G101" s="629" t="s">
        <v>145</v>
      </c>
      <c r="H101" s="629" t="s">
        <v>145</v>
      </c>
      <c r="I101" s="629" t="s">
        <v>145</v>
      </c>
      <c r="J101" s="629" t="s">
        <v>145</v>
      </c>
      <c r="K101" s="629" t="s">
        <v>145</v>
      </c>
      <c r="L101" s="629" t="s">
        <v>145</v>
      </c>
      <c r="M101" s="629" t="s">
        <v>145</v>
      </c>
      <c r="N101" s="629" t="s">
        <v>145</v>
      </c>
      <c r="O101" s="629" t="s">
        <v>145</v>
      </c>
      <c r="P101" s="630" t="s">
        <v>145</v>
      </c>
      <c r="Q101" s="628">
        <v>0</v>
      </c>
      <c r="R101" s="130">
        <f t="shared" si="14"/>
        <v>0</v>
      </c>
    </row>
    <row r="102" spans="1:18" outlineLevel="2" x14ac:dyDescent="0.25">
      <c r="A102" s="4" t="s">
        <v>415</v>
      </c>
      <c r="B102" s="369" t="s">
        <v>49</v>
      </c>
      <c r="C102" s="369" t="s">
        <v>535</v>
      </c>
      <c r="D102" s="369">
        <v>275</v>
      </c>
      <c r="E102" s="369">
        <v>274</v>
      </c>
      <c r="F102" s="369">
        <v>274</v>
      </c>
      <c r="G102" s="369">
        <v>273</v>
      </c>
      <c r="H102" s="369">
        <v>274</v>
      </c>
      <c r="I102" s="369">
        <v>276</v>
      </c>
      <c r="J102" s="369">
        <v>276</v>
      </c>
      <c r="K102" s="369">
        <v>278</v>
      </c>
      <c r="L102" s="369">
        <v>280</v>
      </c>
      <c r="M102" s="369">
        <v>280</v>
      </c>
      <c r="N102" s="369">
        <v>280</v>
      </c>
      <c r="O102" s="369">
        <v>280</v>
      </c>
      <c r="P102" s="624">
        <v>276.66666666666669</v>
      </c>
      <c r="Q102" s="626">
        <f t="shared" ref="Q102:Q104" si="20">AVERAGE(D102:P102)</f>
        <v>276.66666666666663</v>
      </c>
      <c r="R102" s="130">
        <f t="shared" si="14"/>
        <v>3596.6666666666665</v>
      </c>
    </row>
    <row r="103" spans="1:18" outlineLevel="2" x14ac:dyDescent="0.25">
      <c r="A103" s="4" t="s">
        <v>415</v>
      </c>
      <c r="B103" s="369" t="s">
        <v>48</v>
      </c>
      <c r="C103" s="369" t="s">
        <v>535</v>
      </c>
      <c r="D103" s="369">
        <v>421</v>
      </c>
      <c r="E103" s="369">
        <v>389</v>
      </c>
      <c r="F103" s="369">
        <v>395</v>
      </c>
      <c r="G103" s="369">
        <v>401</v>
      </c>
      <c r="H103" s="369">
        <v>420</v>
      </c>
      <c r="I103" s="369">
        <v>437</v>
      </c>
      <c r="J103" s="369">
        <v>452</v>
      </c>
      <c r="K103" s="369">
        <v>416</v>
      </c>
      <c r="L103" s="369">
        <v>476</v>
      </c>
      <c r="M103" s="369">
        <v>379</v>
      </c>
      <c r="N103" s="369">
        <v>380</v>
      </c>
      <c r="O103" s="369">
        <v>380</v>
      </c>
      <c r="P103" s="624">
        <v>412.16666666666669</v>
      </c>
      <c r="Q103" s="626">
        <f t="shared" si="20"/>
        <v>412.16666666666669</v>
      </c>
      <c r="R103" s="130">
        <f t="shared" si="14"/>
        <v>5358.166666666667</v>
      </c>
    </row>
    <row r="104" spans="1:18" outlineLevel="2" x14ac:dyDescent="0.25">
      <c r="A104" s="4" t="s">
        <v>415</v>
      </c>
      <c r="B104" s="369" t="s">
        <v>47</v>
      </c>
      <c r="C104" s="369" t="s">
        <v>535</v>
      </c>
      <c r="D104" s="369">
        <v>370</v>
      </c>
      <c r="E104" s="369">
        <v>370</v>
      </c>
      <c r="F104" s="369">
        <v>370</v>
      </c>
      <c r="G104" s="369">
        <v>370</v>
      </c>
      <c r="H104" s="369">
        <v>370</v>
      </c>
      <c r="I104" s="369">
        <v>370</v>
      </c>
      <c r="J104" s="369">
        <v>370</v>
      </c>
      <c r="K104" s="369">
        <v>370</v>
      </c>
      <c r="L104" s="369">
        <v>370</v>
      </c>
      <c r="M104" s="369">
        <v>370</v>
      </c>
      <c r="N104" s="369" t="s">
        <v>145</v>
      </c>
      <c r="O104" s="369" t="s">
        <v>145</v>
      </c>
      <c r="P104" s="624">
        <v>370</v>
      </c>
      <c r="Q104" s="626">
        <f t="shared" si="20"/>
        <v>370</v>
      </c>
      <c r="R104" s="130">
        <f t="shared" si="14"/>
        <v>4070</v>
      </c>
    </row>
    <row r="105" spans="1:18" outlineLevel="2" x14ac:dyDescent="0.25">
      <c r="A105" s="4" t="s">
        <v>415</v>
      </c>
      <c r="B105" s="369" t="s">
        <v>12</v>
      </c>
      <c r="C105" s="369" t="s">
        <v>535</v>
      </c>
      <c r="D105" s="369"/>
      <c r="E105" s="369"/>
      <c r="F105" s="369"/>
      <c r="G105" s="369"/>
      <c r="H105" s="369"/>
      <c r="I105" s="369"/>
      <c r="J105" s="369"/>
      <c r="K105" s="369"/>
      <c r="L105" s="369"/>
      <c r="M105" s="369"/>
      <c r="N105" s="369"/>
      <c r="O105" s="369"/>
      <c r="P105" s="624"/>
      <c r="Q105" s="626">
        <v>0</v>
      </c>
      <c r="R105" s="130">
        <f t="shared" si="14"/>
        <v>0</v>
      </c>
    </row>
    <row r="106" spans="1:18" outlineLevel="2" x14ac:dyDescent="0.25">
      <c r="A106" s="4" t="s">
        <v>415</v>
      </c>
      <c r="B106" s="369" t="s">
        <v>46</v>
      </c>
      <c r="C106" s="369" t="s">
        <v>535</v>
      </c>
      <c r="D106" s="369"/>
      <c r="E106" s="369"/>
      <c r="F106" s="369"/>
      <c r="G106" s="369"/>
      <c r="H106" s="369"/>
      <c r="I106" s="369"/>
      <c r="J106" s="369"/>
      <c r="K106" s="369"/>
      <c r="L106" s="369"/>
      <c r="M106" s="369"/>
      <c r="N106" s="369"/>
      <c r="O106" s="369"/>
      <c r="P106" s="624"/>
      <c r="Q106" s="626">
        <v>0</v>
      </c>
      <c r="R106" s="130">
        <f t="shared" si="14"/>
        <v>0</v>
      </c>
    </row>
    <row r="107" spans="1:18" outlineLevel="2" x14ac:dyDescent="0.25">
      <c r="A107" s="4" t="s">
        <v>415</v>
      </c>
      <c r="B107" s="369" t="s">
        <v>45</v>
      </c>
      <c r="C107" s="369" t="s">
        <v>535</v>
      </c>
      <c r="D107" s="369">
        <v>430</v>
      </c>
      <c r="E107" s="369">
        <v>430</v>
      </c>
      <c r="F107" s="369">
        <v>430</v>
      </c>
      <c r="G107" s="369">
        <v>430</v>
      </c>
      <c r="H107" s="369">
        <v>430</v>
      </c>
      <c r="I107" s="369">
        <v>430</v>
      </c>
      <c r="J107" s="369">
        <v>430</v>
      </c>
      <c r="K107" s="369">
        <v>430</v>
      </c>
      <c r="L107" s="369">
        <v>430</v>
      </c>
      <c r="M107" s="369">
        <v>430</v>
      </c>
      <c r="N107" s="369">
        <v>430</v>
      </c>
      <c r="O107" s="369">
        <v>430</v>
      </c>
      <c r="P107" s="624">
        <v>430</v>
      </c>
      <c r="Q107" s="626">
        <f t="shared" ref="Q107:Q132" si="21">AVERAGE(D107:P107)</f>
        <v>430</v>
      </c>
      <c r="R107" s="130">
        <f t="shared" si="14"/>
        <v>5590</v>
      </c>
    </row>
    <row r="108" spans="1:18" outlineLevel="2" x14ac:dyDescent="0.25">
      <c r="A108" s="4" t="s">
        <v>415</v>
      </c>
      <c r="B108" s="369" t="s">
        <v>44</v>
      </c>
      <c r="C108" s="369" t="s">
        <v>535</v>
      </c>
      <c r="D108" s="369">
        <v>331</v>
      </c>
      <c r="E108" s="369">
        <v>308</v>
      </c>
      <c r="F108" s="369">
        <v>297</v>
      </c>
      <c r="G108" s="369">
        <v>285</v>
      </c>
      <c r="H108" s="369">
        <v>300</v>
      </c>
      <c r="I108" s="369">
        <v>308</v>
      </c>
      <c r="J108" s="369">
        <v>327</v>
      </c>
      <c r="K108" s="369">
        <v>297</v>
      </c>
      <c r="L108" s="369">
        <v>325</v>
      </c>
      <c r="M108" s="369">
        <v>341</v>
      </c>
      <c r="N108" s="369">
        <v>387</v>
      </c>
      <c r="O108" s="369">
        <v>350</v>
      </c>
      <c r="P108" s="624">
        <v>321.33333333333331</v>
      </c>
      <c r="Q108" s="626">
        <f t="shared" si="21"/>
        <v>321.33333333333331</v>
      </c>
      <c r="R108" s="130">
        <f t="shared" si="14"/>
        <v>4177.333333333333</v>
      </c>
    </row>
    <row r="109" spans="1:18" outlineLevel="2" x14ac:dyDescent="0.25">
      <c r="A109" s="4" t="s">
        <v>415</v>
      </c>
      <c r="B109" s="369" t="s">
        <v>43</v>
      </c>
      <c r="C109" s="369" t="s">
        <v>535</v>
      </c>
      <c r="D109" s="369">
        <v>320</v>
      </c>
      <c r="E109" s="369">
        <v>300</v>
      </c>
      <c r="F109" s="369">
        <v>320</v>
      </c>
      <c r="G109" s="369">
        <v>300</v>
      </c>
      <c r="H109" s="369">
        <v>300</v>
      </c>
      <c r="I109" s="369">
        <v>300</v>
      </c>
      <c r="J109" s="369">
        <v>300</v>
      </c>
      <c r="K109" s="369">
        <v>300</v>
      </c>
      <c r="L109" s="369">
        <v>300</v>
      </c>
      <c r="M109" s="369">
        <v>300</v>
      </c>
      <c r="N109" s="369">
        <v>300</v>
      </c>
      <c r="O109" s="369">
        <v>300</v>
      </c>
      <c r="P109" s="624">
        <v>303.33333333333331</v>
      </c>
      <c r="Q109" s="626">
        <f t="shared" si="21"/>
        <v>303.33333333333337</v>
      </c>
      <c r="R109" s="130">
        <f t="shared" si="14"/>
        <v>3943.3333333333335</v>
      </c>
    </row>
    <row r="110" spans="1:18" ht="15.75" outlineLevel="2" thickBot="1" x14ac:dyDescent="0.3">
      <c r="A110" s="94" t="s">
        <v>415</v>
      </c>
      <c r="B110" s="591" t="s">
        <v>42</v>
      </c>
      <c r="C110" s="591" t="s">
        <v>535</v>
      </c>
      <c r="D110" s="591">
        <v>360</v>
      </c>
      <c r="E110" s="591">
        <v>360</v>
      </c>
      <c r="F110" s="591">
        <v>360</v>
      </c>
      <c r="G110" s="591">
        <v>360</v>
      </c>
      <c r="H110" s="591">
        <v>360</v>
      </c>
      <c r="I110" s="591">
        <v>360</v>
      </c>
      <c r="J110" s="591">
        <v>360</v>
      </c>
      <c r="K110" s="591">
        <v>360</v>
      </c>
      <c r="L110" s="591">
        <v>360</v>
      </c>
      <c r="M110" s="591">
        <v>360</v>
      </c>
      <c r="N110" s="591">
        <v>360</v>
      </c>
      <c r="O110" s="591">
        <v>360</v>
      </c>
      <c r="P110" s="625">
        <v>360</v>
      </c>
      <c r="Q110" s="627">
        <f t="shared" si="21"/>
        <v>360</v>
      </c>
      <c r="R110" s="130">
        <f t="shared" si="14"/>
        <v>4680</v>
      </c>
    </row>
    <row r="111" spans="1:18" ht="15.75" outlineLevel="1" thickBot="1" x14ac:dyDescent="0.3">
      <c r="A111" s="631" t="s">
        <v>549</v>
      </c>
      <c r="B111" s="632"/>
      <c r="C111" s="632"/>
      <c r="D111" s="632">
        <f t="shared" ref="D111:P111" si="22">SUBTOTAL(9,D101:D110)</f>
        <v>2507</v>
      </c>
      <c r="E111" s="632">
        <f t="shared" si="22"/>
        <v>2431</v>
      </c>
      <c r="F111" s="632">
        <f t="shared" si="22"/>
        <v>2446</v>
      </c>
      <c r="G111" s="632">
        <f t="shared" si="22"/>
        <v>2419</v>
      </c>
      <c r="H111" s="632">
        <f t="shared" si="22"/>
        <v>2454</v>
      </c>
      <c r="I111" s="632">
        <f t="shared" si="22"/>
        <v>2481</v>
      </c>
      <c r="J111" s="632">
        <f t="shared" si="22"/>
        <v>2515</v>
      </c>
      <c r="K111" s="632">
        <f t="shared" si="22"/>
        <v>2451</v>
      </c>
      <c r="L111" s="632">
        <f t="shared" si="22"/>
        <v>2541</v>
      </c>
      <c r="M111" s="632">
        <f t="shared" si="22"/>
        <v>2460</v>
      </c>
      <c r="N111" s="632">
        <f t="shared" si="22"/>
        <v>2137</v>
      </c>
      <c r="O111" s="632">
        <f t="shared" si="22"/>
        <v>2100</v>
      </c>
      <c r="P111" s="632">
        <f t="shared" si="22"/>
        <v>2473.5</v>
      </c>
      <c r="Q111" s="633">
        <f>AVERAGE(Q101:Q110)</f>
        <v>247.35</v>
      </c>
      <c r="R111" s="130">
        <f t="shared" si="14"/>
        <v>31415.5</v>
      </c>
    </row>
    <row r="112" spans="1:18" outlineLevel="2" x14ac:dyDescent="0.25">
      <c r="A112" s="39" t="s">
        <v>414</v>
      </c>
      <c r="B112" s="629" t="s">
        <v>41</v>
      </c>
      <c r="C112" s="629" t="s">
        <v>535</v>
      </c>
      <c r="D112" s="629">
        <v>420</v>
      </c>
      <c r="E112" s="629">
        <v>420</v>
      </c>
      <c r="F112" s="629">
        <v>420</v>
      </c>
      <c r="G112" s="629">
        <v>420</v>
      </c>
      <c r="H112" s="629">
        <v>420</v>
      </c>
      <c r="I112" s="629">
        <v>420</v>
      </c>
      <c r="J112" s="629">
        <v>420</v>
      </c>
      <c r="K112" s="629">
        <v>420</v>
      </c>
      <c r="L112" s="629">
        <v>420</v>
      </c>
      <c r="M112" s="629">
        <v>420</v>
      </c>
      <c r="N112" s="629">
        <v>420</v>
      </c>
      <c r="O112" s="629">
        <v>420</v>
      </c>
      <c r="P112" s="630">
        <v>420</v>
      </c>
      <c r="Q112" s="628">
        <f t="shared" si="21"/>
        <v>420</v>
      </c>
      <c r="R112" s="130">
        <f t="shared" si="14"/>
        <v>5460</v>
      </c>
    </row>
    <row r="113" spans="1:18" outlineLevel="2" x14ac:dyDescent="0.25">
      <c r="A113" s="4" t="s">
        <v>414</v>
      </c>
      <c r="B113" s="369" t="s">
        <v>40</v>
      </c>
      <c r="C113" s="369" t="s">
        <v>535</v>
      </c>
      <c r="D113" s="369">
        <v>400</v>
      </c>
      <c r="E113" s="369">
        <v>390</v>
      </c>
      <c r="F113" s="369">
        <v>410</v>
      </c>
      <c r="G113" s="369">
        <v>390</v>
      </c>
      <c r="H113" s="369">
        <v>380</v>
      </c>
      <c r="I113" s="369">
        <v>370</v>
      </c>
      <c r="J113" s="369">
        <v>390</v>
      </c>
      <c r="K113" s="369">
        <v>410</v>
      </c>
      <c r="L113" s="369">
        <v>400</v>
      </c>
      <c r="M113" s="369">
        <v>420</v>
      </c>
      <c r="N113" s="369">
        <v>400</v>
      </c>
      <c r="O113" s="369">
        <v>430</v>
      </c>
      <c r="P113" s="624">
        <v>399.16666666666669</v>
      </c>
      <c r="Q113" s="626">
        <f t="shared" si="21"/>
        <v>399.16666666666669</v>
      </c>
      <c r="R113" s="130">
        <f t="shared" si="14"/>
        <v>5189.166666666667</v>
      </c>
    </row>
    <row r="114" spans="1:18" outlineLevel="2" x14ac:dyDescent="0.25">
      <c r="A114" s="4" t="s">
        <v>414</v>
      </c>
      <c r="B114" s="369" t="s">
        <v>39</v>
      </c>
      <c r="C114" s="369" t="s">
        <v>535</v>
      </c>
      <c r="D114" s="369">
        <v>350</v>
      </c>
      <c r="E114" s="369">
        <v>360</v>
      </c>
      <c r="F114" s="369">
        <v>350</v>
      </c>
      <c r="G114" s="369">
        <v>380</v>
      </c>
      <c r="H114" s="369">
        <v>370</v>
      </c>
      <c r="I114" s="369">
        <v>360</v>
      </c>
      <c r="J114" s="369">
        <v>370</v>
      </c>
      <c r="K114" s="369">
        <v>350</v>
      </c>
      <c r="L114" s="369">
        <v>370</v>
      </c>
      <c r="M114" s="369">
        <v>380</v>
      </c>
      <c r="N114" s="369">
        <v>370</v>
      </c>
      <c r="O114" s="369">
        <v>380</v>
      </c>
      <c r="P114" s="624">
        <v>365.83333333333331</v>
      </c>
      <c r="Q114" s="626">
        <f t="shared" si="21"/>
        <v>365.83333333333331</v>
      </c>
      <c r="R114" s="130">
        <f t="shared" si="14"/>
        <v>4755.833333333333</v>
      </c>
    </row>
    <row r="115" spans="1:18" outlineLevel="2" x14ac:dyDescent="0.25">
      <c r="A115" s="4" t="s">
        <v>414</v>
      </c>
      <c r="B115" s="369" t="s">
        <v>38</v>
      </c>
      <c r="C115" s="369" t="s">
        <v>535</v>
      </c>
      <c r="D115" s="369">
        <v>380</v>
      </c>
      <c r="E115" s="369">
        <v>380</v>
      </c>
      <c r="F115" s="369">
        <v>380</v>
      </c>
      <c r="G115" s="369">
        <v>380</v>
      </c>
      <c r="H115" s="369">
        <v>380</v>
      </c>
      <c r="I115" s="369">
        <v>380</v>
      </c>
      <c r="J115" s="369">
        <v>380</v>
      </c>
      <c r="K115" s="369">
        <v>380</v>
      </c>
      <c r="L115" s="369">
        <v>380</v>
      </c>
      <c r="M115" s="369">
        <v>380</v>
      </c>
      <c r="N115" s="369">
        <v>380</v>
      </c>
      <c r="O115" s="369">
        <v>380</v>
      </c>
      <c r="P115" s="624">
        <v>380</v>
      </c>
      <c r="Q115" s="626">
        <f t="shared" si="21"/>
        <v>380</v>
      </c>
      <c r="R115" s="130">
        <f t="shared" si="14"/>
        <v>4940</v>
      </c>
    </row>
    <row r="116" spans="1:18" outlineLevel="2" x14ac:dyDescent="0.25">
      <c r="A116" s="4" t="s">
        <v>414</v>
      </c>
      <c r="B116" s="369" t="s">
        <v>37</v>
      </c>
      <c r="C116" s="369" t="s">
        <v>535</v>
      </c>
      <c r="D116" s="369">
        <v>420</v>
      </c>
      <c r="E116" s="369">
        <v>445</v>
      </c>
      <c r="F116" s="369">
        <v>430</v>
      </c>
      <c r="G116" s="369">
        <v>435</v>
      </c>
      <c r="H116" s="369">
        <v>432</v>
      </c>
      <c r="I116" s="369">
        <v>445</v>
      </c>
      <c r="J116" s="369">
        <v>430</v>
      </c>
      <c r="K116" s="369">
        <v>445</v>
      </c>
      <c r="L116" s="369">
        <v>437</v>
      </c>
      <c r="M116" s="369">
        <v>442</v>
      </c>
      <c r="N116" s="369">
        <v>430</v>
      </c>
      <c r="O116" s="369">
        <v>440</v>
      </c>
      <c r="P116" s="624">
        <v>435.91666666666669</v>
      </c>
      <c r="Q116" s="626">
        <f t="shared" si="21"/>
        <v>435.91666666666669</v>
      </c>
      <c r="R116" s="130">
        <f t="shared" si="14"/>
        <v>5666.916666666667</v>
      </c>
    </row>
    <row r="117" spans="1:18" outlineLevel="2" x14ac:dyDescent="0.25">
      <c r="A117" s="4" t="s">
        <v>414</v>
      </c>
      <c r="B117" s="369" t="s">
        <v>36</v>
      </c>
      <c r="C117" s="369" t="s">
        <v>535</v>
      </c>
      <c r="D117" s="369">
        <v>450</v>
      </c>
      <c r="E117" s="369">
        <v>450</v>
      </c>
      <c r="F117" s="369">
        <v>450</v>
      </c>
      <c r="G117" s="369">
        <v>450</v>
      </c>
      <c r="H117" s="369">
        <v>450</v>
      </c>
      <c r="I117" s="369">
        <v>450</v>
      </c>
      <c r="J117" s="369">
        <v>450</v>
      </c>
      <c r="K117" s="369">
        <v>450</v>
      </c>
      <c r="L117" s="369">
        <v>450</v>
      </c>
      <c r="M117" s="369">
        <v>450</v>
      </c>
      <c r="N117" s="369">
        <v>450</v>
      </c>
      <c r="O117" s="369">
        <v>450</v>
      </c>
      <c r="P117" s="624">
        <v>450</v>
      </c>
      <c r="Q117" s="626">
        <f t="shared" si="21"/>
        <v>450</v>
      </c>
      <c r="R117" s="130">
        <f t="shared" si="14"/>
        <v>5850</v>
      </c>
    </row>
    <row r="118" spans="1:18" outlineLevel="2" x14ac:dyDescent="0.25">
      <c r="A118" s="4" t="s">
        <v>414</v>
      </c>
      <c r="B118" s="369" t="s">
        <v>35</v>
      </c>
      <c r="C118" s="369" t="s">
        <v>535</v>
      </c>
      <c r="D118" s="369">
        <v>320</v>
      </c>
      <c r="E118" s="369">
        <v>310</v>
      </c>
      <c r="F118" s="369">
        <v>360</v>
      </c>
      <c r="G118" s="369">
        <v>330</v>
      </c>
      <c r="H118" s="369">
        <v>320</v>
      </c>
      <c r="I118" s="369">
        <v>315</v>
      </c>
      <c r="J118" s="369">
        <v>335</v>
      </c>
      <c r="K118" s="369">
        <v>310</v>
      </c>
      <c r="L118" s="369">
        <v>310</v>
      </c>
      <c r="M118" s="369">
        <v>320</v>
      </c>
      <c r="N118" s="369">
        <v>320</v>
      </c>
      <c r="O118" s="369">
        <v>330</v>
      </c>
      <c r="P118" s="624">
        <v>323.33333333333331</v>
      </c>
      <c r="Q118" s="626">
        <f t="shared" si="21"/>
        <v>323.33333333333331</v>
      </c>
      <c r="R118" s="130">
        <f t="shared" si="14"/>
        <v>4203.333333333333</v>
      </c>
    </row>
    <row r="119" spans="1:18" outlineLevel="2" x14ac:dyDescent="0.25">
      <c r="A119" s="4" t="s">
        <v>414</v>
      </c>
      <c r="B119" s="369" t="s">
        <v>34</v>
      </c>
      <c r="C119" s="369" t="s">
        <v>535</v>
      </c>
      <c r="D119" s="369">
        <v>430</v>
      </c>
      <c r="E119" s="369">
        <v>430</v>
      </c>
      <c r="F119" s="369">
        <v>430</v>
      </c>
      <c r="G119" s="369">
        <v>430</v>
      </c>
      <c r="H119" s="369">
        <v>430</v>
      </c>
      <c r="I119" s="369">
        <v>430</v>
      </c>
      <c r="J119" s="369">
        <v>430</v>
      </c>
      <c r="K119" s="369">
        <v>430</v>
      </c>
      <c r="L119" s="369">
        <v>430</v>
      </c>
      <c r="M119" s="369">
        <v>430</v>
      </c>
      <c r="N119" s="369">
        <v>430</v>
      </c>
      <c r="O119" s="369">
        <v>430</v>
      </c>
      <c r="P119" s="624">
        <v>430</v>
      </c>
      <c r="Q119" s="626">
        <f t="shared" si="21"/>
        <v>430</v>
      </c>
      <c r="R119" s="130">
        <f t="shared" si="14"/>
        <v>5590</v>
      </c>
    </row>
    <row r="120" spans="1:18" outlineLevel="2" x14ac:dyDescent="0.25">
      <c r="A120" s="4" t="s">
        <v>414</v>
      </c>
      <c r="B120" s="369" t="s">
        <v>33</v>
      </c>
      <c r="C120" s="369" t="s">
        <v>535</v>
      </c>
      <c r="D120" s="369">
        <v>400</v>
      </c>
      <c r="E120" s="369">
        <v>350</v>
      </c>
      <c r="F120" s="369">
        <v>385</v>
      </c>
      <c r="G120" s="369">
        <v>390</v>
      </c>
      <c r="H120" s="369">
        <v>370</v>
      </c>
      <c r="I120" s="369">
        <v>360</v>
      </c>
      <c r="J120" s="369">
        <v>380</v>
      </c>
      <c r="K120" s="369">
        <v>400</v>
      </c>
      <c r="L120" s="369">
        <v>400</v>
      </c>
      <c r="M120" s="369">
        <v>420</v>
      </c>
      <c r="N120" s="369">
        <v>390</v>
      </c>
      <c r="O120" s="369">
        <v>390</v>
      </c>
      <c r="P120" s="624">
        <v>386.25</v>
      </c>
      <c r="Q120" s="626">
        <f t="shared" si="21"/>
        <v>386.25</v>
      </c>
      <c r="R120" s="130">
        <f t="shared" si="14"/>
        <v>5021.25</v>
      </c>
    </row>
    <row r="121" spans="1:18" ht="15.75" outlineLevel="2" thickBot="1" x14ac:dyDescent="0.3">
      <c r="A121" s="94" t="s">
        <v>414</v>
      </c>
      <c r="B121" s="591" t="s">
        <v>32</v>
      </c>
      <c r="C121" s="591" t="s">
        <v>535</v>
      </c>
      <c r="D121" s="591">
        <v>450</v>
      </c>
      <c r="E121" s="591">
        <v>450</v>
      </c>
      <c r="F121" s="591">
        <v>450</v>
      </c>
      <c r="G121" s="591">
        <v>450</v>
      </c>
      <c r="H121" s="591">
        <v>450</v>
      </c>
      <c r="I121" s="591">
        <v>450</v>
      </c>
      <c r="J121" s="591">
        <v>450</v>
      </c>
      <c r="K121" s="591">
        <v>450</v>
      </c>
      <c r="L121" s="591">
        <v>450</v>
      </c>
      <c r="M121" s="591">
        <v>450</v>
      </c>
      <c r="N121" s="591">
        <v>450</v>
      </c>
      <c r="O121" s="591">
        <v>450</v>
      </c>
      <c r="P121" s="625">
        <v>450</v>
      </c>
      <c r="Q121" s="627">
        <f t="shared" si="21"/>
        <v>450</v>
      </c>
      <c r="R121" s="130">
        <f t="shared" si="14"/>
        <v>5850</v>
      </c>
    </row>
    <row r="122" spans="1:18" ht="15.75" outlineLevel="1" thickBot="1" x14ac:dyDescent="0.3">
      <c r="A122" s="631" t="s">
        <v>550</v>
      </c>
      <c r="B122" s="632"/>
      <c r="C122" s="632"/>
      <c r="D122" s="632">
        <f t="shared" ref="D122:P122" si="23">SUBTOTAL(9,D112:D121)</f>
        <v>4020</v>
      </c>
      <c r="E122" s="632">
        <f t="shared" si="23"/>
        <v>3985</v>
      </c>
      <c r="F122" s="632">
        <f t="shared" si="23"/>
        <v>4065</v>
      </c>
      <c r="G122" s="632">
        <f t="shared" si="23"/>
        <v>4055</v>
      </c>
      <c r="H122" s="632">
        <f t="shared" si="23"/>
        <v>4002</v>
      </c>
      <c r="I122" s="632">
        <f t="shared" si="23"/>
        <v>3980</v>
      </c>
      <c r="J122" s="632">
        <f t="shared" si="23"/>
        <v>4035</v>
      </c>
      <c r="K122" s="632">
        <f t="shared" si="23"/>
        <v>4045</v>
      </c>
      <c r="L122" s="632">
        <f t="shared" si="23"/>
        <v>4047</v>
      </c>
      <c r="M122" s="632">
        <f t="shared" si="23"/>
        <v>4112</v>
      </c>
      <c r="N122" s="632">
        <f t="shared" si="23"/>
        <v>4040</v>
      </c>
      <c r="O122" s="632">
        <f t="shared" si="23"/>
        <v>4100</v>
      </c>
      <c r="P122" s="632">
        <f t="shared" si="23"/>
        <v>4040.5000000000005</v>
      </c>
      <c r="Q122" s="633">
        <f>AVERAGE(Q112:Q121)</f>
        <v>404.05000000000007</v>
      </c>
      <c r="R122" s="130">
        <f t="shared" si="14"/>
        <v>52526.5</v>
      </c>
    </row>
    <row r="123" spans="1:18" outlineLevel="2" x14ac:dyDescent="0.25">
      <c r="A123" s="39" t="s">
        <v>23</v>
      </c>
      <c r="B123" s="629" t="s">
        <v>31</v>
      </c>
      <c r="C123" s="629" t="s">
        <v>535</v>
      </c>
      <c r="D123" s="629">
        <v>400</v>
      </c>
      <c r="E123" s="629">
        <v>400</v>
      </c>
      <c r="F123" s="629">
        <v>400</v>
      </c>
      <c r="G123" s="629">
        <v>400</v>
      </c>
      <c r="H123" s="629">
        <v>400</v>
      </c>
      <c r="I123" s="629">
        <v>400</v>
      </c>
      <c r="J123" s="629">
        <v>400</v>
      </c>
      <c r="K123" s="629">
        <v>400</v>
      </c>
      <c r="L123" s="629">
        <v>400</v>
      </c>
      <c r="M123" s="629">
        <v>400</v>
      </c>
      <c r="N123" s="629">
        <v>400</v>
      </c>
      <c r="O123" s="629">
        <v>400</v>
      </c>
      <c r="P123" s="630">
        <v>400</v>
      </c>
      <c r="Q123" s="628">
        <f t="shared" si="21"/>
        <v>400</v>
      </c>
      <c r="R123" s="130">
        <f t="shared" si="14"/>
        <v>5200</v>
      </c>
    </row>
    <row r="124" spans="1:18" outlineLevel="2" x14ac:dyDescent="0.25">
      <c r="A124" s="4" t="s">
        <v>23</v>
      </c>
      <c r="B124" s="369" t="s">
        <v>30</v>
      </c>
      <c r="C124" s="369" t="s">
        <v>535</v>
      </c>
      <c r="D124" s="369">
        <v>350</v>
      </c>
      <c r="E124" s="369">
        <v>300</v>
      </c>
      <c r="F124" s="369">
        <v>300</v>
      </c>
      <c r="G124" s="369">
        <v>300</v>
      </c>
      <c r="H124" s="369">
        <v>320</v>
      </c>
      <c r="I124" s="369">
        <v>300</v>
      </c>
      <c r="J124" s="369">
        <v>300</v>
      </c>
      <c r="K124" s="369">
        <v>300</v>
      </c>
      <c r="L124" s="369">
        <v>300</v>
      </c>
      <c r="M124" s="369">
        <v>300</v>
      </c>
      <c r="N124" s="369">
        <v>300</v>
      </c>
      <c r="O124" s="369">
        <v>300</v>
      </c>
      <c r="P124" s="624">
        <v>305.83333333333331</v>
      </c>
      <c r="Q124" s="626">
        <f t="shared" si="21"/>
        <v>305.83333333333337</v>
      </c>
      <c r="R124" s="130">
        <f t="shared" si="14"/>
        <v>3975.8333333333335</v>
      </c>
    </row>
    <row r="125" spans="1:18" outlineLevel="2" x14ac:dyDescent="0.25">
      <c r="A125" s="4" t="s">
        <v>23</v>
      </c>
      <c r="B125" s="369" t="s">
        <v>29</v>
      </c>
      <c r="C125" s="369" t="s">
        <v>535</v>
      </c>
      <c r="D125" s="369">
        <v>151</v>
      </c>
      <c r="E125" s="369">
        <v>151</v>
      </c>
      <c r="F125" s="369">
        <v>161</v>
      </c>
      <c r="G125" s="369">
        <v>161</v>
      </c>
      <c r="H125" s="369">
        <v>161</v>
      </c>
      <c r="I125" s="369">
        <v>172</v>
      </c>
      <c r="J125" s="369">
        <v>173</v>
      </c>
      <c r="K125" s="369">
        <v>173</v>
      </c>
      <c r="L125" s="369">
        <v>173</v>
      </c>
      <c r="M125" s="369">
        <v>162</v>
      </c>
      <c r="N125" s="369">
        <v>172</v>
      </c>
      <c r="O125" s="369">
        <v>174</v>
      </c>
      <c r="P125" s="624">
        <v>165.33333333333334</v>
      </c>
      <c r="Q125" s="626">
        <f t="shared" si="21"/>
        <v>165.33333333333334</v>
      </c>
      <c r="R125" s="130">
        <f t="shared" si="14"/>
        <v>2149.3333333333335</v>
      </c>
    </row>
    <row r="126" spans="1:18" outlineLevel="2" x14ac:dyDescent="0.25">
      <c r="A126" s="4" t="s">
        <v>23</v>
      </c>
      <c r="B126" s="369" t="s">
        <v>28</v>
      </c>
      <c r="C126" s="369" t="s">
        <v>535</v>
      </c>
      <c r="D126" s="369">
        <v>500</v>
      </c>
      <c r="E126" s="369">
        <v>500</v>
      </c>
      <c r="F126" s="369">
        <v>500</v>
      </c>
      <c r="G126" s="369">
        <v>500</v>
      </c>
      <c r="H126" s="369">
        <v>500</v>
      </c>
      <c r="I126" s="369">
        <v>500</v>
      </c>
      <c r="J126" s="369">
        <v>500</v>
      </c>
      <c r="K126" s="369">
        <v>500</v>
      </c>
      <c r="L126" s="369">
        <v>500</v>
      </c>
      <c r="M126" s="369">
        <v>500</v>
      </c>
      <c r="N126" s="369">
        <v>500</v>
      </c>
      <c r="O126" s="369">
        <v>500</v>
      </c>
      <c r="P126" s="624">
        <v>500</v>
      </c>
      <c r="Q126" s="626">
        <f t="shared" si="21"/>
        <v>500</v>
      </c>
      <c r="R126" s="130">
        <f t="shared" si="14"/>
        <v>6500</v>
      </c>
    </row>
    <row r="127" spans="1:18" outlineLevel="2" x14ac:dyDescent="0.25">
      <c r="A127" s="4" t="s">
        <v>23</v>
      </c>
      <c r="B127" s="369" t="s">
        <v>27</v>
      </c>
      <c r="C127" s="369" t="s">
        <v>535</v>
      </c>
      <c r="D127" s="369">
        <v>300</v>
      </c>
      <c r="E127" s="369">
        <v>310</v>
      </c>
      <c r="F127" s="369">
        <v>320</v>
      </c>
      <c r="G127" s="369">
        <v>300</v>
      </c>
      <c r="H127" s="369">
        <v>300</v>
      </c>
      <c r="I127" s="369">
        <v>315</v>
      </c>
      <c r="J127" s="369">
        <v>320</v>
      </c>
      <c r="K127" s="369">
        <v>315</v>
      </c>
      <c r="L127" s="369">
        <v>300</v>
      </c>
      <c r="M127" s="369">
        <v>330</v>
      </c>
      <c r="N127" s="369">
        <v>315</v>
      </c>
      <c r="O127" s="369">
        <v>300</v>
      </c>
      <c r="P127" s="624">
        <v>310.41666666666669</v>
      </c>
      <c r="Q127" s="626">
        <f t="shared" si="21"/>
        <v>310.41666666666663</v>
      </c>
      <c r="R127" s="130">
        <f t="shared" si="14"/>
        <v>4035.4166666666665</v>
      </c>
    </row>
    <row r="128" spans="1:18" outlineLevel="2" x14ac:dyDescent="0.25">
      <c r="A128" s="4" t="s">
        <v>23</v>
      </c>
      <c r="B128" s="369" t="s">
        <v>26</v>
      </c>
      <c r="C128" s="369" t="s">
        <v>535</v>
      </c>
      <c r="D128" s="369">
        <v>500</v>
      </c>
      <c r="E128" s="369">
        <v>500</v>
      </c>
      <c r="F128" s="369">
        <v>500</v>
      </c>
      <c r="G128" s="369">
        <v>500</v>
      </c>
      <c r="H128" s="369">
        <v>500</v>
      </c>
      <c r="I128" s="369">
        <v>500</v>
      </c>
      <c r="J128" s="369">
        <v>500</v>
      </c>
      <c r="K128" s="369">
        <v>500</v>
      </c>
      <c r="L128" s="369">
        <v>500</v>
      </c>
      <c r="M128" s="369">
        <v>500</v>
      </c>
      <c r="N128" s="369">
        <v>500</v>
      </c>
      <c r="O128" s="369">
        <v>500</v>
      </c>
      <c r="P128" s="624">
        <v>500</v>
      </c>
      <c r="Q128" s="626">
        <f t="shared" si="21"/>
        <v>500</v>
      </c>
      <c r="R128" s="130">
        <f t="shared" si="14"/>
        <v>6500</v>
      </c>
    </row>
    <row r="129" spans="1:18" outlineLevel="2" x14ac:dyDescent="0.25">
      <c r="A129" s="4" t="s">
        <v>23</v>
      </c>
      <c r="B129" s="369" t="s">
        <v>1</v>
      </c>
      <c r="C129" s="369" t="s">
        <v>535</v>
      </c>
      <c r="D129" s="369">
        <v>500</v>
      </c>
      <c r="E129" s="369">
        <v>500</v>
      </c>
      <c r="F129" s="369">
        <v>500</v>
      </c>
      <c r="G129" s="369">
        <v>500</v>
      </c>
      <c r="H129" s="369">
        <v>500</v>
      </c>
      <c r="I129" s="369">
        <v>500</v>
      </c>
      <c r="J129" s="369">
        <v>500</v>
      </c>
      <c r="K129" s="369">
        <v>500</v>
      </c>
      <c r="L129" s="369">
        <v>500</v>
      </c>
      <c r="M129" s="369">
        <v>500</v>
      </c>
      <c r="N129" s="369">
        <v>500</v>
      </c>
      <c r="O129" s="369">
        <v>500</v>
      </c>
      <c r="P129" s="624">
        <v>500</v>
      </c>
      <c r="Q129" s="626">
        <f t="shared" si="21"/>
        <v>500</v>
      </c>
      <c r="R129" s="130">
        <f t="shared" si="14"/>
        <v>6500</v>
      </c>
    </row>
    <row r="130" spans="1:18" outlineLevel="2" x14ac:dyDescent="0.25">
      <c r="A130" s="4" t="s">
        <v>23</v>
      </c>
      <c r="B130" s="369" t="s">
        <v>25</v>
      </c>
      <c r="C130" s="369" t="s">
        <v>535</v>
      </c>
      <c r="D130" s="369">
        <v>280</v>
      </c>
      <c r="E130" s="369">
        <v>290</v>
      </c>
      <c r="F130" s="369" t="s">
        <v>145</v>
      </c>
      <c r="G130" s="369" t="s">
        <v>145</v>
      </c>
      <c r="H130" s="369">
        <v>280</v>
      </c>
      <c r="I130" s="369">
        <v>290</v>
      </c>
      <c r="J130" s="369">
        <v>290</v>
      </c>
      <c r="K130" s="369" t="s">
        <v>145</v>
      </c>
      <c r="L130" s="369">
        <v>290</v>
      </c>
      <c r="M130" s="369">
        <v>280</v>
      </c>
      <c r="N130" s="369">
        <v>290</v>
      </c>
      <c r="O130" s="369">
        <v>280</v>
      </c>
      <c r="P130" s="624">
        <v>285.55555555555554</v>
      </c>
      <c r="Q130" s="626">
        <f t="shared" si="21"/>
        <v>285.55555555555554</v>
      </c>
      <c r="R130" s="130">
        <f t="shared" si="14"/>
        <v>2855.5555555555557</v>
      </c>
    </row>
    <row r="131" spans="1:18" outlineLevel="2" x14ac:dyDescent="0.25">
      <c r="A131" s="4" t="s">
        <v>23</v>
      </c>
      <c r="B131" s="369" t="s">
        <v>24</v>
      </c>
      <c r="C131" s="369" t="s">
        <v>535</v>
      </c>
      <c r="D131" s="369">
        <v>420</v>
      </c>
      <c r="E131" s="369">
        <v>420</v>
      </c>
      <c r="F131" s="369">
        <v>420</v>
      </c>
      <c r="G131" s="369">
        <v>420</v>
      </c>
      <c r="H131" s="369">
        <v>420</v>
      </c>
      <c r="I131" s="369">
        <v>420</v>
      </c>
      <c r="J131" s="369">
        <v>420</v>
      </c>
      <c r="K131" s="369">
        <v>420</v>
      </c>
      <c r="L131" s="369">
        <v>420</v>
      </c>
      <c r="M131" s="369">
        <v>420</v>
      </c>
      <c r="N131" s="369">
        <v>420</v>
      </c>
      <c r="O131" s="369">
        <v>420</v>
      </c>
      <c r="P131" s="624">
        <v>420</v>
      </c>
      <c r="Q131" s="626">
        <f t="shared" si="21"/>
        <v>420</v>
      </c>
      <c r="R131" s="130">
        <f t="shared" si="14"/>
        <v>5460</v>
      </c>
    </row>
    <row r="132" spans="1:18" ht="15.75" outlineLevel="2" thickBot="1" x14ac:dyDescent="0.3">
      <c r="A132" s="94" t="s">
        <v>23</v>
      </c>
      <c r="B132" s="591" t="s">
        <v>23</v>
      </c>
      <c r="C132" s="591" t="s">
        <v>535</v>
      </c>
      <c r="D132" s="591">
        <v>380</v>
      </c>
      <c r="E132" s="591">
        <v>375</v>
      </c>
      <c r="F132" s="591">
        <v>380</v>
      </c>
      <c r="G132" s="591">
        <v>360</v>
      </c>
      <c r="H132" s="591">
        <v>390</v>
      </c>
      <c r="I132" s="591">
        <v>370</v>
      </c>
      <c r="J132" s="591">
        <v>385</v>
      </c>
      <c r="K132" s="591">
        <v>380</v>
      </c>
      <c r="L132" s="591">
        <v>380</v>
      </c>
      <c r="M132" s="591">
        <v>380</v>
      </c>
      <c r="N132" s="591">
        <v>380</v>
      </c>
      <c r="O132" s="591">
        <v>380</v>
      </c>
      <c r="P132" s="625">
        <v>378.33333333333331</v>
      </c>
      <c r="Q132" s="627">
        <f t="shared" si="21"/>
        <v>378.33333333333331</v>
      </c>
      <c r="R132" s="130">
        <f t="shared" ref="R132" si="24">SUM(D132:P132)</f>
        <v>4918.333333333333</v>
      </c>
    </row>
    <row r="133" spans="1:18" ht="15.75" outlineLevel="1" thickBot="1" x14ac:dyDescent="0.3">
      <c r="A133" s="634" t="s">
        <v>551</v>
      </c>
      <c r="B133" s="635"/>
      <c r="C133" s="635"/>
      <c r="D133" s="635">
        <f t="shared" ref="D133:P133" si="25">SUBTOTAL(9,D123:D132)</f>
        <v>3781</v>
      </c>
      <c r="E133" s="635">
        <f t="shared" si="25"/>
        <v>3746</v>
      </c>
      <c r="F133" s="635">
        <f t="shared" si="25"/>
        <v>3481</v>
      </c>
      <c r="G133" s="635">
        <f t="shared" si="25"/>
        <v>3441</v>
      </c>
      <c r="H133" s="635">
        <f t="shared" si="25"/>
        <v>3771</v>
      </c>
      <c r="I133" s="635">
        <f t="shared" si="25"/>
        <v>3767</v>
      </c>
      <c r="J133" s="635">
        <f t="shared" si="25"/>
        <v>3788</v>
      </c>
      <c r="K133" s="635">
        <f t="shared" si="25"/>
        <v>3488</v>
      </c>
      <c r="L133" s="635">
        <f t="shared" si="25"/>
        <v>3763</v>
      </c>
      <c r="M133" s="635">
        <f t="shared" si="25"/>
        <v>3772</v>
      </c>
      <c r="N133" s="635">
        <f t="shared" si="25"/>
        <v>3777</v>
      </c>
      <c r="O133" s="635">
        <f t="shared" si="25"/>
        <v>3754</v>
      </c>
      <c r="P133" s="635">
        <f t="shared" si="25"/>
        <v>3765.4722222222222</v>
      </c>
      <c r="Q133" s="636">
        <f>AVERAGE(Q123:Q132)</f>
        <v>376.54722222222227</v>
      </c>
    </row>
    <row r="134" spans="1:18" ht="15.75" thickBot="1" x14ac:dyDescent="0.3">
      <c r="A134" s="631" t="s">
        <v>552</v>
      </c>
      <c r="B134" s="632"/>
      <c r="C134" s="632"/>
      <c r="D134" s="632">
        <f t="shared" ref="D134:P134" si="26">SUBTOTAL(9,D3:D132)</f>
        <v>38600</v>
      </c>
      <c r="E134" s="632">
        <f t="shared" si="26"/>
        <v>38237</v>
      </c>
      <c r="F134" s="632">
        <f t="shared" si="26"/>
        <v>38515</v>
      </c>
      <c r="G134" s="632">
        <f t="shared" si="26"/>
        <v>38165</v>
      </c>
      <c r="H134" s="632">
        <f t="shared" si="26"/>
        <v>38514</v>
      </c>
      <c r="I134" s="632">
        <f t="shared" si="26"/>
        <v>38899</v>
      </c>
      <c r="J134" s="632">
        <f t="shared" si="26"/>
        <v>38919</v>
      </c>
      <c r="K134" s="632">
        <f t="shared" si="26"/>
        <v>38559</v>
      </c>
      <c r="L134" s="632">
        <f t="shared" si="26"/>
        <v>38840</v>
      </c>
      <c r="M134" s="632">
        <f t="shared" si="26"/>
        <v>38732</v>
      </c>
      <c r="N134" s="632">
        <f t="shared" si="26"/>
        <v>37748</v>
      </c>
      <c r="O134" s="632">
        <f t="shared" si="26"/>
        <v>37380</v>
      </c>
      <c r="P134" s="632">
        <f t="shared" si="26"/>
        <v>38792.234343434349</v>
      </c>
      <c r="Q134" s="618"/>
    </row>
  </sheetData>
  <autoFilter ref="A2:P133" xr:uid="{00000000-0009-0000-0000-000009000000}"/>
  <mergeCells count="1">
    <mergeCell ref="D1:P1"/>
  </mergeCells>
  <hyperlinks>
    <hyperlink ref="A1" location="PRESENTACIÓN!A1" display="PRESENTACIÓN!A1" xr:uid="{00000000-0004-0000-0900-000000000000}"/>
  </hyperlinks>
  <pageMargins left="0.7" right="0.7" top="0.75" bottom="0.75" header="0.3" footer="0.3"/>
  <pageSetup paperSize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4"/>
  <sheetViews>
    <sheetView workbookViewId="0"/>
  </sheetViews>
  <sheetFormatPr baseColWidth="10" defaultRowHeight="15" outlineLevelRow="2" x14ac:dyDescent="0.25"/>
  <cols>
    <col min="1" max="1" width="18" customWidth="1"/>
    <col min="2" max="2" width="21.7109375" customWidth="1"/>
  </cols>
  <sheetData>
    <row r="1" spans="1:16" ht="61.5" customHeight="1" thickBot="1" x14ac:dyDescent="0.3">
      <c r="A1" s="114" t="s">
        <v>490</v>
      </c>
      <c r="C1" s="1093" t="s">
        <v>687</v>
      </c>
      <c r="D1" s="1094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6"/>
    </row>
    <row r="2" spans="1:16" s="108" customFormat="1" ht="40.5" x14ac:dyDescent="0.25">
      <c r="A2" s="364" t="s">
        <v>410</v>
      </c>
      <c r="B2" s="365" t="s">
        <v>2</v>
      </c>
      <c r="C2" s="366" t="s">
        <v>517</v>
      </c>
      <c r="D2" s="366" t="s">
        <v>518</v>
      </c>
      <c r="E2" s="366" t="s">
        <v>519</v>
      </c>
      <c r="F2" s="366" t="s">
        <v>520</v>
      </c>
      <c r="G2" s="366" t="s">
        <v>521</v>
      </c>
      <c r="H2" s="366" t="s">
        <v>522</v>
      </c>
      <c r="I2" s="366" t="s">
        <v>523</v>
      </c>
      <c r="J2" s="366" t="s">
        <v>524</v>
      </c>
      <c r="K2" s="366" t="s">
        <v>525</v>
      </c>
      <c r="L2" s="366" t="s">
        <v>526</v>
      </c>
      <c r="M2" s="366" t="s">
        <v>527</v>
      </c>
      <c r="N2" s="366" t="s">
        <v>528</v>
      </c>
      <c r="O2" s="367" t="s">
        <v>529</v>
      </c>
    </row>
    <row r="3" spans="1:16" outlineLevel="2" x14ac:dyDescent="0.25">
      <c r="A3" s="74" t="s">
        <v>421</v>
      </c>
      <c r="B3" s="5" t="s">
        <v>126</v>
      </c>
      <c r="C3" s="18">
        <v>3875</v>
      </c>
      <c r="D3" s="18">
        <v>3875</v>
      </c>
      <c r="E3" s="18">
        <v>3875</v>
      </c>
      <c r="F3" s="18">
        <v>4025</v>
      </c>
      <c r="G3" s="18">
        <v>4025</v>
      </c>
      <c r="H3" s="18">
        <v>4025</v>
      </c>
      <c r="I3" s="18">
        <v>4025</v>
      </c>
      <c r="J3" s="18">
        <v>4025</v>
      </c>
      <c r="K3" s="18">
        <v>4025</v>
      </c>
      <c r="L3" s="18">
        <v>4025</v>
      </c>
      <c r="M3" s="18">
        <v>4025</v>
      </c>
      <c r="N3" s="18">
        <v>4025</v>
      </c>
      <c r="O3" s="19">
        <v>3987.5</v>
      </c>
      <c r="P3" s="130">
        <f>AVERAGE(C3:O9)</f>
        <v>4788.1440781440779</v>
      </c>
    </row>
    <row r="4" spans="1:16" outlineLevel="2" x14ac:dyDescent="0.25">
      <c r="A4" s="74" t="s">
        <v>421</v>
      </c>
      <c r="B4" s="5" t="s">
        <v>21</v>
      </c>
      <c r="C4" s="18">
        <v>4762.5</v>
      </c>
      <c r="D4" s="18">
        <v>4762.5</v>
      </c>
      <c r="E4" s="18">
        <v>4779.166666666667</v>
      </c>
      <c r="F4" s="18">
        <v>4737.5</v>
      </c>
      <c r="G4" s="18">
        <v>4770.833333333333</v>
      </c>
      <c r="H4" s="18">
        <v>4787.5</v>
      </c>
      <c r="I4" s="18">
        <v>4770.833333333333</v>
      </c>
      <c r="J4" s="18">
        <v>4804.166666666667</v>
      </c>
      <c r="K4" s="18">
        <v>4795.833333333333</v>
      </c>
      <c r="L4" s="18">
        <v>4845.833333333333</v>
      </c>
      <c r="M4" s="18">
        <v>4965</v>
      </c>
      <c r="N4" s="18">
        <v>4606.25</v>
      </c>
      <c r="O4" s="19">
        <v>4789.0277777777783</v>
      </c>
    </row>
    <row r="5" spans="1:16" outlineLevel="2" x14ac:dyDescent="0.25">
      <c r="A5" s="74" t="s">
        <v>421</v>
      </c>
      <c r="B5" s="5" t="s">
        <v>125</v>
      </c>
      <c r="C5" s="18">
        <v>4200</v>
      </c>
      <c r="D5" s="18">
        <v>4300</v>
      </c>
      <c r="E5" s="18">
        <v>4500</v>
      </c>
      <c r="F5" s="18">
        <v>4200</v>
      </c>
      <c r="G5" s="18">
        <v>4200</v>
      </c>
      <c r="H5" s="18">
        <v>4400</v>
      </c>
      <c r="I5" s="18">
        <v>4300</v>
      </c>
      <c r="J5" s="18">
        <v>4400</v>
      </c>
      <c r="K5" s="18">
        <v>4300</v>
      </c>
      <c r="L5" s="18">
        <v>4500</v>
      </c>
      <c r="M5" s="18">
        <v>4500</v>
      </c>
      <c r="N5" s="18">
        <v>4600</v>
      </c>
      <c r="O5" s="19">
        <v>4366.666666666667</v>
      </c>
    </row>
    <row r="6" spans="1:16" outlineLevel="2" x14ac:dyDescent="0.25">
      <c r="A6" s="74" t="s">
        <v>421</v>
      </c>
      <c r="B6" s="5" t="s">
        <v>124</v>
      </c>
      <c r="C6" s="18">
        <v>5000</v>
      </c>
      <c r="D6" s="18">
        <v>5000</v>
      </c>
      <c r="E6" s="18">
        <v>5000</v>
      </c>
      <c r="F6" s="18">
        <v>5000</v>
      </c>
      <c r="G6" s="18">
        <v>5000</v>
      </c>
      <c r="H6" s="18">
        <v>5000</v>
      </c>
      <c r="I6" s="18">
        <v>5000</v>
      </c>
      <c r="J6" s="18">
        <v>5000</v>
      </c>
      <c r="K6" s="18">
        <v>5000</v>
      </c>
      <c r="L6" s="18">
        <v>5000</v>
      </c>
      <c r="M6" s="18">
        <v>5000</v>
      </c>
      <c r="N6" s="18">
        <v>5000</v>
      </c>
      <c r="O6" s="19">
        <v>5000</v>
      </c>
    </row>
    <row r="7" spans="1:16" outlineLevel="2" x14ac:dyDescent="0.25">
      <c r="A7" s="74" t="s">
        <v>421</v>
      </c>
      <c r="B7" s="5" t="s">
        <v>123</v>
      </c>
      <c r="C7" s="18">
        <v>4800</v>
      </c>
      <c r="D7" s="18">
        <v>4800</v>
      </c>
      <c r="E7" s="18">
        <v>4800</v>
      </c>
      <c r="F7" s="18">
        <v>4800</v>
      </c>
      <c r="G7" s="18">
        <v>4800</v>
      </c>
      <c r="H7" s="18">
        <v>4800</v>
      </c>
      <c r="I7" s="18">
        <v>4800</v>
      </c>
      <c r="J7" s="18">
        <v>4800</v>
      </c>
      <c r="K7" s="18">
        <v>4800</v>
      </c>
      <c r="L7" s="18">
        <v>4800</v>
      </c>
      <c r="M7" s="18">
        <v>4800</v>
      </c>
      <c r="N7" s="18">
        <v>4800</v>
      </c>
      <c r="O7" s="19">
        <v>4800</v>
      </c>
    </row>
    <row r="8" spans="1:16" outlineLevel="2" x14ac:dyDescent="0.25">
      <c r="A8" s="74" t="s">
        <v>421</v>
      </c>
      <c r="B8" s="5" t="s">
        <v>122</v>
      </c>
      <c r="C8" s="18">
        <v>4200</v>
      </c>
      <c r="D8" s="18">
        <v>4100</v>
      </c>
      <c r="E8" s="18">
        <v>4000</v>
      </c>
      <c r="F8" s="18">
        <v>3900</v>
      </c>
      <c r="G8" s="18">
        <v>4100</v>
      </c>
      <c r="H8" s="18">
        <v>4000</v>
      </c>
      <c r="I8" s="18">
        <v>4000</v>
      </c>
      <c r="J8" s="18">
        <v>4100</v>
      </c>
      <c r="K8" s="18">
        <v>4150</v>
      </c>
      <c r="L8" s="18">
        <v>4250</v>
      </c>
      <c r="M8" s="18">
        <v>4080</v>
      </c>
      <c r="N8" s="18">
        <v>4080</v>
      </c>
      <c r="O8" s="19">
        <v>4080</v>
      </c>
    </row>
    <row r="9" spans="1:16" ht="15.75" outlineLevel="2" thickBot="1" x14ac:dyDescent="0.3">
      <c r="A9" s="241" t="s">
        <v>421</v>
      </c>
      <c r="B9" s="95" t="s">
        <v>121</v>
      </c>
      <c r="C9" s="190">
        <v>6500</v>
      </c>
      <c r="D9" s="190">
        <v>6500</v>
      </c>
      <c r="E9" s="190">
        <v>6500</v>
      </c>
      <c r="F9" s="190">
        <v>6500</v>
      </c>
      <c r="G9" s="190">
        <v>6500</v>
      </c>
      <c r="H9" s="190">
        <v>6500</v>
      </c>
      <c r="I9" s="190">
        <v>6500</v>
      </c>
      <c r="J9" s="190">
        <v>6500</v>
      </c>
      <c r="K9" s="190">
        <v>6500</v>
      </c>
      <c r="L9" s="190">
        <v>6500</v>
      </c>
      <c r="M9" s="190">
        <v>6500</v>
      </c>
      <c r="N9" s="190">
        <v>6500</v>
      </c>
      <c r="O9" s="191">
        <v>6500</v>
      </c>
    </row>
    <row r="10" spans="1:16" ht="15.75" outlineLevel="1" thickBot="1" x14ac:dyDescent="0.3">
      <c r="A10" s="355" t="s">
        <v>652</v>
      </c>
      <c r="B10" s="356"/>
      <c r="C10" s="356">
        <f t="shared" ref="C10:O10" si="0">SUBTOTAL(1,C3:C9)</f>
        <v>4762.5</v>
      </c>
      <c r="D10" s="356">
        <f t="shared" si="0"/>
        <v>4762.5</v>
      </c>
      <c r="E10" s="356">
        <f t="shared" si="0"/>
        <v>4779.166666666667</v>
      </c>
      <c r="F10" s="356">
        <f t="shared" si="0"/>
        <v>4737.5</v>
      </c>
      <c r="G10" s="356">
        <f t="shared" si="0"/>
        <v>4770.833333333333</v>
      </c>
      <c r="H10" s="356">
        <f t="shared" si="0"/>
        <v>4787.5</v>
      </c>
      <c r="I10" s="356">
        <f t="shared" si="0"/>
        <v>4770.833333333333</v>
      </c>
      <c r="J10" s="356">
        <f t="shared" si="0"/>
        <v>4804.166666666667</v>
      </c>
      <c r="K10" s="356">
        <f t="shared" si="0"/>
        <v>4795.833333333333</v>
      </c>
      <c r="L10" s="356">
        <f t="shared" si="0"/>
        <v>4845.833333333333</v>
      </c>
      <c r="M10" s="356">
        <f t="shared" si="0"/>
        <v>4838.5714285714284</v>
      </c>
      <c r="N10" s="356">
        <f t="shared" si="0"/>
        <v>4801.6071428571431</v>
      </c>
      <c r="O10" s="357">
        <f t="shared" si="0"/>
        <v>4789.0277777777783</v>
      </c>
    </row>
    <row r="11" spans="1:16" outlineLevel="2" x14ac:dyDescent="0.25">
      <c r="A11" s="76" t="s">
        <v>412</v>
      </c>
      <c r="B11" s="77" t="s">
        <v>120</v>
      </c>
      <c r="C11" s="354">
        <v>4700</v>
      </c>
      <c r="D11" s="354">
        <v>4700</v>
      </c>
      <c r="E11" s="354">
        <v>4700</v>
      </c>
      <c r="F11" s="354">
        <v>4500</v>
      </c>
      <c r="G11" s="354">
        <v>4500</v>
      </c>
      <c r="H11" s="354">
        <v>4500</v>
      </c>
      <c r="I11" s="354">
        <v>4500</v>
      </c>
      <c r="J11" s="354">
        <v>4500</v>
      </c>
      <c r="K11" s="354">
        <v>4500</v>
      </c>
      <c r="L11" s="354">
        <v>4700</v>
      </c>
      <c r="M11" s="354">
        <v>4700</v>
      </c>
      <c r="N11" s="354">
        <v>4800</v>
      </c>
      <c r="O11" s="368">
        <v>4608.333333333333</v>
      </c>
      <c r="P11" s="130">
        <f>AVERAGE(C11:O19)</f>
        <v>4453.7777777777783</v>
      </c>
    </row>
    <row r="12" spans="1:16" outlineLevel="2" x14ac:dyDescent="0.25">
      <c r="A12" s="74" t="s">
        <v>412</v>
      </c>
      <c r="B12" s="5" t="s">
        <v>92</v>
      </c>
      <c r="C12" s="18">
        <v>4300</v>
      </c>
      <c r="D12" s="18">
        <v>4300</v>
      </c>
      <c r="E12" s="18">
        <v>4300</v>
      </c>
      <c r="F12" s="18">
        <v>4300</v>
      </c>
      <c r="G12" s="18">
        <v>4300</v>
      </c>
      <c r="H12" s="18">
        <v>4300</v>
      </c>
      <c r="I12" s="18">
        <v>4300</v>
      </c>
      <c r="J12" s="18">
        <v>4300</v>
      </c>
      <c r="K12" s="18">
        <v>4300</v>
      </c>
      <c r="L12" s="18">
        <v>4300</v>
      </c>
      <c r="M12" s="18">
        <v>4300</v>
      </c>
      <c r="N12" s="18">
        <v>4300</v>
      </c>
      <c r="O12" s="19">
        <v>4300</v>
      </c>
    </row>
    <row r="13" spans="1:16" outlineLevel="2" x14ac:dyDescent="0.25">
      <c r="A13" s="74" t="s">
        <v>412</v>
      </c>
      <c r="B13" s="5" t="s">
        <v>119</v>
      </c>
      <c r="C13" s="18">
        <v>4700</v>
      </c>
      <c r="D13" s="18">
        <v>4750</v>
      </c>
      <c r="E13" s="18">
        <v>4800</v>
      </c>
      <c r="F13" s="18">
        <v>4900</v>
      </c>
      <c r="G13" s="18">
        <v>5000</v>
      </c>
      <c r="H13" s="18">
        <v>4950</v>
      </c>
      <c r="I13" s="18">
        <v>5000</v>
      </c>
      <c r="J13" s="18">
        <v>4900</v>
      </c>
      <c r="K13" s="18">
        <v>4800</v>
      </c>
      <c r="L13" s="18">
        <v>4700</v>
      </c>
      <c r="M13" s="18">
        <v>4600</v>
      </c>
      <c r="N13" s="18">
        <v>4600</v>
      </c>
      <c r="O13" s="19">
        <v>4808.333333333333</v>
      </c>
    </row>
    <row r="14" spans="1:16" outlineLevel="2" x14ac:dyDescent="0.25">
      <c r="A14" s="74" t="s">
        <v>412</v>
      </c>
      <c r="B14" s="5" t="s">
        <v>118</v>
      </c>
      <c r="C14" s="18">
        <v>4000</v>
      </c>
      <c r="D14" s="18">
        <v>3800</v>
      </c>
      <c r="E14" s="18">
        <v>4150</v>
      </c>
      <c r="F14" s="18">
        <v>4100</v>
      </c>
      <c r="G14" s="18">
        <v>4200</v>
      </c>
      <c r="H14" s="18">
        <v>4300</v>
      </c>
      <c r="I14" s="18">
        <v>4150</v>
      </c>
      <c r="J14" s="18">
        <v>4250</v>
      </c>
      <c r="K14" s="18">
        <v>4300</v>
      </c>
      <c r="L14" s="18">
        <v>4200</v>
      </c>
      <c r="M14" s="18">
        <v>4450</v>
      </c>
      <c r="N14" s="18">
        <v>4500</v>
      </c>
      <c r="O14" s="19">
        <v>4200</v>
      </c>
      <c r="P14" s="130"/>
    </row>
    <row r="15" spans="1:16" outlineLevel="2" x14ac:dyDescent="0.25">
      <c r="A15" s="74" t="s">
        <v>412</v>
      </c>
      <c r="B15" s="5" t="s">
        <v>117</v>
      </c>
      <c r="C15" s="18">
        <v>4800</v>
      </c>
      <c r="D15" s="18">
        <v>4800</v>
      </c>
      <c r="E15" s="18">
        <v>4800</v>
      </c>
      <c r="F15" s="18">
        <v>4800</v>
      </c>
      <c r="G15" s="18">
        <v>4800</v>
      </c>
      <c r="H15" s="18">
        <v>4800</v>
      </c>
      <c r="I15" s="18">
        <v>4800</v>
      </c>
      <c r="J15" s="18">
        <v>4800</v>
      </c>
      <c r="K15" s="18">
        <v>4800</v>
      </c>
      <c r="L15" s="18">
        <v>4800</v>
      </c>
      <c r="M15" s="18">
        <v>4800</v>
      </c>
      <c r="N15" s="18">
        <v>4800</v>
      </c>
      <c r="O15" s="19">
        <v>4800</v>
      </c>
    </row>
    <row r="16" spans="1:16" outlineLevel="2" x14ac:dyDescent="0.25">
      <c r="A16" s="74" t="s">
        <v>412</v>
      </c>
      <c r="B16" s="5" t="s">
        <v>116</v>
      </c>
      <c r="C16" s="18">
        <v>4500</v>
      </c>
      <c r="D16" s="18">
        <v>4500</v>
      </c>
      <c r="E16" s="18">
        <v>4500</v>
      </c>
      <c r="F16" s="18">
        <v>4500</v>
      </c>
      <c r="G16" s="18">
        <v>4500</v>
      </c>
      <c r="H16" s="18">
        <v>470</v>
      </c>
      <c r="I16" s="18">
        <v>4750</v>
      </c>
      <c r="J16" s="18">
        <v>4750</v>
      </c>
      <c r="K16" s="18">
        <v>4750</v>
      </c>
      <c r="L16" s="18">
        <v>4800</v>
      </c>
      <c r="M16" s="18">
        <v>4800</v>
      </c>
      <c r="N16" s="18">
        <v>4800</v>
      </c>
      <c r="O16" s="19">
        <v>4301.666666666667</v>
      </c>
    </row>
    <row r="17" spans="1:16" outlineLevel="2" x14ac:dyDescent="0.25">
      <c r="A17" s="74" t="s">
        <v>412</v>
      </c>
      <c r="B17" s="5" t="s">
        <v>115</v>
      </c>
      <c r="C17" s="18">
        <v>4400</v>
      </c>
      <c r="D17" s="18">
        <v>4250</v>
      </c>
      <c r="E17" s="18">
        <v>4250</v>
      </c>
      <c r="F17" s="18">
        <v>2450</v>
      </c>
      <c r="G17" s="18">
        <v>4250</v>
      </c>
      <c r="H17" s="18">
        <v>4250</v>
      </c>
      <c r="I17" s="18">
        <v>4250</v>
      </c>
      <c r="J17" s="18">
        <v>4200</v>
      </c>
      <c r="K17" s="18">
        <v>4250</v>
      </c>
      <c r="L17" s="18">
        <v>4250</v>
      </c>
      <c r="M17" s="18">
        <v>4300</v>
      </c>
      <c r="N17" s="18">
        <v>4400</v>
      </c>
      <c r="O17" s="19">
        <v>4125</v>
      </c>
    </row>
    <row r="18" spans="1:16" outlineLevel="2" x14ac:dyDescent="0.25">
      <c r="A18" s="74" t="s">
        <v>412</v>
      </c>
      <c r="B18" s="5" t="s">
        <v>114</v>
      </c>
      <c r="C18" s="18">
        <v>4290</v>
      </c>
      <c r="D18" s="18">
        <v>4200</v>
      </c>
      <c r="E18" s="18">
        <v>4520</v>
      </c>
      <c r="F18" s="18">
        <v>4550</v>
      </c>
      <c r="G18" s="18">
        <v>4420</v>
      </c>
      <c r="H18" s="18">
        <v>4510</v>
      </c>
      <c r="I18" s="18">
        <v>4515</v>
      </c>
      <c r="J18" s="18">
        <v>4330</v>
      </c>
      <c r="K18" s="18">
        <v>4453</v>
      </c>
      <c r="L18" s="18">
        <v>4500</v>
      </c>
      <c r="M18" s="18">
        <v>4500</v>
      </c>
      <c r="N18" s="18">
        <v>4500</v>
      </c>
      <c r="O18" s="19">
        <v>4440.666666666667</v>
      </c>
    </row>
    <row r="19" spans="1:16" ht="15.75" outlineLevel="2" thickBot="1" x14ac:dyDescent="0.3">
      <c r="A19" s="241" t="s">
        <v>412</v>
      </c>
      <c r="B19" s="95" t="s">
        <v>113</v>
      </c>
      <c r="C19" s="190">
        <v>4500</v>
      </c>
      <c r="D19" s="190">
        <v>4500</v>
      </c>
      <c r="E19" s="190">
        <v>4500</v>
      </c>
      <c r="F19" s="190">
        <v>4500</v>
      </c>
      <c r="G19" s="190">
        <v>4500</v>
      </c>
      <c r="H19" s="190">
        <v>4500</v>
      </c>
      <c r="I19" s="190">
        <v>4500</v>
      </c>
      <c r="J19" s="190">
        <v>4500</v>
      </c>
      <c r="K19" s="190">
        <v>4500</v>
      </c>
      <c r="L19" s="190">
        <v>4500</v>
      </c>
      <c r="M19" s="190">
        <v>4500</v>
      </c>
      <c r="N19" s="190">
        <v>4500</v>
      </c>
      <c r="O19" s="191">
        <v>4500</v>
      </c>
    </row>
    <row r="20" spans="1:16" ht="15.75" outlineLevel="1" thickBot="1" x14ac:dyDescent="0.3">
      <c r="A20" s="355" t="s">
        <v>653</v>
      </c>
      <c r="B20" s="356"/>
      <c r="C20" s="356">
        <f t="shared" ref="C20:O20" si="1">SUBTOTAL(1,C11:C19)</f>
        <v>4465.5555555555557</v>
      </c>
      <c r="D20" s="356">
        <f t="shared" si="1"/>
        <v>4422.2222222222226</v>
      </c>
      <c r="E20" s="356">
        <f t="shared" si="1"/>
        <v>4502.2222222222226</v>
      </c>
      <c r="F20" s="356">
        <f t="shared" si="1"/>
        <v>4288.8888888888887</v>
      </c>
      <c r="G20" s="356">
        <f t="shared" si="1"/>
        <v>4496.666666666667</v>
      </c>
      <c r="H20" s="356">
        <f t="shared" si="1"/>
        <v>4064.4444444444443</v>
      </c>
      <c r="I20" s="356">
        <f t="shared" si="1"/>
        <v>4529.4444444444443</v>
      </c>
      <c r="J20" s="356">
        <f t="shared" si="1"/>
        <v>4503.333333333333</v>
      </c>
      <c r="K20" s="356">
        <f t="shared" si="1"/>
        <v>4517</v>
      </c>
      <c r="L20" s="356">
        <f t="shared" si="1"/>
        <v>4527.7777777777774</v>
      </c>
      <c r="M20" s="356">
        <f t="shared" si="1"/>
        <v>4550</v>
      </c>
      <c r="N20" s="356">
        <f t="shared" si="1"/>
        <v>4577.7777777777774</v>
      </c>
      <c r="O20" s="357">
        <f t="shared" si="1"/>
        <v>4453.7777777777774</v>
      </c>
    </row>
    <row r="21" spans="1:16" outlineLevel="2" x14ac:dyDescent="0.25">
      <c r="A21" s="76" t="s">
        <v>419</v>
      </c>
      <c r="B21" s="77" t="s">
        <v>112</v>
      </c>
      <c r="C21" s="354">
        <v>4200</v>
      </c>
      <c r="D21" s="354">
        <v>4200</v>
      </c>
      <c r="E21" s="354">
        <v>4200</v>
      </c>
      <c r="F21" s="354">
        <v>4200</v>
      </c>
      <c r="G21" s="354">
        <v>4200</v>
      </c>
      <c r="H21" s="354">
        <v>4200</v>
      </c>
      <c r="I21" s="354">
        <v>4200</v>
      </c>
      <c r="J21" s="354">
        <v>4200</v>
      </c>
      <c r="K21" s="354">
        <v>4125</v>
      </c>
      <c r="L21" s="354">
        <v>4125</v>
      </c>
      <c r="M21" s="354">
        <v>4125</v>
      </c>
      <c r="N21" s="354">
        <v>4125</v>
      </c>
      <c r="O21" s="368">
        <v>4175</v>
      </c>
      <c r="P21" s="130">
        <f>AVERAGE(C21:O23)</f>
        <v>4175</v>
      </c>
    </row>
    <row r="22" spans="1:16" outlineLevel="2" x14ac:dyDescent="0.25">
      <c r="A22" s="74" t="s">
        <v>419</v>
      </c>
      <c r="B22" s="5" t="s">
        <v>111</v>
      </c>
      <c r="C22" s="18">
        <v>4200</v>
      </c>
      <c r="D22" s="18">
        <v>4200</v>
      </c>
      <c r="E22" s="18">
        <v>4200</v>
      </c>
      <c r="F22" s="18">
        <v>4200</v>
      </c>
      <c r="G22" s="18">
        <v>4200</v>
      </c>
      <c r="H22" s="18">
        <v>4200</v>
      </c>
      <c r="I22" s="18">
        <v>4200</v>
      </c>
      <c r="J22" s="18">
        <v>4200</v>
      </c>
      <c r="K22" s="18">
        <v>4050</v>
      </c>
      <c r="L22" s="18">
        <v>4050</v>
      </c>
      <c r="M22" s="18">
        <v>4050</v>
      </c>
      <c r="N22" s="18">
        <v>4050</v>
      </c>
      <c r="O22" s="19">
        <v>4150</v>
      </c>
    </row>
    <row r="23" spans="1:16" ht="15.75" outlineLevel="2" thickBot="1" x14ac:dyDescent="0.3">
      <c r="A23" s="241" t="s">
        <v>419</v>
      </c>
      <c r="B23" s="95" t="s">
        <v>110</v>
      </c>
      <c r="C23" s="190">
        <v>4200</v>
      </c>
      <c r="D23" s="190">
        <v>4200</v>
      </c>
      <c r="E23" s="190">
        <v>4200</v>
      </c>
      <c r="F23" s="190">
        <v>4200</v>
      </c>
      <c r="G23" s="190">
        <v>4200</v>
      </c>
      <c r="H23" s="190">
        <v>4200</v>
      </c>
      <c r="I23" s="190">
        <v>4200</v>
      </c>
      <c r="J23" s="190">
        <v>4200</v>
      </c>
      <c r="K23" s="190">
        <v>4200</v>
      </c>
      <c r="L23" s="190">
        <v>4200</v>
      </c>
      <c r="M23" s="190">
        <v>4200</v>
      </c>
      <c r="N23" s="190">
        <v>4200</v>
      </c>
      <c r="O23" s="191">
        <v>4200</v>
      </c>
    </row>
    <row r="24" spans="1:16" ht="15.75" outlineLevel="1" thickBot="1" x14ac:dyDescent="0.3">
      <c r="A24" s="355" t="s">
        <v>654</v>
      </c>
      <c r="B24" s="356"/>
      <c r="C24" s="356">
        <f t="shared" ref="C24:O24" si="2">SUBTOTAL(1,C21:C23)</f>
        <v>4200</v>
      </c>
      <c r="D24" s="356">
        <f t="shared" si="2"/>
        <v>4200</v>
      </c>
      <c r="E24" s="356">
        <f t="shared" si="2"/>
        <v>4200</v>
      </c>
      <c r="F24" s="356">
        <f t="shared" si="2"/>
        <v>4200</v>
      </c>
      <c r="G24" s="356">
        <f t="shared" si="2"/>
        <v>4200</v>
      </c>
      <c r="H24" s="356">
        <f t="shared" si="2"/>
        <v>4200</v>
      </c>
      <c r="I24" s="356">
        <f t="shared" si="2"/>
        <v>4200</v>
      </c>
      <c r="J24" s="356">
        <f t="shared" si="2"/>
        <v>4200</v>
      </c>
      <c r="K24" s="356">
        <f t="shared" si="2"/>
        <v>4125</v>
      </c>
      <c r="L24" s="356">
        <f t="shared" si="2"/>
        <v>4125</v>
      </c>
      <c r="M24" s="356">
        <f t="shared" si="2"/>
        <v>4125</v>
      </c>
      <c r="N24" s="356">
        <f t="shared" si="2"/>
        <v>4125</v>
      </c>
      <c r="O24" s="357">
        <f t="shared" si="2"/>
        <v>4175</v>
      </c>
    </row>
    <row r="25" spans="1:16" outlineLevel="2" x14ac:dyDescent="0.25">
      <c r="A25" s="76" t="s">
        <v>413</v>
      </c>
      <c r="B25" s="77" t="s">
        <v>109</v>
      </c>
      <c r="C25" s="354">
        <v>4500</v>
      </c>
      <c r="D25" s="354">
        <v>4500</v>
      </c>
      <c r="E25" s="354">
        <v>4500</v>
      </c>
      <c r="F25" s="354">
        <v>4500</v>
      </c>
      <c r="G25" s="354">
        <v>4500</v>
      </c>
      <c r="H25" s="354">
        <v>4500</v>
      </c>
      <c r="I25" s="354">
        <v>4500</v>
      </c>
      <c r="J25" s="354">
        <v>4500</v>
      </c>
      <c r="K25" s="354">
        <v>4500</v>
      </c>
      <c r="L25" s="354">
        <v>4500</v>
      </c>
      <c r="M25" s="354">
        <v>4500</v>
      </c>
      <c r="N25" s="354">
        <v>4500</v>
      </c>
      <c r="O25" s="368">
        <v>4500</v>
      </c>
      <c r="P25" s="130">
        <f>AVERAGE(C25:O37)</f>
        <v>4955.128205128206</v>
      </c>
    </row>
    <row r="26" spans="1:16" outlineLevel="2" x14ac:dyDescent="0.25">
      <c r="A26" s="74" t="s">
        <v>413</v>
      </c>
      <c r="B26" s="5" t="s">
        <v>76</v>
      </c>
      <c r="C26" s="18">
        <v>4000</v>
      </c>
      <c r="D26" s="18">
        <v>4000</v>
      </c>
      <c r="E26" s="18">
        <v>4000</v>
      </c>
      <c r="F26" s="18">
        <v>4000</v>
      </c>
      <c r="G26" s="18">
        <v>4000</v>
      </c>
      <c r="H26" s="18">
        <v>4000</v>
      </c>
      <c r="I26" s="18">
        <v>4000</v>
      </c>
      <c r="J26" s="18">
        <v>4000</v>
      </c>
      <c r="K26" s="18">
        <v>4000</v>
      </c>
      <c r="L26" s="18">
        <v>4000</v>
      </c>
      <c r="M26" s="18">
        <v>4000</v>
      </c>
      <c r="N26" s="18">
        <v>4000</v>
      </c>
      <c r="O26" s="19">
        <v>4000</v>
      </c>
    </row>
    <row r="27" spans="1:16" outlineLevel="2" x14ac:dyDescent="0.25">
      <c r="A27" s="74" t="s">
        <v>413</v>
      </c>
      <c r="B27" s="5" t="s">
        <v>108</v>
      </c>
      <c r="C27" s="18">
        <v>9600</v>
      </c>
      <c r="D27" s="18">
        <v>9600</v>
      </c>
      <c r="E27" s="18">
        <v>9600</v>
      </c>
      <c r="F27" s="18">
        <v>9600</v>
      </c>
      <c r="G27" s="18">
        <v>9600</v>
      </c>
      <c r="H27" s="18">
        <v>9600</v>
      </c>
      <c r="I27" s="18">
        <v>9600</v>
      </c>
      <c r="J27" s="18">
        <v>9600</v>
      </c>
      <c r="K27" s="18">
        <v>9600</v>
      </c>
      <c r="L27" s="18">
        <v>9600</v>
      </c>
      <c r="M27" s="18">
        <v>9600</v>
      </c>
      <c r="N27" s="18">
        <v>9600</v>
      </c>
      <c r="O27" s="19">
        <v>9600</v>
      </c>
    </row>
    <row r="28" spans="1:16" outlineLevel="2" x14ac:dyDescent="0.25">
      <c r="A28" s="74" t="s">
        <v>413</v>
      </c>
      <c r="B28" s="5" t="s">
        <v>107</v>
      </c>
      <c r="C28" s="18">
        <v>4500</v>
      </c>
      <c r="D28" s="18">
        <v>4300</v>
      </c>
      <c r="E28" s="18">
        <v>4500</v>
      </c>
      <c r="F28" s="18">
        <v>4500</v>
      </c>
      <c r="G28" s="18">
        <v>4500</v>
      </c>
      <c r="H28" s="18">
        <v>4600</v>
      </c>
      <c r="I28" s="18">
        <v>4600</v>
      </c>
      <c r="J28" s="18">
        <v>4600</v>
      </c>
      <c r="K28" s="18">
        <v>4500</v>
      </c>
      <c r="L28" s="18">
        <v>4500</v>
      </c>
      <c r="M28" s="18">
        <v>4600</v>
      </c>
      <c r="N28" s="18">
        <v>4600</v>
      </c>
      <c r="O28" s="19">
        <v>4525</v>
      </c>
    </row>
    <row r="29" spans="1:16" outlineLevel="2" x14ac:dyDescent="0.25">
      <c r="A29" s="74" t="s">
        <v>413</v>
      </c>
      <c r="B29" s="5" t="s">
        <v>106</v>
      </c>
      <c r="C29" s="18">
        <v>4800</v>
      </c>
      <c r="D29" s="18">
        <v>4800</v>
      </c>
      <c r="E29" s="18">
        <v>4700</v>
      </c>
      <c r="F29" s="18">
        <v>4800</v>
      </c>
      <c r="G29" s="18">
        <v>4500</v>
      </c>
      <c r="H29" s="18">
        <v>4800</v>
      </c>
      <c r="I29" s="18">
        <v>5000</v>
      </c>
      <c r="J29" s="18">
        <v>4800</v>
      </c>
      <c r="K29" s="18">
        <v>4800</v>
      </c>
      <c r="L29" s="18">
        <v>5000</v>
      </c>
      <c r="M29" s="18">
        <v>4800</v>
      </c>
      <c r="N29" s="18">
        <v>5000</v>
      </c>
      <c r="O29" s="19">
        <v>4816.666666666667</v>
      </c>
    </row>
    <row r="30" spans="1:16" outlineLevel="2" x14ac:dyDescent="0.25">
      <c r="A30" s="74" t="s">
        <v>413</v>
      </c>
      <c r="B30" s="5" t="s">
        <v>105</v>
      </c>
      <c r="C30" s="18">
        <v>4500</v>
      </c>
      <c r="D30" s="18">
        <v>4800</v>
      </c>
      <c r="E30" s="18">
        <v>4700</v>
      </c>
      <c r="F30" s="18">
        <v>4700</v>
      </c>
      <c r="G30" s="18">
        <v>4600</v>
      </c>
      <c r="H30" s="18">
        <v>4700</v>
      </c>
      <c r="I30" s="18">
        <v>4900</v>
      </c>
      <c r="J30" s="18">
        <v>4200</v>
      </c>
      <c r="K30" s="18">
        <v>4600</v>
      </c>
      <c r="L30" s="18">
        <v>4500</v>
      </c>
      <c r="M30" s="18">
        <v>4600</v>
      </c>
      <c r="N30" s="18">
        <v>4700</v>
      </c>
      <c r="O30" s="19">
        <v>4625</v>
      </c>
    </row>
    <row r="31" spans="1:16" outlineLevel="2" x14ac:dyDescent="0.25">
      <c r="A31" s="74" t="s">
        <v>413</v>
      </c>
      <c r="B31" s="5" t="s">
        <v>104</v>
      </c>
      <c r="C31" s="18">
        <v>4400</v>
      </c>
      <c r="D31" s="18">
        <v>4400</v>
      </c>
      <c r="E31" s="18">
        <v>4400</v>
      </c>
      <c r="F31" s="18">
        <v>4400</v>
      </c>
      <c r="G31" s="18">
        <v>4400</v>
      </c>
      <c r="H31" s="18">
        <v>4400</v>
      </c>
      <c r="I31" s="18">
        <v>4400</v>
      </c>
      <c r="J31" s="18">
        <v>4400</v>
      </c>
      <c r="K31" s="18">
        <v>4400</v>
      </c>
      <c r="L31" s="18">
        <v>4400</v>
      </c>
      <c r="M31" s="18">
        <v>4400</v>
      </c>
      <c r="N31" s="18">
        <v>4400</v>
      </c>
      <c r="O31" s="19">
        <v>4400</v>
      </c>
    </row>
    <row r="32" spans="1:16" outlineLevel="2" x14ac:dyDescent="0.25">
      <c r="A32" s="74" t="s">
        <v>413</v>
      </c>
      <c r="B32" s="5" t="s">
        <v>103</v>
      </c>
      <c r="C32" s="18">
        <v>4500</v>
      </c>
      <c r="D32" s="18">
        <v>4500</v>
      </c>
      <c r="E32" s="18">
        <v>4500</v>
      </c>
      <c r="F32" s="18">
        <v>4500</v>
      </c>
      <c r="G32" s="18">
        <v>4500</v>
      </c>
      <c r="H32" s="18">
        <v>4500</v>
      </c>
      <c r="I32" s="18">
        <v>4500</v>
      </c>
      <c r="J32" s="18">
        <v>4500</v>
      </c>
      <c r="K32" s="18">
        <v>4500</v>
      </c>
      <c r="L32" s="18">
        <v>4500</v>
      </c>
      <c r="M32" s="18">
        <v>4500</v>
      </c>
      <c r="N32" s="18">
        <v>4500</v>
      </c>
      <c r="O32" s="19">
        <v>4500</v>
      </c>
    </row>
    <row r="33" spans="1:16" outlineLevel="2" x14ac:dyDescent="0.25">
      <c r="A33" s="74" t="s">
        <v>413</v>
      </c>
      <c r="B33" s="5" t="s">
        <v>102</v>
      </c>
      <c r="C33" s="18">
        <v>4100</v>
      </c>
      <c r="D33" s="18">
        <v>4000</v>
      </c>
      <c r="E33" s="18">
        <v>4150</v>
      </c>
      <c r="F33" s="18">
        <v>4300</v>
      </c>
      <c r="G33" s="18">
        <v>4250</v>
      </c>
      <c r="H33" s="18">
        <v>3900</v>
      </c>
      <c r="I33" s="18">
        <v>4100</v>
      </c>
      <c r="J33" s="18">
        <v>4200</v>
      </c>
      <c r="K33" s="18">
        <v>4200</v>
      </c>
      <c r="L33" s="18">
        <v>4300</v>
      </c>
      <c r="M33" s="18">
        <v>4300</v>
      </c>
      <c r="N33" s="18">
        <v>4300</v>
      </c>
      <c r="O33" s="19">
        <v>4175</v>
      </c>
    </row>
    <row r="34" spans="1:16" outlineLevel="2" x14ac:dyDescent="0.25">
      <c r="A34" s="74" t="s">
        <v>413</v>
      </c>
      <c r="B34" s="5" t="s">
        <v>20</v>
      </c>
      <c r="C34" s="18">
        <v>4000</v>
      </c>
      <c r="D34" s="18">
        <v>3900</v>
      </c>
      <c r="E34" s="18">
        <v>4200</v>
      </c>
      <c r="F34" s="18">
        <v>4000</v>
      </c>
      <c r="G34" s="18">
        <v>3900</v>
      </c>
      <c r="H34" s="18">
        <v>4300</v>
      </c>
      <c r="I34" s="18">
        <v>4000</v>
      </c>
      <c r="J34" s="18">
        <v>4000</v>
      </c>
      <c r="K34" s="18">
        <v>3900</v>
      </c>
      <c r="L34" s="18">
        <v>4200</v>
      </c>
      <c r="M34" s="18">
        <v>4000</v>
      </c>
      <c r="N34" s="18">
        <v>4000</v>
      </c>
      <c r="O34" s="19">
        <v>4033.3333333333335</v>
      </c>
    </row>
    <row r="35" spans="1:16" outlineLevel="2" x14ac:dyDescent="0.25">
      <c r="A35" s="74" t="s">
        <v>413</v>
      </c>
      <c r="B35" s="5" t="s">
        <v>101</v>
      </c>
      <c r="C35" s="18">
        <v>4000</v>
      </c>
      <c r="D35" s="18">
        <v>4000</v>
      </c>
      <c r="E35" s="18">
        <v>4000</v>
      </c>
      <c r="F35" s="18">
        <v>4000</v>
      </c>
      <c r="G35" s="18">
        <v>4000</v>
      </c>
      <c r="H35" s="18">
        <v>4000</v>
      </c>
      <c r="I35" s="18">
        <v>4000</v>
      </c>
      <c r="J35" s="18">
        <v>4000</v>
      </c>
      <c r="K35" s="18">
        <v>4000</v>
      </c>
      <c r="L35" s="18">
        <v>4000</v>
      </c>
      <c r="M35" s="18">
        <v>4000</v>
      </c>
      <c r="N35" s="18">
        <v>4000</v>
      </c>
      <c r="O35" s="19">
        <v>4000</v>
      </c>
    </row>
    <row r="36" spans="1:16" outlineLevel="2" x14ac:dyDescent="0.25">
      <c r="A36" s="74" t="s">
        <v>413</v>
      </c>
      <c r="B36" s="5" t="s">
        <v>100</v>
      </c>
      <c r="C36" s="18">
        <v>6500</v>
      </c>
      <c r="D36" s="18">
        <v>6500</v>
      </c>
      <c r="E36" s="18">
        <v>6500</v>
      </c>
      <c r="F36" s="18">
        <v>6500</v>
      </c>
      <c r="G36" s="18">
        <v>7000</v>
      </c>
      <c r="H36" s="18">
        <v>7000</v>
      </c>
      <c r="I36" s="18">
        <v>7000</v>
      </c>
      <c r="J36" s="18">
        <v>7000</v>
      </c>
      <c r="K36" s="18">
        <v>7000</v>
      </c>
      <c r="L36" s="18">
        <v>7000</v>
      </c>
      <c r="M36" s="18">
        <v>7000</v>
      </c>
      <c r="N36" s="18">
        <v>7000</v>
      </c>
      <c r="O36" s="19">
        <v>6833.333333333333</v>
      </c>
    </row>
    <row r="37" spans="1:16" ht="15.75" outlineLevel="2" thickBot="1" x14ac:dyDescent="0.3">
      <c r="A37" s="241" t="s">
        <v>413</v>
      </c>
      <c r="B37" s="95" t="s">
        <v>99</v>
      </c>
      <c r="C37" s="190">
        <v>4200</v>
      </c>
      <c r="D37" s="190">
        <v>4250</v>
      </c>
      <c r="E37" s="190">
        <v>4800</v>
      </c>
      <c r="F37" s="190">
        <v>4500</v>
      </c>
      <c r="G37" s="190">
        <v>4600</v>
      </c>
      <c r="H37" s="190">
        <v>4400</v>
      </c>
      <c r="I37" s="190">
        <v>4500</v>
      </c>
      <c r="J37" s="190">
        <v>4300</v>
      </c>
      <c r="K37" s="190">
        <v>4200</v>
      </c>
      <c r="L37" s="190">
        <v>4300</v>
      </c>
      <c r="M37" s="190">
        <v>4350</v>
      </c>
      <c r="N37" s="190">
        <v>4500</v>
      </c>
      <c r="O37" s="191">
        <v>4408.333333333333</v>
      </c>
    </row>
    <row r="38" spans="1:16" ht="15.75" outlineLevel="1" thickBot="1" x14ac:dyDescent="0.3">
      <c r="A38" s="355" t="s">
        <v>655</v>
      </c>
      <c r="B38" s="356"/>
      <c r="C38" s="356">
        <f t="shared" ref="C38:O38" si="3">SUBTOTAL(1,C25:C37)</f>
        <v>4892.3076923076924</v>
      </c>
      <c r="D38" s="356">
        <f t="shared" si="3"/>
        <v>4888.4615384615381</v>
      </c>
      <c r="E38" s="356">
        <f t="shared" si="3"/>
        <v>4965.3846153846152</v>
      </c>
      <c r="F38" s="356">
        <f t="shared" si="3"/>
        <v>4946.1538461538457</v>
      </c>
      <c r="G38" s="356">
        <f t="shared" si="3"/>
        <v>4950</v>
      </c>
      <c r="H38" s="356">
        <f t="shared" si="3"/>
        <v>4976.9230769230771</v>
      </c>
      <c r="I38" s="356">
        <f t="shared" si="3"/>
        <v>5007.6923076923076</v>
      </c>
      <c r="J38" s="356">
        <f t="shared" si="3"/>
        <v>4930.7692307692305</v>
      </c>
      <c r="K38" s="356">
        <f t="shared" si="3"/>
        <v>4938.4615384615381</v>
      </c>
      <c r="L38" s="356">
        <f t="shared" si="3"/>
        <v>4984.6153846153848</v>
      </c>
      <c r="M38" s="356">
        <f t="shared" si="3"/>
        <v>4973.0769230769229</v>
      </c>
      <c r="N38" s="356">
        <f t="shared" si="3"/>
        <v>5007.6923076923076</v>
      </c>
      <c r="O38" s="357">
        <f t="shared" si="3"/>
        <v>4955.128205128206</v>
      </c>
    </row>
    <row r="39" spans="1:16" outlineLevel="2" x14ac:dyDescent="0.25">
      <c r="A39" s="76" t="s">
        <v>423</v>
      </c>
      <c r="B39" s="77" t="s">
        <v>19</v>
      </c>
      <c r="C39" s="354">
        <v>4000</v>
      </c>
      <c r="D39" s="354">
        <v>4000</v>
      </c>
      <c r="E39" s="354">
        <v>4000</v>
      </c>
      <c r="F39" s="354">
        <v>4000</v>
      </c>
      <c r="G39" s="354">
        <v>4000</v>
      </c>
      <c r="H39" s="354">
        <v>4000</v>
      </c>
      <c r="I39" s="354">
        <v>4000</v>
      </c>
      <c r="J39" s="354">
        <v>4000</v>
      </c>
      <c r="K39" s="354">
        <v>4000</v>
      </c>
      <c r="L39" s="354">
        <v>4000</v>
      </c>
      <c r="M39" s="354">
        <v>4300</v>
      </c>
      <c r="N39" s="354">
        <v>4500</v>
      </c>
      <c r="O39" s="368">
        <v>4066.6666666666665</v>
      </c>
      <c r="P39" s="130">
        <f>AVERAGE(C39:O46)</f>
        <v>4717.7083333333339</v>
      </c>
    </row>
    <row r="40" spans="1:16" outlineLevel="2" x14ac:dyDescent="0.25">
      <c r="A40" s="74" t="s">
        <v>423</v>
      </c>
      <c r="B40" s="5" t="s">
        <v>18</v>
      </c>
      <c r="C40" s="18">
        <v>4200</v>
      </c>
      <c r="D40" s="18">
        <v>4200</v>
      </c>
      <c r="E40" s="18">
        <v>4500</v>
      </c>
      <c r="F40" s="18">
        <v>4800</v>
      </c>
      <c r="G40" s="18">
        <v>4800</v>
      </c>
      <c r="H40" s="18">
        <v>5200</v>
      </c>
      <c r="I40" s="18">
        <v>5500</v>
      </c>
      <c r="J40" s="18">
        <v>5200</v>
      </c>
      <c r="K40" s="18">
        <v>5000</v>
      </c>
      <c r="L40" s="18">
        <v>5000</v>
      </c>
      <c r="M40" s="18">
        <v>4800</v>
      </c>
      <c r="N40" s="18">
        <v>4800</v>
      </c>
      <c r="O40" s="19">
        <v>4833.333333333333</v>
      </c>
    </row>
    <row r="41" spans="1:16" outlineLevel="2" x14ac:dyDescent="0.25">
      <c r="A41" s="74" t="s">
        <v>423</v>
      </c>
      <c r="B41" s="5" t="s">
        <v>98</v>
      </c>
      <c r="C41" s="18">
        <v>3000</v>
      </c>
      <c r="D41" s="18">
        <v>3200</v>
      </c>
      <c r="E41" s="18">
        <v>3500</v>
      </c>
      <c r="F41" s="18">
        <v>3700</v>
      </c>
      <c r="G41" s="18">
        <v>3200</v>
      </c>
      <c r="H41" s="18">
        <v>3200</v>
      </c>
      <c r="I41" s="18">
        <v>3200</v>
      </c>
      <c r="J41" s="18">
        <v>3700</v>
      </c>
      <c r="K41" s="18">
        <v>3800</v>
      </c>
      <c r="L41" s="18">
        <v>4200</v>
      </c>
      <c r="M41" s="18">
        <v>4000</v>
      </c>
      <c r="N41" s="18">
        <v>4200</v>
      </c>
      <c r="O41" s="19">
        <v>3575</v>
      </c>
    </row>
    <row r="42" spans="1:16" outlineLevel="2" x14ac:dyDescent="0.25">
      <c r="A42" s="74" t="s">
        <v>423</v>
      </c>
      <c r="B42" s="5" t="s">
        <v>97</v>
      </c>
      <c r="C42" s="18">
        <v>4300</v>
      </c>
      <c r="D42" s="18">
        <v>4300</v>
      </c>
      <c r="E42" s="18">
        <v>4400</v>
      </c>
      <c r="F42" s="18">
        <v>4400</v>
      </c>
      <c r="G42" s="18">
        <v>4500</v>
      </c>
      <c r="H42" s="18">
        <v>4500</v>
      </c>
      <c r="I42" s="18">
        <v>4500</v>
      </c>
      <c r="J42" s="18">
        <v>4500</v>
      </c>
      <c r="K42" s="18">
        <v>4500</v>
      </c>
      <c r="L42" s="18">
        <v>4500</v>
      </c>
      <c r="M42" s="18">
        <v>4500</v>
      </c>
      <c r="N42" s="18">
        <v>4500</v>
      </c>
      <c r="O42" s="19">
        <v>4450</v>
      </c>
    </row>
    <row r="43" spans="1:16" outlineLevel="2" x14ac:dyDescent="0.25">
      <c r="A43" s="74" t="s">
        <v>423</v>
      </c>
      <c r="B43" s="5" t="s">
        <v>96</v>
      </c>
      <c r="C43" s="18">
        <v>6000</v>
      </c>
      <c r="D43" s="18">
        <v>5900</v>
      </c>
      <c r="E43" s="18">
        <v>6000</v>
      </c>
      <c r="F43" s="18">
        <v>6000</v>
      </c>
      <c r="G43" s="18">
        <v>5800</v>
      </c>
      <c r="H43" s="18">
        <v>6000</v>
      </c>
      <c r="I43" s="18">
        <v>6000</v>
      </c>
      <c r="J43" s="18">
        <v>5500</v>
      </c>
      <c r="K43" s="18">
        <v>5950</v>
      </c>
      <c r="L43" s="18">
        <v>5950</v>
      </c>
      <c r="M43" s="18">
        <v>6000</v>
      </c>
      <c r="N43" s="18">
        <v>6000</v>
      </c>
      <c r="O43" s="19">
        <v>5925</v>
      </c>
    </row>
    <row r="44" spans="1:16" outlineLevel="2" x14ac:dyDescent="0.25">
      <c r="A44" s="74" t="s">
        <v>423</v>
      </c>
      <c r="B44" s="5" t="s">
        <v>95</v>
      </c>
      <c r="C44" s="18">
        <v>4500</v>
      </c>
      <c r="D44" s="18">
        <v>4500</v>
      </c>
      <c r="E44" s="18">
        <v>4500</v>
      </c>
      <c r="F44" s="18">
        <v>4800</v>
      </c>
      <c r="G44" s="18">
        <v>4800</v>
      </c>
      <c r="H44" s="18">
        <v>4800</v>
      </c>
      <c r="I44" s="18">
        <v>5200</v>
      </c>
      <c r="J44" s="18">
        <v>5200</v>
      </c>
      <c r="K44" s="18">
        <v>4800</v>
      </c>
      <c r="L44" s="18">
        <v>4800</v>
      </c>
      <c r="M44" s="18">
        <v>4800</v>
      </c>
      <c r="N44" s="18">
        <v>4800</v>
      </c>
      <c r="O44" s="19">
        <v>4791.666666666667</v>
      </c>
    </row>
    <row r="45" spans="1:16" outlineLevel="2" x14ac:dyDescent="0.25">
      <c r="A45" s="74" t="s">
        <v>423</v>
      </c>
      <c r="B45" s="5" t="s">
        <v>94</v>
      </c>
      <c r="C45" s="18">
        <v>5700</v>
      </c>
      <c r="D45" s="18">
        <v>5700</v>
      </c>
      <c r="E45" s="18">
        <v>5700</v>
      </c>
      <c r="F45" s="18">
        <v>5700</v>
      </c>
      <c r="G45" s="18">
        <v>5700</v>
      </c>
      <c r="H45" s="18">
        <v>5700</v>
      </c>
      <c r="I45" s="18">
        <v>5700</v>
      </c>
      <c r="J45" s="18">
        <v>5700</v>
      </c>
      <c r="K45" s="18">
        <v>5700</v>
      </c>
      <c r="L45" s="18">
        <v>5700</v>
      </c>
      <c r="M45" s="18">
        <v>5700</v>
      </c>
      <c r="N45" s="18">
        <v>5700</v>
      </c>
      <c r="O45" s="19">
        <v>5700</v>
      </c>
    </row>
    <row r="46" spans="1:16" ht="15.75" outlineLevel="2" thickBot="1" x14ac:dyDescent="0.3">
      <c r="A46" s="241" t="s">
        <v>423</v>
      </c>
      <c r="B46" s="95" t="s">
        <v>93</v>
      </c>
      <c r="C46" s="190">
        <v>4400</v>
      </c>
      <c r="D46" s="190">
        <v>4400</v>
      </c>
      <c r="E46" s="190">
        <v>4400</v>
      </c>
      <c r="F46" s="190">
        <v>4400</v>
      </c>
      <c r="G46" s="190">
        <v>4400</v>
      </c>
      <c r="H46" s="190">
        <v>4400</v>
      </c>
      <c r="I46" s="190">
        <v>4400</v>
      </c>
      <c r="J46" s="190">
        <v>4400</v>
      </c>
      <c r="K46" s="190">
        <v>4400</v>
      </c>
      <c r="L46" s="190">
        <v>4400</v>
      </c>
      <c r="M46" s="190">
        <v>4400</v>
      </c>
      <c r="N46" s="190">
        <v>4400</v>
      </c>
      <c r="O46" s="191">
        <v>4400</v>
      </c>
    </row>
    <row r="47" spans="1:16" ht="15.75" outlineLevel="1" thickBot="1" x14ac:dyDescent="0.3">
      <c r="A47" s="355" t="s">
        <v>656</v>
      </c>
      <c r="B47" s="356"/>
      <c r="C47" s="356">
        <f t="shared" ref="C47:O47" si="4">SUBTOTAL(1,C39:C46)</f>
        <v>4512.5</v>
      </c>
      <c r="D47" s="356">
        <f t="shared" si="4"/>
        <v>4525</v>
      </c>
      <c r="E47" s="356">
        <f t="shared" si="4"/>
        <v>4625</v>
      </c>
      <c r="F47" s="356">
        <f t="shared" si="4"/>
        <v>4725</v>
      </c>
      <c r="G47" s="356">
        <f t="shared" si="4"/>
        <v>4650</v>
      </c>
      <c r="H47" s="356">
        <f t="shared" si="4"/>
        <v>4725</v>
      </c>
      <c r="I47" s="356">
        <f t="shared" si="4"/>
        <v>4812.5</v>
      </c>
      <c r="J47" s="356">
        <f t="shared" si="4"/>
        <v>4775</v>
      </c>
      <c r="K47" s="356">
        <f t="shared" si="4"/>
        <v>4768.75</v>
      </c>
      <c r="L47" s="356">
        <f t="shared" si="4"/>
        <v>4818.75</v>
      </c>
      <c r="M47" s="356">
        <f t="shared" si="4"/>
        <v>4812.5</v>
      </c>
      <c r="N47" s="356">
        <f t="shared" si="4"/>
        <v>4862.5</v>
      </c>
      <c r="O47" s="357">
        <f t="shared" si="4"/>
        <v>4717.7083333333339</v>
      </c>
    </row>
    <row r="48" spans="1:16" outlineLevel="2" x14ac:dyDescent="0.25">
      <c r="A48" s="76" t="s">
        <v>416</v>
      </c>
      <c r="B48" s="77" t="s">
        <v>91</v>
      </c>
      <c r="C48" s="354">
        <v>4100</v>
      </c>
      <c r="D48" s="354">
        <v>3900</v>
      </c>
      <c r="E48" s="354">
        <v>4000</v>
      </c>
      <c r="F48" s="354">
        <v>4300</v>
      </c>
      <c r="G48" s="354">
        <v>4100</v>
      </c>
      <c r="H48" s="354">
        <v>4100</v>
      </c>
      <c r="I48" s="354">
        <v>4200</v>
      </c>
      <c r="J48" s="354">
        <v>4200</v>
      </c>
      <c r="K48" s="354">
        <v>4200</v>
      </c>
      <c r="L48" s="354">
        <v>4100</v>
      </c>
      <c r="M48" s="354">
        <v>4100</v>
      </c>
      <c r="N48" s="354">
        <v>4200</v>
      </c>
      <c r="O48" s="368">
        <v>4125</v>
      </c>
      <c r="P48" s="130">
        <f>AVERAGE(C48:O53)</f>
        <v>4236.9999999999991</v>
      </c>
    </row>
    <row r="49" spans="1:16" outlineLevel="2" x14ac:dyDescent="0.25">
      <c r="A49" s="74" t="s">
        <v>416</v>
      </c>
      <c r="B49" s="5" t="s">
        <v>90</v>
      </c>
      <c r="C49" s="18">
        <v>4210</v>
      </c>
      <c r="D49" s="18">
        <v>4090</v>
      </c>
      <c r="E49" s="18">
        <v>4152</v>
      </c>
      <c r="F49" s="18">
        <v>4242</v>
      </c>
      <c r="G49" s="18">
        <v>4270</v>
      </c>
      <c r="H49" s="18">
        <v>4190</v>
      </c>
      <c r="I49" s="18">
        <v>4330</v>
      </c>
      <c r="J49" s="18">
        <v>4240</v>
      </c>
      <c r="K49" s="18">
        <v>4250</v>
      </c>
      <c r="L49" s="18">
        <v>4260</v>
      </c>
      <c r="M49" s="18">
        <v>4270</v>
      </c>
      <c r="N49" s="18">
        <v>4340</v>
      </c>
      <c r="O49" s="19">
        <v>4237</v>
      </c>
    </row>
    <row r="50" spans="1:16" outlineLevel="2" x14ac:dyDescent="0.25">
      <c r="A50" s="74" t="s">
        <v>416</v>
      </c>
      <c r="B50" s="5" t="s">
        <v>89</v>
      </c>
      <c r="C50" s="18">
        <v>4200</v>
      </c>
      <c r="D50" s="18">
        <v>4200</v>
      </c>
      <c r="E50" s="18">
        <v>4200</v>
      </c>
      <c r="F50" s="18">
        <v>4200</v>
      </c>
      <c r="G50" s="18">
        <v>4200</v>
      </c>
      <c r="H50" s="18">
        <v>4200</v>
      </c>
      <c r="I50" s="18">
        <v>4200</v>
      </c>
      <c r="J50" s="18">
        <v>4200</v>
      </c>
      <c r="K50" s="18">
        <v>4200</v>
      </c>
      <c r="L50" s="18">
        <v>4200</v>
      </c>
      <c r="M50" s="18">
        <v>4200</v>
      </c>
      <c r="N50" s="18">
        <v>4200</v>
      </c>
      <c r="O50" s="19">
        <v>4200</v>
      </c>
    </row>
    <row r="51" spans="1:16" outlineLevel="2" x14ac:dyDescent="0.25">
      <c r="A51" s="74" t="s">
        <v>416</v>
      </c>
      <c r="B51" s="5" t="s">
        <v>88</v>
      </c>
      <c r="C51" s="18">
        <v>4050</v>
      </c>
      <c r="D51" s="18">
        <v>3850</v>
      </c>
      <c r="E51" s="18">
        <v>3760</v>
      </c>
      <c r="F51" s="18">
        <v>4210</v>
      </c>
      <c r="G51" s="18">
        <v>4150</v>
      </c>
      <c r="H51" s="18">
        <v>3850</v>
      </c>
      <c r="I51" s="18">
        <v>4350</v>
      </c>
      <c r="J51" s="18">
        <v>4100</v>
      </c>
      <c r="K51" s="18">
        <v>4350</v>
      </c>
      <c r="L51" s="18">
        <v>4400</v>
      </c>
      <c r="M51" s="18">
        <v>4350</v>
      </c>
      <c r="N51" s="18">
        <v>4400</v>
      </c>
      <c r="O51" s="19">
        <v>4151.666666666667</v>
      </c>
    </row>
    <row r="52" spans="1:16" outlineLevel="2" x14ac:dyDescent="0.25">
      <c r="A52" s="74" t="s">
        <v>416</v>
      </c>
      <c r="B52" s="5" t="s">
        <v>87</v>
      </c>
      <c r="C52" s="18">
        <v>4300</v>
      </c>
      <c r="D52" s="18">
        <v>4200</v>
      </c>
      <c r="E52" s="18">
        <v>4500</v>
      </c>
      <c r="F52" s="18">
        <v>4300</v>
      </c>
      <c r="G52" s="18">
        <v>4500</v>
      </c>
      <c r="H52" s="18">
        <v>4500</v>
      </c>
      <c r="I52" s="18">
        <v>4600</v>
      </c>
      <c r="J52" s="18">
        <v>4300</v>
      </c>
      <c r="K52" s="18">
        <v>4200</v>
      </c>
      <c r="L52" s="18">
        <v>4300</v>
      </c>
      <c r="M52" s="18">
        <v>4300</v>
      </c>
      <c r="N52" s="18">
        <v>4500</v>
      </c>
      <c r="O52" s="19">
        <v>4375</v>
      </c>
    </row>
    <row r="53" spans="1:16" ht="15.75" outlineLevel="2" thickBot="1" x14ac:dyDescent="0.3">
      <c r="A53" s="241" t="s">
        <v>416</v>
      </c>
      <c r="B53" s="95" t="s">
        <v>86</v>
      </c>
      <c r="C53" s="190">
        <v>4400</v>
      </c>
      <c r="D53" s="190">
        <v>4300</v>
      </c>
      <c r="E53" s="190">
        <v>4300</v>
      </c>
      <c r="F53" s="190">
        <v>4200</v>
      </c>
      <c r="G53" s="190">
        <v>4400</v>
      </c>
      <c r="H53" s="190">
        <v>4300</v>
      </c>
      <c r="I53" s="190">
        <v>4300</v>
      </c>
      <c r="J53" s="190">
        <v>4400</v>
      </c>
      <c r="K53" s="190">
        <v>4300</v>
      </c>
      <c r="L53" s="190">
        <v>4300</v>
      </c>
      <c r="M53" s="190">
        <v>4400</v>
      </c>
      <c r="N53" s="190">
        <v>4400</v>
      </c>
      <c r="O53" s="191">
        <v>4333.333333333333</v>
      </c>
    </row>
    <row r="54" spans="1:16" ht="15.75" outlineLevel="1" thickBot="1" x14ac:dyDescent="0.3">
      <c r="A54" s="355" t="s">
        <v>657</v>
      </c>
      <c r="B54" s="356"/>
      <c r="C54" s="356">
        <f t="shared" ref="C54:O54" si="5">SUBTOTAL(1,C48:C53)</f>
        <v>4210</v>
      </c>
      <c r="D54" s="356">
        <f t="shared" si="5"/>
        <v>4090</v>
      </c>
      <c r="E54" s="356">
        <f t="shared" si="5"/>
        <v>4152</v>
      </c>
      <c r="F54" s="356">
        <f t="shared" si="5"/>
        <v>4242</v>
      </c>
      <c r="G54" s="356">
        <f t="shared" si="5"/>
        <v>4270</v>
      </c>
      <c r="H54" s="356">
        <f t="shared" si="5"/>
        <v>4190</v>
      </c>
      <c r="I54" s="356">
        <f t="shared" si="5"/>
        <v>4330</v>
      </c>
      <c r="J54" s="356">
        <f t="shared" si="5"/>
        <v>4240</v>
      </c>
      <c r="K54" s="356">
        <f t="shared" si="5"/>
        <v>4250</v>
      </c>
      <c r="L54" s="356">
        <f t="shared" si="5"/>
        <v>4260</v>
      </c>
      <c r="M54" s="356">
        <f t="shared" si="5"/>
        <v>4270</v>
      </c>
      <c r="N54" s="356">
        <f t="shared" si="5"/>
        <v>4340</v>
      </c>
      <c r="O54" s="357">
        <f t="shared" si="5"/>
        <v>4237</v>
      </c>
    </row>
    <row r="55" spans="1:16" outlineLevel="2" x14ac:dyDescent="0.25">
      <c r="A55" s="76" t="s">
        <v>85</v>
      </c>
      <c r="B55" s="77" t="s">
        <v>85</v>
      </c>
      <c r="C55" s="354">
        <v>3800</v>
      </c>
      <c r="D55" s="354">
        <v>3900</v>
      </c>
      <c r="E55" s="354">
        <v>4000</v>
      </c>
      <c r="F55" s="354">
        <v>3900</v>
      </c>
      <c r="G55" s="354">
        <v>4000</v>
      </c>
      <c r="H55" s="354">
        <v>3900</v>
      </c>
      <c r="I55" s="354">
        <v>4200</v>
      </c>
      <c r="J55" s="354">
        <v>3900</v>
      </c>
      <c r="K55" s="354">
        <v>4000</v>
      </c>
      <c r="L55" s="354">
        <v>4000</v>
      </c>
      <c r="M55" s="354">
        <v>3900</v>
      </c>
      <c r="N55" s="354">
        <v>4000</v>
      </c>
      <c r="O55" s="368">
        <v>3958.3333333333335</v>
      </c>
      <c r="P55" s="130">
        <f>AVERAGE(C55:O56)</f>
        <v>3958.3333333333335</v>
      </c>
    </row>
    <row r="56" spans="1:16" ht="15.75" outlineLevel="2" thickBot="1" x14ac:dyDescent="0.3">
      <c r="A56" s="241" t="s">
        <v>85</v>
      </c>
      <c r="B56" s="95" t="s">
        <v>84</v>
      </c>
      <c r="C56" s="190">
        <v>3800</v>
      </c>
      <c r="D56" s="190">
        <v>3900</v>
      </c>
      <c r="E56" s="190">
        <v>4000</v>
      </c>
      <c r="F56" s="190">
        <v>3900</v>
      </c>
      <c r="G56" s="190">
        <v>4000</v>
      </c>
      <c r="H56" s="190">
        <v>3900</v>
      </c>
      <c r="I56" s="190">
        <v>4200</v>
      </c>
      <c r="J56" s="190">
        <v>3900</v>
      </c>
      <c r="K56" s="190">
        <v>4000</v>
      </c>
      <c r="L56" s="190">
        <v>4000</v>
      </c>
      <c r="M56" s="190">
        <v>3900</v>
      </c>
      <c r="N56" s="190">
        <v>4000</v>
      </c>
      <c r="O56" s="191">
        <v>3958.3333333333335</v>
      </c>
    </row>
    <row r="57" spans="1:16" ht="15.75" outlineLevel="1" thickBot="1" x14ac:dyDescent="0.3">
      <c r="A57" s="355" t="s">
        <v>658</v>
      </c>
      <c r="B57" s="356"/>
      <c r="C57" s="356">
        <f t="shared" ref="C57:O57" si="6">SUBTOTAL(1,C55:C56)</f>
        <v>3800</v>
      </c>
      <c r="D57" s="356">
        <f t="shared" si="6"/>
        <v>3900</v>
      </c>
      <c r="E57" s="356">
        <f t="shared" si="6"/>
        <v>4000</v>
      </c>
      <c r="F57" s="356">
        <f t="shared" si="6"/>
        <v>3900</v>
      </c>
      <c r="G57" s="356">
        <f t="shared" si="6"/>
        <v>4000</v>
      </c>
      <c r="H57" s="356">
        <f t="shared" si="6"/>
        <v>3900</v>
      </c>
      <c r="I57" s="356">
        <f t="shared" si="6"/>
        <v>4200</v>
      </c>
      <c r="J57" s="356">
        <f t="shared" si="6"/>
        <v>3900</v>
      </c>
      <c r="K57" s="356">
        <f t="shared" si="6"/>
        <v>4000</v>
      </c>
      <c r="L57" s="356">
        <f t="shared" si="6"/>
        <v>4000</v>
      </c>
      <c r="M57" s="356">
        <f t="shared" si="6"/>
        <v>3900</v>
      </c>
      <c r="N57" s="356">
        <f t="shared" si="6"/>
        <v>4000</v>
      </c>
      <c r="O57" s="357">
        <f t="shared" si="6"/>
        <v>3958.3333333333335</v>
      </c>
    </row>
    <row r="58" spans="1:16" outlineLevel="2" x14ac:dyDescent="0.25">
      <c r="A58" s="76" t="s">
        <v>420</v>
      </c>
      <c r="B58" s="77" t="s">
        <v>83</v>
      </c>
      <c r="C58" s="354">
        <v>4600</v>
      </c>
      <c r="D58" s="354">
        <v>4600</v>
      </c>
      <c r="E58" s="354">
        <v>4700</v>
      </c>
      <c r="F58" s="354">
        <v>4700</v>
      </c>
      <c r="G58" s="354">
        <v>4600</v>
      </c>
      <c r="H58" s="354">
        <v>4700</v>
      </c>
      <c r="I58" s="354">
        <v>4700</v>
      </c>
      <c r="J58" s="354">
        <v>4700</v>
      </c>
      <c r="K58" s="354">
        <v>4700</v>
      </c>
      <c r="L58" s="354">
        <v>4600</v>
      </c>
      <c r="M58" s="354">
        <v>4700</v>
      </c>
      <c r="N58" s="354">
        <v>4700</v>
      </c>
      <c r="O58" s="368">
        <v>4666.666666666667</v>
      </c>
      <c r="P58" s="130">
        <f>AVERAGE(C58:O67)</f>
        <v>4466.666666666667</v>
      </c>
    </row>
    <row r="59" spans="1:16" outlineLevel="2" x14ac:dyDescent="0.25">
      <c r="A59" s="74" t="s">
        <v>420</v>
      </c>
      <c r="B59" s="5" t="s">
        <v>17</v>
      </c>
      <c r="C59" s="18">
        <v>4700</v>
      </c>
      <c r="D59" s="18">
        <v>4650</v>
      </c>
      <c r="E59" s="18">
        <v>4650</v>
      </c>
      <c r="F59" s="18">
        <v>4600</v>
      </c>
      <c r="G59" s="18">
        <v>4600</v>
      </c>
      <c r="H59" s="18">
        <v>4550</v>
      </c>
      <c r="I59" s="18">
        <v>4600</v>
      </c>
      <c r="J59" s="18">
        <v>4650</v>
      </c>
      <c r="K59" s="18">
        <v>4600</v>
      </c>
      <c r="L59" s="18">
        <v>4650</v>
      </c>
      <c r="M59" s="18">
        <v>4600</v>
      </c>
      <c r="N59" s="18">
        <v>4650</v>
      </c>
      <c r="O59" s="19">
        <v>4625</v>
      </c>
    </row>
    <row r="60" spans="1:16" outlineLevel="2" x14ac:dyDescent="0.25">
      <c r="A60" s="74" t="s">
        <v>420</v>
      </c>
      <c r="B60" s="5" t="s">
        <v>82</v>
      </c>
      <c r="C60" s="18">
        <v>4500</v>
      </c>
      <c r="D60" s="18">
        <v>4500</v>
      </c>
      <c r="E60" s="18">
        <v>4500</v>
      </c>
      <c r="F60" s="18">
        <v>4500</v>
      </c>
      <c r="G60" s="18">
        <v>4500</v>
      </c>
      <c r="H60" s="18">
        <v>4500</v>
      </c>
      <c r="I60" s="18">
        <v>4500</v>
      </c>
      <c r="J60" s="18">
        <v>4500</v>
      </c>
      <c r="K60" s="18">
        <v>4500</v>
      </c>
      <c r="L60" s="18">
        <v>4500</v>
      </c>
      <c r="M60" s="18">
        <v>4500</v>
      </c>
      <c r="N60" s="18">
        <v>4500</v>
      </c>
      <c r="O60" s="19">
        <v>4500</v>
      </c>
    </row>
    <row r="61" spans="1:16" outlineLevel="2" x14ac:dyDescent="0.25">
      <c r="A61" s="74" t="s">
        <v>420</v>
      </c>
      <c r="B61" s="5" t="s">
        <v>78</v>
      </c>
      <c r="C61" s="18">
        <v>4300</v>
      </c>
      <c r="D61" s="18">
        <v>4200</v>
      </c>
      <c r="E61" s="18">
        <v>4350</v>
      </c>
      <c r="F61" s="18">
        <v>4550</v>
      </c>
      <c r="G61" s="18">
        <v>4400</v>
      </c>
      <c r="H61" s="18">
        <v>4200</v>
      </c>
      <c r="I61" s="18">
        <v>4300</v>
      </c>
      <c r="J61" s="18">
        <v>4400</v>
      </c>
      <c r="K61" s="18">
        <v>4200</v>
      </c>
      <c r="L61" s="18">
        <v>4300</v>
      </c>
      <c r="M61" s="18">
        <v>4300</v>
      </c>
      <c r="N61" s="18">
        <v>4500</v>
      </c>
      <c r="O61" s="19">
        <v>4333.333333333333</v>
      </c>
    </row>
    <row r="62" spans="1:16" outlineLevel="2" x14ac:dyDescent="0.25">
      <c r="A62" s="74" t="s">
        <v>420</v>
      </c>
      <c r="B62" s="5" t="s">
        <v>77</v>
      </c>
      <c r="C62" s="18">
        <v>4500</v>
      </c>
      <c r="D62" s="18">
        <v>4500</v>
      </c>
      <c r="E62" s="18">
        <v>4500</v>
      </c>
      <c r="F62" s="18">
        <v>4500</v>
      </c>
      <c r="G62" s="18">
        <v>4500</v>
      </c>
      <c r="H62" s="18">
        <v>4500</v>
      </c>
      <c r="I62" s="18">
        <v>4500</v>
      </c>
      <c r="J62" s="18">
        <v>4500</v>
      </c>
      <c r="K62" s="18">
        <v>4500</v>
      </c>
      <c r="L62" s="18">
        <v>4500</v>
      </c>
      <c r="M62" s="18">
        <v>4500</v>
      </c>
      <c r="N62" s="18">
        <v>4500</v>
      </c>
      <c r="O62" s="19">
        <v>4500</v>
      </c>
    </row>
    <row r="63" spans="1:16" outlineLevel="2" x14ac:dyDescent="0.25">
      <c r="A63" s="74" t="s">
        <v>420</v>
      </c>
      <c r="B63" s="5" t="s">
        <v>81</v>
      </c>
      <c r="C63" s="18">
        <v>4600</v>
      </c>
      <c r="D63" s="18">
        <v>4550</v>
      </c>
      <c r="E63" s="18">
        <v>4500</v>
      </c>
      <c r="F63" s="18">
        <v>4500</v>
      </c>
      <c r="G63" s="18">
        <v>4600</v>
      </c>
      <c r="H63" s="18">
        <v>4500</v>
      </c>
      <c r="I63" s="18">
        <v>4600</v>
      </c>
      <c r="J63" s="18">
        <v>4550</v>
      </c>
      <c r="K63" s="18">
        <v>4600</v>
      </c>
      <c r="L63" s="18">
        <v>4500</v>
      </c>
      <c r="M63" s="18">
        <v>4500</v>
      </c>
      <c r="N63" s="18">
        <v>4500</v>
      </c>
      <c r="O63" s="19">
        <v>4541.666666666667</v>
      </c>
    </row>
    <row r="64" spans="1:16" outlineLevel="2" x14ac:dyDescent="0.25">
      <c r="A64" s="74" t="s">
        <v>420</v>
      </c>
      <c r="B64" s="5" t="s">
        <v>80</v>
      </c>
      <c r="C64" s="18">
        <v>4000</v>
      </c>
      <c r="D64" s="18">
        <v>4000</v>
      </c>
      <c r="E64" s="18">
        <v>4000</v>
      </c>
      <c r="F64" s="18">
        <v>4000</v>
      </c>
      <c r="G64" s="18">
        <v>4100</v>
      </c>
      <c r="H64" s="18">
        <v>4100</v>
      </c>
      <c r="I64" s="18">
        <v>4100</v>
      </c>
      <c r="J64" s="18">
        <v>4100</v>
      </c>
      <c r="K64" s="18">
        <v>4100</v>
      </c>
      <c r="L64" s="18">
        <v>4200</v>
      </c>
      <c r="M64" s="18">
        <v>4200</v>
      </c>
      <c r="N64" s="18">
        <v>4200</v>
      </c>
      <c r="O64" s="19">
        <v>4091.6666666666665</v>
      </c>
    </row>
    <row r="65" spans="1:16" outlineLevel="2" x14ac:dyDescent="0.25">
      <c r="A65" s="74" t="s">
        <v>420</v>
      </c>
      <c r="B65" s="5" t="s">
        <v>16</v>
      </c>
      <c r="C65" s="18">
        <v>4500</v>
      </c>
      <c r="D65" s="18">
        <v>4000</v>
      </c>
      <c r="E65" s="18">
        <v>4200</v>
      </c>
      <c r="F65" s="18">
        <v>4200</v>
      </c>
      <c r="G65" s="18">
        <v>4100</v>
      </c>
      <c r="H65" s="18">
        <v>4100</v>
      </c>
      <c r="I65" s="18">
        <v>4000</v>
      </c>
      <c r="J65" s="18">
        <v>4500</v>
      </c>
      <c r="K65" s="18">
        <v>4300</v>
      </c>
      <c r="L65" s="18">
        <v>4700</v>
      </c>
      <c r="M65" s="18">
        <v>4590</v>
      </c>
      <c r="N65" s="18">
        <v>4800</v>
      </c>
      <c r="O65" s="19">
        <v>4332.5</v>
      </c>
    </row>
    <row r="66" spans="1:16" outlineLevel="2" x14ac:dyDescent="0.25">
      <c r="A66" s="74" t="s">
        <v>420</v>
      </c>
      <c r="B66" s="5" t="s">
        <v>15</v>
      </c>
      <c r="C66" s="18">
        <v>4500</v>
      </c>
      <c r="D66" s="18">
        <v>4500</v>
      </c>
      <c r="E66" s="18">
        <v>4500</v>
      </c>
      <c r="F66" s="18">
        <v>4500</v>
      </c>
      <c r="G66" s="18">
        <v>4500</v>
      </c>
      <c r="H66" s="18">
        <v>4500</v>
      </c>
      <c r="I66" s="18">
        <v>4500</v>
      </c>
      <c r="J66" s="18">
        <v>4500</v>
      </c>
      <c r="K66" s="18">
        <v>4500</v>
      </c>
      <c r="L66" s="18">
        <v>4500</v>
      </c>
      <c r="M66" s="18">
        <v>4500</v>
      </c>
      <c r="N66" s="18">
        <v>4500</v>
      </c>
      <c r="O66" s="19">
        <v>4500</v>
      </c>
    </row>
    <row r="67" spans="1:16" ht="15.75" outlineLevel="2" thickBot="1" x14ac:dyDescent="0.3">
      <c r="A67" s="241" t="s">
        <v>420</v>
      </c>
      <c r="B67" s="95" t="s">
        <v>79</v>
      </c>
      <c r="C67" s="190">
        <v>4000</v>
      </c>
      <c r="D67" s="190">
        <v>4500</v>
      </c>
      <c r="E67" s="190">
        <v>4200</v>
      </c>
      <c r="F67" s="190">
        <v>4400</v>
      </c>
      <c r="G67" s="190">
        <v>4310</v>
      </c>
      <c r="H67" s="190">
        <v>4800</v>
      </c>
      <c r="I67" s="190">
        <v>5000</v>
      </c>
      <c r="J67" s="190">
        <v>4800</v>
      </c>
      <c r="K67" s="190">
        <v>4850</v>
      </c>
      <c r="L67" s="190">
        <v>4620</v>
      </c>
      <c r="M67" s="190">
        <v>4750</v>
      </c>
      <c r="N67" s="190">
        <v>4680</v>
      </c>
      <c r="O67" s="191">
        <v>4575.833333333333</v>
      </c>
    </row>
    <row r="68" spans="1:16" ht="15.75" outlineLevel="1" thickBot="1" x14ac:dyDescent="0.3">
      <c r="A68" s="355" t="s">
        <v>659</v>
      </c>
      <c r="B68" s="356"/>
      <c r="C68" s="356">
        <f t="shared" ref="C68:O68" si="7">SUBTOTAL(1,C58:C67)</f>
        <v>4420</v>
      </c>
      <c r="D68" s="356">
        <f t="shared" si="7"/>
        <v>4400</v>
      </c>
      <c r="E68" s="356">
        <f t="shared" si="7"/>
        <v>4410</v>
      </c>
      <c r="F68" s="356">
        <f t="shared" si="7"/>
        <v>4445</v>
      </c>
      <c r="G68" s="356">
        <f t="shared" si="7"/>
        <v>4421</v>
      </c>
      <c r="H68" s="356">
        <f t="shared" si="7"/>
        <v>4445</v>
      </c>
      <c r="I68" s="356">
        <f t="shared" si="7"/>
        <v>4480</v>
      </c>
      <c r="J68" s="356">
        <f t="shared" si="7"/>
        <v>4520</v>
      </c>
      <c r="K68" s="356">
        <f t="shared" si="7"/>
        <v>4485</v>
      </c>
      <c r="L68" s="356">
        <f t="shared" si="7"/>
        <v>4507</v>
      </c>
      <c r="M68" s="356">
        <f t="shared" si="7"/>
        <v>4514</v>
      </c>
      <c r="N68" s="356">
        <f t="shared" si="7"/>
        <v>4553</v>
      </c>
      <c r="O68" s="357">
        <f t="shared" si="7"/>
        <v>4466.666666666667</v>
      </c>
    </row>
    <row r="69" spans="1:16" outlineLevel="2" x14ac:dyDescent="0.25">
      <c r="A69" s="76" t="s">
        <v>422</v>
      </c>
      <c r="B69" s="77" t="s">
        <v>75</v>
      </c>
      <c r="C69" s="354">
        <v>4600</v>
      </c>
      <c r="D69" s="354">
        <v>4600</v>
      </c>
      <c r="E69" s="354">
        <v>4600</v>
      </c>
      <c r="F69" s="354">
        <v>4600</v>
      </c>
      <c r="G69" s="354">
        <v>4600</v>
      </c>
      <c r="H69" s="354">
        <v>4600</v>
      </c>
      <c r="I69" s="354">
        <v>4600</v>
      </c>
      <c r="J69" s="354">
        <v>4600</v>
      </c>
      <c r="K69" s="354">
        <v>4600</v>
      </c>
      <c r="L69" s="354">
        <v>4700</v>
      </c>
      <c r="M69" s="354">
        <v>4750</v>
      </c>
      <c r="N69" s="354">
        <v>4800</v>
      </c>
      <c r="O69" s="368">
        <v>4637.5</v>
      </c>
      <c r="P69" s="130">
        <f>AVERAGE(C69:O75)</f>
        <v>4404.1666666666661</v>
      </c>
    </row>
    <row r="70" spans="1:16" outlineLevel="2" x14ac:dyDescent="0.25">
      <c r="A70" s="74" t="s">
        <v>422</v>
      </c>
      <c r="B70" s="5" t="s">
        <v>74</v>
      </c>
      <c r="C70" s="18">
        <v>4200</v>
      </c>
      <c r="D70" s="18">
        <v>4400</v>
      </c>
      <c r="E70" s="18">
        <v>4200</v>
      </c>
      <c r="F70" s="18">
        <v>4300</v>
      </c>
      <c r="G70" s="18">
        <v>4300</v>
      </c>
      <c r="H70" s="18">
        <v>4200</v>
      </c>
      <c r="I70" s="18">
        <v>4200</v>
      </c>
      <c r="J70" s="18">
        <v>4100</v>
      </c>
      <c r="K70" s="18">
        <v>4100</v>
      </c>
      <c r="L70" s="18">
        <v>4200</v>
      </c>
      <c r="M70" s="18">
        <v>4300</v>
      </c>
      <c r="N70" s="18">
        <v>4300</v>
      </c>
      <c r="O70" s="19">
        <v>4233.333333333333</v>
      </c>
    </row>
    <row r="71" spans="1:16" outlineLevel="2" x14ac:dyDescent="0.25">
      <c r="A71" s="74" t="s">
        <v>422</v>
      </c>
      <c r="B71" s="5" t="s">
        <v>73</v>
      </c>
      <c r="C71" s="18">
        <v>4460</v>
      </c>
      <c r="D71" s="18">
        <v>4440</v>
      </c>
      <c r="E71" s="18">
        <v>4420</v>
      </c>
      <c r="F71" s="18">
        <v>4440</v>
      </c>
      <c r="G71" s="18">
        <v>4420</v>
      </c>
      <c r="H71" s="18">
        <v>4400</v>
      </c>
      <c r="I71" s="18">
        <v>4360</v>
      </c>
      <c r="J71" s="18">
        <v>4360</v>
      </c>
      <c r="K71" s="18">
        <v>4300</v>
      </c>
      <c r="L71" s="18">
        <v>4360</v>
      </c>
      <c r="M71" s="18">
        <v>4410</v>
      </c>
      <c r="N71" s="18">
        <v>4480</v>
      </c>
      <c r="O71" s="19">
        <v>4404.1666666666661</v>
      </c>
    </row>
    <row r="72" spans="1:16" outlineLevel="2" x14ac:dyDescent="0.25">
      <c r="A72" s="74" t="s">
        <v>422</v>
      </c>
      <c r="B72" s="5" t="s">
        <v>72</v>
      </c>
      <c r="C72" s="18">
        <v>4460</v>
      </c>
      <c r="D72" s="18">
        <v>4440</v>
      </c>
      <c r="E72" s="18">
        <v>4420</v>
      </c>
      <c r="F72" s="18">
        <v>4440</v>
      </c>
      <c r="G72" s="18">
        <v>4420</v>
      </c>
      <c r="H72" s="18">
        <v>4400</v>
      </c>
      <c r="I72" s="18">
        <v>4360</v>
      </c>
      <c r="J72" s="18">
        <v>4360</v>
      </c>
      <c r="K72" s="18">
        <v>4300</v>
      </c>
      <c r="L72" s="18">
        <v>4360</v>
      </c>
      <c r="M72" s="18">
        <v>4410</v>
      </c>
      <c r="N72" s="18">
        <v>4480</v>
      </c>
      <c r="O72" s="19">
        <v>4404.166666666667</v>
      </c>
    </row>
    <row r="73" spans="1:16" outlineLevel="2" x14ac:dyDescent="0.25">
      <c r="A73" s="74" t="s">
        <v>422</v>
      </c>
      <c r="B73" s="5" t="s">
        <v>71</v>
      </c>
      <c r="C73" s="18">
        <v>4500</v>
      </c>
      <c r="D73" s="18">
        <v>4500</v>
      </c>
      <c r="E73" s="18">
        <v>4500</v>
      </c>
      <c r="F73" s="18">
        <v>4500</v>
      </c>
      <c r="G73" s="18">
        <v>4500</v>
      </c>
      <c r="H73" s="18">
        <v>4500</v>
      </c>
      <c r="I73" s="18">
        <v>4500</v>
      </c>
      <c r="J73" s="18">
        <v>4500</v>
      </c>
      <c r="K73" s="18">
        <v>4500</v>
      </c>
      <c r="L73" s="18">
        <v>4500</v>
      </c>
      <c r="M73" s="18">
        <v>4500</v>
      </c>
      <c r="N73" s="18">
        <v>4500</v>
      </c>
      <c r="O73" s="19">
        <v>4500</v>
      </c>
    </row>
    <row r="74" spans="1:16" outlineLevel="2" x14ac:dyDescent="0.25">
      <c r="A74" s="74" t="s">
        <v>422</v>
      </c>
      <c r="B74" s="5" t="s">
        <v>70</v>
      </c>
      <c r="C74" s="18">
        <v>4500</v>
      </c>
      <c r="D74" s="18">
        <v>4200</v>
      </c>
      <c r="E74" s="18">
        <v>4300</v>
      </c>
      <c r="F74" s="18">
        <v>4300</v>
      </c>
      <c r="G74" s="18">
        <v>4500</v>
      </c>
      <c r="H74" s="18">
        <v>4500</v>
      </c>
      <c r="I74" s="18">
        <v>4400</v>
      </c>
      <c r="J74" s="18">
        <v>4500</v>
      </c>
      <c r="K74" s="18">
        <v>4400</v>
      </c>
      <c r="L74" s="18">
        <v>4400</v>
      </c>
      <c r="M74" s="18">
        <v>4300</v>
      </c>
      <c r="N74" s="18">
        <v>4300</v>
      </c>
      <c r="O74" s="19">
        <v>4383.333333333333</v>
      </c>
    </row>
    <row r="75" spans="1:16" ht="15.75" outlineLevel="2" thickBot="1" x14ac:dyDescent="0.3">
      <c r="A75" s="241" t="s">
        <v>422</v>
      </c>
      <c r="B75" s="95" t="s">
        <v>14</v>
      </c>
      <c r="C75" s="190">
        <v>4500</v>
      </c>
      <c r="D75" s="190">
        <v>4500</v>
      </c>
      <c r="E75" s="190">
        <v>4500</v>
      </c>
      <c r="F75" s="190">
        <v>4500</v>
      </c>
      <c r="G75" s="190">
        <v>4200</v>
      </c>
      <c r="H75" s="190">
        <v>4200</v>
      </c>
      <c r="I75" s="190">
        <v>4100</v>
      </c>
      <c r="J75" s="190">
        <v>4100</v>
      </c>
      <c r="K75" s="190">
        <v>3900</v>
      </c>
      <c r="L75" s="190">
        <v>4000</v>
      </c>
      <c r="M75" s="190">
        <v>4200</v>
      </c>
      <c r="N75" s="190">
        <v>4500</v>
      </c>
      <c r="O75" s="191">
        <v>4266.666666666667</v>
      </c>
    </row>
    <row r="76" spans="1:16" ht="15.75" outlineLevel="1" thickBot="1" x14ac:dyDescent="0.3">
      <c r="A76" s="355" t="s">
        <v>660</v>
      </c>
      <c r="B76" s="356"/>
      <c r="C76" s="356">
        <f t="shared" ref="C76:O76" si="8">SUBTOTAL(1,C69:C75)</f>
        <v>4460</v>
      </c>
      <c r="D76" s="356">
        <f t="shared" si="8"/>
        <v>4440</v>
      </c>
      <c r="E76" s="356">
        <f t="shared" si="8"/>
        <v>4420</v>
      </c>
      <c r="F76" s="356">
        <f t="shared" si="8"/>
        <v>4440</v>
      </c>
      <c r="G76" s="356">
        <f t="shared" si="8"/>
        <v>4420</v>
      </c>
      <c r="H76" s="356">
        <f t="shared" si="8"/>
        <v>4400</v>
      </c>
      <c r="I76" s="356">
        <f t="shared" si="8"/>
        <v>4360</v>
      </c>
      <c r="J76" s="356">
        <f t="shared" si="8"/>
        <v>4360</v>
      </c>
      <c r="K76" s="356">
        <f t="shared" si="8"/>
        <v>4300</v>
      </c>
      <c r="L76" s="356">
        <f t="shared" si="8"/>
        <v>4360</v>
      </c>
      <c r="M76" s="356">
        <f t="shared" si="8"/>
        <v>4410</v>
      </c>
      <c r="N76" s="356">
        <f t="shared" si="8"/>
        <v>4480</v>
      </c>
      <c r="O76" s="357">
        <f t="shared" si="8"/>
        <v>4404.1666666666661</v>
      </c>
    </row>
    <row r="77" spans="1:16" outlineLevel="2" x14ac:dyDescent="0.25">
      <c r="A77" s="76" t="s">
        <v>418</v>
      </c>
      <c r="B77" s="77" t="s">
        <v>60</v>
      </c>
      <c r="C77" s="354">
        <v>3800</v>
      </c>
      <c r="D77" s="354">
        <v>3800</v>
      </c>
      <c r="E77" s="354">
        <v>4000</v>
      </c>
      <c r="F77" s="354">
        <v>4100</v>
      </c>
      <c r="G77" s="354">
        <v>4050</v>
      </c>
      <c r="H77" s="354">
        <v>4050</v>
      </c>
      <c r="I77" s="354">
        <v>4000</v>
      </c>
      <c r="J77" s="354">
        <v>3900</v>
      </c>
      <c r="K77" s="354">
        <v>3800</v>
      </c>
      <c r="L77" s="354">
        <v>3700</v>
      </c>
      <c r="M77" s="354">
        <v>3700</v>
      </c>
      <c r="N77" s="354">
        <v>3900</v>
      </c>
      <c r="O77" s="368">
        <v>3900</v>
      </c>
      <c r="P77" s="130">
        <f>AVERAGE(C77:O87)</f>
        <v>4385.8885003884998</v>
      </c>
    </row>
    <row r="78" spans="1:16" outlineLevel="2" x14ac:dyDescent="0.25">
      <c r="A78" s="74" t="s">
        <v>418</v>
      </c>
      <c r="B78" s="5" t="s">
        <v>61</v>
      </c>
      <c r="C78" s="18">
        <v>3750</v>
      </c>
      <c r="D78" s="18">
        <v>3750</v>
      </c>
      <c r="E78" s="18">
        <v>3750</v>
      </c>
      <c r="F78" s="18">
        <v>3750</v>
      </c>
      <c r="G78" s="18">
        <v>3750</v>
      </c>
      <c r="H78" s="18">
        <v>3750</v>
      </c>
      <c r="I78" s="18">
        <v>3750</v>
      </c>
      <c r="J78" s="18">
        <v>3750</v>
      </c>
      <c r="K78" s="18">
        <v>3750</v>
      </c>
      <c r="L78" s="18">
        <v>3800</v>
      </c>
      <c r="M78" s="18">
        <v>3800</v>
      </c>
      <c r="N78" s="18">
        <v>3800</v>
      </c>
      <c r="O78" s="19">
        <v>3762.5</v>
      </c>
    </row>
    <row r="79" spans="1:16" outlineLevel="2" x14ac:dyDescent="0.25">
      <c r="A79" s="74" t="s">
        <v>418</v>
      </c>
      <c r="B79" s="5" t="s">
        <v>62</v>
      </c>
      <c r="C79" s="18">
        <v>4385</v>
      </c>
      <c r="D79" s="18">
        <v>4355</v>
      </c>
      <c r="E79" s="18">
        <v>4356</v>
      </c>
      <c r="F79" s="18">
        <v>4385</v>
      </c>
      <c r="G79" s="18">
        <v>4380</v>
      </c>
      <c r="H79" s="18">
        <v>4395</v>
      </c>
      <c r="I79" s="18">
        <v>4400</v>
      </c>
      <c r="J79" s="18">
        <v>4405</v>
      </c>
      <c r="K79" s="18">
        <v>4395</v>
      </c>
      <c r="L79" s="18">
        <v>4390</v>
      </c>
      <c r="M79" s="18">
        <v>4380</v>
      </c>
      <c r="N79" s="18">
        <v>4455.5555555555557</v>
      </c>
      <c r="O79" s="19">
        <v>4385.5</v>
      </c>
    </row>
    <row r="80" spans="1:16" outlineLevel="2" x14ac:dyDescent="0.25">
      <c r="A80" s="74" t="s">
        <v>418</v>
      </c>
      <c r="B80" s="5" t="s">
        <v>63</v>
      </c>
      <c r="C80" s="18">
        <v>3800</v>
      </c>
      <c r="D80" s="18">
        <v>3800</v>
      </c>
      <c r="E80" s="18">
        <v>3600</v>
      </c>
      <c r="F80" s="18">
        <v>3700</v>
      </c>
      <c r="G80" s="18">
        <v>3700</v>
      </c>
      <c r="H80" s="18">
        <v>3800</v>
      </c>
      <c r="I80" s="18">
        <v>3900</v>
      </c>
      <c r="J80" s="18">
        <v>4000</v>
      </c>
      <c r="K80" s="18">
        <v>4000</v>
      </c>
      <c r="L80" s="18">
        <v>4000</v>
      </c>
      <c r="M80" s="18">
        <v>4000</v>
      </c>
      <c r="N80" s="18">
        <v>4000</v>
      </c>
      <c r="O80" s="19">
        <v>3858.3333333333335</v>
      </c>
    </row>
    <row r="81" spans="1:16" outlineLevel="2" x14ac:dyDescent="0.25">
      <c r="A81" s="74" t="s">
        <v>418</v>
      </c>
      <c r="B81" s="5" t="s">
        <v>64</v>
      </c>
      <c r="C81" s="18">
        <v>7500</v>
      </c>
      <c r="D81" s="18">
        <v>7500</v>
      </c>
      <c r="E81" s="18">
        <v>7500</v>
      </c>
      <c r="F81" s="18">
        <v>7500</v>
      </c>
      <c r="G81" s="18">
        <v>7500</v>
      </c>
      <c r="H81" s="18">
        <v>7500</v>
      </c>
      <c r="I81" s="18">
        <v>7500</v>
      </c>
      <c r="J81" s="18">
        <v>7500</v>
      </c>
      <c r="K81" s="18">
        <v>7500</v>
      </c>
      <c r="L81" s="18">
        <v>7500</v>
      </c>
      <c r="M81" s="18">
        <v>7500</v>
      </c>
      <c r="N81" s="18">
        <v>7500</v>
      </c>
      <c r="O81" s="19">
        <v>7500</v>
      </c>
    </row>
    <row r="82" spans="1:16" outlineLevel="2" x14ac:dyDescent="0.25">
      <c r="A82" s="74" t="s">
        <v>418</v>
      </c>
      <c r="B82" s="5" t="s">
        <v>65</v>
      </c>
      <c r="C82" s="18">
        <v>5500</v>
      </c>
      <c r="D82" s="18">
        <v>5500</v>
      </c>
      <c r="E82" s="18">
        <v>5500</v>
      </c>
      <c r="F82" s="18">
        <v>5500</v>
      </c>
      <c r="G82" s="18">
        <v>5500</v>
      </c>
      <c r="H82" s="18">
        <v>5500</v>
      </c>
      <c r="I82" s="18">
        <v>5500</v>
      </c>
      <c r="J82" s="18">
        <v>5500</v>
      </c>
      <c r="K82" s="18">
        <v>5500</v>
      </c>
      <c r="L82" s="18">
        <v>5500</v>
      </c>
      <c r="M82" s="18">
        <v>5500</v>
      </c>
      <c r="N82" s="18">
        <v>5500</v>
      </c>
      <c r="O82" s="19">
        <v>5500</v>
      </c>
    </row>
    <row r="83" spans="1:16" outlineLevel="2" x14ac:dyDescent="0.25">
      <c r="A83" s="74" t="s">
        <v>418</v>
      </c>
      <c r="B83" s="5" t="s">
        <v>66</v>
      </c>
      <c r="C83" s="18">
        <v>3000</v>
      </c>
      <c r="D83" s="18">
        <v>2700</v>
      </c>
      <c r="E83" s="18">
        <v>2700</v>
      </c>
      <c r="F83" s="18">
        <v>2700</v>
      </c>
      <c r="G83" s="18">
        <v>2700</v>
      </c>
      <c r="H83" s="18">
        <v>2700</v>
      </c>
      <c r="I83" s="18">
        <v>2700</v>
      </c>
      <c r="J83" s="18">
        <v>2700</v>
      </c>
      <c r="K83" s="18">
        <v>2800</v>
      </c>
      <c r="L83" s="18">
        <v>2800</v>
      </c>
      <c r="M83" s="18">
        <v>2800</v>
      </c>
      <c r="N83" s="18">
        <v>2800</v>
      </c>
      <c r="O83" s="19">
        <v>2758.3333333333335</v>
      </c>
    </row>
    <row r="84" spans="1:16" outlineLevel="2" x14ac:dyDescent="0.25">
      <c r="A84" s="74" t="s">
        <v>418</v>
      </c>
      <c r="B84" s="5" t="s">
        <v>67</v>
      </c>
      <c r="C84" s="18">
        <v>3550</v>
      </c>
      <c r="D84" s="18">
        <v>3520</v>
      </c>
      <c r="E84" s="18">
        <v>3510</v>
      </c>
      <c r="F84" s="18">
        <v>3500</v>
      </c>
      <c r="G84" s="18">
        <v>3500</v>
      </c>
      <c r="H84" s="18">
        <v>3500</v>
      </c>
      <c r="I84" s="18">
        <v>3500</v>
      </c>
      <c r="J84" s="18">
        <v>3500</v>
      </c>
      <c r="K84" s="18">
        <v>3500</v>
      </c>
      <c r="L84" s="18">
        <v>3500</v>
      </c>
      <c r="M84" s="18">
        <v>3500</v>
      </c>
      <c r="N84" s="18">
        <v>3500</v>
      </c>
      <c r="O84" s="19">
        <v>3506.6666666666665</v>
      </c>
    </row>
    <row r="85" spans="1:16" outlineLevel="2" x14ac:dyDescent="0.25">
      <c r="A85" s="74" t="s">
        <v>418</v>
      </c>
      <c r="B85" s="5" t="s">
        <v>68</v>
      </c>
      <c r="C85" s="18">
        <v>3950</v>
      </c>
      <c r="D85" s="18">
        <v>3980</v>
      </c>
      <c r="E85" s="18">
        <v>4000</v>
      </c>
      <c r="F85" s="18">
        <v>4100</v>
      </c>
      <c r="G85" s="18">
        <v>4100</v>
      </c>
      <c r="H85" s="18">
        <v>4150</v>
      </c>
      <c r="I85" s="18">
        <v>4150</v>
      </c>
      <c r="J85" s="18">
        <v>4200</v>
      </c>
      <c r="K85" s="18">
        <v>4100</v>
      </c>
      <c r="L85" s="18">
        <v>4100</v>
      </c>
      <c r="M85" s="18">
        <v>4000</v>
      </c>
      <c r="N85" s="18">
        <v>4000</v>
      </c>
      <c r="O85" s="19">
        <v>4069.1666666666665</v>
      </c>
    </row>
    <row r="86" spans="1:16" outlineLevel="2" x14ac:dyDescent="0.25">
      <c r="A86" s="74" t="s">
        <v>418</v>
      </c>
      <c r="B86" s="5" t="s">
        <v>13</v>
      </c>
      <c r="C86" s="18">
        <v>4500</v>
      </c>
      <c r="D86" s="18">
        <v>4500</v>
      </c>
      <c r="E86" s="18">
        <v>4500</v>
      </c>
      <c r="F86" s="18">
        <v>4500</v>
      </c>
      <c r="G86" s="18">
        <v>4500</v>
      </c>
      <c r="H86" s="18">
        <v>4500</v>
      </c>
      <c r="I86" s="18">
        <v>4500</v>
      </c>
      <c r="J86" s="18">
        <v>4500</v>
      </c>
      <c r="K86" s="18">
        <v>4500</v>
      </c>
      <c r="L86" s="18">
        <v>4500</v>
      </c>
      <c r="M86" s="18">
        <v>4500</v>
      </c>
      <c r="N86" s="18">
        <v>4500</v>
      </c>
      <c r="O86" s="19">
        <v>4500</v>
      </c>
    </row>
    <row r="87" spans="1:16" ht="15.75" outlineLevel="2" thickBot="1" x14ac:dyDescent="0.3">
      <c r="A87" s="241" t="s">
        <v>418</v>
      </c>
      <c r="B87" s="95" t="s">
        <v>69</v>
      </c>
      <c r="C87" s="190">
        <v>4500</v>
      </c>
      <c r="D87" s="190">
        <v>4500</v>
      </c>
      <c r="E87" s="190">
        <v>4500</v>
      </c>
      <c r="F87" s="190">
        <v>4500</v>
      </c>
      <c r="G87" s="190">
        <v>4500</v>
      </c>
      <c r="H87" s="190">
        <v>4500</v>
      </c>
      <c r="I87" s="190">
        <v>4500</v>
      </c>
      <c r="J87" s="190">
        <v>4500</v>
      </c>
      <c r="K87" s="190">
        <v>4500</v>
      </c>
      <c r="L87" s="190">
        <v>4500</v>
      </c>
      <c r="M87" s="190">
        <v>4500</v>
      </c>
      <c r="N87" s="190">
        <v>4500</v>
      </c>
      <c r="O87" s="191">
        <v>4500</v>
      </c>
    </row>
    <row r="88" spans="1:16" ht="15.75" outlineLevel="1" thickBot="1" x14ac:dyDescent="0.3">
      <c r="A88" s="355" t="s">
        <v>661</v>
      </c>
      <c r="B88" s="356"/>
      <c r="C88" s="356">
        <f t="shared" ref="C88:O88" si="9">SUBTOTAL(1,C77:C87)</f>
        <v>4385</v>
      </c>
      <c r="D88" s="356">
        <f t="shared" si="9"/>
        <v>4355</v>
      </c>
      <c r="E88" s="356">
        <f t="shared" si="9"/>
        <v>4356</v>
      </c>
      <c r="F88" s="356">
        <f t="shared" si="9"/>
        <v>4385</v>
      </c>
      <c r="G88" s="356">
        <f t="shared" si="9"/>
        <v>4380</v>
      </c>
      <c r="H88" s="356">
        <f t="shared" si="9"/>
        <v>4395</v>
      </c>
      <c r="I88" s="356">
        <f t="shared" si="9"/>
        <v>4400</v>
      </c>
      <c r="J88" s="356">
        <f t="shared" si="9"/>
        <v>4405</v>
      </c>
      <c r="K88" s="356">
        <f t="shared" si="9"/>
        <v>4395</v>
      </c>
      <c r="L88" s="356">
        <f t="shared" si="9"/>
        <v>4390</v>
      </c>
      <c r="M88" s="356">
        <f t="shared" si="9"/>
        <v>4380</v>
      </c>
      <c r="N88" s="356">
        <f t="shared" si="9"/>
        <v>4405.0505050505053</v>
      </c>
      <c r="O88" s="357">
        <f t="shared" si="9"/>
        <v>4385.5</v>
      </c>
    </row>
    <row r="89" spans="1:16" outlineLevel="2" x14ac:dyDescent="0.25">
      <c r="A89" s="76" t="s">
        <v>417</v>
      </c>
      <c r="B89" s="77" t="s">
        <v>59</v>
      </c>
      <c r="C89" s="354">
        <v>4000</v>
      </c>
      <c r="D89" s="354">
        <v>4000</v>
      </c>
      <c r="E89" s="354">
        <v>4000</v>
      </c>
      <c r="F89" s="354">
        <v>4000</v>
      </c>
      <c r="G89" s="354">
        <v>4000</v>
      </c>
      <c r="H89" s="354">
        <v>4000</v>
      </c>
      <c r="I89" s="354">
        <v>4000</v>
      </c>
      <c r="J89" s="354">
        <v>4000</v>
      </c>
      <c r="K89" s="354">
        <v>4000</v>
      </c>
      <c r="L89" s="354">
        <v>4000</v>
      </c>
      <c r="M89" s="354">
        <v>4000</v>
      </c>
      <c r="N89" s="354">
        <v>4000</v>
      </c>
      <c r="O89" s="368">
        <v>4000</v>
      </c>
      <c r="P89" s="130">
        <f>AVERAGE(C89:O96)</f>
        <v>4525.9264069264073</v>
      </c>
    </row>
    <row r="90" spans="1:16" outlineLevel="2" x14ac:dyDescent="0.25">
      <c r="A90" s="74" t="s">
        <v>417</v>
      </c>
      <c r="B90" s="5" t="s">
        <v>58</v>
      </c>
      <c r="C90" s="18">
        <v>4229</v>
      </c>
      <c r="D90" s="18">
        <v>4195</v>
      </c>
      <c r="E90" s="18">
        <v>4353</v>
      </c>
      <c r="F90" s="18">
        <v>4498</v>
      </c>
      <c r="G90" s="18">
        <v>4567</v>
      </c>
      <c r="H90" s="18">
        <v>4567</v>
      </c>
      <c r="I90" s="18">
        <v>4536</v>
      </c>
      <c r="J90" s="18">
        <v>4334</v>
      </c>
      <c r="K90" s="18">
        <v>4416</v>
      </c>
      <c r="L90" s="18">
        <v>4283</v>
      </c>
      <c r="M90" s="18">
        <v>4310</v>
      </c>
      <c r="N90" s="18">
        <v>4389.818181818182</v>
      </c>
      <c r="O90" s="19">
        <v>4389.818181818182</v>
      </c>
    </row>
    <row r="91" spans="1:16" outlineLevel="2" x14ac:dyDescent="0.25">
      <c r="A91" s="74" t="s">
        <v>417</v>
      </c>
      <c r="B91" s="5" t="s">
        <v>57</v>
      </c>
      <c r="C91" s="18">
        <v>4750</v>
      </c>
      <c r="D91" s="18">
        <v>4750</v>
      </c>
      <c r="E91" s="18">
        <v>4750</v>
      </c>
      <c r="F91" s="18">
        <v>4750</v>
      </c>
      <c r="G91" s="18">
        <v>4750</v>
      </c>
      <c r="H91" s="18">
        <v>4750</v>
      </c>
      <c r="I91" s="18">
        <v>4750</v>
      </c>
      <c r="J91" s="18">
        <v>4750</v>
      </c>
      <c r="K91" s="18">
        <v>4750</v>
      </c>
      <c r="L91" s="18">
        <v>4750</v>
      </c>
      <c r="M91" s="18">
        <v>4750</v>
      </c>
      <c r="N91" s="18">
        <v>4750</v>
      </c>
      <c r="O91" s="19">
        <v>4750</v>
      </c>
    </row>
    <row r="92" spans="1:16" outlineLevel="2" x14ac:dyDescent="0.25">
      <c r="A92" s="74" t="s">
        <v>417</v>
      </c>
      <c r="B92" s="5" t="s">
        <v>56</v>
      </c>
      <c r="C92" s="18">
        <v>5100</v>
      </c>
      <c r="D92" s="18">
        <v>4900</v>
      </c>
      <c r="E92" s="18">
        <v>5000</v>
      </c>
      <c r="F92" s="18">
        <v>4800</v>
      </c>
      <c r="G92" s="18">
        <v>5050</v>
      </c>
      <c r="H92" s="18">
        <v>4900</v>
      </c>
      <c r="I92" s="18">
        <v>4850</v>
      </c>
      <c r="J92" s="18">
        <v>4900</v>
      </c>
      <c r="K92" s="18">
        <v>5100</v>
      </c>
      <c r="L92" s="18">
        <v>4800</v>
      </c>
      <c r="M92" s="18">
        <v>5100</v>
      </c>
      <c r="N92" s="18">
        <v>5100</v>
      </c>
      <c r="O92" s="19">
        <v>4966.666666666667</v>
      </c>
    </row>
    <row r="93" spans="1:16" outlineLevel="2" x14ac:dyDescent="0.25">
      <c r="A93" s="74" t="s">
        <v>417</v>
      </c>
      <c r="B93" s="5" t="s">
        <v>55</v>
      </c>
      <c r="C93" s="18">
        <v>4482.7142857142853</v>
      </c>
      <c r="D93" s="18">
        <v>4470.7142857142853</v>
      </c>
      <c r="E93" s="18">
        <v>4500.4285714285716</v>
      </c>
      <c r="F93" s="18">
        <v>4499.7142857142853</v>
      </c>
      <c r="G93" s="18">
        <v>4552.4285714285716</v>
      </c>
      <c r="H93" s="18">
        <v>4552.4285714285716</v>
      </c>
      <c r="I93" s="18">
        <v>4548</v>
      </c>
      <c r="J93" s="18">
        <v>4512</v>
      </c>
      <c r="K93" s="18">
        <v>4559.4285714285716</v>
      </c>
      <c r="L93" s="18">
        <v>4497.5714285714284</v>
      </c>
      <c r="M93" s="18">
        <v>4551.4285714285716</v>
      </c>
      <c r="N93" s="18">
        <v>4584.2597402597403</v>
      </c>
      <c r="O93" s="19">
        <v>4525.9264069264073</v>
      </c>
    </row>
    <row r="94" spans="1:16" outlineLevel="2" x14ac:dyDescent="0.25">
      <c r="A94" s="74" t="s">
        <v>417</v>
      </c>
      <c r="B94" s="5" t="s">
        <v>54</v>
      </c>
      <c r="C94" s="18">
        <v>4700</v>
      </c>
      <c r="D94" s="18">
        <v>4750</v>
      </c>
      <c r="E94" s="18">
        <v>4800</v>
      </c>
      <c r="F94" s="18">
        <v>4850</v>
      </c>
      <c r="G94" s="18">
        <v>4800</v>
      </c>
      <c r="H94" s="18">
        <v>4850</v>
      </c>
      <c r="I94" s="18">
        <v>4900</v>
      </c>
      <c r="J94" s="18">
        <v>4900</v>
      </c>
      <c r="K94" s="18">
        <v>4950</v>
      </c>
      <c r="L94" s="18">
        <v>5050</v>
      </c>
      <c r="M94" s="18">
        <v>5000</v>
      </c>
      <c r="N94" s="18">
        <v>5050</v>
      </c>
      <c r="O94" s="19">
        <v>4883.333333333333</v>
      </c>
    </row>
    <row r="95" spans="1:16" outlineLevel="2" x14ac:dyDescent="0.25">
      <c r="A95" s="74" t="s">
        <v>417</v>
      </c>
      <c r="B95" s="5" t="s">
        <v>53</v>
      </c>
      <c r="C95" s="18">
        <v>4100</v>
      </c>
      <c r="D95" s="18">
        <v>4200</v>
      </c>
      <c r="E95" s="18">
        <v>4200</v>
      </c>
      <c r="F95" s="18">
        <v>4200</v>
      </c>
      <c r="G95" s="18">
        <v>4300</v>
      </c>
      <c r="H95" s="18">
        <v>4300</v>
      </c>
      <c r="I95" s="18">
        <v>4300</v>
      </c>
      <c r="J95" s="18">
        <v>4200</v>
      </c>
      <c r="K95" s="18">
        <v>4200</v>
      </c>
      <c r="L95" s="18">
        <v>4100</v>
      </c>
      <c r="M95" s="18">
        <v>4100</v>
      </c>
      <c r="N95" s="18">
        <v>4200</v>
      </c>
      <c r="O95" s="19">
        <v>4200</v>
      </c>
    </row>
    <row r="96" spans="1:16" ht="15.75" outlineLevel="2" thickBot="1" x14ac:dyDescent="0.3">
      <c r="A96" s="241" t="s">
        <v>417</v>
      </c>
      <c r="B96" s="95" t="s">
        <v>52</v>
      </c>
      <c r="C96" s="190">
        <v>4500</v>
      </c>
      <c r="D96" s="190">
        <v>4500</v>
      </c>
      <c r="E96" s="190">
        <v>4400</v>
      </c>
      <c r="F96" s="190">
        <v>4400</v>
      </c>
      <c r="G96" s="190">
        <v>4400</v>
      </c>
      <c r="H96" s="190">
        <v>4500</v>
      </c>
      <c r="I96" s="190">
        <v>4500</v>
      </c>
      <c r="J96" s="190">
        <v>4500</v>
      </c>
      <c r="K96" s="190">
        <v>4500</v>
      </c>
      <c r="L96" s="190">
        <v>4500</v>
      </c>
      <c r="M96" s="190">
        <v>4600</v>
      </c>
      <c r="N96" s="190">
        <v>4600</v>
      </c>
      <c r="O96" s="191">
        <v>4491.666666666667</v>
      </c>
    </row>
    <row r="97" spans="1:16" ht="15.75" outlineLevel="1" thickBot="1" x14ac:dyDescent="0.3">
      <c r="A97" s="355" t="s">
        <v>662</v>
      </c>
      <c r="B97" s="356"/>
      <c r="C97" s="356">
        <f t="shared" ref="C97:O97" si="10">SUBTOTAL(1,C89:C96)</f>
        <v>4482.7142857142862</v>
      </c>
      <c r="D97" s="356">
        <f t="shared" si="10"/>
        <v>4470.7142857142862</v>
      </c>
      <c r="E97" s="356">
        <f t="shared" si="10"/>
        <v>4500.4285714285716</v>
      </c>
      <c r="F97" s="356">
        <f t="shared" si="10"/>
        <v>4499.7142857142862</v>
      </c>
      <c r="G97" s="356">
        <f t="shared" si="10"/>
        <v>4552.4285714285716</v>
      </c>
      <c r="H97" s="356">
        <f t="shared" si="10"/>
        <v>4552.4285714285716</v>
      </c>
      <c r="I97" s="356">
        <f t="shared" si="10"/>
        <v>4548</v>
      </c>
      <c r="J97" s="356">
        <f t="shared" si="10"/>
        <v>4512</v>
      </c>
      <c r="K97" s="356">
        <f t="shared" si="10"/>
        <v>4559.4285714285716</v>
      </c>
      <c r="L97" s="356">
        <f t="shared" si="10"/>
        <v>4497.5714285714284</v>
      </c>
      <c r="M97" s="356">
        <f t="shared" si="10"/>
        <v>4551.4285714285716</v>
      </c>
      <c r="N97" s="356">
        <f t="shared" si="10"/>
        <v>4584.2597402597403</v>
      </c>
      <c r="O97" s="357">
        <f t="shared" si="10"/>
        <v>4525.9264069264063</v>
      </c>
    </row>
    <row r="98" spans="1:16" outlineLevel="2" x14ac:dyDescent="0.25">
      <c r="A98" s="76" t="s">
        <v>51</v>
      </c>
      <c r="B98" s="77" t="s">
        <v>22</v>
      </c>
      <c r="C98" s="354">
        <v>4385</v>
      </c>
      <c r="D98" s="354">
        <v>4355</v>
      </c>
      <c r="E98" s="354">
        <v>4356</v>
      </c>
      <c r="F98" s="354">
        <v>4385</v>
      </c>
      <c r="G98" s="354">
        <v>4380</v>
      </c>
      <c r="H98" s="354">
        <v>4395</v>
      </c>
      <c r="I98" s="354">
        <v>4400</v>
      </c>
      <c r="J98" s="354">
        <v>4405</v>
      </c>
      <c r="K98" s="354">
        <v>4395</v>
      </c>
      <c r="L98" s="354">
        <v>4390</v>
      </c>
      <c r="M98" s="354">
        <v>4380</v>
      </c>
      <c r="N98" s="354">
        <v>4455.5555555555557</v>
      </c>
      <c r="O98" s="368">
        <v>4385.5</v>
      </c>
      <c r="P98">
        <v>0</v>
      </c>
    </row>
    <row r="99" spans="1:16" ht="15.75" outlineLevel="2" thickBot="1" x14ac:dyDescent="0.3">
      <c r="A99" s="241" t="s">
        <v>51</v>
      </c>
      <c r="B99" s="95" t="s">
        <v>51</v>
      </c>
      <c r="C99" s="190">
        <v>4385</v>
      </c>
      <c r="D99" s="190">
        <v>4355</v>
      </c>
      <c r="E99" s="190">
        <v>4356</v>
      </c>
      <c r="F99" s="190">
        <v>4385</v>
      </c>
      <c r="G99" s="190">
        <v>4380</v>
      </c>
      <c r="H99" s="190">
        <v>4395</v>
      </c>
      <c r="I99" s="190">
        <v>4400</v>
      </c>
      <c r="J99" s="190">
        <v>4405</v>
      </c>
      <c r="K99" s="190">
        <v>4395</v>
      </c>
      <c r="L99" s="190">
        <v>4390</v>
      </c>
      <c r="M99" s="190">
        <v>4380</v>
      </c>
      <c r="N99" s="190">
        <v>4455.5555555555557</v>
      </c>
      <c r="O99" s="191">
        <v>4385.5</v>
      </c>
    </row>
    <row r="100" spans="1:16" ht="15.75" outlineLevel="1" thickBot="1" x14ac:dyDescent="0.3">
      <c r="A100" s="355" t="s">
        <v>663</v>
      </c>
      <c r="B100" s="356"/>
      <c r="C100" s="356">
        <f t="shared" ref="C100:O100" si="11">SUBTOTAL(1,C98:C99)</f>
        <v>4385</v>
      </c>
      <c r="D100" s="356">
        <f t="shared" si="11"/>
        <v>4355</v>
      </c>
      <c r="E100" s="356">
        <f t="shared" si="11"/>
        <v>4356</v>
      </c>
      <c r="F100" s="356">
        <f t="shared" si="11"/>
        <v>4385</v>
      </c>
      <c r="G100" s="356">
        <f t="shared" si="11"/>
        <v>4380</v>
      </c>
      <c r="H100" s="356">
        <f t="shared" si="11"/>
        <v>4395</v>
      </c>
      <c r="I100" s="356">
        <f t="shared" si="11"/>
        <v>4400</v>
      </c>
      <c r="J100" s="356">
        <f t="shared" si="11"/>
        <v>4405</v>
      </c>
      <c r="K100" s="356">
        <f t="shared" si="11"/>
        <v>4395</v>
      </c>
      <c r="L100" s="356">
        <f t="shared" si="11"/>
        <v>4390</v>
      </c>
      <c r="M100" s="356">
        <f t="shared" si="11"/>
        <v>4380</v>
      </c>
      <c r="N100" s="356">
        <f t="shared" si="11"/>
        <v>4455.5555555555557</v>
      </c>
      <c r="O100" s="357">
        <f t="shared" si="11"/>
        <v>4385.5</v>
      </c>
    </row>
    <row r="101" spans="1:16" outlineLevel="2" x14ac:dyDescent="0.25">
      <c r="A101" s="76" t="s">
        <v>415</v>
      </c>
      <c r="B101" s="77" t="s">
        <v>50</v>
      </c>
      <c r="C101" s="354">
        <v>4500</v>
      </c>
      <c r="D101" s="354">
        <v>4500</v>
      </c>
      <c r="E101" s="354">
        <v>4500</v>
      </c>
      <c r="F101" s="354">
        <v>4500</v>
      </c>
      <c r="G101" s="354">
        <v>4700</v>
      </c>
      <c r="H101" s="354">
        <v>4700</v>
      </c>
      <c r="I101" s="354">
        <v>5500</v>
      </c>
      <c r="J101" s="354">
        <v>5500</v>
      </c>
      <c r="K101" s="354">
        <v>5500</v>
      </c>
      <c r="L101" s="354">
        <v>5500</v>
      </c>
      <c r="M101" s="354">
        <v>5500</v>
      </c>
      <c r="N101" s="354">
        <v>5500</v>
      </c>
      <c r="O101" s="368">
        <v>5033.333333333333</v>
      </c>
      <c r="P101" s="130">
        <f>AVERAGE(C101:O110)</f>
        <v>5127.666666666667</v>
      </c>
    </row>
    <row r="102" spans="1:16" outlineLevel="2" x14ac:dyDescent="0.25">
      <c r="A102" s="74" t="s">
        <v>415</v>
      </c>
      <c r="B102" s="5" t="s">
        <v>49</v>
      </c>
      <c r="C102" s="18">
        <v>7500</v>
      </c>
      <c r="D102" s="18">
        <v>7500</v>
      </c>
      <c r="E102" s="18">
        <v>8300</v>
      </c>
      <c r="F102" s="18">
        <v>7500</v>
      </c>
      <c r="G102" s="18">
        <v>7800</v>
      </c>
      <c r="H102" s="18">
        <v>800</v>
      </c>
      <c r="I102" s="18">
        <v>8000</v>
      </c>
      <c r="J102" s="18">
        <v>8000</v>
      </c>
      <c r="K102" s="18">
        <v>8000</v>
      </c>
      <c r="L102" s="18">
        <v>8000</v>
      </c>
      <c r="M102" s="18">
        <v>8000</v>
      </c>
      <c r="N102" s="18">
        <v>8000</v>
      </c>
      <c r="O102" s="19">
        <v>7283.333333333333</v>
      </c>
    </row>
    <row r="103" spans="1:16" outlineLevel="2" x14ac:dyDescent="0.25">
      <c r="A103" s="74" t="s">
        <v>415</v>
      </c>
      <c r="B103" s="5" t="s">
        <v>48</v>
      </c>
      <c r="C103" s="18">
        <v>3850</v>
      </c>
      <c r="D103" s="18">
        <v>3850</v>
      </c>
      <c r="E103" s="18">
        <v>3800</v>
      </c>
      <c r="F103" s="18">
        <v>3800</v>
      </c>
      <c r="G103" s="18">
        <v>3850</v>
      </c>
      <c r="H103" s="18">
        <v>4000</v>
      </c>
      <c r="I103" s="18">
        <v>4000</v>
      </c>
      <c r="J103" s="18">
        <v>3850</v>
      </c>
      <c r="K103" s="18">
        <v>3800</v>
      </c>
      <c r="L103" s="18">
        <v>3850</v>
      </c>
      <c r="M103" s="18">
        <v>4000</v>
      </c>
      <c r="N103" s="18">
        <v>4000</v>
      </c>
      <c r="O103" s="19">
        <v>3887.5</v>
      </c>
    </row>
    <row r="104" spans="1:16" outlineLevel="2" x14ac:dyDescent="0.25">
      <c r="A104" s="74" t="s">
        <v>415</v>
      </c>
      <c r="B104" s="5" t="s">
        <v>47</v>
      </c>
      <c r="C104" s="18">
        <v>4450</v>
      </c>
      <c r="D104" s="18">
        <v>4300</v>
      </c>
      <c r="E104" s="18">
        <v>4550</v>
      </c>
      <c r="F104" s="18">
        <v>4600</v>
      </c>
      <c r="G104" s="18">
        <v>4500</v>
      </c>
      <c r="H104" s="18">
        <v>4600</v>
      </c>
      <c r="I104" s="18">
        <v>4650</v>
      </c>
      <c r="J104" s="18">
        <v>4450</v>
      </c>
      <c r="K104" s="18">
        <v>4500</v>
      </c>
      <c r="L104" s="18">
        <v>5000</v>
      </c>
      <c r="M104" s="18">
        <v>4560</v>
      </c>
      <c r="N104" s="18">
        <v>4560</v>
      </c>
      <c r="O104" s="19">
        <v>4560</v>
      </c>
    </row>
    <row r="105" spans="1:16" outlineLevel="2" x14ac:dyDescent="0.25">
      <c r="A105" s="74" t="s">
        <v>415</v>
      </c>
      <c r="B105" s="5" t="s">
        <v>12</v>
      </c>
      <c r="C105" s="18">
        <v>4100</v>
      </c>
      <c r="D105" s="18">
        <v>4100</v>
      </c>
      <c r="E105" s="18">
        <v>4100</v>
      </c>
      <c r="F105" s="18">
        <v>4100</v>
      </c>
      <c r="G105" s="18">
        <v>4100</v>
      </c>
      <c r="H105" s="18">
        <v>4100</v>
      </c>
      <c r="I105" s="18">
        <v>4100</v>
      </c>
      <c r="J105" s="18">
        <v>4100</v>
      </c>
      <c r="K105" s="18">
        <v>4100</v>
      </c>
      <c r="L105" s="18">
        <v>4100</v>
      </c>
      <c r="M105" s="18">
        <v>4100</v>
      </c>
      <c r="N105" s="18">
        <v>4100</v>
      </c>
      <c r="O105" s="19">
        <v>4100</v>
      </c>
    </row>
    <row r="106" spans="1:16" outlineLevel="2" x14ac:dyDescent="0.25">
      <c r="A106" s="74" t="s">
        <v>415</v>
      </c>
      <c r="B106" s="5" t="s">
        <v>46</v>
      </c>
      <c r="C106" s="18">
        <v>4000</v>
      </c>
      <c r="D106" s="18">
        <v>3800</v>
      </c>
      <c r="E106" s="18">
        <v>3800</v>
      </c>
      <c r="F106" s="18">
        <v>3800</v>
      </c>
      <c r="G106" s="18">
        <v>3800</v>
      </c>
      <c r="H106" s="18">
        <v>3800</v>
      </c>
      <c r="I106" s="18">
        <v>4000</v>
      </c>
      <c r="J106" s="18">
        <v>4000</v>
      </c>
      <c r="K106" s="18">
        <v>4000</v>
      </c>
      <c r="L106" s="18">
        <v>4000</v>
      </c>
      <c r="M106" s="18">
        <v>4000</v>
      </c>
      <c r="N106" s="18">
        <v>4000</v>
      </c>
      <c r="O106" s="19">
        <v>3916.6666666666665</v>
      </c>
    </row>
    <row r="107" spans="1:16" outlineLevel="2" x14ac:dyDescent="0.25">
      <c r="A107" s="74" t="s">
        <v>415</v>
      </c>
      <c r="B107" s="5" t="s">
        <v>45</v>
      </c>
      <c r="C107" s="18">
        <v>4800</v>
      </c>
      <c r="D107" s="18">
        <v>4800</v>
      </c>
      <c r="E107" s="18">
        <v>4800</v>
      </c>
      <c r="F107" s="18">
        <v>4800</v>
      </c>
      <c r="G107" s="18">
        <v>4800</v>
      </c>
      <c r="H107" s="18">
        <v>4800</v>
      </c>
      <c r="I107" s="18">
        <v>4800</v>
      </c>
      <c r="J107" s="18">
        <v>4800</v>
      </c>
      <c r="K107" s="18">
        <v>4800</v>
      </c>
      <c r="L107" s="18">
        <v>4800</v>
      </c>
      <c r="M107" s="18">
        <v>4800</v>
      </c>
      <c r="N107" s="18">
        <v>4800</v>
      </c>
      <c r="O107" s="19">
        <v>4800</v>
      </c>
    </row>
    <row r="108" spans="1:16" outlineLevel="2" x14ac:dyDescent="0.25">
      <c r="A108" s="74" t="s">
        <v>415</v>
      </c>
      <c r="B108" s="5" t="s">
        <v>44</v>
      </c>
      <c r="C108" s="18">
        <v>5000</v>
      </c>
      <c r="D108" s="18">
        <v>5300</v>
      </c>
      <c r="E108" s="18">
        <v>5300</v>
      </c>
      <c r="F108" s="18">
        <v>5200</v>
      </c>
      <c r="G108" s="18">
        <v>5100</v>
      </c>
      <c r="H108" s="18">
        <v>5100</v>
      </c>
      <c r="I108" s="18">
        <v>5100</v>
      </c>
      <c r="J108" s="18">
        <v>5100</v>
      </c>
      <c r="K108" s="18">
        <v>4750</v>
      </c>
      <c r="L108" s="18">
        <v>4700</v>
      </c>
      <c r="M108" s="18">
        <v>5200</v>
      </c>
      <c r="N108" s="18">
        <v>5300</v>
      </c>
      <c r="O108" s="19">
        <v>5095.833333333333</v>
      </c>
    </row>
    <row r="109" spans="1:16" outlineLevel="2" x14ac:dyDescent="0.25">
      <c r="A109" s="74" t="s">
        <v>415</v>
      </c>
      <c r="B109" s="5" t="s">
        <v>43</v>
      </c>
      <c r="C109" s="18">
        <v>7600</v>
      </c>
      <c r="D109" s="18">
        <v>7600</v>
      </c>
      <c r="E109" s="18">
        <v>7600</v>
      </c>
      <c r="F109" s="18">
        <v>7600</v>
      </c>
      <c r="G109" s="18">
        <v>7600</v>
      </c>
      <c r="H109" s="18">
        <v>7600</v>
      </c>
      <c r="I109" s="18">
        <v>7600</v>
      </c>
      <c r="J109" s="18">
        <v>7600</v>
      </c>
      <c r="K109" s="18">
        <v>7600</v>
      </c>
      <c r="L109" s="18">
        <v>7600</v>
      </c>
      <c r="M109" s="18">
        <v>7600</v>
      </c>
      <c r="N109" s="18">
        <v>7600</v>
      </c>
      <c r="O109" s="19">
        <v>7600</v>
      </c>
    </row>
    <row r="110" spans="1:16" ht="15.75" outlineLevel="2" thickBot="1" x14ac:dyDescent="0.3">
      <c r="A110" s="241" t="s">
        <v>415</v>
      </c>
      <c r="B110" s="95" t="s">
        <v>42</v>
      </c>
      <c r="C110" s="190">
        <v>5000</v>
      </c>
      <c r="D110" s="190">
        <v>5000</v>
      </c>
      <c r="E110" s="190">
        <v>5000</v>
      </c>
      <c r="F110" s="190">
        <v>5000</v>
      </c>
      <c r="G110" s="190">
        <v>5000</v>
      </c>
      <c r="H110" s="190">
        <v>5000</v>
      </c>
      <c r="I110" s="190">
        <v>5000</v>
      </c>
      <c r="J110" s="190">
        <v>5000</v>
      </c>
      <c r="K110" s="190">
        <v>5000</v>
      </c>
      <c r="L110" s="190">
        <v>5000</v>
      </c>
      <c r="M110" s="190">
        <v>5000</v>
      </c>
      <c r="N110" s="190">
        <v>5000</v>
      </c>
      <c r="O110" s="191">
        <v>5000</v>
      </c>
    </row>
    <row r="111" spans="1:16" ht="15.75" outlineLevel="1" thickBot="1" x14ac:dyDescent="0.3">
      <c r="A111" s="355" t="s">
        <v>664</v>
      </c>
      <c r="B111" s="356"/>
      <c r="C111" s="356">
        <f t="shared" ref="C111:O111" si="12">SUBTOTAL(1,C101:C110)</f>
        <v>5080</v>
      </c>
      <c r="D111" s="356">
        <f t="shared" si="12"/>
        <v>5075</v>
      </c>
      <c r="E111" s="356">
        <f t="shared" si="12"/>
        <v>5175</v>
      </c>
      <c r="F111" s="356">
        <f t="shared" si="12"/>
        <v>5090</v>
      </c>
      <c r="G111" s="356">
        <f t="shared" si="12"/>
        <v>5125</v>
      </c>
      <c r="H111" s="356">
        <f t="shared" si="12"/>
        <v>4450</v>
      </c>
      <c r="I111" s="356">
        <f t="shared" si="12"/>
        <v>5275</v>
      </c>
      <c r="J111" s="356">
        <f t="shared" si="12"/>
        <v>5240</v>
      </c>
      <c r="K111" s="356">
        <f t="shared" si="12"/>
        <v>5205</v>
      </c>
      <c r="L111" s="356">
        <f t="shared" si="12"/>
        <v>5255</v>
      </c>
      <c r="M111" s="356">
        <f t="shared" si="12"/>
        <v>5276</v>
      </c>
      <c r="N111" s="356">
        <f t="shared" si="12"/>
        <v>5286</v>
      </c>
      <c r="O111" s="357">
        <f t="shared" si="12"/>
        <v>5127.6666666666661</v>
      </c>
    </row>
    <row r="112" spans="1:16" outlineLevel="2" x14ac:dyDescent="0.25">
      <c r="A112" s="76" t="s">
        <v>414</v>
      </c>
      <c r="B112" s="77" t="s">
        <v>41</v>
      </c>
      <c r="C112" s="354">
        <v>4800</v>
      </c>
      <c r="D112" s="354">
        <v>4800</v>
      </c>
      <c r="E112" s="354">
        <v>4800</v>
      </c>
      <c r="F112" s="354">
        <v>4800</v>
      </c>
      <c r="G112" s="354">
        <v>4800</v>
      </c>
      <c r="H112" s="354">
        <v>4800</v>
      </c>
      <c r="I112" s="354">
        <v>4800</v>
      </c>
      <c r="J112" s="354">
        <v>4800</v>
      </c>
      <c r="K112" s="354">
        <v>4800</v>
      </c>
      <c r="L112" s="354">
        <v>4800</v>
      </c>
      <c r="M112" s="354">
        <v>4800</v>
      </c>
      <c r="N112" s="354">
        <v>4800</v>
      </c>
      <c r="O112" s="368">
        <v>4800</v>
      </c>
      <c r="P112" s="130">
        <f>AVERAGE(C112:O121)</f>
        <v>4857.583333333333</v>
      </c>
    </row>
    <row r="113" spans="1:16" outlineLevel="2" x14ac:dyDescent="0.25">
      <c r="A113" s="74" t="s">
        <v>414</v>
      </c>
      <c r="B113" s="5" t="s">
        <v>40</v>
      </c>
      <c r="C113" s="18">
        <v>4300</v>
      </c>
      <c r="D113" s="18">
        <v>4300</v>
      </c>
      <c r="E113" s="18">
        <v>4500</v>
      </c>
      <c r="F113" s="18">
        <v>4500</v>
      </c>
      <c r="G113" s="18">
        <v>4500</v>
      </c>
      <c r="H113" s="18">
        <v>4300</v>
      </c>
      <c r="I113" s="18">
        <v>4300</v>
      </c>
      <c r="J113" s="18">
        <v>4500</v>
      </c>
      <c r="K113" s="18">
        <v>4500</v>
      </c>
      <c r="L113" s="18">
        <v>4500</v>
      </c>
      <c r="M113" s="18">
        <v>4300</v>
      </c>
      <c r="N113" s="18">
        <v>4300</v>
      </c>
      <c r="O113" s="19">
        <v>4400</v>
      </c>
    </row>
    <row r="114" spans="1:16" outlineLevel="2" x14ac:dyDescent="0.25">
      <c r="A114" s="74" t="s">
        <v>414</v>
      </c>
      <c r="B114" s="5" t="s">
        <v>39</v>
      </c>
      <c r="C114" s="18">
        <v>4200</v>
      </c>
      <c r="D114" s="18">
        <v>4200</v>
      </c>
      <c r="E114" s="18">
        <v>4200</v>
      </c>
      <c r="F114" s="18">
        <v>4200</v>
      </c>
      <c r="G114" s="18">
        <v>4200</v>
      </c>
      <c r="H114" s="18">
        <v>4200</v>
      </c>
      <c r="I114" s="18">
        <v>4200</v>
      </c>
      <c r="J114" s="18">
        <v>4200</v>
      </c>
      <c r="K114" s="18">
        <v>4200</v>
      </c>
      <c r="L114" s="18">
        <v>4200</v>
      </c>
      <c r="M114" s="18">
        <v>4200</v>
      </c>
      <c r="N114" s="18">
        <v>4200</v>
      </c>
      <c r="O114" s="19">
        <v>4200</v>
      </c>
    </row>
    <row r="115" spans="1:16" outlineLevel="2" x14ac:dyDescent="0.25">
      <c r="A115" s="74" t="s">
        <v>414</v>
      </c>
      <c r="B115" s="5" t="s">
        <v>38</v>
      </c>
      <c r="C115" s="18">
        <v>3870</v>
      </c>
      <c r="D115" s="18">
        <v>3870</v>
      </c>
      <c r="E115" s="18">
        <v>3870</v>
      </c>
      <c r="F115" s="18">
        <v>4950</v>
      </c>
      <c r="G115" s="18">
        <v>4950</v>
      </c>
      <c r="H115" s="18">
        <v>4950</v>
      </c>
      <c r="I115" s="18">
        <v>4950</v>
      </c>
      <c r="J115" s="18">
        <v>4950</v>
      </c>
      <c r="K115" s="18">
        <v>4950</v>
      </c>
      <c r="L115" s="18">
        <v>4950</v>
      </c>
      <c r="M115" s="18">
        <v>4950</v>
      </c>
      <c r="N115" s="18">
        <v>4950</v>
      </c>
      <c r="O115" s="19">
        <v>4680</v>
      </c>
    </row>
    <row r="116" spans="1:16" outlineLevel="2" x14ac:dyDescent="0.25">
      <c r="A116" s="74" t="s">
        <v>414</v>
      </c>
      <c r="B116" s="5" t="s">
        <v>37</v>
      </c>
      <c r="C116" s="18">
        <v>4300</v>
      </c>
      <c r="D116" s="18">
        <v>4300</v>
      </c>
      <c r="E116" s="18">
        <v>4400</v>
      </c>
      <c r="F116" s="18">
        <v>4400</v>
      </c>
      <c r="G116" s="18">
        <v>4400</v>
      </c>
      <c r="H116" s="18">
        <v>4400</v>
      </c>
      <c r="I116" s="18">
        <v>4400</v>
      </c>
      <c r="J116" s="18">
        <v>4400</v>
      </c>
      <c r="K116" s="18">
        <v>4400</v>
      </c>
      <c r="L116" s="18">
        <v>4400</v>
      </c>
      <c r="M116" s="18">
        <v>4400</v>
      </c>
      <c r="N116" s="18">
        <v>4400</v>
      </c>
      <c r="O116" s="19">
        <v>4383.333333333333</v>
      </c>
    </row>
    <row r="117" spans="1:16" outlineLevel="2" x14ac:dyDescent="0.25">
      <c r="A117" s="74" t="s">
        <v>414</v>
      </c>
      <c r="B117" s="5" t="s">
        <v>36</v>
      </c>
      <c r="C117" s="18">
        <v>4400</v>
      </c>
      <c r="D117" s="18">
        <v>4400</v>
      </c>
      <c r="E117" s="18">
        <v>4400</v>
      </c>
      <c r="F117" s="18">
        <v>4400</v>
      </c>
      <c r="G117" s="18">
        <v>4400</v>
      </c>
      <c r="H117" s="18">
        <v>4400</v>
      </c>
      <c r="I117" s="18">
        <v>4400</v>
      </c>
      <c r="J117" s="18">
        <v>4400</v>
      </c>
      <c r="K117" s="18">
        <v>4400</v>
      </c>
      <c r="L117" s="18">
        <v>4400</v>
      </c>
      <c r="M117" s="18">
        <v>4400</v>
      </c>
      <c r="N117" s="18">
        <v>4400</v>
      </c>
      <c r="O117" s="19">
        <v>4400</v>
      </c>
    </row>
    <row r="118" spans="1:16" outlineLevel="2" x14ac:dyDescent="0.25">
      <c r="A118" s="74" t="s">
        <v>414</v>
      </c>
      <c r="B118" s="5" t="s">
        <v>35</v>
      </c>
      <c r="C118" s="18">
        <v>8800</v>
      </c>
      <c r="D118" s="18">
        <v>8800</v>
      </c>
      <c r="E118" s="18">
        <v>8800</v>
      </c>
      <c r="F118" s="18">
        <v>8800</v>
      </c>
      <c r="G118" s="18">
        <v>9000</v>
      </c>
      <c r="H118" s="18">
        <v>9000</v>
      </c>
      <c r="I118" s="18">
        <v>9000</v>
      </c>
      <c r="J118" s="18">
        <v>9000</v>
      </c>
      <c r="K118" s="18">
        <v>9200</v>
      </c>
      <c r="L118" s="18">
        <v>9200</v>
      </c>
      <c r="M118" s="18">
        <v>9200</v>
      </c>
      <c r="N118" s="18">
        <v>9500</v>
      </c>
      <c r="O118" s="19">
        <v>9025</v>
      </c>
    </row>
    <row r="119" spans="1:16" outlineLevel="2" x14ac:dyDescent="0.25">
      <c r="A119" s="74" t="s">
        <v>414</v>
      </c>
      <c r="B119" s="5" t="s">
        <v>34</v>
      </c>
      <c r="C119" s="18">
        <v>5000</v>
      </c>
      <c r="D119" s="18">
        <v>4600</v>
      </c>
      <c r="E119" s="18">
        <v>4600</v>
      </c>
      <c r="F119" s="18">
        <v>4650</v>
      </c>
      <c r="G119" s="18">
        <v>4600</v>
      </c>
      <c r="H119" s="18">
        <v>4550</v>
      </c>
      <c r="I119" s="18">
        <v>4500</v>
      </c>
      <c r="J119" s="18">
        <v>4550</v>
      </c>
      <c r="K119" s="18">
        <v>4600</v>
      </c>
      <c r="L119" s="18">
        <v>4600</v>
      </c>
      <c r="M119" s="18">
        <v>4650</v>
      </c>
      <c r="N119" s="18">
        <v>4900</v>
      </c>
      <c r="O119" s="19">
        <v>4650</v>
      </c>
    </row>
    <row r="120" spans="1:16" outlineLevel="2" x14ac:dyDescent="0.25">
      <c r="A120" s="74" t="s">
        <v>414</v>
      </c>
      <c r="B120" s="5" t="s">
        <v>33</v>
      </c>
      <c r="C120" s="18">
        <v>3200</v>
      </c>
      <c r="D120" s="18">
        <v>3100</v>
      </c>
      <c r="E120" s="18">
        <v>3000</v>
      </c>
      <c r="F120" s="18">
        <v>3000</v>
      </c>
      <c r="G120" s="18">
        <v>3200</v>
      </c>
      <c r="H120" s="18">
        <v>3200</v>
      </c>
      <c r="I120" s="18">
        <v>3200</v>
      </c>
      <c r="J120" s="18">
        <v>3300</v>
      </c>
      <c r="K120" s="18">
        <v>3000</v>
      </c>
      <c r="L120" s="18">
        <v>3300</v>
      </c>
      <c r="M120" s="18">
        <v>3000</v>
      </c>
      <c r="N120" s="18">
        <v>3000</v>
      </c>
      <c r="O120" s="19">
        <v>3125</v>
      </c>
    </row>
    <row r="121" spans="1:16" ht="15.75" outlineLevel="2" thickBot="1" x14ac:dyDescent="0.3">
      <c r="A121" s="241" t="s">
        <v>414</v>
      </c>
      <c r="B121" s="95" t="s">
        <v>32</v>
      </c>
      <c r="C121" s="190">
        <v>4600</v>
      </c>
      <c r="D121" s="190">
        <v>4600</v>
      </c>
      <c r="E121" s="190">
        <v>4700</v>
      </c>
      <c r="F121" s="190">
        <v>4900</v>
      </c>
      <c r="G121" s="190">
        <v>5100</v>
      </c>
      <c r="H121" s="190">
        <v>5150</v>
      </c>
      <c r="I121" s="190">
        <v>4800</v>
      </c>
      <c r="J121" s="190">
        <v>4900</v>
      </c>
      <c r="K121" s="190">
        <v>4950</v>
      </c>
      <c r="L121" s="190">
        <v>5000</v>
      </c>
      <c r="M121" s="190">
        <v>5100</v>
      </c>
      <c r="N121" s="190">
        <v>5150</v>
      </c>
      <c r="O121" s="191">
        <v>4912.5</v>
      </c>
    </row>
    <row r="122" spans="1:16" ht="15.75" outlineLevel="1" thickBot="1" x14ac:dyDescent="0.3">
      <c r="A122" s="355" t="s">
        <v>665</v>
      </c>
      <c r="B122" s="356"/>
      <c r="C122" s="356">
        <f t="shared" ref="C122:O122" si="13">SUBTOTAL(1,C112:C121)</f>
        <v>4747</v>
      </c>
      <c r="D122" s="356">
        <f t="shared" si="13"/>
        <v>4697</v>
      </c>
      <c r="E122" s="356">
        <f t="shared" si="13"/>
        <v>4727</v>
      </c>
      <c r="F122" s="356">
        <f t="shared" si="13"/>
        <v>4860</v>
      </c>
      <c r="G122" s="356">
        <f t="shared" si="13"/>
        <v>4915</v>
      </c>
      <c r="H122" s="356">
        <f t="shared" si="13"/>
        <v>4895</v>
      </c>
      <c r="I122" s="356">
        <f t="shared" si="13"/>
        <v>4855</v>
      </c>
      <c r="J122" s="356">
        <f t="shared" si="13"/>
        <v>4900</v>
      </c>
      <c r="K122" s="356">
        <f t="shared" si="13"/>
        <v>4900</v>
      </c>
      <c r="L122" s="356">
        <f t="shared" si="13"/>
        <v>4935</v>
      </c>
      <c r="M122" s="356">
        <f t="shared" si="13"/>
        <v>4900</v>
      </c>
      <c r="N122" s="356">
        <f t="shared" si="13"/>
        <v>4960</v>
      </c>
      <c r="O122" s="357">
        <f t="shared" si="13"/>
        <v>4857.583333333333</v>
      </c>
    </row>
    <row r="123" spans="1:16" outlineLevel="2" x14ac:dyDescent="0.25">
      <c r="A123" s="76" t="s">
        <v>23</v>
      </c>
      <c r="B123" s="77" t="s">
        <v>31</v>
      </c>
      <c r="C123" s="354">
        <v>4500</v>
      </c>
      <c r="D123" s="354">
        <v>4500</v>
      </c>
      <c r="E123" s="354">
        <v>4500</v>
      </c>
      <c r="F123" s="354">
        <v>4500</v>
      </c>
      <c r="G123" s="354">
        <v>4500</v>
      </c>
      <c r="H123" s="354">
        <v>4500</v>
      </c>
      <c r="I123" s="354">
        <v>4500</v>
      </c>
      <c r="J123" s="354">
        <v>4500</v>
      </c>
      <c r="K123" s="354">
        <v>4500</v>
      </c>
      <c r="L123" s="354">
        <v>4500</v>
      </c>
      <c r="M123" s="354">
        <v>4500</v>
      </c>
      <c r="N123" s="354">
        <v>4500</v>
      </c>
      <c r="O123" s="368">
        <v>4500</v>
      </c>
      <c r="P123" s="130">
        <f>AVERAGE(C123:O132)</f>
        <v>4505.0925925925931</v>
      </c>
    </row>
    <row r="124" spans="1:16" outlineLevel="2" x14ac:dyDescent="0.25">
      <c r="A124" s="74" t="s">
        <v>23</v>
      </c>
      <c r="B124" s="5" t="s">
        <v>30</v>
      </c>
      <c r="C124" s="18">
        <v>3700</v>
      </c>
      <c r="D124" s="18">
        <v>3700</v>
      </c>
      <c r="E124" s="18">
        <v>3700</v>
      </c>
      <c r="F124" s="18">
        <v>3600</v>
      </c>
      <c r="G124" s="18">
        <v>3500</v>
      </c>
      <c r="H124" s="18">
        <v>3700</v>
      </c>
      <c r="I124" s="18">
        <v>3200</v>
      </c>
      <c r="J124" s="18">
        <v>3500</v>
      </c>
      <c r="K124" s="18">
        <v>3700</v>
      </c>
      <c r="L124" s="18">
        <v>3500</v>
      </c>
      <c r="M124" s="18">
        <v>3600</v>
      </c>
      <c r="N124" s="18">
        <v>3600</v>
      </c>
      <c r="O124" s="19">
        <v>3583.3333333333335</v>
      </c>
    </row>
    <row r="125" spans="1:16" outlineLevel="2" x14ac:dyDescent="0.25">
      <c r="A125" s="74" t="s">
        <v>23</v>
      </c>
      <c r="B125" s="5" t="s">
        <v>29</v>
      </c>
      <c r="C125" s="18">
        <v>3850</v>
      </c>
      <c r="D125" s="18">
        <v>3900</v>
      </c>
      <c r="E125" s="18">
        <v>3900</v>
      </c>
      <c r="F125" s="18">
        <v>3900</v>
      </c>
      <c r="G125" s="18">
        <v>3850</v>
      </c>
      <c r="H125" s="18">
        <v>3800</v>
      </c>
      <c r="I125" s="18">
        <v>3850</v>
      </c>
      <c r="J125" s="18">
        <v>3850</v>
      </c>
      <c r="K125" s="18">
        <v>3900</v>
      </c>
      <c r="L125" s="18">
        <v>3900</v>
      </c>
      <c r="M125" s="18">
        <v>3900</v>
      </c>
      <c r="N125" s="18">
        <v>3950</v>
      </c>
      <c r="O125" s="19">
        <v>3879.1666666666665</v>
      </c>
    </row>
    <row r="126" spans="1:16" outlineLevel="2" x14ac:dyDescent="0.25">
      <c r="A126" s="74" t="s">
        <v>23</v>
      </c>
      <c r="B126" s="5" t="s">
        <v>28</v>
      </c>
      <c r="C126" s="18">
        <v>4500</v>
      </c>
      <c r="D126" s="18">
        <v>4500</v>
      </c>
      <c r="E126" s="18">
        <v>4500</v>
      </c>
      <c r="F126" s="18">
        <v>4500</v>
      </c>
      <c r="G126" s="18">
        <v>4500</v>
      </c>
      <c r="H126" s="18">
        <v>4500</v>
      </c>
      <c r="I126" s="18">
        <v>4500</v>
      </c>
      <c r="J126" s="18">
        <v>4500</v>
      </c>
      <c r="K126" s="18">
        <v>4500</v>
      </c>
      <c r="L126" s="18">
        <v>4500</v>
      </c>
      <c r="M126" s="18">
        <v>4500</v>
      </c>
      <c r="N126" s="18">
        <v>4500</v>
      </c>
      <c r="O126" s="19">
        <v>4500</v>
      </c>
    </row>
    <row r="127" spans="1:16" outlineLevel="2" x14ac:dyDescent="0.25">
      <c r="A127" s="74" t="s">
        <v>23</v>
      </c>
      <c r="B127" s="5" t="s">
        <v>27</v>
      </c>
      <c r="C127" s="18">
        <v>4483.333333333333</v>
      </c>
      <c r="D127" s="18">
        <v>4500</v>
      </c>
      <c r="E127" s="18">
        <v>4500</v>
      </c>
      <c r="F127" s="18">
        <v>4477.7777777777774</v>
      </c>
      <c r="G127" s="18">
        <v>4461.1111111111113</v>
      </c>
      <c r="H127" s="18">
        <v>4533.333333333333</v>
      </c>
      <c r="I127" s="18">
        <v>4483.333333333333</v>
      </c>
      <c r="J127" s="18">
        <v>4505.5555555555557</v>
      </c>
      <c r="K127" s="18">
        <v>4544.4444444444443</v>
      </c>
      <c r="L127" s="18">
        <v>4511.1111111111113</v>
      </c>
      <c r="M127" s="18">
        <v>4522.2222222222226</v>
      </c>
      <c r="N127" s="18">
        <v>4538.8888888888887</v>
      </c>
      <c r="O127" s="19">
        <v>4505.0925925925922</v>
      </c>
    </row>
    <row r="128" spans="1:16" outlineLevel="2" x14ac:dyDescent="0.25">
      <c r="A128" s="74" t="s">
        <v>23</v>
      </c>
      <c r="B128" s="5" t="s">
        <v>26</v>
      </c>
      <c r="C128" s="18">
        <v>4600</v>
      </c>
      <c r="D128" s="18">
        <v>4600</v>
      </c>
      <c r="E128" s="18">
        <v>4600</v>
      </c>
      <c r="F128" s="18">
        <v>4600</v>
      </c>
      <c r="G128" s="18">
        <v>4600</v>
      </c>
      <c r="H128" s="18">
        <v>4600</v>
      </c>
      <c r="I128" s="18">
        <v>4600</v>
      </c>
      <c r="J128" s="18">
        <v>4600</v>
      </c>
      <c r="K128" s="18">
        <v>4600</v>
      </c>
      <c r="L128" s="18">
        <v>4600</v>
      </c>
      <c r="M128" s="18">
        <v>4600</v>
      </c>
      <c r="N128" s="18">
        <v>4600</v>
      </c>
      <c r="O128" s="19">
        <v>4600</v>
      </c>
    </row>
    <row r="129" spans="1:15" outlineLevel="2" x14ac:dyDescent="0.25">
      <c r="A129" s="74" t="s">
        <v>23</v>
      </c>
      <c r="B129" s="5" t="s">
        <v>1</v>
      </c>
      <c r="C129" s="18">
        <v>5600</v>
      </c>
      <c r="D129" s="18">
        <v>5600</v>
      </c>
      <c r="E129" s="18">
        <v>5600</v>
      </c>
      <c r="F129" s="18">
        <v>5600</v>
      </c>
      <c r="G129" s="18">
        <v>5600</v>
      </c>
      <c r="H129" s="18">
        <v>6000</v>
      </c>
      <c r="I129" s="18">
        <v>6000</v>
      </c>
      <c r="J129" s="18">
        <v>6000</v>
      </c>
      <c r="K129" s="18">
        <v>6000</v>
      </c>
      <c r="L129" s="18">
        <v>6000</v>
      </c>
      <c r="M129" s="18">
        <v>6000</v>
      </c>
      <c r="N129" s="18">
        <v>6000</v>
      </c>
      <c r="O129" s="19">
        <v>5833.333333333333</v>
      </c>
    </row>
    <row r="130" spans="1:15" outlineLevel="2" x14ac:dyDescent="0.25">
      <c r="A130" s="74" t="s">
        <v>23</v>
      </c>
      <c r="B130" s="5" t="s">
        <v>25</v>
      </c>
      <c r="C130" s="18">
        <v>4400</v>
      </c>
      <c r="D130" s="18">
        <v>4500</v>
      </c>
      <c r="E130" s="18">
        <v>4500</v>
      </c>
      <c r="F130" s="18">
        <v>4400</v>
      </c>
      <c r="G130" s="18">
        <v>4400</v>
      </c>
      <c r="H130" s="18">
        <v>4500</v>
      </c>
      <c r="I130" s="18">
        <v>4500</v>
      </c>
      <c r="J130" s="18">
        <v>4400</v>
      </c>
      <c r="K130" s="18">
        <v>4500</v>
      </c>
      <c r="L130" s="18">
        <v>4400</v>
      </c>
      <c r="M130" s="18">
        <v>4400</v>
      </c>
      <c r="N130" s="18">
        <v>4500</v>
      </c>
      <c r="O130" s="19">
        <v>4450</v>
      </c>
    </row>
    <row r="131" spans="1:15" outlineLevel="2" x14ac:dyDescent="0.25">
      <c r="A131" s="74" t="s">
        <v>23</v>
      </c>
      <c r="B131" s="5" t="s">
        <v>24</v>
      </c>
      <c r="C131" s="18">
        <v>4400</v>
      </c>
      <c r="D131" s="18">
        <v>4400</v>
      </c>
      <c r="E131" s="18">
        <v>4400</v>
      </c>
      <c r="F131" s="18">
        <v>4400</v>
      </c>
      <c r="G131" s="18">
        <v>4400</v>
      </c>
      <c r="H131" s="18">
        <v>4400</v>
      </c>
      <c r="I131" s="18">
        <v>4400</v>
      </c>
      <c r="J131" s="18">
        <v>4400</v>
      </c>
      <c r="K131" s="18">
        <v>4400</v>
      </c>
      <c r="L131" s="18">
        <v>4400</v>
      </c>
      <c r="M131" s="18">
        <v>4400</v>
      </c>
      <c r="N131" s="18">
        <v>4400</v>
      </c>
      <c r="O131" s="19">
        <v>4400</v>
      </c>
    </row>
    <row r="132" spans="1:15" ht="15.75" outlineLevel="2" thickBot="1" x14ac:dyDescent="0.3">
      <c r="A132" s="241" t="s">
        <v>23</v>
      </c>
      <c r="B132" s="95" t="s">
        <v>23</v>
      </c>
      <c r="C132" s="190">
        <v>4800</v>
      </c>
      <c r="D132" s="190">
        <v>4800</v>
      </c>
      <c r="E132" s="190">
        <v>4800</v>
      </c>
      <c r="F132" s="190">
        <v>4800</v>
      </c>
      <c r="G132" s="190">
        <v>4800</v>
      </c>
      <c r="H132" s="190">
        <v>4800</v>
      </c>
      <c r="I132" s="190">
        <v>4800</v>
      </c>
      <c r="J132" s="190">
        <v>4800</v>
      </c>
      <c r="K132" s="190">
        <v>4800</v>
      </c>
      <c r="L132" s="190">
        <v>4800</v>
      </c>
      <c r="M132" s="190">
        <v>4800</v>
      </c>
      <c r="N132" s="190">
        <v>4800</v>
      </c>
      <c r="O132" s="191">
        <v>4800</v>
      </c>
    </row>
    <row r="133" spans="1:15" outlineLevel="1" x14ac:dyDescent="0.25">
      <c r="A133" s="358" t="s">
        <v>666</v>
      </c>
      <c r="B133" s="359"/>
      <c r="C133" s="359">
        <f t="shared" ref="C133:O133" si="14">SUBTOTAL(1,C123:C132)</f>
        <v>4483.333333333333</v>
      </c>
      <c r="D133" s="359">
        <f t="shared" si="14"/>
        <v>4500</v>
      </c>
      <c r="E133" s="359">
        <f t="shared" si="14"/>
        <v>4500</v>
      </c>
      <c r="F133" s="359">
        <f t="shared" si="14"/>
        <v>4477.7777777777783</v>
      </c>
      <c r="G133" s="359">
        <f t="shared" si="14"/>
        <v>4461.1111111111113</v>
      </c>
      <c r="H133" s="359">
        <f t="shared" si="14"/>
        <v>4533.333333333333</v>
      </c>
      <c r="I133" s="359">
        <f t="shared" si="14"/>
        <v>4483.333333333333</v>
      </c>
      <c r="J133" s="359">
        <f t="shared" si="14"/>
        <v>4505.5555555555557</v>
      </c>
      <c r="K133" s="359">
        <f t="shared" si="14"/>
        <v>4544.4444444444443</v>
      </c>
      <c r="L133" s="359">
        <f t="shared" si="14"/>
        <v>4511.1111111111113</v>
      </c>
      <c r="M133" s="359">
        <f t="shared" si="14"/>
        <v>4522.2222222222217</v>
      </c>
      <c r="N133" s="359">
        <f t="shared" si="14"/>
        <v>4538.8888888888887</v>
      </c>
      <c r="O133" s="360">
        <f t="shared" si="14"/>
        <v>4505.0925925925931</v>
      </c>
    </row>
    <row r="134" spans="1:15" ht="15.75" thickBot="1" x14ac:dyDescent="0.3">
      <c r="A134" s="361" t="s">
        <v>583</v>
      </c>
      <c r="B134" s="362"/>
      <c r="C134" s="362">
        <f t="shared" ref="C134:O134" si="15">SUBTOTAL(1,C3:C132)</f>
        <v>4569.634031198686</v>
      </c>
      <c r="D134" s="362">
        <f t="shared" si="15"/>
        <v>4551.7949507389167</v>
      </c>
      <c r="E134" s="362">
        <f t="shared" si="15"/>
        <v>4592.4792692939245</v>
      </c>
      <c r="F134" s="362">
        <f t="shared" si="15"/>
        <v>4590.7326902025179</v>
      </c>
      <c r="G134" s="362">
        <f t="shared" si="15"/>
        <v>4613.4170087575258</v>
      </c>
      <c r="H134" s="362">
        <f t="shared" si="15"/>
        <v>4532.0712233169124</v>
      </c>
      <c r="I134" s="362">
        <f t="shared" si="15"/>
        <v>4653.2600574712642</v>
      </c>
      <c r="J134" s="362">
        <f t="shared" si="15"/>
        <v>4636.5148467432955</v>
      </c>
      <c r="K134" s="362">
        <f t="shared" si="15"/>
        <v>4633.6526409414346</v>
      </c>
      <c r="L134" s="362">
        <f t="shared" si="15"/>
        <v>4651.7889299397921</v>
      </c>
      <c r="M134" s="362">
        <f t="shared" si="15"/>
        <v>4656.1090585659558</v>
      </c>
      <c r="N134" s="362">
        <f t="shared" si="15"/>
        <v>4689.7058920485642</v>
      </c>
      <c r="O134" s="363">
        <f t="shared" si="15"/>
        <v>4614.2014220613355</v>
      </c>
    </row>
  </sheetData>
  <autoFilter ref="A2:P133" xr:uid="{00000000-0009-0000-0000-00000A000000}"/>
  <mergeCells count="1">
    <mergeCell ref="C1:O1"/>
  </mergeCells>
  <hyperlinks>
    <hyperlink ref="A1" location="PRESENTACIÓN!A1" display="PRESENTACIÓN!A1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138"/>
  <sheetViews>
    <sheetView zoomScale="90" zoomScaleNormal="90" zoomScaleSheetLayoutView="4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5" outlineLevelRow="2" x14ac:dyDescent="0.25"/>
  <cols>
    <col min="1" max="1" width="20.42578125" customWidth="1"/>
    <col min="2" max="2" width="29.85546875" style="687" bestFit="1" customWidth="1"/>
    <col min="3" max="11" width="15.7109375" customWidth="1"/>
  </cols>
  <sheetData>
    <row r="1" spans="1:11" ht="54.75" customHeight="1" thickBot="1" x14ac:dyDescent="0.3">
      <c r="A1" s="765" t="s">
        <v>490</v>
      </c>
    </row>
    <row r="2" spans="1:11" ht="51.95" customHeight="1" thickBot="1" x14ac:dyDescent="0.3">
      <c r="A2" s="512"/>
      <c r="B2" s="662"/>
      <c r="C2" s="1100" t="s">
        <v>717</v>
      </c>
      <c r="D2" s="1101"/>
      <c r="E2" s="1101"/>
      <c r="F2" s="1101"/>
      <c r="G2" s="1101"/>
      <c r="H2" s="1101"/>
      <c r="I2" s="1101"/>
      <c r="J2" s="1101"/>
    </row>
    <row r="3" spans="1:11" ht="64.5" thickBot="1" x14ac:dyDescent="0.3">
      <c r="A3" s="513" t="s">
        <v>410</v>
      </c>
      <c r="B3" s="514" t="s">
        <v>2</v>
      </c>
      <c r="C3" s="637" t="s">
        <v>738</v>
      </c>
      <c r="D3" s="638" t="s">
        <v>710</v>
      </c>
      <c r="E3" s="516" t="s">
        <v>711</v>
      </c>
      <c r="F3" s="515" t="s">
        <v>712</v>
      </c>
      <c r="G3" s="637" t="s">
        <v>713</v>
      </c>
      <c r="H3" s="638" t="s">
        <v>714</v>
      </c>
      <c r="I3" s="517" t="s">
        <v>711</v>
      </c>
      <c r="J3" s="515" t="s">
        <v>715</v>
      </c>
      <c r="K3" s="515" t="s">
        <v>741</v>
      </c>
    </row>
    <row r="4" spans="1:11" ht="13.35" customHeight="1" outlineLevel="2" x14ac:dyDescent="0.25">
      <c r="A4" s="518" t="s">
        <v>421</v>
      </c>
      <c r="B4" s="519" t="s">
        <v>126</v>
      </c>
      <c r="C4" s="639">
        <f>'3.1.1. SACRIFICIO MACHOS'!D3</f>
        <v>5204</v>
      </c>
      <c r="D4" s="640">
        <f>'3.2.1. PESO BOVINOS MACHOS'!Q3</f>
        <v>400</v>
      </c>
      <c r="E4" s="520">
        <f>IF(ISERROR(D4*0.6),"-",D4*0.6)</f>
        <v>240</v>
      </c>
      <c r="F4" s="521">
        <f>IF(ISERROR(C4*E4),"-",C4*E4)</f>
        <v>1248960</v>
      </c>
      <c r="G4" s="639">
        <f>'3.1.2. SACRIFICIO HEMBRAS'!D3</f>
        <v>6612</v>
      </c>
      <c r="H4" s="640">
        <f>'3.2.2. PESO BOVINOS HEMBRAS'!Q3</f>
        <v>350</v>
      </c>
      <c r="I4" s="522">
        <f>IF(ISERROR(H4*0.6),"-",H4*0.6)</f>
        <v>210</v>
      </c>
      <c r="J4" s="521">
        <f>IF(ISERROR(G4*I4),"-",G4*I4)</f>
        <v>1388520</v>
      </c>
      <c r="K4" s="521">
        <f>J4+F4</f>
        <v>2637480</v>
      </c>
    </row>
    <row r="5" spans="1:11" ht="13.35" customHeight="1" outlineLevel="2" x14ac:dyDescent="0.25">
      <c r="A5" s="518" t="s">
        <v>421</v>
      </c>
      <c r="B5" s="519" t="s">
        <v>21</v>
      </c>
      <c r="C5" s="523">
        <f>'3.1.1. SACRIFICIO MACHOS'!D4</f>
        <v>0</v>
      </c>
      <c r="D5" s="524">
        <f>'3.2.1. PESO BOVINOS MACHOS'!Q4</f>
        <v>0</v>
      </c>
      <c r="E5" s="525">
        <f t="shared" ref="E5:E10" si="0">IF(ISERROR(D5*0.6),"-",D5*0.6)</f>
        <v>0</v>
      </c>
      <c r="F5" s="526">
        <f>IF(ISERROR(C5*E5),"-",C5*E5)</f>
        <v>0</v>
      </c>
      <c r="G5" s="523">
        <v>0</v>
      </c>
      <c r="H5" s="524">
        <f>'3.2.2. PESO BOVINOS HEMBRAS'!Q4</f>
        <v>0</v>
      </c>
      <c r="I5" s="527">
        <f t="shared" ref="I5:I10" si="1">IF(ISERROR(H5*0.6),"-",H5*0.6)</f>
        <v>0</v>
      </c>
      <c r="J5" s="526">
        <f>IF(ISERROR(G5*I5),"-",G5*I5)</f>
        <v>0</v>
      </c>
      <c r="K5" s="526">
        <f t="shared" ref="K5:K67" si="2">J5+F5</f>
        <v>0</v>
      </c>
    </row>
    <row r="6" spans="1:11" ht="13.35" customHeight="1" outlineLevel="2" x14ac:dyDescent="0.25">
      <c r="A6" s="518" t="s">
        <v>421</v>
      </c>
      <c r="B6" s="528" t="s">
        <v>125</v>
      </c>
      <c r="C6" s="523">
        <f>'3.1.1. SACRIFICIO MACHOS'!D5</f>
        <v>1890</v>
      </c>
      <c r="D6" s="524">
        <f>'3.2.1. PESO BOVINOS MACHOS'!Q5</f>
        <v>467.5</v>
      </c>
      <c r="E6" s="525">
        <f t="shared" si="0"/>
        <v>280.5</v>
      </c>
      <c r="F6" s="526">
        <f>IF(ISERROR(C6*E6),"-",C6*E6)</f>
        <v>530145</v>
      </c>
      <c r="G6" s="523">
        <f>'3.1.2. SACRIFICIO HEMBRAS'!D5</f>
        <v>661</v>
      </c>
      <c r="H6" s="524">
        <f>'3.2.2. PESO BOVINOS HEMBRAS'!Q5</f>
        <v>405</v>
      </c>
      <c r="I6" s="527">
        <f t="shared" si="1"/>
        <v>243</v>
      </c>
      <c r="J6" s="526">
        <f t="shared" ref="J6:J78" si="3">IF(ISERROR(G6*I6),"-",G6*I6)</f>
        <v>160623</v>
      </c>
      <c r="K6" s="526">
        <f t="shared" si="2"/>
        <v>690768</v>
      </c>
    </row>
    <row r="7" spans="1:11" ht="13.35" customHeight="1" outlineLevel="2" x14ac:dyDescent="0.25">
      <c r="A7" s="518" t="s">
        <v>421</v>
      </c>
      <c r="B7" s="528" t="s">
        <v>124</v>
      </c>
      <c r="C7" s="523">
        <f>'3.1.1. SACRIFICIO MACHOS'!D6</f>
        <v>1016</v>
      </c>
      <c r="D7" s="524">
        <f>'3.2.1. PESO BOVINOS MACHOS'!Q6</f>
        <v>520</v>
      </c>
      <c r="E7" s="525">
        <f t="shared" si="0"/>
        <v>312</v>
      </c>
      <c r="F7" s="526">
        <f t="shared" ref="F7:F79" si="4">IF(ISERROR(C7*E7),"-",C7*E7)</f>
        <v>316992</v>
      </c>
      <c r="G7" s="523">
        <f>'3.1.2. SACRIFICIO HEMBRAS'!D6</f>
        <v>483</v>
      </c>
      <c r="H7" s="524">
        <f>'3.2.2. PESO BOVINOS HEMBRAS'!Q6</f>
        <v>430</v>
      </c>
      <c r="I7" s="527">
        <f t="shared" si="1"/>
        <v>258</v>
      </c>
      <c r="J7" s="526">
        <f t="shared" si="3"/>
        <v>124614</v>
      </c>
      <c r="K7" s="526">
        <f t="shared" si="2"/>
        <v>441606</v>
      </c>
    </row>
    <row r="8" spans="1:11" ht="13.35" customHeight="1" outlineLevel="2" x14ac:dyDescent="0.25">
      <c r="A8" s="518" t="s">
        <v>421</v>
      </c>
      <c r="B8" s="528" t="s">
        <v>123</v>
      </c>
      <c r="C8" s="523">
        <f>'3.1.1. SACRIFICIO MACHOS'!D7</f>
        <v>702</v>
      </c>
      <c r="D8" s="524">
        <f>'3.2.1. PESO BOVINOS MACHOS'!Q7</f>
        <v>488.33333333333331</v>
      </c>
      <c r="E8" s="525">
        <f t="shared" si="0"/>
        <v>293</v>
      </c>
      <c r="F8" s="526">
        <f t="shared" si="4"/>
        <v>205686</v>
      </c>
      <c r="G8" s="523">
        <f>'3.1.2. SACRIFICIO HEMBRAS'!D7</f>
        <v>567</v>
      </c>
      <c r="H8" s="524">
        <f>'3.2.2. PESO BOVINOS HEMBRAS'!Q7</f>
        <v>477.5</v>
      </c>
      <c r="I8" s="527">
        <f t="shared" si="1"/>
        <v>286.5</v>
      </c>
      <c r="J8" s="526">
        <f t="shared" si="3"/>
        <v>162445.5</v>
      </c>
      <c r="K8" s="526">
        <f t="shared" si="2"/>
        <v>368131.5</v>
      </c>
    </row>
    <row r="9" spans="1:11" ht="13.35" customHeight="1" outlineLevel="2" x14ac:dyDescent="0.25">
      <c r="A9" s="518" t="s">
        <v>421</v>
      </c>
      <c r="B9" s="528" t="s">
        <v>122</v>
      </c>
      <c r="C9" s="523">
        <f>'3.1.1. SACRIFICIO MACHOS'!D8</f>
        <v>96</v>
      </c>
      <c r="D9" s="524">
        <f>'3.2.1. PESO BOVINOS MACHOS'!Q8</f>
        <v>526</v>
      </c>
      <c r="E9" s="525">
        <f t="shared" si="0"/>
        <v>315.59999999999997</v>
      </c>
      <c r="F9" s="526">
        <f t="shared" si="4"/>
        <v>30297.599999999999</v>
      </c>
      <c r="G9" s="523">
        <f>'3.1.2. SACRIFICIO HEMBRAS'!D8</f>
        <v>64</v>
      </c>
      <c r="H9" s="524">
        <f>'3.2.2. PESO BOVINOS HEMBRAS'!Q8</f>
        <v>469</v>
      </c>
      <c r="I9" s="527">
        <f t="shared" si="1"/>
        <v>281.39999999999998</v>
      </c>
      <c r="J9" s="526">
        <f t="shared" si="3"/>
        <v>18009.599999999999</v>
      </c>
      <c r="K9" s="526">
        <f t="shared" si="2"/>
        <v>48307.199999999997</v>
      </c>
    </row>
    <row r="10" spans="1:11" ht="13.35" customHeight="1" outlineLevel="2" thickBot="1" x14ac:dyDescent="0.3">
      <c r="A10" s="530" t="s">
        <v>421</v>
      </c>
      <c r="B10" s="531" t="s">
        <v>121</v>
      </c>
      <c r="C10" s="532">
        <f>'3.1.1. SACRIFICIO MACHOS'!D9</f>
        <v>3290</v>
      </c>
      <c r="D10" s="533">
        <f>'3.2.1. PESO BOVINOS MACHOS'!Q9</f>
        <v>295.45454545454544</v>
      </c>
      <c r="E10" s="679">
        <f t="shared" si="0"/>
        <v>177.27272727272725</v>
      </c>
      <c r="F10" s="534">
        <f t="shared" si="4"/>
        <v>583227.27272727271</v>
      </c>
      <c r="G10" s="532">
        <f>'3.1.2. SACRIFICIO HEMBRAS'!D9</f>
        <v>6183</v>
      </c>
      <c r="H10" s="533">
        <f>'3.2.2. PESO BOVINOS HEMBRAS'!Q9</f>
        <v>273.18181818181819</v>
      </c>
      <c r="I10" s="680">
        <f t="shared" si="1"/>
        <v>163.90909090909091</v>
      </c>
      <c r="J10" s="534">
        <f t="shared" si="3"/>
        <v>1013449.9090909091</v>
      </c>
      <c r="K10" s="534">
        <f t="shared" si="2"/>
        <v>1596677.1818181816</v>
      </c>
    </row>
    <row r="11" spans="1:11" ht="13.35" customHeight="1" outlineLevel="1" thickBot="1" x14ac:dyDescent="0.3">
      <c r="A11" s="691" t="s">
        <v>537</v>
      </c>
      <c r="B11" s="692"/>
      <c r="C11" s="693">
        <f t="shared" ref="C11:K11" si="5">SUBTOTAL(9,C4:C10)</f>
        <v>12198</v>
      </c>
      <c r="D11" s="694">
        <f t="shared" si="5"/>
        <v>2697.2878787878785</v>
      </c>
      <c r="E11" s="683">
        <f t="shared" si="5"/>
        <v>1618.3727272727272</v>
      </c>
      <c r="F11" s="678">
        <f t="shared" si="5"/>
        <v>2915307.872727273</v>
      </c>
      <c r="G11" s="693">
        <f t="shared" si="5"/>
        <v>14570</v>
      </c>
      <c r="H11" s="694">
        <f t="shared" si="5"/>
        <v>2404.681818181818</v>
      </c>
      <c r="I11" s="684">
        <f t="shared" si="5"/>
        <v>1442.8090909090911</v>
      </c>
      <c r="J11" s="678">
        <f t="shared" si="5"/>
        <v>2867662.0090909093</v>
      </c>
      <c r="K11" s="678">
        <f t="shared" si="5"/>
        <v>5782969.8818181818</v>
      </c>
    </row>
    <row r="12" spans="1:11" ht="13.35" customHeight="1" outlineLevel="2" x14ac:dyDescent="0.25">
      <c r="A12" s="518" t="s">
        <v>412</v>
      </c>
      <c r="B12" s="528" t="s">
        <v>593</v>
      </c>
      <c r="C12" s="681">
        <f>'3.1.1. SACRIFICIO MACHOS'!D10</f>
        <v>0</v>
      </c>
      <c r="D12" s="682">
        <f>'3.2.1. PESO BOVINOS MACHOS'!Q11</f>
        <v>0</v>
      </c>
      <c r="E12" s="520">
        <f t="shared" ref="E12:E19" si="6">IF(ISERROR(D12*0.6),"-",D12*0.6)</f>
        <v>0</v>
      </c>
      <c r="F12" s="521">
        <f t="shared" si="4"/>
        <v>0</v>
      </c>
      <c r="G12" s="681">
        <f>'3.1.2. SACRIFICIO HEMBRAS'!D11</f>
        <v>0</v>
      </c>
      <c r="H12" s="682">
        <f>'3.2.2. PESO BOVINOS HEMBRAS'!Q11</f>
        <v>0</v>
      </c>
      <c r="I12" s="522">
        <f t="shared" ref="I12:I19" si="7">IF(ISERROR(H12*0.6),"-",H12*0.6)</f>
        <v>0</v>
      </c>
      <c r="J12" s="521">
        <f t="shared" si="3"/>
        <v>0</v>
      </c>
      <c r="K12" s="521">
        <f t="shared" si="2"/>
        <v>0</v>
      </c>
    </row>
    <row r="13" spans="1:11" ht="13.35" customHeight="1" outlineLevel="2" x14ac:dyDescent="0.25">
      <c r="A13" s="518" t="s">
        <v>412</v>
      </c>
      <c r="B13" s="528" t="s">
        <v>119</v>
      </c>
      <c r="C13" s="523">
        <f>'3.1.1. SACRIFICIO MACHOS'!D11</f>
        <v>5688</v>
      </c>
      <c r="D13" s="524">
        <f>'3.2.1. PESO BOVINOS MACHOS'!Q12</f>
        <v>600</v>
      </c>
      <c r="E13" s="525">
        <f t="shared" si="6"/>
        <v>360</v>
      </c>
      <c r="F13" s="526">
        <f t="shared" si="4"/>
        <v>2047680</v>
      </c>
      <c r="G13" s="523">
        <f>'3.1.2. SACRIFICIO HEMBRAS'!D12</f>
        <v>1725</v>
      </c>
      <c r="H13" s="524">
        <f>'3.2.2. PESO BOVINOS HEMBRAS'!Q12</f>
        <v>450</v>
      </c>
      <c r="I13" s="527">
        <f t="shared" si="7"/>
        <v>270</v>
      </c>
      <c r="J13" s="526">
        <f t="shared" si="3"/>
        <v>465750</v>
      </c>
      <c r="K13" s="526">
        <f t="shared" si="2"/>
        <v>2513430</v>
      </c>
    </row>
    <row r="14" spans="1:11" ht="13.35" customHeight="1" outlineLevel="2" x14ac:dyDescent="0.25">
      <c r="A14" s="518" t="s">
        <v>412</v>
      </c>
      <c r="B14" s="528" t="s">
        <v>592</v>
      </c>
      <c r="C14" s="523">
        <f>'3.1.1. SACRIFICIO MACHOS'!D12</f>
        <v>106</v>
      </c>
      <c r="D14" s="524">
        <f>'3.2.1. PESO BOVINOS MACHOS'!Q13</f>
        <v>492.33333333333331</v>
      </c>
      <c r="E14" s="525">
        <f t="shared" si="6"/>
        <v>295.39999999999998</v>
      </c>
      <c r="F14" s="526">
        <f t="shared" si="4"/>
        <v>31312.399999999998</v>
      </c>
      <c r="G14" s="523">
        <f>'3.1.2. SACRIFICIO HEMBRAS'!D13</f>
        <v>75</v>
      </c>
      <c r="H14" s="524">
        <f>'3.2.2. PESO BOVINOS HEMBRAS'!Q13</f>
        <v>454.41666666666669</v>
      </c>
      <c r="I14" s="527">
        <f t="shared" si="7"/>
        <v>272.64999999999998</v>
      </c>
      <c r="J14" s="526">
        <f t="shared" si="3"/>
        <v>20448.75</v>
      </c>
      <c r="K14" s="526">
        <f t="shared" si="2"/>
        <v>51761.149999999994</v>
      </c>
    </row>
    <row r="15" spans="1:11" ht="13.35" customHeight="1" outlineLevel="2" x14ac:dyDescent="0.25">
      <c r="A15" s="518" t="s">
        <v>412</v>
      </c>
      <c r="B15" s="528" t="s">
        <v>117</v>
      </c>
      <c r="C15" s="523">
        <f>'3.1.1. SACRIFICIO MACHOS'!D13</f>
        <v>71</v>
      </c>
      <c r="D15" s="524">
        <f>'3.2.1. PESO BOVINOS MACHOS'!Q14</f>
        <v>548.33333333333326</v>
      </c>
      <c r="E15" s="525">
        <f t="shared" si="6"/>
        <v>328.99999999999994</v>
      </c>
      <c r="F15" s="526">
        <f t="shared" si="4"/>
        <v>23358.999999999996</v>
      </c>
      <c r="G15" s="523">
        <f>'3.1.2. SACRIFICIO HEMBRAS'!D14</f>
        <v>36</v>
      </c>
      <c r="H15" s="524">
        <f>'3.2.2. PESO BOVINOS HEMBRAS'!Q14</f>
        <v>470</v>
      </c>
      <c r="I15" s="527">
        <f t="shared" si="7"/>
        <v>282</v>
      </c>
      <c r="J15" s="526">
        <f t="shared" si="3"/>
        <v>10152</v>
      </c>
      <c r="K15" s="526">
        <f t="shared" si="2"/>
        <v>33511</v>
      </c>
    </row>
    <row r="16" spans="1:11" ht="13.35" customHeight="1" outlineLevel="2" x14ac:dyDescent="0.25">
      <c r="A16" s="518" t="s">
        <v>412</v>
      </c>
      <c r="B16" s="528" t="s">
        <v>591</v>
      </c>
      <c r="C16" s="523">
        <f>'3.1.1. SACRIFICIO MACHOS'!D14</f>
        <v>35</v>
      </c>
      <c r="D16" s="524">
        <f>'3.2.1. PESO BOVINOS MACHOS'!Q15</f>
        <v>481.91666666666669</v>
      </c>
      <c r="E16" s="525">
        <f t="shared" si="6"/>
        <v>289.14999999999998</v>
      </c>
      <c r="F16" s="526">
        <f t="shared" si="4"/>
        <v>10120.25</v>
      </c>
      <c r="G16" s="523">
        <f>'3.1.2. SACRIFICIO HEMBRAS'!D15</f>
        <v>18</v>
      </c>
      <c r="H16" s="524">
        <f>'3.2.2. PESO BOVINOS HEMBRAS'!Q15</f>
        <v>447.83333333333331</v>
      </c>
      <c r="I16" s="527">
        <f t="shared" si="7"/>
        <v>268.7</v>
      </c>
      <c r="J16" s="526">
        <f t="shared" si="3"/>
        <v>4836.5999999999995</v>
      </c>
      <c r="K16" s="526">
        <f t="shared" si="2"/>
        <v>14956.849999999999</v>
      </c>
    </row>
    <row r="17" spans="1:11" ht="13.35" customHeight="1" outlineLevel="2" x14ac:dyDescent="0.25">
      <c r="A17" s="518" t="s">
        <v>412</v>
      </c>
      <c r="B17" s="528" t="s">
        <v>115</v>
      </c>
      <c r="C17" s="523">
        <f>'3.1.1. SACRIFICIO MACHOS'!D15</f>
        <v>191</v>
      </c>
      <c r="D17" s="524">
        <f>'3.2.1. PESO BOVINOS MACHOS'!Q16</f>
        <v>629.16666666666674</v>
      </c>
      <c r="E17" s="525">
        <f t="shared" si="6"/>
        <v>377.50000000000006</v>
      </c>
      <c r="F17" s="526">
        <f t="shared" si="4"/>
        <v>72102.500000000015</v>
      </c>
      <c r="G17" s="523">
        <f>'3.1.2. SACRIFICIO HEMBRAS'!D16</f>
        <v>206</v>
      </c>
      <c r="H17" s="524">
        <f>'3.2.2. PESO BOVINOS HEMBRAS'!Q16</f>
        <v>570.83333333333326</v>
      </c>
      <c r="I17" s="527">
        <f t="shared" si="7"/>
        <v>342.49999999999994</v>
      </c>
      <c r="J17" s="526">
        <f t="shared" si="3"/>
        <v>70554.999999999985</v>
      </c>
      <c r="K17" s="526">
        <f t="shared" si="2"/>
        <v>142657.5</v>
      </c>
    </row>
    <row r="18" spans="1:11" ht="13.35" customHeight="1" outlineLevel="2" x14ac:dyDescent="0.25">
      <c r="A18" s="518" t="s">
        <v>412</v>
      </c>
      <c r="B18" s="528" t="s">
        <v>114</v>
      </c>
      <c r="C18" s="523">
        <f>'3.1.1. SACRIFICIO MACHOS'!D16</f>
        <v>234</v>
      </c>
      <c r="D18" s="524">
        <f>'3.2.1. PESO BOVINOS MACHOS'!Q17</f>
        <v>500</v>
      </c>
      <c r="E18" s="525">
        <f t="shared" si="6"/>
        <v>300</v>
      </c>
      <c r="F18" s="526">
        <f t="shared" si="4"/>
        <v>70200</v>
      </c>
      <c r="G18" s="523">
        <f>'3.1.2. SACRIFICIO HEMBRAS'!D17</f>
        <v>23</v>
      </c>
      <c r="H18" s="524">
        <f>'3.2.2. PESO BOVINOS HEMBRAS'!Q17</f>
        <v>450</v>
      </c>
      <c r="I18" s="527">
        <f t="shared" si="7"/>
        <v>270</v>
      </c>
      <c r="J18" s="526">
        <f t="shared" si="3"/>
        <v>6210</v>
      </c>
      <c r="K18" s="526">
        <f t="shared" si="2"/>
        <v>76410</v>
      </c>
    </row>
    <row r="19" spans="1:11" ht="13.35" customHeight="1" outlineLevel="2" thickBot="1" x14ac:dyDescent="0.3">
      <c r="A19" s="530" t="s">
        <v>412</v>
      </c>
      <c r="B19" s="531" t="s">
        <v>113</v>
      </c>
      <c r="C19" s="532">
        <f>'3.1.1. SACRIFICIO MACHOS'!D17</f>
        <v>3888</v>
      </c>
      <c r="D19" s="533">
        <f>'3.2.1. PESO BOVINOS MACHOS'!Q18</f>
        <v>500</v>
      </c>
      <c r="E19" s="679">
        <f t="shared" si="6"/>
        <v>300</v>
      </c>
      <c r="F19" s="534">
        <f t="shared" si="4"/>
        <v>1166400</v>
      </c>
      <c r="G19" s="532">
        <f>'3.1.2. SACRIFICIO HEMBRAS'!D18</f>
        <v>365</v>
      </c>
      <c r="H19" s="533">
        <f>'3.2.2. PESO BOVINOS HEMBRAS'!Q18</f>
        <v>450</v>
      </c>
      <c r="I19" s="680">
        <f t="shared" si="7"/>
        <v>270</v>
      </c>
      <c r="J19" s="534">
        <f t="shared" si="3"/>
        <v>98550</v>
      </c>
      <c r="K19" s="534">
        <f t="shared" si="2"/>
        <v>1264950</v>
      </c>
    </row>
    <row r="20" spans="1:11" ht="13.35" customHeight="1" outlineLevel="1" thickBot="1" x14ac:dyDescent="0.3">
      <c r="A20" s="691" t="s">
        <v>538</v>
      </c>
      <c r="B20" s="692"/>
      <c r="C20" s="693">
        <f t="shared" ref="C20:K20" si="8">SUBTOTAL(9,C12:C19)</f>
        <v>10213</v>
      </c>
      <c r="D20" s="694">
        <f t="shared" si="8"/>
        <v>3751.75</v>
      </c>
      <c r="E20" s="683">
        <f t="shared" si="8"/>
        <v>2251.0499999999997</v>
      </c>
      <c r="F20" s="678">
        <f t="shared" si="8"/>
        <v>3421174.15</v>
      </c>
      <c r="G20" s="693">
        <f t="shared" si="8"/>
        <v>2448</v>
      </c>
      <c r="H20" s="694">
        <f t="shared" si="8"/>
        <v>3293.083333333333</v>
      </c>
      <c r="I20" s="684">
        <f t="shared" si="8"/>
        <v>1975.85</v>
      </c>
      <c r="J20" s="678">
        <f t="shared" si="8"/>
        <v>676502.35</v>
      </c>
      <c r="K20" s="678">
        <f t="shared" si="8"/>
        <v>4097676.5</v>
      </c>
    </row>
    <row r="21" spans="1:11" ht="13.35" customHeight="1" outlineLevel="2" x14ac:dyDescent="0.25">
      <c r="A21" s="518" t="s">
        <v>419</v>
      </c>
      <c r="B21" s="528" t="s">
        <v>112</v>
      </c>
      <c r="C21" s="681">
        <f>'3.1.1. SACRIFICIO MACHOS'!D18</f>
        <v>0</v>
      </c>
      <c r="D21" s="682">
        <f>'3.2.1. PESO BOVINOS MACHOS'!Q20</f>
        <v>0</v>
      </c>
      <c r="E21" s="520">
        <f t="shared" ref="E21:E23" si="9">IF(ISERROR(D21*0.6),"-",D21*0.6)</f>
        <v>0</v>
      </c>
      <c r="F21" s="521">
        <f t="shared" si="4"/>
        <v>0</v>
      </c>
      <c r="G21" s="681">
        <f>'3.1.2. SACRIFICIO HEMBRAS'!D20</f>
        <v>0</v>
      </c>
      <c r="H21" s="682">
        <f>'3.2.2. PESO BOVINOS HEMBRAS'!Q20</f>
        <v>0</v>
      </c>
      <c r="I21" s="522">
        <f t="shared" ref="I21:I23" si="10">IF(ISERROR(H21*0.6),"-",H21*0.6)</f>
        <v>0</v>
      </c>
      <c r="J21" s="521">
        <f t="shared" si="3"/>
        <v>0</v>
      </c>
      <c r="K21" s="521">
        <f t="shared" si="2"/>
        <v>0</v>
      </c>
    </row>
    <row r="22" spans="1:11" ht="13.35" customHeight="1" outlineLevel="2" x14ac:dyDescent="0.25">
      <c r="A22" s="518" t="s">
        <v>419</v>
      </c>
      <c r="B22" s="528" t="s">
        <v>111</v>
      </c>
      <c r="C22" s="523">
        <f>'3.1.1. SACRIFICIO MACHOS'!D19</f>
        <v>825</v>
      </c>
      <c r="D22" s="524">
        <f>'3.2.1. PESO BOVINOS MACHOS'!Q21</f>
        <v>478.33333333333331</v>
      </c>
      <c r="E22" s="525">
        <f t="shared" si="9"/>
        <v>287</v>
      </c>
      <c r="F22" s="526">
        <f t="shared" si="4"/>
        <v>236775</v>
      </c>
      <c r="G22" s="523">
        <f>'3.1.2. SACRIFICIO HEMBRAS'!D21</f>
        <v>910</v>
      </c>
      <c r="H22" s="524">
        <f>'3.2.2. PESO BOVINOS HEMBRAS'!Q21</f>
        <v>410.83333333333331</v>
      </c>
      <c r="I22" s="527">
        <f t="shared" si="10"/>
        <v>246.49999999999997</v>
      </c>
      <c r="J22" s="526">
        <f t="shared" si="3"/>
        <v>224314.99999999997</v>
      </c>
      <c r="K22" s="526">
        <f t="shared" si="2"/>
        <v>461090</v>
      </c>
    </row>
    <row r="23" spans="1:11" ht="13.35" customHeight="1" outlineLevel="2" thickBot="1" x14ac:dyDescent="0.3">
      <c r="A23" s="530" t="s">
        <v>419</v>
      </c>
      <c r="B23" s="531" t="s">
        <v>110</v>
      </c>
      <c r="C23" s="532">
        <f>'3.1.1. SACRIFICIO MACHOS'!D20</f>
        <v>1669</v>
      </c>
      <c r="D23" s="533">
        <f>'3.2.1. PESO BOVINOS MACHOS'!Q22</f>
        <v>450</v>
      </c>
      <c r="E23" s="679">
        <f t="shared" si="9"/>
        <v>270</v>
      </c>
      <c r="F23" s="534">
        <f t="shared" si="4"/>
        <v>450630</v>
      </c>
      <c r="G23" s="532">
        <f>'3.1.2. SACRIFICIO HEMBRAS'!D22</f>
        <v>1558</v>
      </c>
      <c r="H23" s="533">
        <f>'3.2.2. PESO BOVINOS HEMBRAS'!Q22</f>
        <v>400</v>
      </c>
      <c r="I23" s="680">
        <f t="shared" si="10"/>
        <v>240</v>
      </c>
      <c r="J23" s="534">
        <f t="shared" si="3"/>
        <v>373920</v>
      </c>
      <c r="K23" s="534">
        <f t="shared" si="2"/>
        <v>824550</v>
      </c>
    </row>
    <row r="24" spans="1:11" ht="13.35" customHeight="1" outlineLevel="1" thickBot="1" x14ac:dyDescent="0.3">
      <c r="A24" s="691" t="s">
        <v>539</v>
      </c>
      <c r="B24" s="692"/>
      <c r="C24" s="693">
        <f t="shared" ref="C24:K24" si="11">SUBTOTAL(9,C21:C23)</f>
        <v>2494</v>
      </c>
      <c r="D24" s="694">
        <f t="shared" si="11"/>
        <v>928.33333333333326</v>
      </c>
      <c r="E24" s="683">
        <f t="shared" si="11"/>
        <v>557</v>
      </c>
      <c r="F24" s="678">
        <f t="shared" si="11"/>
        <v>687405</v>
      </c>
      <c r="G24" s="693">
        <f t="shared" si="11"/>
        <v>2468</v>
      </c>
      <c r="H24" s="694">
        <f t="shared" si="11"/>
        <v>810.83333333333326</v>
      </c>
      <c r="I24" s="684">
        <f t="shared" si="11"/>
        <v>486.5</v>
      </c>
      <c r="J24" s="678">
        <f t="shared" si="11"/>
        <v>598235</v>
      </c>
      <c r="K24" s="678">
        <f t="shared" si="11"/>
        <v>1285640</v>
      </c>
    </row>
    <row r="25" spans="1:11" ht="13.35" customHeight="1" outlineLevel="2" x14ac:dyDescent="0.25">
      <c r="A25" s="518" t="s">
        <v>413</v>
      </c>
      <c r="B25" s="528" t="s">
        <v>109</v>
      </c>
      <c r="C25" s="681">
        <f>'3.1.1. SACRIFICIO MACHOS'!D21</f>
        <v>240</v>
      </c>
      <c r="D25" s="682">
        <f>'3.2.1. PESO BOVINOS MACHOS'!Q24</f>
        <v>405</v>
      </c>
      <c r="E25" s="520">
        <f t="shared" ref="E25:E36" si="12">IF(ISERROR(D25*0.6),"-",D25*0.6)</f>
        <v>243</v>
      </c>
      <c r="F25" s="521">
        <f t="shared" si="4"/>
        <v>58320</v>
      </c>
      <c r="G25" s="681">
        <f>'3.1.2. SACRIFICIO HEMBRAS'!D24</f>
        <v>58</v>
      </c>
      <c r="H25" s="682">
        <f>'3.2.2. PESO BOVINOS HEMBRAS'!Q24</f>
        <v>350</v>
      </c>
      <c r="I25" s="522">
        <f t="shared" ref="I25:I36" si="13">IF(ISERROR(H25*0.6),"-",H25*0.6)</f>
        <v>210</v>
      </c>
      <c r="J25" s="521">
        <f t="shared" si="3"/>
        <v>12180</v>
      </c>
      <c r="K25" s="521">
        <f t="shared" si="2"/>
        <v>70500</v>
      </c>
    </row>
    <row r="26" spans="1:11" ht="13.35" customHeight="1" outlineLevel="2" x14ac:dyDescent="0.25">
      <c r="A26" s="518" t="s">
        <v>413</v>
      </c>
      <c r="B26" s="528" t="s">
        <v>108</v>
      </c>
      <c r="C26" s="523">
        <f>'3.1.1. SACRIFICIO MACHOS'!D22</f>
        <v>360</v>
      </c>
      <c r="D26" s="524">
        <f>'3.2.1. PESO BOVINOS MACHOS'!Q25</f>
        <v>345</v>
      </c>
      <c r="E26" s="525">
        <f t="shared" si="12"/>
        <v>207</v>
      </c>
      <c r="F26" s="526">
        <f t="shared" si="4"/>
        <v>74520</v>
      </c>
      <c r="G26" s="523">
        <f>'3.1.2. SACRIFICIO HEMBRAS'!D25</f>
        <v>840</v>
      </c>
      <c r="H26" s="524">
        <f>'3.2.2. PESO BOVINOS HEMBRAS'!Q25</f>
        <v>320.83333333333331</v>
      </c>
      <c r="I26" s="527">
        <f t="shared" si="13"/>
        <v>192.49999999999997</v>
      </c>
      <c r="J26" s="526">
        <f t="shared" si="3"/>
        <v>161699.99999999997</v>
      </c>
      <c r="K26" s="526">
        <f t="shared" si="2"/>
        <v>236219.99999999997</v>
      </c>
    </row>
    <row r="27" spans="1:11" ht="13.35" customHeight="1" outlineLevel="2" x14ac:dyDescent="0.25">
      <c r="A27" s="518" t="s">
        <v>413</v>
      </c>
      <c r="B27" s="528" t="s">
        <v>107</v>
      </c>
      <c r="C27" s="523">
        <f>'3.1.1. SACRIFICIO MACHOS'!D23</f>
        <v>1678</v>
      </c>
      <c r="D27" s="524">
        <f>'3.2.1. PESO BOVINOS MACHOS'!Q26</f>
        <v>505</v>
      </c>
      <c r="E27" s="525">
        <f t="shared" si="12"/>
        <v>303</v>
      </c>
      <c r="F27" s="526">
        <f t="shared" si="4"/>
        <v>508434</v>
      </c>
      <c r="G27" s="523">
        <f>'3.1.2. SACRIFICIO HEMBRAS'!D26</f>
        <v>688</v>
      </c>
      <c r="H27" s="524">
        <f>'3.2.2. PESO BOVINOS HEMBRAS'!Q26</f>
        <v>481.66666666666669</v>
      </c>
      <c r="I27" s="527">
        <f t="shared" si="13"/>
        <v>289</v>
      </c>
      <c r="J27" s="526">
        <f t="shared" si="3"/>
        <v>198832</v>
      </c>
      <c r="K27" s="526">
        <f t="shared" si="2"/>
        <v>707266</v>
      </c>
    </row>
    <row r="28" spans="1:11" ht="13.35" customHeight="1" outlineLevel="2" x14ac:dyDescent="0.25">
      <c r="A28" s="518" t="s">
        <v>413</v>
      </c>
      <c r="B28" s="528" t="s">
        <v>106</v>
      </c>
      <c r="C28" s="523">
        <f>'3.1.1. SACRIFICIO MACHOS'!D24</f>
        <v>855</v>
      </c>
      <c r="D28" s="524">
        <f>'3.2.1. PESO BOVINOS MACHOS'!Q27</f>
        <v>490</v>
      </c>
      <c r="E28" s="525">
        <f t="shared" si="12"/>
        <v>294</v>
      </c>
      <c r="F28" s="526">
        <f t="shared" si="4"/>
        <v>251370</v>
      </c>
      <c r="G28" s="523">
        <f>'3.1.2. SACRIFICIO HEMBRAS'!D27</f>
        <v>270</v>
      </c>
      <c r="H28" s="524">
        <f>'3.2.2. PESO BOVINOS HEMBRAS'!Q27</f>
        <v>409.75</v>
      </c>
      <c r="I28" s="527">
        <f t="shared" si="13"/>
        <v>245.85</v>
      </c>
      <c r="J28" s="526">
        <f t="shared" si="3"/>
        <v>66379.5</v>
      </c>
      <c r="K28" s="526">
        <f t="shared" si="2"/>
        <v>317749.5</v>
      </c>
    </row>
    <row r="29" spans="1:11" ht="13.35" customHeight="1" outlineLevel="2" x14ac:dyDescent="0.25">
      <c r="A29" s="518" t="s">
        <v>413</v>
      </c>
      <c r="B29" s="528" t="s">
        <v>105</v>
      </c>
      <c r="C29" s="523">
        <f>'3.1.1. SACRIFICIO MACHOS'!D25</f>
        <v>1231</v>
      </c>
      <c r="D29" s="524">
        <f>'3.2.1. PESO BOVINOS MACHOS'!Q28</f>
        <v>460</v>
      </c>
      <c r="E29" s="525">
        <f t="shared" si="12"/>
        <v>276</v>
      </c>
      <c r="F29" s="526">
        <f t="shared" si="4"/>
        <v>339756</v>
      </c>
      <c r="G29" s="523">
        <f>'3.1.2. SACRIFICIO HEMBRAS'!D28</f>
        <v>745</v>
      </c>
      <c r="H29" s="524">
        <f>'3.2.2. PESO BOVINOS HEMBRAS'!Q28</f>
        <v>396.66666666666669</v>
      </c>
      <c r="I29" s="527">
        <f t="shared" si="13"/>
        <v>238</v>
      </c>
      <c r="J29" s="526">
        <f t="shared" si="3"/>
        <v>177310</v>
      </c>
      <c r="K29" s="526">
        <f t="shared" si="2"/>
        <v>517066</v>
      </c>
    </row>
    <row r="30" spans="1:11" ht="13.35" customHeight="1" outlineLevel="2" x14ac:dyDescent="0.25">
      <c r="A30" s="518" t="s">
        <v>413</v>
      </c>
      <c r="B30" s="528" t="s">
        <v>104</v>
      </c>
      <c r="C30" s="523">
        <f>'3.1.1. SACRIFICIO MACHOS'!D26</f>
        <v>212</v>
      </c>
      <c r="D30" s="524">
        <f>'3.2.1. PESO BOVINOS MACHOS'!Q29</f>
        <v>450</v>
      </c>
      <c r="E30" s="525">
        <f t="shared" si="12"/>
        <v>270</v>
      </c>
      <c r="F30" s="526">
        <f t="shared" si="4"/>
        <v>57240</v>
      </c>
      <c r="G30" s="523">
        <f>'3.1.2. SACRIFICIO HEMBRAS'!D29</f>
        <v>152</v>
      </c>
      <c r="H30" s="524">
        <f>'3.2.2. PESO BOVINOS HEMBRAS'!Q29</f>
        <v>390</v>
      </c>
      <c r="I30" s="527">
        <f t="shared" si="13"/>
        <v>234</v>
      </c>
      <c r="J30" s="526">
        <f t="shared" si="3"/>
        <v>35568</v>
      </c>
      <c r="K30" s="526">
        <f t="shared" si="2"/>
        <v>92808</v>
      </c>
    </row>
    <row r="31" spans="1:11" ht="13.35" customHeight="1" outlineLevel="2" x14ac:dyDescent="0.25">
      <c r="A31" s="518" t="s">
        <v>413</v>
      </c>
      <c r="B31" s="528" t="s">
        <v>103</v>
      </c>
      <c r="C31" s="523">
        <f>'3.1.1. SACRIFICIO MACHOS'!D27</f>
        <v>1074</v>
      </c>
      <c r="D31" s="524">
        <f>'3.2.1. PESO BOVINOS MACHOS'!Q30</f>
        <v>450</v>
      </c>
      <c r="E31" s="525">
        <f t="shared" si="12"/>
        <v>270</v>
      </c>
      <c r="F31" s="526">
        <f t="shared" si="4"/>
        <v>289980</v>
      </c>
      <c r="G31" s="523">
        <f>'3.1.2. SACRIFICIO HEMBRAS'!D30</f>
        <v>135</v>
      </c>
      <c r="H31" s="524">
        <f>'3.2.2. PESO BOVINOS HEMBRAS'!Q30</f>
        <v>400</v>
      </c>
      <c r="I31" s="527">
        <f t="shared" si="13"/>
        <v>240</v>
      </c>
      <c r="J31" s="526">
        <f t="shared" si="3"/>
        <v>32400</v>
      </c>
      <c r="K31" s="526">
        <f t="shared" si="2"/>
        <v>322380</v>
      </c>
    </row>
    <row r="32" spans="1:11" ht="13.35" customHeight="1" outlineLevel="2" x14ac:dyDescent="0.25">
      <c r="A32" s="518" t="s">
        <v>413</v>
      </c>
      <c r="B32" s="528" t="s">
        <v>102</v>
      </c>
      <c r="C32" s="523">
        <f>'3.1.1. SACRIFICIO MACHOS'!D28</f>
        <v>643</v>
      </c>
      <c r="D32" s="524">
        <f>'3.2.1. PESO BOVINOS MACHOS'!Q31</f>
        <v>417.58333333333331</v>
      </c>
      <c r="E32" s="525">
        <f t="shared" si="12"/>
        <v>250.54999999999998</v>
      </c>
      <c r="F32" s="526">
        <f t="shared" si="4"/>
        <v>161103.65</v>
      </c>
      <c r="G32" s="523">
        <f>'3.1.2. SACRIFICIO HEMBRAS'!D31</f>
        <v>410</v>
      </c>
      <c r="H32" s="524">
        <f>'3.2.2. PESO BOVINOS HEMBRAS'!Q31</f>
        <v>350.41666666666669</v>
      </c>
      <c r="I32" s="527">
        <f t="shared" si="13"/>
        <v>210.25</v>
      </c>
      <c r="J32" s="526">
        <f t="shared" si="3"/>
        <v>86202.5</v>
      </c>
      <c r="K32" s="526">
        <f t="shared" si="2"/>
        <v>247306.15</v>
      </c>
    </row>
    <row r="33" spans="1:11" ht="13.35" customHeight="1" outlineLevel="2" x14ac:dyDescent="0.25">
      <c r="A33" s="518" t="s">
        <v>413</v>
      </c>
      <c r="B33" s="528" t="s">
        <v>20</v>
      </c>
      <c r="C33" s="523">
        <f>'3.1.1. SACRIFICIO MACHOS'!D29</f>
        <v>483</v>
      </c>
      <c r="D33" s="524">
        <f>'3.2.1. PESO BOVINOS MACHOS'!Q32</f>
        <v>500</v>
      </c>
      <c r="E33" s="525">
        <f t="shared" si="12"/>
        <v>300</v>
      </c>
      <c r="F33" s="526">
        <f t="shared" si="4"/>
        <v>144900</v>
      </c>
      <c r="G33" s="523">
        <f>'3.1.2. SACRIFICIO HEMBRAS'!D32</f>
        <v>86</v>
      </c>
      <c r="H33" s="524">
        <f>'3.2.2. PESO BOVINOS HEMBRAS'!Q32</f>
        <v>400</v>
      </c>
      <c r="I33" s="527">
        <f t="shared" si="13"/>
        <v>240</v>
      </c>
      <c r="J33" s="526">
        <f t="shared" si="3"/>
        <v>20640</v>
      </c>
      <c r="K33" s="526">
        <f t="shared" si="2"/>
        <v>165540</v>
      </c>
    </row>
    <row r="34" spans="1:11" ht="13.35" customHeight="1" outlineLevel="2" x14ac:dyDescent="0.25">
      <c r="A34" s="518" t="s">
        <v>413</v>
      </c>
      <c r="B34" s="528" t="s">
        <v>101</v>
      </c>
      <c r="C34" s="523">
        <f>'3.1.1. SACRIFICIO MACHOS'!D30</f>
        <v>2993</v>
      </c>
      <c r="D34" s="524">
        <f>'3.2.1. PESO BOVINOS MACHOS'!Q33</f>
        <v>488.33199999999999</v>
      </c>
      <c r="E34" s="525">
        <f t="shared" si="12"/>
        <v>292.99919999999997</v>
      </c>
      <c r="F34" s="526">
        <f t="shared" si="4"/>
        <v>876946.60559999989</v>
      </c>
      <c r="G34" s="523">
        <f>'3.1.2. SACRIFICIO HEMBRAS'!D33</f>
        <v>2650</v>
      </c>
      <c r="H34" s="524">
        <f>'3.2.2. PESO BOVINOS HEMBRAS'!Q33</f>
        <v>422.3</v>
      </c>
      <c r="I34" s="527">
        <f t="shared" si="13"/>
        <v>253.38</v>
      </c>
      <c r="J34" s="526">
        <f t="shared" si="3"/>
        <v>671457</v>
      </c>
      <c r="K34" s="526">
        <f t="shared" si="2"/>
        <v>1548403.6055999999</v>
      </c>
    </row>
    <row r="35" spans="1:11" ht="13.35" customHeight="1" outlineLevel="2" x14ac:dyDescent="0.25">
      <c r="A35" s="518" t="s">
        <v>413</v>
      </c>
      <c r="B35" s="528" t="s">
        <v>100</v>
      </c>
      <c r="C35" s="523">
        <f>'3.1.1. SACRIFICIO MACHOS'!D31</f>
        <v>1720</v>
      </c>
      <c r="D35" s="524">
        <f>'3.2.1. PESO BOVINOS MACHOS'!Q34</f>
        <v>400</v>
      </c>
      <c r="E35" s="525">
        <f t="shared" si="12"/>
        <v>240</v>
      </c>
      <c r="F35" s="526">
        <f t="shared" si="4"/>
        <v>412800</v>
      </c>
      <c r="G35" s="523">
        <f>'3.1.2. SACRIFICIO HEMBRAS'!D34</f>
        <v>740</v>
      </c>
      <c r="H35" s="524">
        <f>'3.2.2. PESO BOVINOS HEMBRAS'!Q34</f>
        <v>300</v>
      </c>
      <c r="I35" s="527">
        <f t="shared" si="13"/>
        <v>180</v>
      </c>
      <c r="J35" s="526">
        <f t="shared" si="3"/>
        <v>133200</v>
      </c>
      <c r="K35" s="526">
        <f t="shared" si="2"/>
        <v>546000</v>
      </c>
    </row>
    <row r="36" spans="1:11" ht="13.35" customHeight="1" outlineLevel="2" thickBot="1" x14ac:dyDescent="0.3">
      <c r="A36" s="530" t="s">
        <v>413</v>
      </c>
      <c r="B36" s="531" t="s">
        <v>99</v>
      </c>
      <c r="C36" s="532">
        <f>'3.1.1. SACRIFICIO MACHOS'!D32</f>
        <v>421</v>
      </c>
      <c r="D36" s="533">
        <f>'3.2.1. PESO BOVINOS MACHOS'!Q35</f>
        <v>476.66666666666669</v>
      </c>
      <c r="E36" s="679">
        <f t="shared" si="12"/>
        <v>286</v>
      </c>
      <c r="F36" s="534">
        <f t="shared" si="4"/>
        <v>120406</v>
      </c>
      <c r="G36" s="532">
        <f>'3.1.2. SACRIFICIO HEMBRAS'!D35</f>
        <v>264</v>
      </c>
      <c r="H36" s="533">
        <f>'3.2.2. PESO BOVINOS HEMBRAS'!Q35</f>
        <v>393.25</v>
      </c>
      <c r="I36" s="680">
        <f t="shared" si="13"/>
        <v>235.95</v>
      </c>
      <c r="J36" s="534">
        <f t="shared" si="3"/>
        <v>62290.799999999996</v>
      </c>
      <c r="K36" s="534">
        <f t="shared" si="2"/>
        <v>182696.8</v>
      </c>
    </row>
    <row r="37" spans="1:11" ht="13.35" customHeight="1" outlineLevel="1" thickBot="1" x14ac:dyDescent="0.3">
      <c r="A37" s="691" t="s">
        <v>540</v>
      </c>
      <c r="B37" s="692"/>
      <c r="C37" s="693">
        <f t="shared" ref="C37:K37" si="14">SUBTOTAL(9,C25:C36)</f>
        <v>11910</v>
      </c>
      <c r="D37" s="694">
        <f t="shared" si="14"/>
        <v>5387.5820000000003</v>
      </c>
      <c r="E37" s="683">
        <f t="shared" si="14"/>
        <v>3232.5492000000004</v>
      </c>
      <c r="F37" s="678">
        <f t="shared" si="14"/>
        <v>3295776.2555999998</v>
      </c>
      <c r="G37" s="693">
        <f t="shared" si="14"/>
        <v>7038</v>
      </c>
      <c r="H37" s="694">
        <f t="shared" si="14"/>
        <v>4614.8833333333332</v>
      </c>
      <c r="I37" s="684">
        <f t="shared" si="14"/>
        <v>2768.93</v>
      </c>
      <c r="J37" s="678">
        <f t="shared" si="14"/>
        <v>1658159.8</v>
      </c>
      <c r="K37" s="678">
        <f t="shared" si="14"/>
        <v>4953936.0555999996</v>
      </c>
    </row>
    <row r="38" spans="1:11" ht="13.35" customHeight="1" outlineLevel="2" x14ac:dyDescent="0.25">
      <c r="A38" s="518" t="s">
        <v>423</v>
      </c>
      <c r="B38" s="528" t="s">
        <v>19</v>
      </c>
      <c r="C38" s="681">
        <f>'3.1.1. SACRIFICIO MACHOS'!D33</f>
        <v>118</v>
      </c>
      <c r="D38" s="682">
        <f>'3.2.1. PESO BOVINOS MACHOS'!Q37</f>
        <v>266.66666666666663</v>
      </c>
      <c r="E38" s="520">
        <f t="shared" ref="E38:E45" si="15">IF(ISERROR(D38*0.6),"-",D38*0.6)</f>
        <v>159.99999999999997</v>
      </c>
      <c r="F38" s="521">
        <f t="shared" si="4"/>
        <v>18879.999999999996</v>
      </c>
      <c r="G38" s="681">
        <f>'3.1.2. SACRIFICIO HEMBRAS'!D37</f>
        <v>98</v>
      </c>
      <c r="H38" s="682">
        <f>'3.2.2. PESO BOVINOS HEMBRAS'!Q37</f>
        <v>279.16666666666663</v>
      </c>
      <c r="I38" s="522">
        <f t="shared" ref="I38:I45" si="16">IF(ISERROR(H38*0.6),"-",H38*0.6)</f>
        <v>167.49999999999997</v>
      </c>
      <c r="J38" s="521">
        <f t="shared" si="3"/>
        <v>16414.999999999996</v>
      </c>
      <c r="K38" s="521">
        <f t="shared" si="2"/>
        <v>35294.999999999993</v>
      </c>
    </row>
    <row r="39" spans="1:11" ht="13.35" customHeight="1" outlineLevel="2" x14ac:dyDescent="0.25">
      <c r="A39" s="518" t="s">
        <v>423</v>
      </c>
      <c r="B39" s="528" t="s">
        <v>18</v>
      </c>
      <c r="C39" s="523">
        <f>'3.1.1. SACRIFICIO MACHOS'!D34</f>
        <v>2746</v>
      </c>
      <c r="D39" s="524">
        <f>'3.2.1. PESO BOVINOS MACHOS'!Q38</f>
        <v>318.33333333333331</v>
      </c>
      <c r="E39" s="525">
        <f t="shared" si="15"/>
        <v>190.99999999999997</v>
      </c>
      <c r="F39" s="526">
        <f t="shared" si="4"/>
        <v>524485.99999999988</v>
      </c>
      <c r="G39" s="523">
        <f>'3.1.2. SACRIFICIO HEMBRAS'!D38</f>
        <v>1809</v>
      </c>
      <c r="H39" s="524">
        <f>'3.2.2. PESO BOVINOS HEMBRAS'!Q38</f>
        <v>278.33333333333337</v>
      </c>
      <c r="I39" s="527">
        <f t="shared" si="16"/>
        <v>167.00000000000003</v>
      </c>
      <c r="J39" s="526">
        <f t="shared" si="3"/>
        <v>302103.00000000006</v>
      </c>
      <c r="K39" s="526">
        <f t="shared" si="2"/>
        <v>826589</v>
      </c>
    </row>
    <row r="40" spans="1:11" ht="13.35" customHeight="1" outlineLevel="2" x14ac:dyDescent="0.25">
      <c r="A40" s="518" t="s">
        <v>423</v>
      </c>
      <c r="B40" s="528" t="s">
        <v>98</v>
      </c>
      <c r="C40" s="523">
        <f>'3.1.1. SACRIFICIO MACHOS'!D35</f>
        <v>67</v>
      </c>
      <c r="D40" s="524">
        <f>'3.2.1. PESO BOVINOS MACHOS'!Q39</f>
        <v>426.66666666666669</v>
      </c>
      <c r="E40" s="525">
        <f t="shared" si="15"/>
        <v>256</v>
      </c>
      <c r="F40" s="526">
        <f t="shared" si="4"/>
        <v>17152</v>
      </c>
      <c r="G40" s="523">
        <f>'3.1.2. SACRIFICIO HEMBRAS'!D39</f>
        <v>36</v>
      </c>
      <c r="H40" s="524">
        <f>'3.2.2. PESO BOVINOS HEMBRAS'!Q39</f>
        <v>389.16666666666669</v>
      </c>
      <c r="I40" s="527">
        <f t="shared" si="16"/>
        <v>233.5</v>
      </c>
      <c r="J40" s="526">
        <f t="shared" si="3"/>
        <v>8406</v>
      </c>
      <c r="K40" s="526">
        <f t="shared" si="2"/>
        <v>25558</v>
      </c>
    </row>
    <row r="41" spans="1:11" ht="13.35" customHeight="1" outlineLevel="2" x14ac:dyDescent="0.25">
      <c r="A41" s="518" t="s">
        <v>423</v>
      </c>
      <c r="B41" s="528" t="s">
        <v>97</v>
      </c>
      <c r="C41" s="523">
        <f>'3.1.1. SACRIFICIO MACHOS'!D36</f>
        <v>0</v>
      </c>
      <c r="D41" s="524">
        <f>'3.2.1. PESO BOVINOS MACHOS'!Q40</f>
        <v>509.66666666666669</v>
      </c>
      <c r="E41" s="525">
        <f t="shared" si="15"/>
        <v>305.8</v>
      </c>
      <c r="F41" s="526">
        <f t="shared" si="4"/>
        <v>0</v>
      </c>
      <c r="G41" s="523">
        <f>'3.1.2. SACRIFICIO HEMBRAS'!D40</f>
        <v>0</v>
      </c>
      <c r="H41" s="524">
        <f>'3.2.2. PESO BOVINOS HEMBRAS'!Q40</f>
        <v>282.33333333333337</v>
      </c>
      <c r="I41" s="527">
        <f t="shared" si="16"/>
        <v>169.4</v>
      </c>
      <c r="J41" s="526">
        <f t="shared" si="3"/>
        <v>0</v>
      </c>
      <c r="K41" s="526">
        <f t="shared" si="2"/>
        <v>0</v>
      </c>
    </row>
    <row r="42" spans="1:11" ht="13.35" customHeight="1" outlineLevel="2" x14ac:dyDescent="0.25">
      <c r="A42" s="518" t="s">
        <v>423</v>
      </c>
      <c r="B42" s="528" t="s">
        <v>96</v>
      </c>
      <c r="C42" s="523">
        <f>'3.1.1. SACRIFICIO MACHOS'!D37</f>
        <v>373</v>
      </c>
      <c r="D42" s="524">
        <f>'3.2.1. PESO BOVINOS MACHOS'!Q41</f>
        <v>536</v>
      </c>
      <c r="E42" s="525">
        <f t="shared" si="15"/>
        <v>321.59999999999997</v>
      </c>
      <c r="F42" s="526">
        <f t="shared" si="4"/>
        <v>119956.79999999999</v>
      </c>
      <c r="G42" s="523">
        <f>'3.1.2. SACRIFICIO HEMBRAS'!D41</f>
        <v>143</v>
      </c>
      <c r="H42" s="524">
        <f>'3.2.2. PESO BOVINOS HEMBRAS'!Q41</f>
        <v>419.08333333333331</v>
      </c>
      <c r="I42" s="527">
        <f t="shared" si="16"/>
        <v>251.45</v>
      </c>
      <c r="J42" s="526">
        <f t="shared" si="3"/>
        <v>35957.35</v>
      </c>
      <c r="K42" s="526">
        <f t="shared" si="2"/>
        <v>155914.15</v>
      </c>
    </row>
    <row r="43" spans="1:11" ht="13.35" customHeight="1" outlineLevel="2" x14ac:dyDescent="0.25">
      <c r="A43" s="518" t="s">
        <v>423</v>
      </c>
      <c r="B43" s="528" t="s">
        <v>95</v>
      </c>
      <c r="C43" s="523">
        <f>'3.1.1. SACRIFICIO MACHOS'!D38</f>
        <v>11</v>
      </c>
      <c r="D43" s="524">
        <f>'3.2.1. PESO BOVINOS MACHOS'!Q42</f>
        <v>387.14285714285717</v>
      </c>
      <c r="E43" s="525">
        <f t="shared" si="15"/>
        <v>232.28571428571428</v>
      </c>
      <c r="F43" s="526">
        <f t="shared" si="4"/>
        <v>2555.1428571428569</v>
      </c>
      <c r="G43" s="523">
        <f>'3.1.2. SACRIFICIO HEMBRAS'!D42</f>
        <v>25</v>
      </c>
      <c r="H43" s="524">
        <f>'3.2.2. PESO BOVINOS HEMBRAS'!Q42</f>
        <v>346.36363636363632</v>
      </c>
      <c r="I43" s="527">
        <f t="shared" si="16"/>
        <v>207.81818181818178</v>
      </c>
      <c r="J43" s="526">
        <f t="shared" si="3"/>
        <v>5195.454545454545</v>
      </c>
      <c r="K43" s="526">
        <f t="shared" si="2"/>
        <v>7750.5974025974019</v>
      </c>
    </row>
    <row r="44" spans="1:11" ht="13.35" customHeight="1" outlineLevel="2" x14ac:dyDescent="0.25">
      <c r="A44" s="518" t="s">
        <v>423</v>
      </c>
      <c r="B44" s="528" t="s">
        <v>451</v>
      </c>
      <c r="C44" s="523">
        <f>'3.1.1. SACRIFICIO MACHOS'!D39</f>
        <v>2614</v>
      </c>
      <c r="D44" s="524">
        <f>'3.2.1. PESO BOVINOS MACHOS'!Q43</f>
        <v>525.33333333333326</v>
      </c>
      <c r="E44" s="525">
        <f t="shared" si="15"/>
        <v>315.19999999999993</v>
      </c>
      <c r="F44" s="526">
        <f t="shared" si="4"/>
        <v>823932.79999999981</v>
      </c>
      <c r="G44" s="523">
        <f>'3.1.2. SACRIFICIO HEMBRAS'!D43</f>
        <v>1125</v>
      </c>
      <c r="H44" s="524">
        <f>'3.2.2. PESO BOVINOS HEMBRAS'!Q43</f>
        <v>494.16666666666669</v>
      </c>
      <c r="I44" s="527">
        <f t="shared" si="16"/>
        <v>296.5</v>
      </c>
      <c r="J44" s="526">
        <f t="shared" si="3"/>
        <v>333562.5</v>
      </c>
      <c r="K44" s="526">
        <f t="shared" si="2"/>
        <v>1157495.2999999998</v>
      </c>
    </row>
    <row r="45" spans="1:11" ht="13.35" customHeight="1" outlineLevel="2" thickBot="1" x14ac:dyDescent="0.3">
      <c r="A45" s="530" t="s">
        <v>423</v>
      </c>
      <c r="B45" s="531" t="s">
        <v>93</v>
      </c>
      <c r="C45" s="532">
        <f>'3.1.1. SACRIFICIO MACHOS'!D40</f>
        <v>270</v>
      </c>
      <c r="D45" s="533">
        <f>'3.2.1. PESO BOVINOS MACHOS'!Q44</f>
        <v>500</v>
      </c>
      <c r="E45" s="679">
        <f t="shared" si="15"/>
        <v>300</v>
      </c>
      <c r="F45" s="534">
        <f t="shared" si="4"/>
        <v>81000</v>
      </c>
      <c r="G45" s="532">
        <f>'3.1.2. SACRIFICIO HEMBRAS'!D44</f>
        <v>155</v>
      </c>
      <c r="H45" s="533">
        <f>'3.2.2. PESO BOVINOS HEMBRAS'!Q44</f>
        <v>380</v>
      </c>
      <c r="I45" s="680">
        <f t="shared" si="16"/>
        <v>228</v>
      </c>
      <c r="J45" s="534">
        <f t="shared" si="3"/>
        <v>35340</v>
      </c>
      <c r="K45" s="534">
        <f t="shared" si="2"/>
        <v>116340</v>
      </c>
    </row>
    <row r="46" spans="1:11" ht="13.35" customHeight="1" outlineLevel="1" thickBot="1" x14ac:dyDescent="0.3">
      <c r="A46" s="691" t="s">
        <v>541</v>
      </c>
      <c r="B46" s="692"/>
      <c r="C46" s="693">
        <f t="shared" ref="C46:K46" si="17">SUBTOTAL(9,C38:C45)</f>
        <v>6199</v>
      </c>
      <c r="D46" s="694">
        <f t="shared" si="17"/>
        <v>3469.8095238095239</v>
      </c>
      <c r="E46" s="683">
        <f t="shared" si="17"/>
        <v>2081.8857142857141</v>
      </c>
      <c r="F46" s="678">
        <f t="shared" si="17"/>
        <v>1587962.7428571424</v>
      </c>
      <c r="G46" s="693">
        <f t="shared" si="17"/>
        <v>3391</v>
      </c>
      <c r="H46" s="694">
        <f t="shared" si="17"/>
        <v>2868.613636363636</v>
      </c>
      <c r="I46" s="684">
        <f t="shared" si="17"/>
        <v>1721.1681818181817</v>
      </c>
      <c r="J46" s="678">
        <f t="shared" si="17"/>
        <v>736979.30454545456</v>
      </c>
      <c r="K46" s="678">
        <f t="shared" si="17"/>
        <v>2324942.047402597</v>
      </c>
    </row>
    <row r="47" spans="1:11" ht="13.35" customHeight="1" outlineLevel="2" x14ac:dyDescent="0.25">
      <c r="A47" s="518" t="s">
        <v>416</v>
      </c>
      <c r="B47" s="528" t="s">
        <v>92</v>
      </c>
      <c r="C47" s="681">
        <f>'3.1.1. SACRIFICIO MACHOS'!D41</f>
        <v>84</v>
      </c>
      <c r="D47" s="682">
        <f>'3.2.1. PESO BOVINOS MACHOS'!Q46</f>
        <v>398.33333333333331</v>
      </c>
      <c r="E47" s="520">
        <f t="shared" ref="E47:E53" si="18">IF(ISERROR(D47*0.6),"-",D47*0.6)</f>
        <v>238.99999999999997</v>
      </c>
      <c r="F47" s="521">
        <f t="shared" si="4"/>
        <v>20075.999999999996</v>
      </c>
      <c r="G47" s="681">
        <f>'3.1.2. SACRIFICIO HEMBRAS'!D46</f>
        <v>84</v>
      </c>
      <c r="H47" s="682">
        <f>'3.2.2. PESO BOVINOS HEMBRAS'!Q46</f>
        <v>390</v>
      </c>
      <c r="I47" s="522">
        <f t="shared" ref="I47:I53" si="19">IF(ISERROR(H47*0.6),"-",H47*0.6)</f>
        <v>234</v>
      </c>
      <c r="J47" s="521">
        <f t="shared" si="3"/>
        <v>19656</v>
      </c>
      <c r="K47" s="521">
        <f t="shared" si="2"/>
        <v>39732</v>
      </c>
    </row>
    <row r="48" spans="1:11" ht="13.35" customHeight="1" outlineLevel="2" x14ac:dyDescent="0.25">
      <c r="A48" s="518" t="s">
        <v>416</v>
      </c>
      <c r="B48" s="528" t="s">
        <v>91</v>
      </c>
      <c r="C48" s="523">
        <f>'3.1.1. SACRIFICIO MACHOS'!D42</f>
        <v>118</v>
      </c>
      <c r="D48" s="524">
        <f>'3.2.1. PESO BOVINOS MACHOS'!Q47</f>
        <v>480</v>
      </c>
      <c r="E48" s="525">
        <f t="shared" si="18"/>
        <v>288</v>
      </c>
      <c r="F48" s="526">
        <f t="shared" si="4"/>
        <v>33984</v>
      </c>
      <c r="G48" s="523">
        <f>'3.1.2. SACRIFICIO HEMBRAS'!D47</f>
        <v>64</v>
      </c>
      <c r="H48" s="524">
        <f>'3.2.2. PESO BOVINOS HEMBRAS'!Q47</f>
        <v>450</v>
      </c>
      <c r="I48" s="527">
        <f t="shared" si="19"/>
        <v>270</v>
      </c>
      <c r="J48" s="526">
        <f t="shared" si="3"/>
        <v>17280</v>
      </c>
      <c r="K48" s="526">
        <f t="shared" si="2"/>
        <v>51264</v>
      </c>
    </row>
    <row r="49" spans="1:11" ht="13.35" customHeight="1" outlineLevel="2" x14ac:dyDescent="0.25">
      <c r="A49" s="518" t="s">
        <v>416</v>
      </c>
      <c r="B49" s="528" t="s">
        <v>590</v>
      </c>
      <c r="C49" s="523">
        <f>'3.1.1. SACRIFICIO MACHOS'!D43</f>
        <v>0</v>
      </c>
      <c r="D49" s="524">
        <f>'3.2.1. PESO BOVINOS MACHOS'!Q48</f>
        <v>0</v>
      </c>
      <c r="E49" s="525">
        <f t="shared" si="18"/>
        <v>0</v>
      </c>
      <c r="F49" s="526">
        <f t="shared" si="4"/>
        <v>0</v>
      </c>
      <c r="G49" s="523">
        <f>'3.1.2. SACRIFICIO HEMBRAS'!D48</f>
        <v>0</v>
      </c>
      <c r="H49" s="524">
        <f>'3.2.2. PESO BOVINOS HEMBRAS'!Q48</f>
        <v>0</v>
      </c>
      <c r="I49" s="527">
        <f t="shared" si="19"/>
        <v>0</v>
      </c>
      <c r="J49" s="526">
        <f t="shared" si="3"/>
        <v>0</v>
      </c>
      <c r="K49" s="526">
        <f t="shared" si="2"/>
        <v>0</v>
      </c>
    </row>
    <row r="50" spans="1:11" ht="13.35" customHeight="1" outlineLevel="2" x14ac:dyDescent="0.25">
      <c r="A50" s="518" t="s">
        <v>416</v>
      </c>
      <c r="B50" s="528" t="s">
        <v>89</v>
      </c>
      <c r="C50" s="523">
        <f>'3.1.1. SACRIFICIO MACHOS'!D44</f>
        <v>324</v>
      </c>
      <c r="D50" s="524">
        <f>'3.2.1. PESO BOVINOS MACHOS'!Q49</f>
        <v>475</v>
      </c>
      <c r="E50" s="525">
        <f t="shared" si="18"/>
        <v>285</v>
      </c>
      <c r="F50" s="526">
        <f t="shared" si="4"/>
        <v>92340</v>
      </c>
      <c r="G50" s="523">
        <f>'3.1.2. SACRIFICIO HEMBRAS'!D49</f>
        <v>78</v>
      </c>
      <c r="H50" s="524">
        <f>'3.2.2. PESO BOVINOS HEMBRAS'!Q49</f>
        <v>400.83333333333331</v>
      </c>
      <c r="I50" s="527">
        <f t="shared" si="19"/>
        <v>240.49999999999997</v>
      </c>
      <c r="J50" s="526">
        <f t="shared" si="3"/>
        <v>18758.999999999996</v>
      </c>
      <c r="K50" s="526">
        <f t="shared" si="2"/>
        <v>111099</v>
      </c>
    </row>
    <row r="51" spans="1:11" ht="13.35" customHeight="1" outlineLevel="2" x14ac:dyDescent="0.25">
      <c r="A51" s="518" t="s">
        <v>416</v>
      </c>
      <c r="B51" s="528" t="s">
        <v>88</v>
      </c>
      <c r="C51" s="523">
        <f>'3.1.1. SACRIFICIO MACHOS'!D45</f>
        <v>24</v>
      </c>
      <c r="D51" s="524">
        <f>'3.2.1. PESO BOVINOS MACHOS'!Q50</f>
        <v>478</v>
      </c>
      <c r="E51" s="525">
        <f t="shared" si="18"/>
        <v>286.8</v>
      </c>
      <c r="F51" s="526">
        <f t="shared" si="4"/>
        <v>6883.2000000000007</v>
      </c>
      <c r="G51" s="523">
        <f>'3.1.2. SACRIFICIO HEMBRAS'!D50</f>
        <v>78</v>
      </c>
      <c r="H51" s="524">
        <f>'3.2.2. PESO BOVINOS HEMBRAS'!Q50</f>
        <v>373.16666666666669</v>
      </c>
      <c r="I51" s="527">
        <f t="shared" si="19"/>
        <v>223.9</v>
      </c>
      <c r="J51" s="526">
        <f t="shared" si="3"/>
        <v>17464.2</v>
      </c>
      <c r="K51" s="526">
        <f t="shared" si="2"/>
        <v>24347.4</v>
      </c>
    </row>
    <row r="52" spans="1:11" ht="13.35" customHeight="1" outlineLevel="2" x14ac:dyDescent="0.25">
      <c r="A52" s="518" t="s">
        <v>416</v>
      </c>
      <c r="B52" s="528" t="s">
        <v>589</v>
      </c>
      <c r="C52" s="523">
        <f>'3.1.1. SACRIFICIO MACHOS'!D46</f>
        <v>135</v>
      </c>
      <c r="D52" s="524">
        <f>'3.2.1. PESO BOVINOS MACHOS'!Q51</f>
        <v>500.91666666666669</v>
      </c>
      <c r="E52" s="525">
        <f t="shared" si="18"/>
        <v>300.55</v>
      </c>
      <c r="F52" s="526">
        <f t="shared" si="4"/>
        <v>40574.25</v>
      </c>
      <c r="G52" s="523">
        <f>'3.1.2. SACRIFICIO HEMBRAS'!D51</f>
        <v>130</v>
      </c>
      <c r="H52" s="524">
        <f>'3.2.2. PESO BOVINOS HEMBRAS'!Q51</f>
        <v>379.75</v>
      </c>
      <c r="I52" s="527">
        <f t="shared" si="19"/>
        <v>227.85</v>
      </c>
      <c r="J52" s="526">
        <f t="shared" si="3"/>
        <v>29620.5</v>
      </c>
      <c r="K52" s="526">
        <f t="shared" si="2"/>
        <v>70194.75</v>
      </c>
    </row>
    <row r="53" spans="1:11" ht="13.35" customHeight="1" outlineLevel="2" thickBot="1" x14ac:dyDescent="0.3">
      <c r="A53" s="530" t="s">
        <v>416</v>
      </c>
      <c r="B53" s="531" t="s">
        <v>86</v>
      </c>
      <c r="C53" s="532">
        <f>'3.1.1. SACRIFICIO MACHOS'!D47</f>
        <v>656</v>
      </c>
      <c r="D53" s="533">
        <f>'3.2.1. PESO BOVINOS MACHOS'!Q52</f>
        <v>487.83333333333331</v>
      </c>
      <c r="E53" s="679">
        <f t="shared" si="18"/>
        <v>292.7</v>
      </c>
      <c r="F53" s="534">
        <f t="shared" si="4"/>
        <v>192011.19999999998</v>
      </c>
      <c r="G53" s="532">
        <f>'3.1.2. SACRIFICIO HEMBRAS'!D52</f>
        <v>906</v>
      </c>
      <c r="H53" s="533">
        <f>'3.2.2. PESO BOVINOS HEMBRAS'!Q52</f>
        <v>432.58333333333331</v>
      </c>
      <c r="I53" s="680">
        <f t="shared" si="19"/>
        <v>259.54999999999995</v>
      </c>
      <c r="J53" s="534">
        <f t="shared" si="3"/>
        <v>235152.29999999996</v>
      </c>
      <c r="K53" s="534">
        <f t="shared" si="2"/>
        <v>427163.49999999994</v>
      </c>
    </row>
    <row r="54" spans="1:11" ht="13.35" customHeight="1" outlineLevel="1" thickBot="1" x14ac:dyDescent="0.3">
      <c r="A54" s="691" t="s">
        <v>542</v>
      </c>
      <c r="B54" s="692"/>
      <c r="C54" s="693">
        <f t="shared" ref="C54:K54" si="20">SUBTOTAL(9,C47:C53)</f>
        <v>1341</v>
      </c>
      <c r="D54" s="694">
        <f t="shared" si="20"/>
        <v>2820.0833333333335</v>
      </c>
      <c r="E54" s="683">
        <f t="shared" si="20"/>
        <v>1692.05</v>
      </c>
      <c r="F54" s="678">
        <f t="shared" si="20"/>
        <v>385868.65</v>
      </c>
      <c r="G54" s="693">
        <f t="shared" si="20"/>
        <v>1340</v>
      </c>
      <c r="H54" s="694">
        <f t="shared" si="20"/>
        <v>2426.3333333333335</v>
      </c>
      <c r="I54" s="684">
        <f t="shared" si="20"/>
        <v>1455.8</v>
      </c>
      <c r="J54" s="678">
        <f t="shared" si="20"/>
        <v>337931.99999999994</v>
      </c>
      <c r="K54" s="678">
        <f t="shared" si="20"/>
        <v>723800.64999999991</v>
      </c>
    </row>
    <row r="55" spans="1:11" ht="13.35" customHeight="1" outlineLevel="2" x14ac:dyDescent="0.25">
      <c r="A55" s="518" t="s">
        <v>85</v>
      </c>
      <c r="B55" s="528" t="s">
        <v>85</v>
      </c>
      <c r="C55" s="681">
        <f>'3.1.1. SACRIFICIO MACHOS'!D48</f>
        <v>0</v>
      </c>
      <c r="D55" s="682">
        <f>'3.2.1. PESO BOVINOS MACHOS'!Q54</f>
        <v>500</v>
      </c>
      <c r="E55" s="520">
        <f t="shared" ref="E55:E56" si="21">IF(ISERROR(D55*0.6),"-",D55*0.6)</f>
        <v>300</v>
      </c>
      <c r="F55" s="521">
        <f t="shared" si="4"/>
        <v>0</v>
      </c>
      <c r="G55" s="681">
        <f>'3.1.2. SACRIFICIO HEMBRAS'!D54</f>
        <v>0</v>
      </c>
      <c r="H55" s="682">
        <f>'3.2.2. PESO BOVINOS HEMBRAS'!Q54</f>
        <v>430</v>
      </c>
      <c r="I55" s="522">
        <f t="shared" ref="I55:I56" si="22">IF(ISERROR(H55*0.6),"-",H55*0.6)</f>
        <v>258</v>
      </c>
      <c r="J55" s="521">
        <f t="shared" si="3"/>
        <v>0</v>
      </c>
      <c r="K55" s="521">
        <f t="shared" si="2"/>
        <v>0</v>
      </c>
    </row>
    <row r="56" spans="1:11" ht="13.35" customHeight="1" outlineLevel="2" thickBot="1" x14ac:dyDescent="0.3">
      <c r="A56" s="530" t="s">
        <v>85</v>
      </c>
      <c r="B56" s="531" t="s">
        <v>84</v>
      </c>
      <c r="C56" s="532">
        <f>'3.1.1. SACRIFICIO MACHOS'!D49</f>
        <v>2621</v>
      </c>
      <c r="D56" s="533">
        <f>'3.2.1. PESO BOVINOS MACHOS'!Q55</f>
        <v>0</v>
      </c>
      <c r="E56" s="679">
        <f t="shared" si="21"/>
        <v>0</v>
      </c>
      <c r="F56" s="534">
        <f t="shared" si="4"/>
        <v>0</v>
      </c>
      <c r="G56" s="532">
        <f>'3.1.2. SACRIFICIO HEMBRAS'!D55</f>
        <v>1498</v>
      </c>
      <c r="H56" s="533">
        <f>'3.2.2. PESO BOVINOS HEMBRAS'!Q55</f>
        <v>0</v>
      </c>
      <c r="I56" s="680">
        <f t="shared" si="22"/>
        <v>0</v>
      </c>
      <c r="J56" s="534">
        <f t="shared" si="3"/>
        <v>0</v>
      </c>
      <c r="K56" s="534">
        <f t="shared" si="2"/>
        <v>0</v>
      </c>
    </row>
    <row r="57" spans="1:11" ht="13.35" customHeight="1" outlineLevel="1" thickBot="1" x14ac:dyDescent="0.3">
      <c r="A57" s="691" t="s">
        <v>543</v>
      </c>
      <c r="B57" s="692"/>
      <c r="C57" s="693">
        <f t="shared" ref="C57:K57" si="23">SUBTOTAL(9,C55:C56)</f>
        <v>2621</v>
      </c>
      <c r="D57" s="694">
        <f t="shared" si="23"/>
        <v>500</v>
      </c>
      <c r="E57" s="683">
        <f t="shared" si="23"/>
        <v>300</v>
      </c>
      <c r="F57" s="678">
        <f t="shared" si="23"/>
        <v>0</v>
      </c>
      <c r="G57" s="693">
        <f t="shared" si="23"/>
        <v>1498</v>
      </c>
      <c r="H57" s="694">
        <f t="shared" si="23"/>
        <v>430</v>
      </c>
      <c r="I57" s="684">
        <f t="shared" si="23"/>
        <v>258</v>
      </c>
      <c r="J57" s="678">
        <f t="shared" si="23"/>
        <v>0</v>
      </c>
      <c r="K57" s="678">
        <f t="shared" si="23"/>
        <v>0</v>
      </c>
    </row>
    <row r="58" spans="1:11" ht="13.35" customHeight="1" outlineLevel="2" x14ac:dyDescent="0.25">
      <c r="A58" s="518" t="s">
        <v>420</v>
      </c>
      <c r="B58" s="528" t="s">
        <v>83</v>
      </c>
      <c r="C58" s="681">
        <f>'3.1.1. SACRIFICIO MACHOS'!D50</f>
        <v>2985</v>
      </c>
      <c r="D58" s="682">
        <f>'3.2.1. PESO BOVINOS MACHOS'!Q57</f>
        <v>486.66666666666669</v>
      </c>
      <c r="E58" s="520">
        <f t="shared" ref="E58:E67" si="24">IF(ISERROR(D58*0.6),"-",D58*0.6)</f>
        <v>292</v>
      </c>
      <c r="F58" s="521">
        <f t="shared" si="4"/>
        <v>871620</v>
      </c>
      <c r="G58" s="681">
        <f>'3.1.2. SACRIFICIO HEMBRAS'!D57</f>
        <v>2840</v>
      </c>
      <c r="H58" s="682">
        <f>'3.2.2. PESO BOVINOS HEMBRAS'!Q57</f>
        <v>396.66666666666669</v>
      </c>
      <c r="I58" s="522">
        <f t="shared" ref="I58:I67" si="25">IF(ISERROR(H58*0.6),"-",H58*0.6)</f>
        <v>238</v>
      </c>
      <c r="J58" s="521">
        <f t="shared" si="3"/>
        <v>675920</v>
      </c>
      <c r="K58" s="521">
        <f t="shared" si="2"/>
        <v>1547540</v>
      </c>
    </row>
    <row r="59" spans="1:11" ht="13.35" customHeight="1" outlineLevel="2" x14ac:dyDescent="0.25">
      <c r="A59" s="518" t="s">
        <v>420</v>
      </c>
      <c r="B59" s="528" t="s">
        <v>17</v>
      </c>
      <c r="C59" s="523">
        <f>'3.1.1. SACRIFICIO MACHOS'!D51</f>
        <v>638</v>
      </c>
      <c r="D59" s="524">
        <f>'3.2.1. PESO BOVINOS MACHOS'!Q58</f>
        <v>417.08333333333331</v>
      </c>
      <c r="E59" s="525">
        <f t="shared" si="24"/>
        <v>250.24999999999997</v>
      </c>
      <c r="F59" s="526">
        <f t="shared" si="4"/>
        <v>159659.49999999997</v>
      </c>
      <c r="G59" s="523">
        <f>'3.1.2. SACRIFICIO HEMBRAS'!D58</f>
        <v>303</v>
      </c>
      <c r="H59" s="524">
        <f>'3.2.2. PESO BOVINOS HEMBRAS'!Q58</f>
        <v>398.33333333333331</v>
      </c>
      <c r="I59" s="527">
        <f t="shared" si="25"/>
        <v>238.99999999999997</v>
      </c>
      <c r="J59" s="526">
        <f t="shared" si="3"/>
        <v>72416.999999999985</v>
      </c>
      <c r="K59" s="526">
        <f t="shared" si="2"/>
        <v>232076.49999999994</v>
      </c>
    </row>
    <row r="60" spans="1:11" ht="13.35" customHeight="1" outlineLevel="2" x14ac:dyDescent="0.25">
      <c r="A60" s="518" t="s">
        <v>420</v>
      </c>
      <c r="B60" s="528" t="s">
        <v>82</v>
      </c>
      <c r="C60" s="523">
        <f>'3.1.1. SACRIFICIO MACHOS'!D52</f>
        <v>2081</v>
      </c>
      <c r="D60" s="524">
        <f>'3.2.1. PESO BOVINOS MACHOS'!Q59</f>
        <v>480</v>
      </c>
      <c r="E60" s="525">
        <f t="shared" si="24"/>
        <v>288</v>
      </c>
      <c r="F60" s="526">
        <f t="shared" si="4"/>
        <v>599328</v>
      </c>
      <c r="G60" s="523">
        <f>'3.1.2. SACRIFICIO HEMBRAS'!D59</f>
        <v>1678</v>
      </c>
      <c r="H60" s="524">
        <f>'3.2.2. PESO BOVINOS HEMBRAS'!Q59</f>
        <v>380</v>
      </c>
      <c r="I60" s="527">
        <f t="shared" si="25"/>
        <v>228</v>
      </c>
      <c r="J60" s="526">
        <f t="shared" si="3"/>
        <v>382584</v>
      </c>
      <c r="K60" s="526">
        <f t="shared" si="2"/>
        <v>981912</v>
      </c>
    </row>
    <row r="61" spans="1:11" ht="13.35" customHeight="1" outlineLevel="2" x14ac:dyDescent="0.25">
      <c r="A61" s="518" t="s">
        <v>420</v>
      </c>
      <c r="B61" s="528" t="s">
        <v>78</v>
      </c>
      <c r="C61" s="523">
        <f>'3.1.1. SACRIFICIO MACHOS'!D53</f>
        <v>2985</v>
      </c>
      <c r="D61" s="524">
        <f>'3.2.1. PESO BOVINOS MACHOS'!Q60</f>
        <v>438.33333333333331</v>
      </c>
      <c r="E61" s="525">
        <f t="shared" si="24"/>
        <v>263</v>
      </c>
      <c r="F61" s="526">
        <f t="shared" si="4"/>
        <v>785055</v>
      </c>
      <c r="G61" s="523">
        <f>'3.1.2. SACRIFICIO HEMBRAS'!D60</f>
        <v>1270</v>
      </c>
      <c r="H61" s="524">
        <f>'3.2.2. PESO BOVINOS HEMBRAS'!Q60</f>
        <v>321.66666666666669</v>
      </c>
      <c r="I61" s="527">
        <f t="shared" si="25"/>
        <v>193</v>
      </c>
      <c r="J61" s="526">
        <f t="shared" si="3"/>
        <v>245110</v>
      </c>
      <c r="K61" s="526">
        <f t="shared" si="2"/>
        <v>1030165</v>
      </c>
    </row>
    <row r="62" spans="1:11" ht="13.35" customHeight="1" outlineLevel="2" x14ac:dyDescent="0.25">
      <c r="A62" s="518" t="s">
        <v>420</v>
      </c>
      <c r="B62" s="528" t="s">
        <v>77</v>
      </c>
      <c r="C62" s="523">
        <f>'3.1.1. SACRIFICIO MACHOS'!D54</f>
        <v>0</v>
      </c>
      <c r="D62" s="524">
        <f>'3.2.1. PESO BOVINOS MACHOS'!Q61</f>
        <v>0</v>
      </c>
      <c r="E62" s="525">
        <f t="shared" si="24"/>
        <v>0</v>
      </c>
      <c r="F62" s="526">
        <f t="shared" si="4"/>
        <v>0</v>
      </c>
      <c r="G62" s="523">
        <f>'3.1.2. SACRIFICIO HEMBRAS'!D61</f>
        <v>0</v>
      </c>
      <c r="H62" s="524">
        <f>'3.2.2. PESO BOVINOS HEMBRAS'!Q61</f>
        <v>0</v>
      </c>
      <c r="I62" s="527">
        <f t="shared" si="25"/>
        <v>0</v>
      </c>
      <c r="J62" s="526">
        <f t="shared" si="3"/>
        <v>0</v>
      </c>
      <c r="K62" s="526">
        <f t="shared" si="2"/>
        <v>0</v>
      </c>
    </row>
    <row r="63" spans="1:11" ht="13.35" customHeight="1" outlineLevel="2" x14ac:dyDescent="0.25">
      <c r="A63" s="518" t="s">
        <v>420</v>
      </c>
      <c r="B63" s="528" t="s">
        <v>81</v>
      </c>
      <c r="C63" s="523">
        <f>'3.1.1. SACRIFICIO MACHOS'!D55</f>
        <v>479</v>
      </c>
      <c r="D63" s="524">
        <f>'3.2.1. PESO BOVINOS MACHOS'!Q62</f>
        <v>285.33333333333337</v>
      </c>
      <c r="E63" s="525">
        <f t="shared" si="24"/>
        <v>171.20000000000002</v>
      </c>
      <c r="F63" s="526">
        <f t="shared" si="4"/>
        <v>82004.800000000003</v>
      </c>
      <c r="G63" s="523">
        <f>'3.1.2. SACRIFICIO HEMBRAS'!D62</f>
        <v>501</v>
      </c>
      <c r="H63" s="524">
        <f>'3.2.2. PESO BOVINOS HEMBRAS'!Q62</f>
        <v>275.41666666666663</v>
      </c>
      <c r="I63" s="527">
        <f t="shared" si="25"/>
        <v>165.24999999999997</v>
      </c>
      <c r="J63" s="526">
        <f t="shared" si="3"/>
        <v>82790.249999999985</v>
      </c>
      <c r="K63" s="526">
        <f t="shared" si="2"/>
        <v>164795.04999999999</v>
      </c>
    </row>
    <row r="64" spans="1:11" ht="13.35" customHeight="1" outlineLevel="2" x14ac:dyDescent="0.25">
      <c r="A64" s="518" t="s">
        <v>420</v>
      </c>
      <c r="B64" s="528" t="s">
        <v>80</v>
      </c>
      <c r="C64" s="523">
        <f>'3.1.1. SACRIFICIO MACHOS'!D56</f>
        <v>155</v>
      </c>
      <c r="D64" s="524">
        <f>'3.2.1. PESO BOVINOS MACHOS'!Q63</f>
        <v>439.16666666666669</v>
      </c>
      <c r="E64" s="525">
        <f t="shared" si="24"/>
        <v>263.5</v>
      </c>
      <c r="F64" s="526">
        <f t="shared" si="4"/>
        <v>40842.5</v>
      </c>
      <c r="G64" s="523">
        <f>'3.1.2. SACRIFICIO HEMBRAS'!D63</f>
        <v>120</v>
      </c>
      <c r="H64" s="524">
        <f>'3.2.2. PESO BOVINOS HEMBRAS'!Q63</f>
        <v>440</v>
      </c>
      <c r="I64" s="527">
        <f t="shared" si="25"/>
        <v>264</v>
      </c>
      <c r="J64" s="526">
        <f t="shared" si="3"/>
        <v>31680</v>
      </c>
      <c r="K64" s="526">
        <f t="shared" si="2"/>
        <v>72522.5</v>
      </c>
    </row>
    <row r="65" spans="1:11" ht="13.35" customHeight="1" outlineLevel="2" x14ac:dyDescent="0.25">
      <c r="A65" s="518" t="s">
        <v>420</v>
      </c>
      <c r="B65" s="528" t="s">
        <v>16</v>
      </c>
      <c r="C65" s="523">
        <f>'3.1.1. SACRIFICIO MACHOS'!D57</f>
        <v>619</v>
      </c>
      <c r="D65" s="524">
        <f>'3.2.1. PESO BOVINOS MACHOS'!Q64</f>
        <v>383</v>
      </c>
      <c r="E65" s="525">
        <f t="shared" si="24"/>
        <v>229.79999999999998</v>
      </c>
      <c r="F65" s="526">
        <f t="shared" si="4"/>
        <v>142246.19999999998</v>
      </c>
      <c r="G65" s="523">
        <f>'3.1.2. SACRIFICIO HEMBRAS'!D64</f>
        <v>359</v>
      </c>
      <c r="H65" s="524">
        <f>'3.2.2. PESO BOVINOS HEMBRAS'!Q64</f>
        <v>330.83333333333331</v>
      </c>
      <c r="I65" s="527">
        <f t="shared" si="25"/>
        <v>198.49999999999997</v>
      </c>
      <c r="J65" s="526">
        <f t="shared" si="3"/>
        <v>71261.499999999985</v>
      </c>
      <c r="K65" s="526">
        <f t="shared" si="2"/>
        <v>213507.69999999995</v>
      </c>
    </row>
    <row r="66" spans="1:11" ht="13.35" customHeight="1" outlineLevel="2" x14ac:dyDescent="0.25">
      <c r="A66" s="518" t="s">
        <v>420</v>
      </c>
      <c r="B66" s="528" t="s">
        <v>15</v>
      </c>
      <c r="C66" s="523">
        <f>'3.1.1. SACRIFICIO MACHOS'!D58</f>
        <v>616</v>
      </c>
      <c r="D66" s="524">
        <f>'3.2.1. PESO BOVINOS MACHOS'!Q65</f>
        <v>296.16666666666663</v>
      </c>
      <c r="E66" s="525">
        <f t="shared" si="24"/>
        <v>177.69999999999996</v>
      </c>
      <c r="F66" s="526">
        <f t="shared" si="4"/>
        <v>109463.19999999998</v>
      </c>
      <c r="G66" s="523">
        <f>'3.1.2. SACRIFICIO HEMBRAS'!D65</f>
        <v>249</v>
      </c>
      <c r="H66" s="524">
        <f>'3.2.2. PESO BOVINOS HEMBRAS'!Q65</f>
        <v>276.16666666666663</v>
      </c>
      <c r="I66" s="527">
        <f t="shared" si="25"/>
        <v>165.69999999999996</v>
      </c>
      <c r="J66" s="526">
        <f t="shared" si="3"/>
        <v>41259.299999999988</v>
      </c>
      <c r="K66" s="526">
        <f t="shared" si="2"/>
        <v>150722.49999999997</v>
      </c>
    </row>
    <row r="67" spans="1:11" ht="13.35" customHeight="1" outlineLevel="2" thickBot="1" x14ac:dyDescent="0.3">
      <c r="A67" s="530" t="s">
        <v>420</v>
      </c>
      <c r="B67" s="531" t="s">
        <v>79</v>
      </c>
      <c r="C67" s="532">
        <f>'3.1.1. SACRIFICIO MACHOS'!D59</f>
        <v>0</v>
      </c>
      <c r="D67" s="533">
        <f>'3.2.1. PESO BOVINOS MACHOS'!Q66</f>
        <v>617.5</v>
      </c>
      <c r="E67" s="679">
        <f t="shared" si="24"/>
        <v>370.5</v>
      </c>
      <c r="F67" s="534">
        <f t="shared" si="4"/>
        <v>0</v>
      </c>
      <c r="G67" s="532">
        <f>'3.1.2. SACRIFICIO HEMBRAS'!D66</f>
        <v>0</v>
      </c>
      <c r="H67" s="533">
        <f>'3.2.2. PESO BOVINOS HEMBRAS'!Q66</f>
        <v>434.41666666666669</v>
      </c>
      <c r="I67" s="680">
        <f t="shared" si="25"/>
        <v>260.64999999999998</v>
      </c>
      <c r="J67" s="534">
        <f t="shared" si="3"/>
        <v>0</v>
      </c>
      <c r="K67" s="534">
        <f t="shared" si="2"/>
        <v>0</v>
      </c>
    </row>
    <row r="68" spans="1:11" ht="13.35" customHeight="1" outlineLevel="1" thickBot="1" x14ac:dyDescent="0.3">
      <c r="A68" s="691" t="s">
        <v>544</v>
      </c>
      <c r="B68" s="692"/>
      <c r="C68" s="693">
        <f t="shared" ref="C68:K68" si="26">SUBTOTAL(9,C58:C67)</f>
        <v>10558</v>
      </c>
      <c r="D68" s="694">
        <f t="shared" si="26"/>
        <v>3843.2499999999995</v>
      </c>
      <c r="E68" s="683">
        <f t="shared" si="26"/>
        <v>2305.9499999999998</v>
      </c>
      <c r="F68" s="678">
        <f t="shared" si="26"/>
        <v>2790219.2</v>
      </c>
      <c r="G68" s="693">
        <f t="shared" si="26"/>
        <v>7320</v>
      </c>
      <c r="H68" s="694">
        <f t="shared" si="26"/>
        <v>3253.5</v>
      </c>
      <c r="I68" s="684">
        <f t="shared" si="26"/>
        <v>1952.1</v>
      </c>
      <c r="J68" s="678">
        <f t="shared" si="26"/>
        <v>1603022.05</v>
      </c>
      <c r="K68" s="678">
        <f t="shared" si="26"/>
        <v>4393241.25</v>
      </c>
    </row>
    <row r="69" spans="1:11" ht="13.35" customHeight="1" outlineLevel="2" x14ac:dyDescent="0.25">
      <c r="A69" s="518" t="s">
        <v>422</v>
      </c>
      <c r="B69" s="528" t="s">
        <v>76</v>
      </c>
      <c r="C69" s="681">
        <f>'3.1.1. SACRIFICIO MACHOS'!D60</f>
        <v>485</v>
      </c>
      <c r="D69" s="682">
        <f>'3.2.1. PESO BOVINOS MACHOS'!Q68</f>
        <v>557.5</v>
      </c>
      <c r="E69" s="520">
        <f t="shared" ref="E69:E76" si="27">IF(ISERROR(D69*0.6),"-",D69*0.6)</f>
        <v>334.5</v>
      </c>
      <c r="F69" s="521">
        <f t="shared" si="4"/>
        <v>162232.5</v>
      </c>
      <c r="G69" s="681">
        <f>'3.1.2. SACRIFICIO HEMBRAS'!D68</f>
        <v>429</v>
      </c>
      <c r="H69" s="682">
        <f>'3.2.2. PESO BOVINOS HEMBRAS'!Q68</f>
        <v>401.75</v>
      </c>
      <c r="I69" s="522">
        <f t="shared" ref="I69:I76" si="28">IF(ISERROR(H69*0.6),"-",H69*0.6)</f>
        <v>241.04999999999998</v>
      </c>
      <c r="J69" s="521">
        <f t="shared" si="3"/>
        <v>103410.45</v>
      </c>
      <c r="K69" s="521">
        <f t="shared" ref="K69:K132" si="29">J69+F69</f>
        <v>265642.95</v>
      </c>
    </row>
    <row r="70" spans="1:11" ht="13.35" customHeight="1" outlineLevel="2" x14ac:dyDescent="0.25">
      <c r="A70" s="518" t="s">
        <v>422</v>
      </c>
      <c r="B70" s="528" t="s">
        <v>75</v>
      </c>
      <c r="C70" s="523">
        <f>'3.1.1. SACRIFICIO MACHOS'!D61</f>
        <v>441</v>
      </c>
      <c r="D70" s="524">
        <f>'3.2.1. PESO BOVINOS MACHOS'!Q69</f>
        <v>450</v>
      </c>
      <c r="E70" s="525">
        <f t="shared" si="27"/>
        <v>270</v>
      </c>
      <c r="F70" s="526">
        <f t="shared" si="4"/>
        <v>119070</v>
      </c>
      <c r="G70" s="523">
        <f>'3.1.2. SACRIFICIO HEMBRAS'!D69</f>
        <v>977</v>
      </c>
      <c r="H70" s="524">
        <f>'3.2.2. PESO BOVINOS HEMBRAS'!Q69</f>
        <v>350</v>
      </c>
      <c r="I70" s="527">
        <f t="shared" si="28"/>
        <v>210</v>
      </c>
      <c r="J70" s="526">
        <f t="shared" si="3"/>
        <v>205170</v>
      </c>
      <c r="K70" s="526">
        <f t="shared" si="29"/>
        <v>324240</v>
      </c>
    </row>
    <row r="71" spans="1:11" ht="13.35" customHeight="1" outlineLevel="2" x14ac:dyDescent="0.25">
      <c r="A71" s="518" t="s">
        <v>422</v>
      </c>
      <c r="B71" s="528" t="s">
        <v>74</v>
      </c>
      <c r="C71" s="523">
        <f>'3.1.1. SACRIFICIO MACHOS'!D62</f>
        <v>1434</v>
      </c>
      <c r="D71" s="524">
        <f>'3.2.1. PESO BOVINOS MACHOS'!Q70</f>
        <v>0</v>
      </c>
      <c r="E71" s="525">
        <f t="shared" si="27"/>
        <v>0</v>
      </c>
      <c r="F71" s="526">
        <f t="shared" si="4"/>
        <v>0</v>
      </c>
      <c r="G71" s="523">
        <f>'3.1.2. SACRIFICIO HEMBRAS'!D70</f>
        <v>1427</v>
      </c>
      <c r="H71" s="524">
        <f>'3.2.2. PESO BOVINOS HEMBRAS'!Q70</f>
        <v>0</v>
      </c>
      <c r="I71" s="527">
        <f t="shared" si="28"/>
        <v>0</v>
      </c>
      <c r="J71" s="526">
        <f t="shared" si="3"/>
        <v>0</v>
      </c>
      <c r="K71" s="526">
        <f t="shared" si="29"/>
        <v>0</v>
      </c>
    </row>
    <row r="72" spans="1:11" ht="13.35" customHeight="1" outlineLevel="2" x14ac:dyDescent="0.25">
      <c r="A72" s="518" t="s">
        <v>422</v>
      </c>
      <c r="B72" s="528" t="s">
        <v>73</v>
      </c>
      <c r="C72" s="523">
        <f>'3.1.1. SACRIFICIO MACHOS'!D63</f>
        <v>0</v>
      </c>
      <c r="D72" s="524">
        <f>'3.2.1. PESO BOVINOS MACHOS'!Q71</f>
        <v>0</v>
      </c>
      <c r="E72" s="525">
        <f t="shared" si="27"/>
        <v>0</v>
      </c>
      <c r="F72" s="526">
        <f t="shared" si="4"/>
        <v>0</v>
      </c>
      <c r="G72" s="523">
        <f>'3.1.2. SACRIFICIO HEMBRAS'!D71</f>
        <v>0</v>
      </c>
      <c r="H72" s="524">
        <f>'3.2.2. PESO BOVINOS HEMBRAS'!Q71</f>
        <v>0</v>
      </c>
      <c r="I72" s="527">
        <f t="shared" si="28"/>
        <v>0</v>
      </c>
      <c r="J72" s="526">
        <f t="shared" si="3"/>
        <v>0</v>
      </c>
      <c r="K72" s="526">
        <f t="shared" si="29"/>
        <v>0</v>
      </c>
    </row>
    <row r="73" spans="1:11" ht="13.35" customHeight="1" outlineLevel="2" x14ac:dyDescent="0.25">
      <c r="A73" s="518" t="s">
        <v>422</v>
      </c>
      <c r="B73" s="528" t="s">
        <v>72</v>
      </c>
      <c r="C73" s="523">
        <f>'3.1.1. SACRIFICIO MACHOS'!D64</f>
        <v>0</v>
      </c>
      <c r="D73" s="524">
        <f>'3.2.1. PESO BOVINOS MACHOS'!Q72</f>
        <v>0</v>
      </c>
      <c r="E73" s="525">
        <f t="shared" si="27"/>
        <v>0</v>
      </c>
      <c r="F73" s="526">
        <f t="shared" si="4"/>
        <v>0</v>
      </c>
      <c r="G73" s="523">
        <f>'3.1.2. SACRIFICIO HEMBRAS'!D72</f>
        <v>0</v>
      </c>
      <c r="H73" s="524">
        <f>'3.2.2. PESO BOVINOS HEMBRAS'!Q72</f>
        <v>0</v>
      </c>
      <c r="I73" s="527">
        <f t="shared" si="28"/>
        <v>0</v>
      </c>
      <c r="J73" s="526">
        <f t="shared" si="3"/>
        <v>0</v>
      </c>
      <c r="K73" s="526">
        <f t="shared" si="29"/>
        <v>0</v>
      </c>
    </row>
    <row r="74" spans="1:11" ht="13.35" customHeight="1" outlineLevel="2" x14ac:dyDescent="0.25">
      <c r="A74" s="518" t="s">
        <v>422</v>
      </c>
      <c r="B74" s="528" t="s">
        <v>71</v>
      </c>
      <c r="C74" s="523">
        <f>'3.1.1. SACRIFICIO MACHOS'!D65</f>
        <v>329</v>
      </c>
      <c r="D74" s="524">
        <f>'3.2.1. PESO BOVINOS MACHOS'!Q73</f>
        <v>405.83333333333331</v>
      </c>
      <c r="E74" s="525">
        <f t="shared" si="27"/>
        <v>243.49999999999997</v>
      </c>
      <c r="F74" s="526">
        <f t="shared" si="4"/>
        <v>80111.499999999985</v>
      </c>
      <c r="G74" s="523">
        <f>'3.1.2. SACRIFICIO HEMBRAS'!D73</f>
        <v>266</v>
      </c>
      <c r="H74" s="524">
        <f>'3.2.2. PESO BOVINOS HEMBRAS'!Q73</f>
        <v>369.58333333333331</v>
      </c>
      <c r="I74" s="527">
        <f t="shared" si="28"/>
        <v>221.74999999999997</v>
      </c>
      <c r="J74" s="526">
        <f t="shared" si="3"/>
        <v>58985.499999999993</v>
      </c>
      <c r="K74" s="526">
        <f t="shared" si="29"/>
        <v>139096.99999999997</v>
      </c>
    </row>
    <row r="75" spans="1:11" ht="13.35" customHeight="1" outlineLevel="2" x14ac:dyDescent="0.25">
      <c r="A75" s="518" t="s">
        <v>422</v>
      </c>
      <c r="B75" s="528" t="s">
        <v>70</v>
      </c>
      <c r="C75" s="523">
        <f>'3.1.1. SACRIFICIO MACHOS'!D66</f>
        <v>96</v>
      </c>
      <c r="D75" s="524">
        <f>'3.2.1. PESO BOVINOS MACHOS'!Q74</f>
        <v>457.5</v>
      </c>
      <c r="E75" s="525">
        <f t="shared" si="27"/>
        <v>274.5</v>
      </c>
      <c r="F75" s="526">
        <f t="shared" si="4"/>
        <v>26352</v>
      </c>
      <c r="G75" s="523">
        <f>'3.1.2. SACRIFICIO HEMBRAS'!D74</f>
        <v>96</v>
      </c>
      <c r="H75" s="524">
        <f>'3.2.2. PESO BOVINOS HEMBRAS'!Q74</f>
        <v>423.33333333333331</v>
      </c>
      <c r="I75" s="527">
        <f t="shared" si="28"/>
        <v>253.99999999999997</v>
      </c>
      <c r="J75" s="526">
        <f t="shared" si="3"/>
        <v>24383.999999999996</v>
      </c>
      <c r="K75" s="526">
        <f t="shared" si="29"/>
        <v>50736</v>
      </c>
    </row>
    <row r="76" spans="1:11" ht="13.35" customHeight="1" outlineLevel="2" thickBot="1" x14ac:dyDescent="0.3">
      <c r="A76" s="530" t="s">
        <v>422</v>
      </c>
      <c r="B76" s="531" t="s">
        <v>14</v>
      </c>
      <c r="C76" s="532">
        <f>'3.1.1. SACRIFICIO MACHOS'!D67</f>
        <v>519</v>
      </c>
      <c r="D76" s="533">
        <f>'3.2.1. PESO BOVINOS MACHOS'!Q75</f>
        <v>440.41666666666669</v>
      </c>
      <c r="E76" s="679">
        <f t="shared" si="27"/>
        <v>264.25</v>
      </c>
      <c r="F76" s="534">
        <f t="shared" si="4"/>
        <v>137145.75</v>
      </c>
      <c r="G76" s="532">
        <f>'3.1.2. SACRIFICIO HEMBRAS'!D75</f>
        <v>364</v>
      </c>
      <c r="H76" s="533">
        <f>'3.2.2. PESO BOVINOS HEMBRAS'!Q75</f>
        <v>365.75</v>
      </c>
      <c r="I76" s="680">
        <f t="shared" si="28"/>
        <v>219.45</v>
      </c>
      <c r="J76" s="534">
        <f t="shared" si="3"/>
        <v>79879.8</v>
      </c>
      <c r="K76" s="534">
        <f t="shared" si="29"/>
        <v>217025.55</v>
      </c>
    </row>
    <row r="77" spans="1:11" ht="13.35" customHeight="1" outlineLevel="1" thickBot="1" x14ac:dyDescent="0.3">
      <c r="A77" s="691" t="s">
        <v>545</v>
      </c>
      <c r="B77" s="692"/>
      <c r="C77" s="693">
        <f t="shared" ref="C77:K77" si="30">SUBTOTAL(9,C69:C76)</f>
        <v>3304</v>
      </c>
      <c r="D77" s="694">
        <f t="shared" si="30"/>
        <v>2311.25</v>
      </c>
      <c r="E77" s="683">
        <f t="shared" si="30"/>
        <v>1386.75</v>
      </c>
      <c r="F77" s="678">
        <f t="shared" si="30"/>
        <v>524911.75</v>
      </c>
      <c r="G77" s="693">
        <f t="shared" si="30"/>
        <v>3559</v>
      </c>
      <c r="H77" s="694">
        <f t="shared" si="30"/>
        <v>1910.4166666666665</v>
      </c>
      <c r="I77" s="684">
        <f t="shared" si="30"/>
        <v>1146.25</v>
      </c>
      <c r="J77" s="678">
        <f t="shared" si="30"/>
        <v>471829.75</v>
      </c>
      <c r="K77" s="678">
        <f t="shared" si="30"/>
        <v>996741.5</v>
      </c>
    </row>
    <row r="78" spans="1:11" ht="13.35" customHeight="1" outlineLevel="2" x14ac:dyDescent="0.25">
      <c r="A78" s="518" t="s">
        <v>565</v>
      </c>
      <c r="B78" s="528" t="s">
        <v>60</v>
      </c>
      <c r="C78" s="681">
        <f>'3.1.1. SACRIFICIO MACHOS'!D68</f>
        <v>0</v>
      </c>
      <c r="D78" s="682">
        <f>'3.2.1. PESO BOVINOS MACHOS'!Q77</f>
        <v>420</v>
      </c>
      <c r="E78" s="520">
        <f t="shared" ref="E78:E88" si="31">IF(ISERROR(D78*0.6),"-",D78*0.6)</f>
        <v>252</v>
      </c>
      <c r="F78" s="521">
        <f t="shared" si="4"/>
        <v>0</v>
      </c>
      <c r="G78" s="681">
        <f>'3.1.2. SACRIFICIO HEMBRAS'!D77</f>
        <v>0</v>
      </c>
      <c r="H78" s="682">
        <f>'3.2.2. PESO BOVINOS HEMBRAS'!Q77</f>
        <v>475</v>
      </c>
      <c r="I78" s="522">
        <f t="shared" ref="I78:I88" si="32">IF(ISERROR(H78*0.6),"-",H78*0.6)</f>
        <v>285</v>
      </c>
      <c r="J78" s="521">
        <f t="shared" si="3"/>
        <v>0</v>
      </c>
      <c r="K78" s="521">
        <f t="shared" si="29"/>
        <v>0</v>
      </c>
    </row>
    <row r="79" spans="1:11" ht="13.35" customHeight="1" outlineLevel="2" x14ac:dyDescent="0.25">
      <c r="A79" s="518" t="s">
        <v>565</v>
      </c>
      <c r="B79" s="528" t="s">
        <v>61</v>
      </c>
      <c r="C79" s="523">
        <f>'3.1.1. SACRIFICIO MACHOS'!D69</f>
        <v>9213</v>
      </c>
      <c r="D79" s="524">
        <f>'3.2.1. PESO BOVINOS MACHOS'!Q78</f>
        <v>480</v>
      </c>
      <c r="E79" s="525">
        <f t="shared" si="31"/>
        <v>288</v>
      </c>
      <c r="F79" s="526">
        <f t="shared" si="4"/>
        <v>2653344</v>
      </c>
      <c r="G79" s="523">
        <f>'3.1.2. SACRIFICIO HEMBRAS'!D78</f>
        <v>3956</v>
      </c>
      <c r="H79" s="524">
        <f>'3.2.2. PESO BOVINOS HEMBRAS'!Q78</f>
        <v>450</v>
      </c>
      <c r="I79" s="527">
        <f t="shared" si="32"/>
        <v>270</v>
      </c>
      <c r="J79" s="526">
        <f t="shared" ref="J79:J133" si="33">IF(ISERROR(G79*I79),"-",G79*I79)</f>
        <v>1068120</v>
      </c>
      <c r="K79" s="526">
        <f t="shared" si="29"/>
        <v>3721464</v>
      </c>
    </row>
    <row r="80" spans="1:11" ht="13.35" customHeight="1" outlineLevel="2" x14ac:dyDescent="0.25">
      <c r="A80" s="518" t="s">
        <v>565</v>
      </c>
      <c r="B80" s="528" t="s">
        <v>62</v>
      </c>
      <c r="C80" s="523">
        <f>'3.1.1. SACRIFICIO MACHOS'!D70</f>
        <v>0</v>
      </c>
      <c r="D80" s="524">
        <f>'3.2.1. PESO BOVINOS MACHOS'!Q79</f>
        <v>0</v>
      </c>
      <c r="E80" s="525">
        <f t="shared" si="31"/>
        <v>0</v>
      </c>
      <c r="F80" s="526">
        <f t="shared" ref="F80:F132" si="34">IF(ISERROR(C80*E80),"-",C80*E80)</f>
        <v>0</v>
      </c>
      <c r="G80" s="523">
        <f>'3.1.2. SACRIFICIO HEMBRAS'!D79</f>
        <v>0</v>
      </c>
      <c r="H80" s="524">
        <f>'3.2.2. PESO BOVINOS HEMBRAS'!Q79</f>
        <v>0</v>
      </c>
      <c r="I80" s="527">
        <f t="shared" si="32"/>
        <v>0</v>
      </c>
      <c r="J80" s="526">
        <f t="shared" si="33"/>
        <v>0</v>
      </c>
      <c r="K80" s="526">
        <f t="shared" si="29"/>
        <v>0</v>
      </c>
    </row>
    <row r="81" spans="1:11" ht="13.35" customHeight="1" outlineLevel="2" x14ac:dyDescent="0.25">
      <c r="A81" s="518" t="s">
        <v>565</v>
      </c>
      <c r="B81" s="528" t="s">
        <v>63</v>
      </c>
      <c r="C81" s="523">
        <f>'3.1.1. SACRIFICIO MACHOS'!D71</f>
        <v>194</v>
      </c>
      <c r="D81" s="524">
        <f>'3.2.1. PESO BOVINOS MACHOS'!Q80</f>
        <v>525</v>
      </c>
      <c r="E81" s="525">
        <f t="shared" si="31"/>
        <v>315</v>
      </c>
      <c r="F81" s="526">
        <f t="shared" si="34"/>
        <v>61110</v>
      </c>
      <c r="G81" s="523">
        <f>'3.1.2. SACRIFICIO HEMBRAS'!D80</f>
        <v>154</v>
      </c>
      <c r="H81" s="524">
        <f>'3.2.2. PESO BOVINOS HEMBRAS'!Q80</f>
        <v>452.5</v>
      </c>
      <c r="I81" s="527">
        <f t="shared" si="32"/>
        <v>271.5</v>
      </c>
      <c r="J81" s="526">
        <f t="shared" si="33"/>
        <v>41811</v>
      </c>
      <c r="K81" s="526">
        <f t="shared" si="29"/>
        <v>102921</v>
      </c>
    </row>
    <row r="82" spans="1:11" ht="13.35" customHeight="1" outlineLevel="2" x14ac:dyDescent="0.25">
      <c r="A82" s="518" t="s">
        <v>565</v>
      </c>
      <c r="B82" s="528" t="s">
        <v>588</v>
      </c>
      <c r="C82" s="523">
        <f>'3.1.1. SACRIFICIO MACHOS'!D72</f>
        <v>1745</v>
      </c>
      <c r="D82" s="524">
        <f>'3.2.1. PESO BOVINOS MACHOS'!Q81</f>
        <v>547.5</v>
      </c>
      <c r="E82" s="525">
        <f t="shared" si="31"/>
        <v>328.5</v>
      </c>
      <c r="F82" s="526">
        <f t="shared" si="34"/>
        <v>573232.5</v>
      </c>
      <c r="G82" s="523">
        <f>'3.1.2. SACRIFICIO HEMBRAS'!D81</f>
        <v>1214</v>
      </c>
      <c r="H82" s="524">
        <f>'3.2.2. PESO BOVINOS HEMBRAS'!Q81</f>
        <v>322.5</v>
      </c>
      <c r="I82" s="527">
        <f t="shared" si="32"/>
        <v>193.5</v>
      </c>
      <c r="J82" s="526">
        <f t="shared" si="33"/>
        <v>234909</v>
      </c>
      <c r="K82" s="526">
        <f t="shared" si="29"/>
        <v>808141.5</v>
      </c>
    </row>
    <row r="83" spans="1:11" ht="13.35" customHeight="1" outlineLevel="2" x14ac:dyDescent="0.25">
      <c r="A83" s="518" t="s">
        <v>565</v>
      </c>
      <c r="B83" s="528" t="s">
        <v>65</v>
      </c>
      <c r="C83" s="523">
        <f>'3.1.1. SACRIFICIO MACHOS'!D73</f>
        <v>565</v>
      </c>
      <c r="D83" s="524">
        <f>'3.2.1. PESO BOVINOS MACHOS'!Q82</f>
        <v>500</v>
      </c>
      <c r="E83" s="525">
        <f t="shared" si="31"/>
        <v>300</v>
      </c>
      <c r="F83" s="526">
        <f t="shared" si="34"/>
        <v>169500</v>
      </c>
      <c r="G83" s="523">
        <f>'3.1.2. SACRIFICIO HEMBRAS'!D82</f>
        <v>135</v>
      </c>
      <c r="H83" s="524">
        <f>'3.2.2. PESO BOVINOS HEMBRAS'!Q82</f>
        <v>450</v>
      </c>
      <c r="I83" s="527">
        <f t="shared" si="32"/>
        <v>270</v>
      </c>
      <c r="J83" s="526">
        <f t="shared" si="33"/>
        <v>36450</v>
      </c>
      <c r="K83" s="526">
        <f t="shared" si="29"/>
        <v>205950</v>
      </c>
    </row>
    <row r="84" spans="1:11" ht="13.35" customHeight="1" outlineLevel="2" x14ac:dyDescent="0.25">
      <c r="A84" s="518" t="s">
        <v>565</v>
      </c>
      <c r="B84" s="528" t="s">
        <v>66</v>
      </c>
      <c r="C84" s="523">
        <f>'3.1.1. SACRIFICIO MACHOS'!D74</f>
        <v>263</v>
      </c>
      <c r="D84" s="524">
        <f>'3.2.1. PESO BOVINOS MACHOS'!Q83</f>
        <v>437.5</v>
      </c>
      <c r="E84" s="525">
        <f t="shared" si="31"/>
        <v>262.5</v>
      </c>
      <c r="F84" s="526">
        <f t="shared" si="34"/>
        <v>69037.5</v>
      </c>
      <c r="G84" s="523">
        <f>'3.1.2. SACRIFICIO HEMBRAS'!D83</f>
        <v>754</v>
      </c>
      <c r="H84" s="524">
        <f>'3.2.2. PESO BOVINOS HEMBRAS'!Q83</f>
        <v>450</v>
      </c>
      <c r="I84" s="527">
        <f t="shared" si="32"/>
        <v>270</v>
      </c>
      <c r="J84" s="526">
        <f t="shared" si="33"/>
        <v>203580</v>
      </c>
      <c r="K84" s="526">
        <f t="shared" si="29"/>
        <v>272617.5</v>
      </c>
    </row>
    <row r="85" spans="1:11" ht="13.35" customHeight="1" outlineLevel="2" x14ac:dyDescent="0.25">
      <c r="A85" s="518" t="s">
        <v>565</v>
      </c>
      <c r="B85" s="528" t="s">
        <v>587</v>
      </c>
      <c r="C85" s="523">
        <f>'3.1.1. SACRIFICIO MACHOS'!D75</f>
        <v>713</v>
      </c>
      <c r="D85" s="524">
        <f>'3.2.1. PESO BOVINOS MACHOS'!Q84</f>
        <v>422.08333333333331</v>
      </c>
      <c r="E85" s="525">
        <f t="shared" si="31"/>
        <v>253.24999999999997</v>
      </c>
      <c r="F85" s="526">
        <f t="shared" si="34"/>
        <v>180567.24999999997</v>
      </c>
      <c r="G85" s="523">
        <f>'3.1.2. SACRIFICIO HEMBRAS'!D84</f>
        <v>983</v>
      </c>
      <c r="H85" s="524">
        <f>'3.2.2. PESO BOVINOS HEMBRAS'!Q84</f>
        <v>352.08333333333331</v>
      </c>
      <c r="I85" s="527">
        <f t="shared" si="32"/>
        <v>211.24999999999997</v>
      </c>
      <c r="J85" s="526">
        <f t="shared" si="33"/>
        <v>207658.74999999997</v>
      </c>
      <c r="K85" s="526">
        <f t="shared" si="29"/>
        <v>388225.99999999994</v>
      </c>
    </row>
    <row r="86" spans="1:11" ht="13.35" customHeight="1" outlineLevel="2" x14ac:dyDescent="0.25">
      <c r="A86" s="518" t="s">
        <v>565</v>
      </c>
      <c r="B86" s="528" t="s">
        <v>68</v>
      </c>
      <c r="C86" s="523">
        <f>'3.1.1. SACRIFICIO MACHOS'!D76</f>
        <v>547</v>
      </c>
      <c r="D86" s="524">
        <f>'3.2.1. PESO BOVINOS MACHOS'!Q85</f>
        <v>222.91666666666666</v>
      </c>
      <c r="E86" s="525">
        <f t="shared" si="31"/>
        <v>133.75</v>
      </c>
      <c r="F86" s="526">
        <f t="shared" si="34"/>
        <v>73161.25</v>
      </c>
      <c r="G86" s="523">
        <f>'3.1.2. SACRIFICIO HEMBRAS'!D85</f>
        <v>83</v>
      </c>
      <c r="H86" s="524">
        <f>'3.2.2. PESO BOVINOS HEMBRAS'!Q85</f>
        <v>313.75</v>
      </c>
      <c r="I86" s="527">
        <f t="shared" si="32"/>
        <v>188.25</v>
      </c>
      <c r="J86" s="526">
        <f t="shared" si="33"/>
        <v>15624.75</v>
      </c>
      <c r="K86" s="526">
        <f t="shared" si="29"/>
        <v>88786</v>
      </c>
    </row>
    <row r="87" spans="1:11" ht="13.35" customHeight="1" outlineLevel="2" x14ac:dyDescent="0.25">
      <c r="A87" s="518" t="s">
        <v>565</v>
      </c>
      <c r="B87" s="528" t="s">
        <v>13</v>
      </c>
      <c r="C87" s="523">
        <f>'3.1.1. SACRIFICIO MACHOS'!D77</f>
        <v>0</v>
      </c>
      <c r="D87" s="524">
        <f>'3.2.1. PESO BOVINOS MACHOS'!Q86</f>
        <v>0</v>
      </c>
      <c r="E87" s="525">
        <f t="shared" si="31"/>
        <v>0</v>
      </c>
      <c r="F87" s="526">
        <f t="shared" si="34"/>
        <v>0</v>
      </c>
      <c r="G87" s="523">
        <f>'3.1.2. SACRIFICIO HEMBRAS'!D86</f>
        <v>0</v>
      </c>
      <c r="H87" s="524">
        <f>'3.2.2. PESO BOVINOS HEMBRAS'!Q86</f>
        <v>0</v>
      </c>
      <c r="I87" s="527">
        <f t="shared" si="32"/>
        <v>0</v>
      </c>
      <c r="J87" s="526">
        <f t="shared" si="33"/>
        <v>0</v>
      </c>
      <c r="K87" s="526">
        <f t="shared" si="29"/>
        <v>0</v>
      </c>
    </row>
    <row r="88" spans="1:11" ht="13.35" customHeight="1" outlineLevel="2" thickBot="1" x14ac:dyDescent="0.3">
      <c r="A88" s="530" t="s">
        <v>565</v>
      </c>
      <c r="B88" s="531" t="s">
        <v>69</v>
      </c>
      <c r="C88" s="532">
        <f>'3.1.1. SACRIFICIO MACHOS'!D78</f>
        <v>10519</v>
      </c>
      <c r="D88" s="533">
        <f>'3.2.1. PESO BOVINOS MACHOS'!Q87</f>
        <v>259.08333333333337</v>
      </c>
      <c r="E88" s="679">
        <f t="shared" si="31"/>
        <v>155.45000000000002</v>
      </c>
      <c r="F88" s="534">
        <f t="shared" si="34"/>
        <v>1635178.5500000003</v>
      </c>
      <c r="G88" s="532">
        <f>'3.1.2. SACRIFICIO HEMBRAS'!D87</f>
        <v>27451</v>
      </c>
      <c r="H88" s="533">
        <f>'3.2.2. PESO BOVINOS HEMBRAS'!Q87</f>
        <v>240.16666666666666</v>
      </c>
      <c r="I88" s="680">
        <f t="shared" si="32"/>
        <v>144.1</v>
      </c>
      <c r="J88" s="534">
        <f>IF(ISERROR(G88*I88),"-",G88*I88)</f>
        <v>3955689.0999999996</v>
      </c>
      <c r="K88" s="534">
        <f t="shared" si="29"/>
        <v>5590867.6500000004</v>
      </c>
    </row>
    <row r="89" spans="1:11" ht="13.35" customHeight="1" outlineLevel="1" thickBot="1" x14ac:dyDescent="0.3">
      <c r="A89" s="691" t="s">
        <v>586</v>
      </c>
      <c r="B89" s="692"/>
      <c r="C89" s="693">
        <f t="shared" ref="C89:K89" si="35">SUBTOTAL(9,C78:C88)</f>
        <v>23759</v>
      </c>
      <c r="D89" s="694">
        <f t="shared" si="35"/>
        <v>3814.0833333333335</v>
      </c>
      <c r="E89" s="683">
        <f t="shared" si="35"/>
        <v>2288.4499999999998</v>
      </c>
      <c r="F89" s="678">
        <f t="shared" si="35"/>
        <v>5415131.0500000007</v>
      </c>
      <c r="G89" s="693">
        <f t="shared" si="35"/>
        <v>34730</v>
      </c>
      <c r="H89" s="694">
        <f t="shared" si="35"/>
        <v>3506</v>
      </c>
      <c r="I89" s="684">
        <f t="shared" si="35"/>
        <v>2103.6</v>
      </c>
      <c r="J89" s="678">
        <f t="shared" si="35"/>
        <v>5763842.5999999996</v>
      </c>
      <c r="K89" s="678">
        <f t="shared" si="35"/>
        <v>11178973.65</v>
      </c>
    </row>
    <row r="90" spans="1:11" ht="13.35" customHeight="1" outlineLevel="2" x14ac:dyDescent="0.25">
      <c r="A90" s="529" t="s">
        <v>417</v>
      </c>
      <c r="B90" s="519" t="s">
        <v>59</v>
      </c>
      <c r="C90" s="681">
        <f>'3.1.1. SACRIFICIO MACHOS'!D79</f>
        <v>520</v>
      </c>
      <c r="D90" s="682">
        <f>'3.2.1. PESO BOVINOS MACHOS'!Q89</f>
        <v>420</v>
      </c>
      <c r="E90" s="520">
        <f t="shared" ref="E90:E97" si="36">IF(ISERROR(D90*0.6),"-",D90*0.6)</f>
        <v>252</v>
      </c>
      <c r="F90" s="521">
        <f t="shared" si="34"/>
        <v>131040</v>
      </c>
      <c r="G90" s="681">
        <f>'3.1.2. SACRIFICIO HEMBRAS'!D89</f>
        <v>454</v>
      </c>
      <c r="H90" s="682">
        <f>'3.2.2. PESO BOVINOS HEMBRAS'!Q89</f>
        <v>420</v>
      </c>
      <c r="I90" s="522">
        <f t="shared" ref="I90:I97" si="37">IF(ISERROR(H90*0.6),"-",H90*0.6)</f>
        <v>252</v>
      </c>
      <c r="J90" s="521">
        <f t="shared" si="33"/>
        <v>114408</v>
      </c>
      <c r="K90" s="521">
        <f t="shared" si="29"/>
        <v>245448</v>
      </c>
    </row>
    <row r="91" spans="1:11" ht="13.35" customHeight="1" outlineLevel="2" x14ac:dyDescent="0.25">
      <c r="A91" s="529" t="s">
        <v>417</v>
      </c>
      <c r="B91" s="519" t="s">
        <v>585</v>
      </c>
      <c r="C91" s="523">
        <f>'3.1.1. SACRIFICIO MACHOS'!D80</f>
        <v>852</v>
      </c>
      <c r="D91" s="524">
        <f>'3.2.1. PESO BOVINOS MACHOS'!Q90</f>
        <v>424</v>
      </c>
      <c r="E91" s="525">
        <f t="shared" si="36"/>
        <v>254.39999999999998</v>
      </c>
      <c r="F91" s="526">
        <f t="shared" si="34"/>
        <v>216748.79999999999</v>
      </c>
      <c r="G91" s="523">
        <f>'3.1.2. SACRIFICIO HEMBRAS'!D90</f>
        <v>348</v>
      </c>
      <c r="H91" s="524">
        <f>'3.2.2. PESO BOVINOS HEMBRAS'!Q90</f>
        <v>424</v>
      </c>
      <c r="I91" s="527">
        <f t="shared" si="37"/>
        <v>254.39999999999998</v>
      </c>
      <c r="J91" s="526">
        <f t="shared" si="33"/>
        <v>88531.199999999997</v>
      </c>
      <c r="K91" s="526">
        <f t="shared" si="29"/>
        <v>305280</v>
      </c>
    </row>
    <row r="92" spans="1:11" ht="13.35" customHeight="1" outlineLevel="2" x14ac:dyDescent="0.25">
      <c r="A92" s="529" t="s">
        <v>417</v>
      </c>
      <c r="B92" s="519" t="s">
        <v>57</v>
      </c>
      <c r="C92" s="523">
        <f>'3.1.1. SACRIFICIO MACHOS'!D81</f>
        <v>7121</v>
      </c>
      <c r="D92" s="524">
        <f>'3.2.1. PESO BOVINOS MACHOS'!Q91</f>
        <v>490</v>
      </c>
      <c r="E92" s="525">
        <f t="shared" si="36"/>
        <v>294</v>
      </c>
      <c r="F92" s="526">
        <f t="shared" si="34"/>
        <v>2093574</v>
      </c>
      <c r="G92" s="523">
        <f>'3.1.2. SACRIFICIO HEMBRAS'!D91</f>
        <v>5881</v>
      </c>
      <c r="H92" s="524">
        <f>'3.2.2. PESO BOVINOS HEMBRAS'!Q91</f>
        <v>480</v>
      </c>
      <c r="I92" s="527">
        <f t="shared" si="37"/>
        <v>288</v>
      </c>
      <c r="J92" s="526">
        <f t="shared" si="33"/>
        <v>1693728</v>
      </c>
      <c r="K92" s="526">
        <f t="shared" si="29"/>
        <v>3787302</v>
      </c>
    </row>
    <row r="93" spans="1:11" ht="13.35" customHeight="1" outlineLevel="2" x14ac:dyDescent="0.25">
      <c r="A93" s="529" t="s">
        <v>417</v>
      </c>
      <c r="B93" s="519" t="s">
        <v>56</v>
      </c>
      <c r="C93" s="523">
        <f>'3.1.1. SACRIFICIO MACHOS'!D82</f>
        <v>1135</v>
      </c>
      <c r="D93" s="524">
        <f>'3.2.1. PESO BOVINOS MACHOS'!Q92</f>
        <v>493.75</v>
      </c>
      <c r="E93" s="525">
        <f t="shared" si="36"/>
        <v>296.25</v>
      </c>
      <c r="F93" s="526">
        <f t="shared" si="34"/>
        <v>336243.75</v>
      </c>
      <c r="G93" s="523">
        <f>'3.1.2. SACRIFICIO HEMBRAS'!D92</f>
        <v>556</v>
      </c>
      <c r="H93" s="524">
        <f>'3.2.2. PESO BOVINOS HEMBRAS'!Q92</f>
        <v>390</v>
      </c>
      <c r="I93" s="527">
        <f t="shared" si="37"/>
        <v>234</v>
      </c>
      <c r="J93" s="526">
        <f t="shared" si="33"/>
        <v>130104</v>
      </c>
      <c r="K93" s="526">
        <f t="shared" si="29"/>
        <v>466347.75</v>
      </c>
    </row>
    <row r="94" spans="1:11" ht="13.35" customHeight="1" outlineLevel="2" x14ac:dyDescent="0.25">
      <c r="A94" s="529" t="s">
        <v>417</v>
      </c>
      <c r="B94" s="519" t="s">
        <v>55</v>
      </c>
      <c r="C94" s="523">
        <f>'3.1.1. SACRIFICIO MACHOS'!D83</f>
        <v>0</v>
      </c>
      <c r="D94" s="524">
        <f>'3.2.1. PESO BOVINOS MACHOS'!Q93</f>
        <v>0</v>
      </c>
      <c r="E94" s="525">
        <f t="shared" si="36"/>
        <v>0</v>
      </c>
      <c r="F94" s="526">
        <f t="shared" si="34"/>
        <v>0</v>
      </c>
      <c r="G94" s="523">
        <f>'3.1.2. SACRIFICIO HEMBRAS'!D93</f>
        <v>0</v>
      </c>
      <c r="H94" s="524">
        <f>'3.2.2. PESO BOVINOS HEMBRAS'!Q93</f>
        <v>0</v>
      </c>
      <c r="I94" s="527">
        <f t="shared" si="37"/>
        <v>0</v>
      </c>
      <c r="J94" s="526">
        <f t="shared" si="33"/>
        <v>0</v>
      </c>
      <c r="K94" s="526">
        <f t="shared" si="29"/>
        <v>0</v>
      </c>
    </row>
    <row r="95" spans="1:11" ht="13.35" customHeight="1" outlineLevel="2" x14ac:dyDescent="0.25">
      <c r="A95" s="529" t="s">
        <v>417</v>
      </c>
      <c r="B95" s="519" t="s">
        <v>54</v>
      </c>
      <c r="C95" s="523">
        <f>'3.1.1. SACRIFICIO MACHOS'!D84</f>
        <v>14068</v>
      </c>
      <c r="D95" s="524">
        <f>'3.2.1. PESO BOVINOS MACHOS'!Q94</f>
        <v>445.41666666666669</v>
      </c>
      <c r="E95" s="525">
        <f t="shared" si="36"/>
        <v>267.25</v>
      </c>
      <c r="F95" s="526">
        <f t="shared" si="34"/>
        <v>3759673</v>
      </c>
      <c r="G95" s="523">
        <f>'3.1.2. SACRIFICIO HEMBRAS'!D94</f>
        <v>9100</v>
      </c>
      <c r="H95" s="524">
        <f>'3.2.2. PESO BOVINOS HEMBRAS'!Q94</f>
        <v>381.25</v>
      </c>
      <c r="I95" s="527">
        <f t="shared" si="37"/>
        <v>228.75</v>
      </c>
      <c r="J95" s="526">
        <f t="shared" si="33"/>
        <v>2081625</v>
      </c>
      <c r="K95" s="526">
        <f t="shared" si="29"/>
        <v>5841298</v>
      </c>
    </row>
    <row r="96" spans="1:11" ht="13.35" customHeight="1" outlineLevel="2" x14ac:dyDescent="0.25">
      <c r="A96" s="529" t="s">
        <v>417</v>
      </c>
      <c r="B96" s="519" t="s">
        <v>53</v>
      </c>
      <c r="C96" s="523">
        <f>'3.1.1. SACRIFICIO MACHOS'!D85</f>
        <v>794</v>
      </c>
      <c r="D96" s="524">
        <f>'3.2.1. PESO BOVINOS MACHOS'!Q95</f>
        <v>463.33333333333331</v>
      </c>
      <c r="E96" s="525">
        <f t="shared" si="36"/>
        <v>278</v>
      </c>
      <c r="F96" s="526">
        <f t="shared" si="34"/>
        <v>220732</v>
      </c>
      <c r="G96" s="523">
        <f>'3.1.2. SACRIFICIO HEMBRAS'!D95</f>
        <v>143</v>
      </c>
      <c r="H96" s="524">
        <f>'3.2.2. PESO BOVINOS HEMBRAS'!Q95</f>
        <v>469.16666666666669</v>
      </c>
      <c r="I96" s="527">
        <f t="shared" si="37"/>
        <v>281.5</v>
      </c>
      <c r="J96" s="526">
        <f t="shared" si="33"/>
        <v>40254.5</v>
      </c>
      <c r="K96" s="526">
        <f t="shared" si="29"/>
        <v>260986.5</v>
      </c>
    </row>
    <row r="97" spans="1:11" ht="13.35" customHeight="1" outlineLevel="2" thickBot="1" x14ac:dyDescent="0.3">
      <c r="A97" s="685" t="s">
        <v>417</v>
      </c>
      <c r="B97" s="531" t="s">
        <v>52</v>
      </c>
      <c r="C97" s="532">
        <f>'3.1.1. SACRIFICIO MACHOS'!D86</f>
        <v>99</v>
      </c>
      <c r="D97" s="533">
        <f>'3.2.1. PESO BOVINOS MACHOS'!Q96</f>
        <v>480</v>
      </c>
      <c r="E97" s="679">
        <f t="shared" si="36"/>
        <v>288</v>
      </c>
      <c r="F97" s="534">
        <f t="shared" si="34"/>
        <v>28512</v>
      </c>
      <c r="G97" s="532">
        <f>'3.1.2. SACRIFICIO HEMBRAS'!D96</f>
        <v>36</v>
      </c>
      <c r="H97" s="533">
        <f>'3.2.2. PESO BOVINOS HEMBRAS'!Q96</f>
        <v>430</v>
      </c>
      <c r="I97" s="680">
        <f t="shared" si="37"/>
        <v>258</v>
      </c>
      <c r="J97" s="534">
        <f t="shared" si="33"/>
        <v>9288</v>
      </c>
      <c r="K97" s="534">
        <f t="shared" si="29"/>
        <v>37800</v>
      </c>
    </row>
    <row r="98" spans="1:11" ht="13.35" customHeight="1" outlineLevel="1" thickBot="1" x14ac:dyDescent="0.3">
      <c r="A98" s="695" t="s">
        <v>547</v>
      </c>
      <c r="B98" s="692"/>
      <c r="C98" s="693">
        <f t="shared" ref="C98:K98" si="38">SUBTOTAL(9,C90:C97)</f>
        <v>24589</v>
      </c>
      <c r="D98" s="694">
        <f t="shared" si="38"/>
        <v>3216.5</v>
      </c>
      <c r="E98" s="683">
        <f t="shared" si="38"/>
        <v>1929.9</v>
      </c>
      <c r="F98" s="678">
        <f t="shared" si="38"/>
        <v>6786523.5499999998</v>
      </c>
      <c r="G98" s="693">
        <f t="shared" si="38"/>
        <v>16518</v>
      </c>
      <c r="H98" s="694">
        <f t="shared" si="38"/>
        <v>2994.4166666666665</v>
      </c>
      <c r="I98" s="684">
        <f t="shared" si="38"/>
        <v>1796.65</v>
      </c>
      <c r="J98" s="678">
        <f t="shared" si="38"/>
        <v>4157938.7</v>
      </c>
      <c r="K98" s="678">
        <f t="shared" si="38"/>
        <v>10944462.25</v>
      </c>
    </row>
    <row r="99" spans="1:11" ht="13.35" customHeight="1" outlineLevel="2" x14ac:dyDescent="0.25">
      <c r="A99" s="518" t="s">
        <v>51</v>
      </c>
      <c r="B99" s="528" t="s">
        <v>22</v>
      </c>
      <c r="C99" s="681">
        <f>'3.1.1. SACRIFICIO MACHOS'!D87</f>
        <v>0</v>
      </c>
      <c r="D99" s="682">
        <f>'3.2.1. PESO BOVINOS MACHOS'!Q98</f>
        <v>0</v>
      </c>
      <c r="E99" s="520">
        <f t="shared" ref="E99:E100" si="39">IF(ISERROR(D99*0.6),"-",D99*0.6)</f>
        <v>0</v>
      </c>
      <c r="F99" s="521">
        <f t="shared" si="34"/>
        <v>0</v>
      </c>
      <c r="G99" s="681">
        <f>'3.1.2. SACRIFICIO HEMBRAS'!D98</f>
        <v>0</v>
      </c>
      <c r="H99" s="682">
        <f>'3.2.2. PESO BOVINOS HEMBRAS'!Q98</f>
        <v>0</v>
      </c>
      <c r="I99" s="522">
        <f t="shared" ref="I99:I100" si="40">IF(ISERROR(H99*0.6),"-",H99*0.6)</f>
        <v>0</v>
      </c>
      <c r="J99" s="521">
        <f t="shared" si="33"/>
        <v>0</v>
      </c>
      <c r="K99" s="521">
        <f t="shared" si="29"/>
        <v>0</v>
      </c>
    </row>
    <row r="100" spans="1:11" ht="13.35" customHeight="1" outlineLevel="2" thickBot="1" x14ac:dyDescent="0.3">
      <c r="A100" s="530" t="s">
        <v>51</v>
      </c>
      <c r="B100" s="531" t="s">
        <v>51</v>
      </c>
      <c r="C100" s="532">
        <f>'3.1.1. SACRIFICIO MACHOS'!D88</f>
        <v>0</v>
      </c>
      <c r="D100" s="533">
        <f>'3.2.1. PESO BOVINOS MACHOS'!Q99</f>
        <v>0</v>
      </c>
      <c r="E100" s="679">
        <f t="shared" si="39"/>
        <v>0</v>
      </c>
      <c r="F100" s="534">
        <f t="shared" si="34"/>
        <v>0</v>
      </c>
      <c r="G100" s="532">
        <f>'3.1.2. SACRIFICIO HEMBRAS'!D99</f>
        <v>0</v>
      </c>
      <c r="H100" s="533">
        <f>'3.2.2. PESO BOVINOS HEMBRAS'!Q99</f>
        <v>0</v>
      </c>
      <c r="I100" s="680">
        <f t="shared" si="40"/>
        <v>0</v>
      </c>
      <c r="J100" s="534">
        <f t="shared" si="33"/>
        <v>0</v>
      </c>
      <c r="K100" s="534">
        <f t="shared" si="29"/>
        <v>0</v>
      </c>
    </row>
    <row r="101" spans="1:11" ht="13.35" customHeight="1" outlineLevel="1" thickBot="1" x14ac:dyDescent="0.3">
      <c r="A101" s="691" t="s">
        <v>548</v>
      </c>
      <c r="B101" s="692"/>
      <c r="C101" s="693">
        <f t="shared" ref="C101:K101" si="41">SUBTOTAL(9,C99:C100)</f>
        <v>0</v>
      </c>
      <c r="D101" s="694">
        <f t="shared" si="41"/>
        <v>0</v>
      </c>
      <c r="E101" s="683">
        <f t="shared" si="41"/>
        <v>0</v>
      </c>
      <c r="F101" s="678">
        <f t="shared" si="41"/>
        <v>0</v>
      </c>
      <c r="G101" s="693">
        <f t="shared" si="41"/>
        <v>0</v>
      </c>
      <c r="H101" s="694">
        <f t="shared" si="41"/>
        <v>0</v>
      </c>
      <c r="I101" s="684">
        <f t="shared" si="41"/>
        <v>0</v>
      </c>
      <c r="J101" s="678">
        <f t="shared" si="41"/>
        <v>0</v>
      </c>
      <c r="K101" s="678">
        <f t="shared" si="41"/>
        <v>0</v>
      </c>
    </row>
    <row r="102" spans="1:11" ht="13.35" customHeight="1" outlineLevel="2" x14ac:dyDescent="0.25">
      <c r="A102" s="518" t="s">
        <v>415</v>
      </c>
      <c r="B102" s="528" t="s">
        <v>50</v>
      </c>
      <c r="C102" s="681">
        <f>'3.1.1. SACRIFICIO MACHOS'!D89</f>
        <v>0</v>
      </c>
      <c r="D102" s="682">
        <f>'3.2.1. PESO BOVINOS MACHOS'!Q101</f>
        <v>0</v>
      </c>
      <c r="E102" s="520">
        <f t="shared" ref="E102:E111" si="42">IF(ISERROR(D102*0.6),"-",D102*0.6)</f>
        <v>0</v>
      </c>
      <c r="F102" s="521">
        <f t="shared" si="34"/>
        <v>0</v>
      </c>
      <c r="G102" s="681">
        <f>'3.1.2. SACRIFICIO HEMBRAS'!D101</f>
        <v>0</v>
      </c>
      <c r="H102" s="682">
        <f>'3.2.2. PESO BOVINOS HEMBRAS'!Q101</f>
        <v>0</v>
      </c>
      <c r="I102" s="522">
        <f t="shared" ref="I102:I111" si="43">IF(ISERROR(H102*0.6),"-",H102*0.6)</f>
        <v>0</v>
      </c>
      <c r="J102" s="521">
        <f t="shared" si="33"/>
        <v>0</v>
      </c>
      <c r="K102" s="521">
        <f t="shared" si="29"/>
        <v>0</v>
      </c>
    </row>
    <row r="103" spans="1:11" ht="13.35" customHeight="1" outlineLevel="2" x14ac:dyDescent="0.25">
      <c r="A103" s="518" t="s">
        <v>415</v>
      </c>
      <c r="B103" s="528" t="s">
        <v>49</v>
      </c>
      <c r="C103" s="523">
        <f>'3.1.1. SACRIFICIO MACHOS'!D90</f>
        <v>1296</v>
      </c>
      <c r="D103" s="524">
        <f>'3.2.1. PESO BOVINOS MACHOS'!Q102</f>
        <v>276.66666666666663</v>
      </c>
      <c r="E103" s="525">
        <f t="shared" si="42"/>
        <v>165.99999999999997</v>
      </c>
      <c r="F103" s="526">
        <f t="shared" si="34"/>
        <v>215135.99999999997</v>
      </c>
      <c r="G103" s="523">
        <f>'3.1.2. SACRIFICIO HEMBRAS'!D102</f>
        <v>1080</v>
      </c>
      <c r="H103" s="524">
        <f>'3.2.2. PESO BOVINOS HEMBRAS'!Q102</f>
        <v>276.66666666666663</v>
      </c>
      <c r="I103" s="527">
        <f t="shared" si="43"/>
        <v>165.99999999999997</v>
      </c>
      <c r="J103" s="526">
        <f t="shared" si="33"/>
        <v>179279.99999999997</v>
      </c>
      <c r="K103" s="526">
        <f t="shared" si="29"/>
        <v>394415.99999999994</v>
      </c>
    </row>
    <row r="104" spans="1:11" ht="13.35" customHeight="1" outlineLevel="2" x14ac:dyDescent="0.25">
      <c r="A104" s="518" t="s">
        <v>415</v>
      </c>
      <c r="B104" s="528" t="s">
        <v>48</v>
      </c>
      <c r="C104" s="523">
        <f>'3.1.1. SACRIFICIO MACHOS'!D91</f>
        <v>7826</v>
      </c>
      <c r="D104" s="524">
        <f>'3.2.1. PESO BOVINOS MACHOS'!Q103</f>
        <v>479.75</v>
      </c>
      <c r="E104" s="525">
        <f t="shared" si="42"/>
        <v>287.84999999999997</v>
      </c>
      <c r="F104" s="526">
        <f t="shared" si="34"/>
        <v>2252714.0999999996</v>
      </c>
      <c r="G104" s="523">
        <f>'3.1.2. SACRIFICIO HEMBRAS'!D103</f>
        <v>3862</v>
      </c>
      <c r="H104" s="524">
        <f>'3.2.2. PESO BOVINOS HEMBRAS'!Q103</f>
        <v>412.16666666666669</v>
      </c>
      <c r="I104" s="527">
        <f t="shared" si="43"/>
        <v>247.3</v>
      </c>
      <c r="J104" s="526">
        <f t="shared" si="33"/>
        <v>955072.60000000009</v>
      </c>
      <c r="K104" s="526">
        <f t="shared" si="29"/>
        <v>3207786.6999999997</v>
      </c>
    </row>
    <row r="105" spans="1:11" ht="13.35" customHeight="1" outlineLevel="2" x14ac:dyDescent="0.25">
      <c r="A105" s="518" t="s">
        <v>415</v>
      </c>
      <c r="B105" s="528" t="s">
        <v>47</v>
      </c>
      <c r="C105" s="523">
        <f>'3.1.1. SACRIFICIO MACHOS'!D92</f>
        <v>1989</v>
      </c>
      <c r="D105" s="524">
        <f>'3.2.1. PESO BOVINOS MACHOS'!Q104</f>
        <v>420</v>
      </c>
      <c r="E105" s="525">
        <f t="shared" si="42"/>
        <v>252</v>
      </c>
      <c r="F105" s="526">
        <f t="shared" si="34"/>
        <v>501228</v>
      </c>
      <c r="G105" s="523">
        <f>'3.1.2. SACRIFICIO HEMBRAS'!D104</f>
        <v>632</v>
      </c>
      <c r="H105" s="524">
        <f>'3.2.2. PESO BOVINOS HEMBRAS'!Q104</f>
        <v>370</v>
      </c>
      <c r="I105" s="527">
        <f t="shared" si="43"/>
        <v>222</v>
      </c>
      <c r="J105" s="526">
        <f t="shared" si="33"/>
        <v>140304</v>
      </c>
      <c r="K105" s="526">
        <f t="shared" si="29"/>
        <v>641532</v>
      </c>
    </row>
    <row r="106" spans="1:11" ht="13.35" customHeight="1" outlineLevel="2" x14ac:dyDescent="0.25">
      <c r="A106" s="518" t="s">
        <v>415</v>
      </c>
      <c r="B106" s="528" t="s">
        <v>12</v>
      </c>
      <c r="C106" s="523">
        <f>'3.1.1. SACRIFICIO MACHOS'!D93</f>
        <v>0</v>
      </c>
      <c r="D106" s="524">
        <f>'3.2.1. PESO BOVINOS MACHOS'!Q105</f>
        <v>0</v>
      </c>
      <c r="E106" s="525">
        <f t="shared" si="42"/>
        <v>0</v>
      </c>
      <c r="F106" s="526">
        <f t="shared" si="34"/>
        <v>0</v>
      </c>
      <c r="G106" s="523">
        <f>'3.1.2. SACRIFICIO HEMBRAS'!D105</f>
        <v>0</v>
      </c>
      <c r="H106" s="524">
        <f>'3.2.2. PESO BOVINOS HEMBRAS'!Q105</f>
        <v>0</v>
      </c>
      <c r="I106" s="527">
        <f t="shared" si="43"/>
        <v>0</v>
      </c>
      <c r="J106" s="526">
        <f t="shared" si="33"/>
        <v>0</v>
      </c>
      <c r="K106" s="526">
        <f t="shared" si="29"/>
        <v>0</v>
      </c>
    </row>
    <row r="107" spans="1:11" ht="13.35" customHeight="1" outlineLevel="2" x14ac:dyDescent="0.25">
      <c r="A107" s="518" t="s">
        <v>415</v>
      </c>
      <c r="B107" s="528" t="s">
        <v>46</v>
      </c>
      <c r="C107" s="523">
        <f>'3.1.1. SACRIFICIO MACHOS'!D94</f>
        <v>603</v>
      </c>
      <c r="D107" s="524">
        <f>'3.2.1. PESO BOVINOS MACHOS'!Q106</f>
        <v>0</v>
      </c>
      <c r="E107" s="525">
        <f t="shared" si="42"/>
        <v>0</v>
      </c>
      <c r="F107" s="526">
        <f t="shared" si="34"/>
        <v>0</v>
      </c>
      <c r="G107" s="523">
        <f>'3.1.2. SACRIFICIO HEMBRAS'!D106</f>
        <v>500</v>
      </c>
      <c r="H107" s="524">
        <f>'3.2.2. PESO BOVINOS HEMBRAS'!Q106</f>
        <v>0</v>
      </c>
      <c r="I107" s="527">
        <f t="shared" si="43"/>
        <v>0</v>
      </c>
      <c r="J107" s="526">
        <f t="shared" si="33"/>
        <v>0</v>
      </c>
      <c r="K107" s="526">
        <f t="shared" si="29"/>
        <v>0</v>
      </c>
    </row>
    <row r="108" spans="1:11" ht="13.35" customHeight="1" outlineLevel="2" x14ac:dyDescent="0.25">
      <c r="A108" s="518" t="s">
        <v>415</v>
      </c>
      <c r="B108" s="528" t="s">
        <v>45</v>
      </c>
      <c r="C108" s="523">
        <f>'3.1.1. SACRIFICIO MACHOS'!D95</f>
        <v>1662</v>
      </c>
      <c r="D108" s="524">
        <f>'3.2.1. PESO BOVINOS MACHOS'!Q107</f>
        <v>450</v>
      </c>
      <c r="E108" s="525">
        <f t="shared" si="42"/>
        <v>270</v>
      </c>
      <c r="F108" s="526">
        <f t="shared" si="34"/>
        <v>448740</v>
      </c>
      <c r="G108" s="523">
        <f>'3.1.2. SACRIFICIO HEMBRAS'!D107</f>
        <v>1684</v>
      </c>
      <c r="H108" s="524">
        <f>'3.2.2. PESO BOVINOS HEMBRAS'!Q107</f>
        <v>430</v>
      </c>
      <c r="I108" s="527">
        <f t="shared" si="43"/>
        <v>258</v>
      </c>
      <c r="J108" s="526">
        <f t="shared" si="33"/>
        <v>434472</v>
      </c>
      <c r="K108" s="526">
        <f t="shared" si="29"/>
        <v>883212</v>
      </c>
    </row>
    <row r="109" spans="1:11" ht="13.35" customHeight="1" outlineLevel="2" x14ac:dyDescent="0.25">
      <c r="A109" s="518" t="s">
        <v>415</v>
      </c>
      <c r="B109" s="528" t="s">
        <v>44</v>
      </c>
      <c r="C109" s="523">
        <f>'3.1.1. SACRIFICIO MACHOS'!D96</f>
        <v>1922</v>
      </c>
      <c r="D109" s="524">
        <f>'3.2.1. PESO BOVINOS MACHOS'!Q108</f>
        <v>407</v>
      </c>
      <c r="E109" s="525">
        <f t="shared" si="42"/>
        <v>244.2</v>
      </c>
      <c r="F109" s="526">
        <f t="shared" si="34"/>
        <v>469352.39999999997</v>
      </c>
      <c r="G109" s="523">
        <f>'3.1.2. SACRIFICIO HEMBRAS'!D108</f>
        <v>1425</v>
      </c>
      <c r="H109" s="524">
        <f>'3.2.2. PESO BOVINOS HEMBRAS'!Q108</f>
        <v>321.33333333333331</v>
      </c>
      <c r="I109" s="527">
        <f t="shared" si="43"/>
        <v>192.79999999999998</v>
      </c>
      <c r="J109" s="526">
        <f t="shared" si="33"/>
        <v>274740</v>
      </c>
      <c r="K109" s="526">
        <f t="shared" si="29"/>
        <v>744092.39999999991</v>
      </c>
    </row>
    <row r="110" spans="1:11" ht="13.35" customHeight="1" outlineLevel="2" x14ac:dyDescent="0.25">
      <c r="A110" s="518" t="s">
        <v>415</v>
      </c>
      <c r="B110" s="528" t="s">
        <v>43</v>
      </c>
      <c r="C110" s="523">
        <f>'3.1.1. SACRIFICIO MACHOS'!D97</f>
        <v>228</v>
      </c>
      <c r="D110" s="524">
        <f>'3.2.1. PESO BOVINOS MACHOS'!Q109</f>
        <v>317.5</v>
      </c>
      <c r="E110" s="525">
        <f t="shared" si="42"/>
        <v>190.5</v>
      </c>
      <c r="F110" s="526">
        <f t="shared" si="34"/>
        <v>43434</v>
      </c>
      <c r="G110" s="523">
        <f>'3.1.2. SACRIFICIO HEMBRAS'!D109</f>
        <v>196</v>
      </c>
      <c r="H110" s="524">
        <f>'3.2.2. PESO BOVINOS HEMBRAS'!Q109</f>
        <v>303.33333333333337</v>
      </c>
      <c r="I110" s="527">
        <f t="shared" si="43"/>
        <v>182.00000000000003</v>
      </c>
      <c r="J110" s="526">
        <f t="shared" si="33"/>
        <v>35672.000000000007</v>
      </c>
      <c r="K110" s="526">
        <f t="shared" si="29"/>
        <v>79106</v>
      </c>
    </row>
    <row r="111" spans="1:11" ht="13.35" customHeight="1" outlineLevel="2" thickBot="1" x14ac:dyDescent="0.3">
      <c r="A111" s="530" t="s">
        <v>415</v>
      </c>
      <c r="B111" s="531" t="s">
        <v>42</v>
      </c>
      <c r="C111" s="532">
        <f>'3.1.1. SACRIFICIO MACHOS'!D98</f>
        <v>111</v>
      </c>
      <c r="D111" s="533">
        <f>'3.2.1. PESO BOVINOS MACHOS'!Q110</f>
        <v>450</v>
      </c>
      <c r="E111" s="679">
        <f t="shared" si="42"/>
        <v>270</v>
      </c>
      <c r="F111" s="534">
        <f t="shared" si="34"/>
        <v>29970</v>
      </c>
      <c r="G111" s="532">
        <f>'3.1.2. SACRIFICIO HEMBRAS'!D110</f>
        <v>106</v>
      </c>
      <c r="H111" s="533">
        <f>'3.2.2. PESO BOVINOS HEMBRAS'!Q110</f>
        <v>360</v>
      </c>
      <c r="I111" s="680">
        <f t="shared" si="43"/>
        <v>216</v>
      </c>
      <c r="J111" s="534">
        <f t="shared" si="33"/>
        <v>22896</v>
      </c>
      <c r="K111" s="534">
        <f t="shared" si="29"/>
        <v>52866</v>
      </c>
    </row>
    <row r="112" spans="1:11" ht="13.35" customHeight="1" outlineLevel="1" thickBot="1" x14ac:dyDescent="0.3">
      <c r="A112" s="696" t="s">
        <v>549</v>
      </c>
      <c r="B112" s="692"/>
      <c r="C112" s="693">
        <f t="shared" ref="C112:K112" si="44">SUBTOTAL(9,C102:C111)</f>
        <v>15637</v>
      </c>
      <c r="D112" s="694">
        <f t="shared" si="44"/>
        <v>2800.9166666666665</v>
      </c>
      <c r="E112" s="683">
        <f t="shared" si="44"/>
        <v>1680.55</v>
      </c>
      <c r="F112" s="678">
        <f t="shared" si="44"/>
        <v>3960574.4999999995</v>
      </c>
      <c r="G112" s="693">
        <f t="shared" si="44"/>
        <v>9485</v>
      </c>
      <c r="H112" s="694">
        <f t="shared" si="44"/>
        <v>2473.5</v>
      </c>
      <c r="I112" s="684">
        <f t="shared" si="44"/>
        <v>1484.1</v>
      </c>
      <c r="J112" s="678">
        <f t="shared" si="44"/>
        <v>2042436.6</v>
      </c>
      <c r="K112" s="678">
        <f t="shared" si="44"/>
        <v>6003011.0999999996</v>
      </c>
    </row>
    <row r="113" spans="1:11" ht="13.35" customHeight="1" outlineLevel="2" x14ac:dyDescent="0.25">
      <c r="A113" s="686" t="s">
        <v>414</v>
      </c>
      <c r="B113" s="688" t="s">
        <v>41</v>
      </c>
      <c r="C113" s="681">
        <f>'3.1.1. SACRIFICIO MACHOS'!D99</f>
        <v>1650</v>
      </c>
      <c r="D113" s="682">
        <f>'3.2.1. PESO BOVINOS MACHOS'!Q112</f>
        <v>480</v>
      </c>
      <c r="E113" s="520">
        <f t="shared" ref="E113:E122" si="45">IF(ISERROR(D113*0.6),"-",D113*0.6)</f>
        <v>288</v>
      </c>
      <c r="F113" s="521">
        <f t="shared" si="34"/>
        <v>475200</v>
      </c>
      <c r="G113" s="681">
        <f>'3.1.2. SACRIFICIO HEMBRAS'!D112</f>
        <v>348</v>
      </c>
      <c r="H113" s="682">
        <f>'3.2.2. PESO BOVINOS HEMBRAS'!Q112</f>
        <v>420</v>
      </c>
      <c r="I113" s="522">
        <f t="shared" ref="I113:I122" si="46">IF(ISERROR(H113*0.6),"-",H113*0.6)</f>
        <v>252</v>
      </c>
      <c r="J113" s="521">
        <f t="shared" si="33"/>
        <v>87696</v>
      </c>
      <c r="K113" s="521">
        <f t="shared" si="29"/>
        <v>562896</v>
      </c>
    </row>
    <row r="114" spans="1:11" ht="13.35" customHeight="1" outlineLevel="2" x14ac:dyDescent="0.25">
      <c r="A114" s="518" t="s">
        <v>414</v>
      </c>
      <c r="B114" s="528" t="s">
        <v>40</v>
      </c>
      <c r="C114" s="523">
        <f>'3.1.1. SACRIFICIO MACHOS'!D100</f>
        <v>1742</v>
      </c>
      <c r="D114" s="524">
        <f>'3.2.1. PESO BOVINOS MACHOS'!Q113</f>
        <v>450.83333333333331</v>
      </c>
      <c r="E114" s="525">
        <f t="shared" si="45"/>
        <v>270.5</v>
      </c>
      <c r="F114" s="526">
        <f t="shared" si="34"/>
        <v>471211</v>
      </c>
      <c r="G114" s="523">
        <f>'3.1.2. SACRIFICIO HEMBRAS'!D113</f>
        <v>1672</v>
      </c>
      <c r="H114" s="524">
        <f>'3.2.2. PESO BOVINOS HEMBRAS'!Q113</f>
        <v>399.16666666666669</v>
      </c>
      <c r="I114" s="527">
        <f t="shared" si="46"/>
        <v>239.5</v>
      </c>
      <c r="J114" s="526">
        <f t="shared" si="33"/>
        <v>400444</v>
      </c>
      <c r="K114" s="526">
        <f t="shared" si="29"/>
        <v>871655</v>
      </c>
    </row>
    <row r="115" spans="1:11" ht="13.35" customHeight="1" outlineLevel="2" x14ac:dyDescent="0.25">
      <c r="A115" s="518" t="s">
        <v>414</v>
      </c>
      <c r="B115" s="528" t="s">
        <v>39</v>
      </c>
      <c r="C115" s="523">
        <f>'3.1.1. SACRIFICIO MACHOS'!D101</f>
        <v>176</v>
      </c>
      <c r="D115" s="524">
        <f>'3.2.1. PESO BOVINOS MACHOS'!Q114</f>
        <v>449.16666666666669</v>
      </c>
      <c r="E115" s="525">
        <f t="shared" si="45"/>
        <v>269.5</v>
      </c>
      <c r="F115" s="526">
        <f t="shared" si="34"/>
        <v>47432</v>
      </c>
      <c r="G115" s="523">
        <f>'3.1.2. SACRIFICIO HEMBRAS'!D114</f>
        <v>94</v>
      </c>
      <c r="H115" s="524">
        <f>'3.2.2. PESO BOVINOS HEMBRAS'!Q114</f>
        <v>365.83333333333331</v>
      </c>
      <c r="I115" s="527">
        <f t="shared" si="46"/>
        <v>219.49999999999997</v>
      </c>
      <c r="J115" s="526">
        <f t="shared" si="33"/>
        <v>20632.999999999996</v>
      </c>
      <c r="K115" s="526">
        <f t="shared" si="29"/>
        <v>68065</v>
      </c>
    </row>
    <row r="116" spans="1:11" ht="13.35" customHeight="1" outlineLevel="2" x14ac:dyDescent="0.25">
      <c r="A116" s="518" t="s">
        <v>414</v>
      </c>
      <c r="B116" s="528" t="s">
        <v>38</v>
      </c>
      <c r="C116" s="523">
        <f>'3.1.1. SACRIFICIO MACHOS'!D102</f>
        <v>173</v>
      </c>
      <c r="D116" s="524">
        <f>'3.2.1. PESO BOVINOS MACHOS'!Q115</f>
        <v>470</v>
      </c>
      <c r="E116" s="525">
        <f t="shared" si="45"/>
        <v>282</v>
      </c>
      <c r="F116" s="526">
        <f t="shared" si="34"/>
        <v>48786</v>
      </c>
      <c r="G116" s="523">
        <f>'3.1.2. SACRIFICIO HEMBRAS'!D115</f>
        <v>83</v>
      </c>
      <c r="H116" s="524">
        <f>'3.2.2. PESO BOVINOS HEMBRAS'!Q115</f>
        <v>380</v>
      </c>
      <c r="I116" s="527">
        <f t="shared" si="46"/>
        <v>228</v>
      </c>
      <c r="J116" s="526">
        <f t="shared" si="33"/>
        <v>18924</v>
      </c>
      <c r="K116" s="526">
        <f t="shared" si="29"/>
        <v>67710</v>
      </c>
    </row>
    <row r="117" spans="1:11" ht="13.35" customHeight="1" outlineLevel="2" x14ac:dyDescent="0.25">
      <c r="A117" s="518" t="s">
        <v>414</v>
      </c>
      <c r="B117" s="528" t="s">
        <v>37</v>
      </c>
      <c r="C117" s="523">
        <f>'3.1.1. SACRIFICIO MACHOS'!D103</f>
        <v>2623</v>
      </c>
      <c r="D117" s="524">
        <f>'3.2.1. PESO BOVINOS MACHOS'!Q116</f>
        <v>472.75</v>
      </c>
      <c r="E117" s="525">
        <f t="shared" si="45"/>
        <v>283.64999999999998</v>
      </c>
      <c r="F117" s="526">
        <f t="shared" si="34"/>
        <v>744013.95</v>
      </c>
      <c r="G117" s="523">
        <f>'3.1.2. SACRIFICIO HEMBRAS'!D116</f>
        <v>1292</v>
      </c>
      <c r="H117" s="524">
        <f>'3.2.2. PESO BOVINOS HEMBRAS'!Q116</f>
        <v>435.91666666666669</v>
      </c>
      <c r="I117" s="527">
        <f t="shared" si="46"/>
        <v>261.55</v>
      </c>
      <c r="J117" s="526">
        <f t="shared" si="33"/>
        <v>337922.60000000003</v>
      </c>
      <c r="K117" s="526">
        <f t="shared" si="29"/>
        <v>1081936.55</v>
      </c>
    </row>
    <row r="118" spans="1:11" ht="13.35" customHeight="1" outlineLevel="2" x14ac:dyDescent="0.25">
      <c r="A118" s="518" t="s">
        <v>414</v>
      </c>
      <c r="B118" s="528" t="s">
        <v>36</v>
      </c>
      <c r="C118" s="523">
        <f>'3.1.1. SACRIFICIO MACHOS'!D104</f>
        <v>940</v>
      </c>
      <c r="D118" s="524">
        <f>'3.2.1. PESO BOVINOS MACHOS'!Q117</f>
        <v>500</v>
      </c>
      <c r="E118" s="525">
        <f t="shared" si="45"/>
        <v>300</v>
      </c>
      <c r="F118" s="526">
        <f t="shared" si="34"/>
        <v>282000</v>
      </c>
      <c r="G118" s="523">
        <f>'3.1.2. SACRIFICIO HEMBRAS'!D117</f>
        <v>700</v>
      </c>
      <c r="H118" s="524">
        <f>'3.2.2. PESO BOVINOS HEMBRAS'!Q117</f>
        <v>450</v>
      </c>
      <c r="I118" s="527">
        <f t="shared" si="46"/>
        <v>270</v>
      </c>
      <c r="J118" s="526">
        <f t="shared" si="33"/>
        <v>189000</v>
      </c>
      <c r="K118" s="526">
        <f t="shared" si="29"/>
        <v>471000</v>
      </c>
    </row>
    <row r="119" spans="1:11" ht="13.35" customHeight="1" outlineLevel="2" x14ac:dyDescent="0.25">
      <c r="A119" s="518" t="s">
        <v>414</v>
      </c>
      <c r="B119" s="528" t="s">
        <v>35</v>
      </c>
      <c r="C119" s="523">
        <f>'3.1.1. SACRIFICIO MACHOS'!D105</f>
        <v>1289</v>
      </c>
      <c r="D119" s="524">
        <f>'3.2.1. PESO BOVINOS MACHOS'!Q118</f>
        <v>460.83333333333331</v>
      </c>
      <c r="E119" s="525">
        <f t="shared" si="45"/>
        <v>276.5</v>
      </c>
      <c r="F119" s="526">
        <f t="shared" si="34"/>
        <v>356408.5</v>
      </c>
      <c r="G119" s="523">
        <f>'3.1.2. SACRIFICIO HEMBRAS'!D118</f>
        <v>466</v>
      </c>
      <c r="H119" s="524">
        <f>'3.2.2. PESO BOVINOS HEMBRAS'!Q118</f>
        <v>323.33333333333331</v>
      </c>
      <c r="I119" s="527">
        <f t="shared" si="46"/>
        <v>193.99999999999997</v>
      </c>
      <c r="J119" s="526">
        <f t="shared" si="33"/>
        <v>90403.999999999985</v>
      </c>
      <c r="K119" s="526">
        <f t="shared" si="29"/>
        <v>446812.5</v>
      </c>
    </row>
    <row r="120" spans="1:11" ht="13.35" customHeight="1" outlineLevel="2" x14ac:dyDescent="0.25">
      <c r="A120" s="518" t="s">
        <v>414</v>
      </c>
      <c r="B120" s="528" t="s">
        <v>34</v>
      </c>
      <c r="C120" s="523">
        <f>'3.1.1. SACRIFICIO MACHOS'!D106</f>
        <v>195</v>
      </c>
      <c r="D120" s="524">
        <f>'3.2.1. PESO BOVINOS MACHOS'!Q119</f>
        <v>450</v>
      </c>
      <c r="E120" s="525">
        <f t="shared" si="45"/>
        <v>270</v>
      </c>
      <c r="F120" s="526">
        <f t="shared" si="34"/>
        <v>52650</v>
      </c>
      <c r="G120" s="523">
        <f>'3.1.2. SACRIFICIO HEMBRAS'!D119</f>
        <v>85</v>
      </c>
      <c r="H120" s="524">
        <f>'3.2.2. PESO BOVINOS HEMBRAS'!Q119</f>
        <v>430</v>
      </c>
      <c r="I120" s="527">
        <f t="shared" si="46"/>
        <v>258</v>
      </c>
      <c r="J120" s="526">
        <f t="shared" si="33"/>
        <v>21930</v>
      </c>
      <c r="K120" s="526">
        <f t="shared" si="29"/>
        <v>74580</v>
      </c>
    </row>
    <row r="121" spans="1:11" ht="13.35" customHeight="1" outlineLevel="2" x14ac:dyDescent="0.25">
      <c r="A121" s="518" t="s">
        <v>414</v>
      </c>
      <c r="B121" s="528" t="s">
        <v>33</v>
      </c>
      <c r="C121" s="523">
        <f>'3.1.1. SACRIFICIO MACHOS'!D107</f>
        <v>621</v>
      </c>
      <c r="D121" s="524">
        <f>'3.2.1. PESO BOVINOS MACHOS'!Q120</f>
        <v>480</v>
      </c>
      <c r="E121" s="525">
        <f t="shared" si="45"/>
        <v>288</v>
      </c>
      <c r="F121" s="526">
        <f t="shared" si="34"/>
        <v>178848</v>
      </c>
      <c r="G121" s="523">
        <f>'3.1.2. SACRIFICIO HEMBRAS'!D120</f>
        <v>150</v>
      </c>
      <c r="H121" s="524">
        <f>'3.2.2. PESO BOVINOS HEMBRAS'!Q120</f>
        <v>386.25</v>
      </c>
      <c r="I121" s="527">
        <f t="shared" si="46"/>
        <v>231.75</v>
      </c>
      <c r="J121" s="526">
        <f t="shared" si="33"/>
        <v>34762.5</v>
      </c>
      <c r="K121" s="526">
        <f t="shared" si="29"/>
        <v>213610.5</v>
      </c>
    </row>
    <row r="122" spans="1:11" ht="13.35" customHeight="1" outlineLevel="2" thickBot="1" x14ac:dyDescent="0.3">
      <c r="A122" s="530" t="s">
        <v>414</v>
      </c>
      <c r="B122" s="531" t="s">
        <v>32</v>
      </c>
      <c r="C122" s="532">
        <f>'3.1.1. SACRIFICIO MACHOS'!D108</f>
        <v>1088</v>
      </c>
      <c r="D122" s="533">
        <f>'3.2.1. PESO BOVINOS MACHOS'!Q121</f>
        <v>550</v>
      </c>
      <c r="E122" s="679">
        <f t="shared" si="45"/>
        <v>330</v>
      </c>
      <c r="F122" s="534">
        <f t="shared" si="34"/>
        <v>359040</v>
      </c>
      <c r="G122" s="532">
        <f>'3.1.2. SACRIFICIO HEMBRAS'!D121</f>
        <v>589</v>
      </c>
      <c r="H122" s="533">
        <f>'3.2.2. PESO BOVINOS HEMBRAS'!Q121</f>
        <v>450</v>
      </c>
      <c r="I122" s="680">
        <f t="shared" si="46"/>
        <v>270</v>
      </c>
      <c r="J122" s="534">
        <f t="shared" si="33"/>
        <v>159030</v>
      </c>
      <c r="K122" s="534">
        <f t="shared" si="29"/>
        <v>518070</v>
      </c>
    </row>
    <row r="123" spans="1:11" ht="13.35" customHeight="1" outlineLevel="1" thickBot="1" x14ac:dyDescent="0.3">
      <c r="A123" s="691" t="s">
        <v>550</v>
      </c>
      <c r="B123" s="692"/>
      <c r="C123" s="693">
        <f t="shared" ref="C123:K123" si="47">SUBTOTAL(9,C113:C122)</f>
        <v>10497</v>
      </c>
      <c r="D123" s="694">
        <f t="shared" si="47"/>
        <v>4763.5833333333339</v>
      </c>
      <c r="E123" s="683">
        <f t="shared" si="47"/>
        <v>2858.15</v>
      </c>
      <c r="F123" s="678">
        <f t="shared" si="47"/>
        <v>3015589.45</v>
      </c>
      <c r="G123" s="693">
        <f t="shared" si="47"/>
        <v>5479</v>
      </c>
      <c r="H123" s="694">
        <f t="shared" si="47"/>
        <v>4040.5000000000005</v>
      </c>
      <c r="I123" s="684">
        <f t="shared" si="47"/>
        <v>2424.3000000000002</v>
      </c>
      <c r="J123" s="678">
        <f t="shared" si="47"/>
        <v>1360746.1</v>
      </c>
      <c r="K123" s="678">
        <f t="shared" si="47"/>
        <v>4376335.55</v>
      </c>
    </row>
    <row r="124" spans="1:11" ht="13.35" customHeight="1" outlineLevel="2" x14ac:dyDescent="0.25">
      <c r="A124" s="518" t="s">
        <v>23</v>
      </c>
      <c r="B124" s="528" t="s">
        <v>31</v>
      </c>
      <c r="C124" s="681">
        <f>'3.1.1. SACRIFICIO MACHOS'!D109</f>
        <v>401</v>
      </c>
      <c r="D124" s="682">
        <f>'3.2.1. PESO BOVINOS MACHOS'!Q123</f>
        <v>475</v>
      </c>
      <c r="E124" s="520">
        <f t="shared" ref="E124:E133" si="48">IF(ISERROR(D124*0.6),"-",D124*0.6)</f>
        <v>285</v>
      </c>
      <c r="F124" s="521">
        <f t="shared" si="34"/>
        <v>114285</v>
      </c>
      <c r="G124" s="681">
        <f>'3.1.2. SACRIFICIO HEMBRAS'!D123</f>
        <v>155</v>
      </c>
      <c r="H124" s="682">
        <f>'3.2.2. PESO BOVINOS HEMBRAS'!Q123</f>
        <v>400</v>
      </c>
      <c r="I124" s="522">
        <f t="shared" ref="I124:I133" si="49">IF(ISERROR(H124*0.6),"-",H124*0.6)</f>
        <v>240</v>
      </c>
      <c r="J124" s="521">
        <f t="shared" si="33"/>
        <v>37200</v>
      </c>
      <c r="K124" s="521">
        <f t="shared" si="29"/>
        <v>151485</v>
      </c>
    </row>
    <row r="125" spans="1:11" ht="13.35" customHeight="1" outlineLevel="2" x14ac:dyDescent="0.25">
      <c r="A125" s="518" t="s">
        <v>23</v>
      </c>
      <c r="B125" s="528" t="s">
        <v>30</v>
      </c>
      <c r="C125" s="523">
        <f>'3.1.1. SACRIFICIO MACHOS'!D110</f>
        <v>195</v>
      </c>
      <c r="D125" s="524">
        <f>'3.2.1. PESO BOVINOS MACHOS'!Q124</f>
        <v>409.16666666666669</v>
      </c>
      <c r="E125" s="525">
        <f t="shared" si="48"/>
        <v>245.5</v>
      </c>
      <c r="F125" s="526">
        <f t="shared" si="34"/>
        <v>47872.5</v>
      </c>
      <c r="G125" s="523">
        <f>'3.1.2. SACRIFICIO HEMBRAS'!D124</f>
        <v>99</v>
      </c>
      <c r="H125" s="524">
        <f>'3.2.2. PESO BOVINOS HEMBRAS'!Q124</f>
        <v>305.83333333333337</v>
      </c>
      <c r="I125" s="527">
        <f t="shared" si="49"/>
        <v>183.50000000000003</v>
      </c>
      <c r="J125" s="526">
        <f t="shared" si="33"/>
        <v>18166.500000000004</v>
      </c>
      <c r="K125" s="526">
        <f t="shared" si="29"/>
        <v>66039</v>
      </c>
    </row>
    <row r="126" spans="1:11" ht="13.35" customHeight="1" outlineLevel="2" x14ac:dyDescent="0.25">
      <c r="A126" s="518" t="s">
        <v>23</v>
      </c>
      <c r="B126" s="528" t="s">
        <v>29</v>
      </c>
      <c r="C126" s="523">
        <f>'3.1.1. SACRIFICIO MACHOS'!D111</f>
        <v>147</v>
      </c>
      <c r="D126" s="524">
        <f>'3.2.1. PESO BOVINOS MACHOS'!Q125</f>
        <v>195.33333333333334</v>
      </c>
      <c r="E126" s="525">
        <f t="shared" si="48"/>
        <v>117.2</v>
      </c>
      <c r="F126" s="526">
        <f t="shared" si="34"/>
        <v>17228.400000000001</v>
      </c>
      <c r="G126" s="523">
        <f>'3.1.2. SACRIFICIO HEMBRAS'!D125</f>
        <v>264</v>
      </c>
      <c r="H126" s="524">
        <f>'3.2.2. PESO BOVINOS HEMBRAS'!Q125</f>
        <v>165.33333333333334</v>
      </c>
      <c r="I126" s="527">
        <f t="shared" si="49"/>
        <v>99.2</v>
      </c>
      <c r="J126" s="526">
        <f t="shared" si="33"/>
        <v>26188.799999999999</v>
      </c>
      <c r="K126" s="526">
        <f t="shared" si="29"/>
        <v>43417.2</v>
      </c>
    </row>
    <row r="127" spans="1:11" ht="13.35" customHeight="1" outlineLevel="2" x14ac:dyDescent="0.25">
      <c r="A127" s="518" t="s">
        <v>23</v>
      </c>
      <c r="B127" s="528" t="s">
        <v>28</v>
      </c>
      <c r="C127" s="523">
        <f>'3.1.1. SACRIFICIO MACHOS'!D112</f>
        <v>600</v>
      </c>
      <c r="D127" s="524">
        <f>'3.2.1. PESO BOVINOS MACHOS'!Q126</f>
        <v>600</v>
      </c>
      <c r="E127" s="525">
        <f t="shared" si="48"/>
        <v>360</v>
      </c>
      <c r="F127" s="526">
        <f t="shared" si="34"/>
        <v>216000</v>
      </c>
      <c r="G127" s="523">
        <f>'3.1.2. SACRIFICIO HEMBRAS'!D126</f>
        <v>2160</v>
      </c>
      <c r="H127" s="524">
        <f>'3.2.2. PESO BOVINOS HEMBRAS'!Q126</f>
        <v>500</v>
      </c>
      <c r="I127" s="527">
        <f t="shared" si="49"/>
        <v>300</v>
      </c>
      <c r="J127" s="526">
        <f t="shared" si="33"/>
        <v>648000</v>
      </c>
      <c r="K127" s="526">
        <f t="shared" si="29"/>
        <v>864000</v>
      </c>
    </row>
    <row r="128" spans="1:11" ht="13.35" customHeight="1" outlineLevel="2" x14ac:dyDescent="0.25">
      <c r="A128" s="518" t="s">
        <v>23</v>
      </c>
      <c r="B128" s="528" t="s">
        <v>27</v>
      </c>
      <c r="C128" s="523">
        <f>'3.1.1. SACRIFICIO MACHOS'!D113</f>
        <v>217</v>
      </c>
      <c r="D128" s="524">
        <f>'3.2.1. PESO BOVINOS MACHOS'!Q127</f>
        <v>410.41666666666669</v>
      </c>
      <c r="E128" s="525">
        <f t="shared" si="48"/>
        <v>246.25</v>
      </c>
      <c r="F128" s="526">
        <f t="shared" si="34"/>
        <v>53436.25</v>
      </c>
      <c r="G128" s="523">
        <f>'3.1.2. SACRIFICIO HEMBRAS'!D127</f>
        <v>134</v>
      </c>
      <c r="H128" s="524">
        <f>'3.2.2. PESO BOVINOS HEMBRAS'!Q127</f>
        <v>310.41666666666663</v>
      </c>
      <c r="I128" s="527">
        <f t="shared" si="49"/>
        <v>186.24999999999997</v>
      </c>
      <c r="J128" s="526">
        <f t="shared" si="33"/>
        <v>24957.499999999996</v>
      </c>
      <c r="K128" s="526">
        <f t="shared" si="29"/>
        <v>78393.75</v>
      </c>
    </row>
    <row r="129" spans="1:11" ht="13.35" customHeight="1" outlineLevel="2" x14ac:dyDescent="0.25">
      <c r="A129" s="518" t="s">
        <v>23</v>
      </c>
      <c r="B129" s="528" t="s">
        <v>26</v>
      </c>
      <c r="C129" s="523">
        <f>'3.1.1. SACRIFICIO MACHOS'!D114</f>
        <v>792</v>
      </c>
      <c r="D129" s="524">
        <f>'3.2.1. PESO BOVINOS MACHOS'!Q128</f>
        <v>600</v>
      </c>
      <c r="E129" s="525">
        <f t="shared" si="48"/>
        <v>360</v>
      </c>
      <c r="F129" s="526">
        <f t="shared" si="34"/>
        <v>285120</v>
      </c>
      <c r="G129" s="523">
        <f>'3.1.2. SACRIFICIO HEMBRAS'!D128</f>
        <v>2153</v>
      </c>
      <c r="H129" s="524">
        <f>'3.2.2. PESO BOVINOS HEMBRAS'!Q128</f>
        <v>500</v>
      </c>
      <c r="I129" s="527">
        <f t="shared" si="49"/>
        <v>300</v>
      </c>
      <c r="J129" s="526">
        <f t="shared" si="33"/>
        <v>645900</v>
      </c>
      <c r="K129" s="526">
        <f t="shared" si="29"/>
        <v>931020</v>
      </c>
    </row>
    <row r="130" spans="1:11" ht="13.35" customHeight="1" outlineLevel="2" x14ac:dyDescent="0.25">
      <c r="A130" s="518" t="s">
        <v>23</v>
      </c>
      <c r="B130" s="528" t="s">
        <v>1</v>
      </c>
      <c r="C130" s="523">
        <f>'3.1.1. SACRIFICIO MACHOS'!D115</f>
        <v>0</v>
      </c>
      <c r="D130" s="524">
        <f>'3.2.1. PESO BOVINOS MACHOS'!Q129</f>
        <v>600</v>
      </c>
      <c r="E130" s="525">
        <f t="shared" si="48"/>
        <v>360</v>
      </c>
      <c r="F130" s="526">
        <f t="shared" si="34"/>
        <v>0</v>
      </c>
      <c r="G130" s="523">
        <f>'3.1.2. SACRIFICIO HEMBRAS'!D129</f>
        <v>0</v>
      </c>
      <c r="H130" s="524">
        <f>'3.2.2. PESO BOVINOS HEMBRAS'!Q129</f>
        <v>500</v>
      </c>
      <c r="I130" s="527">
        <f t="shared" si="49"/>
        <v>300</v>
      </c>
      <c r="J130" s="526">
        <f t="shared" si="33"/>
        <v>0</v>
      </c>
      <c r="K130" s="526">
        <f t="shared" si="29"/>
        <v>0</v>
      </c>
    </row>
    <row r="131" spans="1:11" ht="13.35" customHeight="1" outlineLevel="2" x14ac:dyDescent="0.25">
      <c r="A131" s="518" t="s">
        <v>23</v>
      </c>
      <c r="B131" s="528" t="s">
        <v>25</v>
      </c>
      <c r="C131" s="523">
        <f>'3.1.1. SACRIFICIO MACHOS'!D116</f>
        <v>125</v>
      </c>
      <c r="D131" s="524">
        <f>'3.2.1. PESO BOVINOS MACHOS'!Q130</f>
        <v>299.16666666666663</v>
      </c>
      <c r="E131" s="525">
        <f t="shared" si="48"/>
        <v>179.49999999999997</v>
      </c>
      <c r="F131" s="526">
        <f t="shared" si="34"/>
        <v>22437.499999999996</v>
      </c>
      <c r="G131" s="523">
        <f>'3.1.2. SACRIFICIO HEMBRAS'!D130</f>
        <v>9</v>
      </c>
      <c r="H131" s="524">
        <f>'3.2.2. PESO BOVINOS HEMBRAS'!Q130</f>
        <v>285.55555555555554</v>
      </c>
      <c r="I131" s="527">
        <f t="shared" si="49"/>
        <v>171.33333333333331</v>
      </c>
      <c r="J131" s="526">
        <f t="shared" si="33"/>
        <v>1541.9999999999998</v>
      </c>
      <c r="K131" s="526">
        <f t="shared" si="29"/>
        <v>23979.499999999996</v>
      </c>
    </row>
    <row r="132" spans="1:11" ht="13.35" customHeight="1" outlineLevel="2" x14ac:dyDescent="0.25">
      <c r="A132" s="518" t="s">
        <v>23</v>
      </c>
      <c r="B132" s="528" t="s">
        <v>24</v>
      </c>
      <c r="C132" s="523">
        <f>'3.1.1. SACRIFICIO MACHOS'!D117</f>
        <v>60</v>
      </c>
      <c r="D132" s="524">
        <f>'3.2.1. PESO BOVINOS MACHOS'!Q131</f>
        <v>480</v>
      </c>
      <c r="E132" s="525">
        <f t="shared" si="48"/>
        <v>288</v>
      </c>
      <c r="F132" s="526">
        <f t="shared" si="34"/>
        <v>17280</v>
      </c>
      <c r="G132" s="523">
        <f>'3.1.2. SACRIFICIO HEMBRAS'!D131</f>
        <v>24</v>
      </c>
      <c r="H132" s="524">
        <f>'3.2.2. PESO BOVINOS HEMBRAS'!Q131</f>
        <v>420</v>
      </c>
      <c r="I132" s="527">
        <f t="shared" si="49"/>
        <v>252</v>
      </c>
      <c r="J132" s="526">
        <f t="shared" si="33"/>
        <v>6048</v>
      </c>
      <c r="K132" s="526">
        <f t="shared" si="29"/>
        <v>23328</v>
      </c>
    </row>
    <row r="133" spans="1:11" ht="13.35" customHeight="1" outlineLevel="2" thickBot="1" x14ac:dyDescent="0.3">
      <c r="A133" s="673" t="s">
        <v>23</v>
      </c>
      <c r="B133" s="674" t="s">
        <v>23</v>
      </c>
      <c r="C133" s="675">
        <f>'3.1.1. SACRIFICIO MACHOS'!D118</f>
        <v>2719</v>
      </c>
      <c r="D133" s="675">
        <f>'3.2.1. PESO BOVINOS MACHOS'!Q132</f>
        <v>411.75</v>
      </c>
      <c r="E133" s="676">
        <f t="shared" si="48"/>
        <v>247.04999999999998</v>
      </c>
      <c r="F133" s="676">
        <f>IF(ISERROR(C133*E133),"-",C133*E133)</f>
        <v>671728.95</v>
      </c>
      <c r="G133" s="675">
        <f>'3.1.2. SACRIFICIO HEMBRAS'!D132</f>
        <v>2790</v>
      </c>
      <c r="H133" s="675">
        <f>'3.2.2. PESO BOVINOS HEMBRAS'!Q132</f>
        <v>378.33333333333331</v>
      </c>
      <c r="I133" s="676">
        <f t="shared" si="49"/>
        <v>226.99999999999997</v>
      </c>
      <c r="J133" s="676">
        <f t="shared" si="33"/>
        <v>633329.99999999988</v>
      </c>
      <c r="K133" s="676">
        <f t="shared" ref="K133" si="50">J133+F133</f>
        <v>1305058.9499999997</v>
      </c>
    </row>
    <row r="134" spans="1:11" ht="13.35" customHeight="1" outlineLevel="1" thickBot="1" x14ac:dyDescent="0.3">
      <c r="A134" s="696" t="s">
        <v>551</v>
      </c>
      <c r="B134" s="697"/>
      <c r="C134" s="698">
        <f t="shared" ref="C134:K134" si="51">SUBTOTAL(9,C124:C133)</f>
        <v>5256</v>
      </c>
      <c r="D134" s="698">
        <f t="shared" si="51"/>
        <v>4480.833333333333</v>
      </c>
      <c r="E134" s="677">
        <f t="shared" si="51"/>
        <v>2688.5</v>
      </c>
      <c r="F134" s="677">
        <f t="shared" si="51"/>
        <v>1445388.6</v>
      </c>
      <c r="G134" s="698">
        <f t="shared" si="51"/>
        <v>7788</v>
      </c>
      <c r="H134" s="698">
        <f t="shared" si="51"/>
        <v>3765.4722222222226</v>
      </c>
      <c r="I134" s="677">
        <f t="shared" si="51"/>
        <v>2259.2833333333333</v>
      </c>
      <c r="J134" s="677">
        <f t="shared" si="51"/>
        <v>2041332.7999999998</v>
      </c>
      <c r="K134" s="678">
        <f t="shared" si="51"/>
        <v>3486721.4</v>
      </c>
    </row>
    <row r="135" spans="1:11" ht="13.35" customHeight="1" thickBot="1" x14ac:dyDescent="0.3">
      <c r="A135" s="699" t="s">
        <v>552</v>
      </c>
      <c r="B135" s="700"/>
      <c r="C135" s="701">
        <f t="shared" ref="C135:K135" si="52">SUBTOTAL(9,C4:C133)</f>
        <v>140576</v>
      </c>
      <c r="D135" s="701">
        <f t="shared" si="52"/>
        <v>44785.26273593073</v>
      </c>
      <c r="E135" s="689">
        <f t="shared" si="52"/>
        <v>26871.157641558442</v>
      </c>
      <c r="F135" s="689">
        <f t="shared" si="52"/>
        <v>36231832.771184422</v>
      </c>
      <c r="G135" s="701">
        <f t="shared" si="52"/>
        <v>117632</v>
      </c>
      <c r="H135" s="701">
        <f t="shared" si="52"/>
        <v>38792.234343434349</v>
      </c>
      <c r="I135" s="689">
        <f t="shared" si="52"/>
        <v>23275.340606060603</v>
      </c>
      <c r="J135" s="689">
        <f t="shared" si="52"/>
        <v>24316619.063636366</v>
      </c>
      <c r="K135" s="690">
        <f t="shared" si="52"/>
        <v>60548451.834820785</v>
      </c>
    </row>
    <row r="136" spans="1:11" ht="15.75" thickBot="1" x14ac:dyDescent="0.3">
      <c r="C136" s="672"/>
      <c r="D136" s="535"/>
      <c r="E136" s="535"/>
      <c r="F136" s="535"/>
      <c r="G136" s="535"/>
    </row>
    <row r="137" spans="1:11" ht="19.5" thickBot="1" x14ac:dyDescent="0.35">
      <c r="D137" s="536" t="s">
        <v>716</v>
      </c>
      <c r="E137" s="537">
        <f>C135+G135</f>
        <v>258208</v>
      </c>
      <c r="G137" s="1102" t="s">
        <v>739</v>
      </c>
      <c r="H137" s="1103"/>
      <c r="I137" s="1104"/>
      <c r="J137" s="538">
        <f>(F135+J135)/1000</f>
        <v>60548.451834820793</v>
      </c>
      <c r="K137" s="538"/>
    </row>
    <row r="138" spans="1:11" x14ac:dyDescent="0.25">
      <c r="E138" s="539" t="b">
        <f>E137='[4]3. SACRIFICIO Y PRECIOS BOVINOS'!P863</f>
        <v>0</v>
      </c>
    </row>
  </sheetData>
  <sheetProtection sort="0" autoFilter="0"/>
  <autoFilter ref="A3:K134" xr:uid="{00000000-0009-0000-0000-00000B000000}"/>
  <mergeCells count="2">
    <mergeCell ref="C2:J2"/>
    <mergeCell ref="G137:I137"/>
  </mergeCells>
  <hyperlinks>
    <hyperlink ref="A1" location="PRESENTACIÓN!A1" display="PRESENTACIÓN!A1" xr:uid="{00000000-0004-0000-0B00-000000000000}"/>
  </hyperlinks>
  <pageMargins left="0.70866141732283472" right="0.70866141732283472" top="0.74803149606299213" bottom="0.74803149606299213" header="0.31496062992125984" footer="0.31496062992125984"/>
  <pageSetup scale="65"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S135"/>
  <sheetViews>
    <sheetView zoomScaleNormal="100" workbookViewId="0">
      <pane xSplit="3" ySplit="2" topLeftCell="D3" activePane="bottomRight" state="frozen"/>
      <selection activeCell="A5" sqref="A5:W137"/>
      <selection pane="topRight" activeCell="A5" sqref="A5:W137"/>
      <selection pane="bottomLeft" activeCell="A5" sqref="A5:W137"/>
      <selection pane="bottomRight"/>
    </sheetView>
  </sheetViews>
  <sheetFormatPr baseColWidth="10" defaultRowHeight="15" outlineLevelRow="2" x14ac:dyDescent="0.25"/>
  <cols>
    <col min="1" max="3" width="18.7109375" customWidth="1"/>
    <col min="4" max="4" width="17" customWidth="1"/>
    <col min="5" max="5" width="34.7109375" customWidth="1"/>
    <col min="6" max="6" width="17.28515625" customWidth="1"/>
    <col min="7" max="7" width="31.140625" customWidth="1"/>
    <col min="8" max="8" width="11.42578125" customWidth="1"/>
    <col min="9" max="9" width="31.5703125" customWidth="1"/>
    <col min="10" max="10" width="12.42578125" customWidth="1"/>
    <col min="11" max="11" width="39.28515625" customWidth="1"/>
    <col min="12" max="12" width="15" customWidth="1"/>
    <col min="13" max="13" width="28.5703125" customWidth="1"/>
    <col min="14" max="14" width="15.5703125" customWidth="1"/>
    <col min="17" max="17" width="14.42578125" customWidth="1"/>
    <col min="18" max="18" width="15.28515625" customWidth="1"/>
  </cols>
  <sheetData>
    <row r="1" spans="1:19" ht="54" customHeight="1" thickBot="1" x14ac:dyDescent="0.3">
      <c r="A1" s="99" t="s">
        <v>490</v>
      </c>
      <c r="D1" s="1105" t="s">
        <v>466</v>
      </c>
      <c r="E1" s="1106"/>
      <c r="F1" s="1106"/>
      <c r="G1" s="1107"/>
    </row>
    <row r="2" spans="1:19" ht="60" x14ac:dyDescent="0.25">
      <c r="A2" s="88" t="s">
        <v>410</v>
      </c>
      <c r="B2" s="88" t="s">
        <v>2</v>
      </c>
      <c r="C2" s="88" t="s">
        <v>411</v>
      </c>
      <c r="D2" s="88" t="s">
        <v>456</v>
      </c>
      <c r="E2" s="88" t="s">
        <v>457</v>
      </c>
      <c r="F2" s="88" t="s">
        <v>458</v>
      </c>
      <c r="G2" s="88" t="s">
        <v>459</v>
      </c>
      <c r="H2" s="88" t="s">
        <v>462</v>
      </c>
      <c r="I2" s="88" t="s">
        <v>463</v>
      </c>
      <c r="J2" s="88" t="s">
        <v>460</v>
      </c>
      <c r="K2" s="88" t="s">
        <v>461</v>
      </c>
      <c r="L2" s="89" t="s">
        <v>464</v>
      </c>
      <c r="M2" s="88" t="s">
        <v>465</v>
      </c>
      <c r="N2" s="88" t="s">
        <v>452</v>
      </c>
      <c r="O2" s="155" t="s">
        <v>453</v>
      </c>
      <c r="P2" s="155" t="s">
        <v>454</v>
      </c>
      <c r="Q2" s="155" t="s">
        <v>455</v>
      </c>
      <c r="R2" s="158" t="s">
        <v>649</v>
      </c>
    </row>
    <row r="3" spans="1:19" outlineLevel="2" x14ac:dyDescent="0.25">
      <c r="A3" s="4" t="s">
        <v>421</v>
      </c>
      <c r="B3" s="4" t="s">
        <v>126</v>
      </c>
      <c r="C3" s="4">
        <v>25183</v>
      </c>
      <c r="D3" s="83">
        <v>4200</v>
      </c>
      <c r="E3" s="83" t="s">
        <v>240</v>
      </c>
      <c r="F3" s="84">
        <v>870</v>
      </c>
      <c r="G3" s="84" t="s">
        <v>239</v>
      </c>
      <c r="H3" s="85">
        <v>850</v>
      </c>
      <c r="I3" s="85" t="s">
        <v>250</v>
      </c>
      <c r="J3" s="86">
        <v>2100</v>
      </c>
      <c r="K3" s="86" t="s">
        <v>241</v>
      </c>
      <c r="L3" s="87">
        <v>250</v>
      </c>
      <c r="M3" s="87" t="s">
        <v>256</v>
      </c>
      <c r="N3" s="215">
        <f>D3+F3+H3+L3+J3</f>
        <v>8270</v>
      </c>
      <c r="O3" s="152">
        <f t="shared" ref="O3:O9" si="0">R3/N3</f>
        <v>3.8261185006045948</v>
      </c>
      <c r="P3" s="4">
        <v>29322.5</v>
      </c>
      <c r="Q3" s="153">
        <f t="shared" ref="Q3:Q38" si="1">N3*100/P3</f>
        <v>28.203597919686249</v>
      </c>
      <c r="R3" s="154">
        <v>31642</v>
      </c>
      <c r="S3" s="130">
        <f>SUM(D3:D9+F3:F9+H3:H9+J3:J9+L3:L9)</f>
        <v>8270</v>
      </c>
    </row>
    <row r="4" spans="1:19" outlineLevel="2" x14ac:dyDescent="0.25">
      <c r="A4" s="4" t="s">
        <v>421</v>
      </c>
      <c r="B4" s="4" t="s">
        <v>21</v>
      </c>
      <c r="C4" s="4">
        <v>25426</v>
      </c>
      <c r="D4" s="83">
        <v>10630</v>
      </c>
      <c r="E4" s="83" t="s">
        <v>240</v>
      </c>
      <c r="F4" s="84">
        <v>525</v>
      </c>
      <c r="G4" s="84" t="s">
        <v>254</v>
      </c>
      <c r="H4" s="85">
        <v>35</v>
      </c>
      <c r="I4" s="85" t="s">
        <v>239</v>
      </c>
      <c r="J4" s="86">
        <v>157</v>
      </c>
      <c r="K4" s="86" t="s">
        <v>241</v>
      </c>
      <c r="L4" s="87">
        <v>30</v>
      </c>
      <c r="M4" s="87" t="s">
        <v>263</v>
      </c>
      <c r="N4" s="215">
        <f t="shared" ref="N4:N75" si="2">D4+F4+H4+L4+J4</f>
        <v>11377</v>
      </c>
      <c r="O4" s="152">
        <f t="shared" si="0"/>
        <v>1.1932846971960973</v>
      </c>
      <c r="P4" s="4">
        <v>21875</v>
      </c>
      <c r="Q4" s="153">
        <f t="shared" si="1"/>
        <v>52.009142857142855</v>
      </c>
      <c r="R4" s="154">
        <v>13576</v>
      </c>
    </row>
    <row r="5" spans="1:19" outlineLevel="2" x14ac:dyDescent="0.25">
      <c r="A5" s="4" t="s">
        <v>421</v>
      </c>
      <c r="B5" s="4" t="s">
        <v>125</v>
      </c>
      <c r="C5" s="4">
        <v>25436</v>
      </c>
      <c r="D5" s="83">
        <v>3910</v>
      </c>
      <c r="E5" s="83" t="s">
        <v>240</v>
      </c>
      <c r="F5" s="84">
        <v>30</v>
      </c>
      <c r="G5" s="84" t="s">
        <v>254</v>
      </c>
      <c r="H5" s="85"/>
      <c r="I5" s="85"/>
      <c r="J5" s="86">
        <v>20</v>
      </c>
      <c r="K5" s="86" t="s">
        <v>244</v>
      </c>
      <c r="L5" s="87">
        <v>10</v>
      </c>
      <c r="M5" s="87" t="s">
        <v>258</v>
      </c>
      <c r="N5" s="215">
        <f t="shared" si="2"/>
        <v>3970</v>
      </c>
      <c r="O5" s="152">
        <f t="shared" si="0"/>
        <v>1.7763224181360202</v>
      </c>
      <c r="P5" s="4">
        <v>10462.5</v>
      </c>
      <c r="Q5" s="153">
        <f t="shared" si="1"/>
        <v>37.945041816009557</v>
      </c>
      <c r="R5" s="154">
        <v>7052</v>
      </c>
    </row>
    <row r="6" spans="1:19" outlineLevel="2" x14ac:dyDescent="0.25">
      <c r="A6" s="4" t="s">
        <v>421</v>
      </c>
      <c r="B6" s="4" t="s">
        <v>124</v>
      </c>
      <c r="C6" s="4">
        <v>25736</v>
      </c>
      <c r="D6" s="83">
        <v>6667</v>
      </c>
      <c r="E6" s="83" t="s">
        <v>240</v>
      </c>
      <c r="F6" s="84"/>
      <c r="G6" s="84"/>
      <c r="H6" s="85">
        <v>50</v>
      </c>
      <c r="I6" s="85" t="s">
        <v>239</v>
      </c>
      <c r="J6" s="86">
        <v>1047</v>
      </c>
      <c r="K6" s="86" t="s">
        <v>241</v>
      </c>
      <c r="L6" s="87">
        <v>66</v>
      </c>
      <c r="M6" s="87" t="s">
        <v>324</v>
      </c>
      <c r="N6" s="215">
        <f t="shared" si="2"/>
        <v>7830</v>
      </c>
      <c r="O6" s="152">
        <f t="shared" si="0"/>
        <v>1.915581098339719</v>
      </c>
      <c r="P6" s="4">
        <v>12250</v>
      </c>
      <c r="Q6" s="153">
        <f t="shared" si="1"/>
        <v>63.918367346938773</v>
      </c>
      <c r="R6" s="154">
        <v>14999</v>
      </c>
    </row>
    <row r="7" spans="1:19" outlineLevel="2" x14ac:dyDescent="0.25">
      <c r="A7" s="4" t="s">
        <v>421</v>
      </c>
      <c r="B7" s="4" t="s">
        <v>123</v>
      </c>
      <c r="C7" s="4">
        <v>25772</v>
      </c>
      <c r="D7" s="83">
        <v>11210</v>
      </c>
      <c r="E7" s="83" t="s">
        <v>240</v>
      </c>
      <c r="F7" s="84">
        <v>120</v>
      </c>
      <c r="G7" s="84" t="s">
        <v>239</v>
      </c>
      <c r="H7" s="85">
        <v>58</v>
      </c>
      <c r="I7" s="85" t="s">
        <v>239</v>
      </c>
      <c r="J7" s="86">
        <v>2021</v>
      </c>
      <c r="K7" s="86" t="s">
        <v>241</v>
      </c>
      <c r="L7" s="87"/>
      <c r="M7" s="87"/>
      <c r="N7" s="215">
        <f t="shared" si="2"/>
        <v>13409</v>
      </c>
      <c r="O7" s="152">
        <f t="shared" si="0"/>
        <v>1.3912297710492953</v>
      </c>
      <c r="P7" s="4">
        <v>18527.5</v>
      </c>
      <c r="Q7" s="153">
        <f t="shared" si="1"/>
        <v>72.373498853056262</v>
      </c>
      <c r="R7" s="154">
        <v>18655</v>
      </c>
    </row>
    <row r="8" spans="1:19" outlineLevel="2" x14ac:dyDescent="0.25">
      <c r="A8" s="4" t="s">
        <v>421</v>
      </c>
      <c r="B8" s="4" t="s">
        <v>122</v>
      </c>
      <c r="C8" s="4">
        <v>25807</v>
      </c>
      <c r="D8" s="83">
        <v>3000</v>
      </c>
      <c r="E8" s="83" t="s">
        <v>240</v>
      </c>
      <c r="F8" s="84">
        <v>25</v>
      </c>
      <c r="G8" s="84" t="s">
        <v>244</v>
      </c>
      <c r="H8" s="85">
        <v>3</v>
      </c>
      <c r="I8" s="85" t="s">
        <v>239</v>
      </c>
      <c r="J8" s="86">
        <v>6</v>
      </c>
      <c r="K8" s="86" t="s">
        <v>262</v>
      </c>
      <c r="L8" s="87"/>
      <c r="M8" s="87"/>
      <c r="N8" s="215">
        <f t="shared" si="2"/>
        <v>3034</v>
      </c>
      <c r="O8" s="152">
        <f t="shared" si="0"/>
        <v>1.1684245220830587</v>
      </c>
      <c r="P8" s="4">
        <v>5640</v>
      </c>
      <c r="Q8" s="153">
        <f t="shared" si="1"/>
        <v>53.794326241134755</v>
      </c>
      <c r="R8" s="154">
        <v>3545</v>
      </c>
    </row>
    <row r="9" spans="1:19" ht="15.75" outlineLevel="2" thickBot="1" x14ac:dyDescent="0.3">
      <c r="A9" s="94" t="s">
        <v>421</v>
      </c>
      <c r="B9" s="94" t="s">
        <v>121</v>
      </c>
      <c r="C9" s="94">
        <v>25873</v>
      </c>
      <c r="D9" s="339">
        <v>3864</v>
      </c>
      <c r="E9" s="339" t="s">
        <v>240</v>
      </c>
      <c r="F9" s="340">
        <v>25</v>
      </c>
      <c r="G9" s="340" t="s">
        <v>256</v>
      </c>
      <c r="H9" s="120">
        <v>22</v>
      </c>
      <c r="I9" s="120" t="s">
        <v>250</v>
      </c>
      <c r="J9" s="341">
        <v>7775</v>
      </c>
      <c r="K9" s="341" t="s">
        <v>241</v>
      </c>
      <c r="L9" s="267">
        <v>6.5</v>
      </c>
      <c r="M9" s="342" t="s">
        <v>256</v>
      </c>
      <c r="N9" s="283">
        <f t="shared" si="2"/>
        <v>11692.5</v>
      </c>
      <c r="O9" s="343">
        <f t="shared" si="0"/>
        <v>2.7558691468890313</v>
      </c>
      <c r="P9" s="94">
        <v>22487.5</v>
      </c>
      <c r="Q9" s="344">
        <f t="shared" si="1"/>
        <v>51.995553085047248</v>
      </c>
      <c r="R9" s="345">
        <v>32223</v>
      </c>
    </row>
    <row r="10" spans="1:19" ht="15.75" outlineLevel="1" thickBot="1" x14ac:dyDescent="0.3">
      <c r="A10" s="346" t="s">
        <v>537</v>
      </c>
      <c r="B10" s="349"/>
      <c r="C10" s="349"/>
      <c r="D10" s="349">
        <f>SUBTOTAL(9,D3:D9)</f>
        <v>43481</v>
      </c>
      <c r="E10" s="349"/>
      <c r="F10" s="349">
        <f>SUBTOTAL(9,F3:F9)</f>
        <v>1595</v>
      </c>
      <c r="G10" s="349"/>
      <c r="H10" s="349">
        <f>SUBTOTAL(9,H3:H9)</f>
        <v>1018</v>
      </c>
      <c r="I10" s="349"/>
      <c r="J10" s="349">
        <f>SUBTOTAL(9,J3:J9)</f>
        <v>13126</v>
      </c>
      <c r="K10" s="349"/>
      <c r="L10" s="350">
        <f>SUBTOTAL(9,L3:L9)</f>
        <v>362.5</v>
      </c>
      <c r="M10" s="349"/>
      <c r="N10" s="351">
        <f>SUBTOTAL(9,N3:N9)</f>
        <v>59582.5</v>
      </c>
      <c r="O10" s="352"/>
      <c r="P10" s="349">
        <f>SUBTOTAL(9,P3:P9)</f>
        <v>120565</v>
      </c>
      <c r="Q10" s="353"/>
      <c r="R10" s="347">
        <f>SUBTOTAL(9,R3:R9)</f>
        <v>121692</v>
      </c>
      <c r="S10">
        <f>SUBTOTAL(9,S3:S9)</f>
        <v>8270</v>
      </c>
    </row>
    <row r="11" spans="1:19" outlineLevel="2" x14ac:dyDescent="0.25">
      <c r="A11" s="39" t="s">
        <v>412</v>
      </c>
      <c r="B11" s="39" t="s">
        <v>120</v>
      </c>
      <c r="C11" s="39">
        <v>25001</v>
      </c>
      <c r="D11" s="331">
        <v>3700</v>
      </c>
      <c r="E11" s="331" t="s">
        <v>277</v>
      </c>
      <c r="F11" s="332">
        <v>460</v>
      </c>
      <c r="G11" s="332" t="s">
        <v>244</v>
      </c>
      <c r="H11" s="333">
        <v>80</v>
      </c>
      <c r="I11" s="333" t="s">
        <v>239</v>
      </c>
      <c r="J11" s="334">
        <v>50</v>
      </c>
      <c r="K11" s="334" t="s">
        <v>253</v>
      </c>
      <c r="L11" s="335">
        <v>20</v>
      </c>
      <c r="M11" s="335" t="s">
        <v>275</v>
      </c>
      <c r="N11" s="282">
        <f t="shared" si="2"/>
        <v>4310</v>
      </c>
      <c r="O11" s="336">
        <f t="shared" ref="O11:O18" si="3">R11/N11</f>
        <v>1.5549883990719258</v>
      </c>
      <c r="P11" s="39">
        <v>7625</v>
      </c>
      <c r="Q11" s="337">
        <f t="shared" si="1"/>
        <v>56.524590163934427</v>
      </c>
      <c r="R11" s="338">
        <v>6702</v>
      </c>
    </row>
    <row r="12" spans="1:19" outlineLevel="2" x14ac:dyDescent="0.25">
      <c r="A12" s="4" t="s">
        <v>412</v>
      </c>
      <c r="B12" s="4" t="s">
        <v>119</v>
      </c>
      <c r="C12" s="4">
        <v>25307</v>
      </c>
      <c r="D12" s="83">
        <v>4200</v>
      </c>
      <c r="E12" s="83" t="s">
        <v>277</v>
      </c>
      <c r="F12" s="84">
        <v>4</v>
      </c>
      <c r="G12" s="84" t="s">
        <v>280</v>
      </c>
      <c r="H12" s="85">
        <v>80</v>
      </c>
      <c r="I12" s="85" t="s">
        <v>250</v>
      </c>
      <c r="J12" s="86">
        <v>74</v>
      </c>
      <c r="K12" s="86" t="s">
        <v>323</v>
      </c>
      <c r="L12" s="87"/>
      <c r="M12" s="87"/>
      <c r="N12" s="215">
        <f t="shared" si="2"/>
        <v>4358</v>
      </c>
      <c r="O12" s="152">
        <f t="shared" si="3"/>
        <v>1.3164295548416705</v>
      </c>
      <c r="P12" s="4">
        <v>12937.5</v>
      </c>
      <c r="Q12" s="153">
        <f t="shared" si="1"/>
        <v>33.685024154589371</v>
      </c>
      <c r="R12" s="154">
        <v>5737</v>
      </c>
    </row>
    <row r="13" spans="1:19" outlineLevel="2" x14ac:dyDescent="0.25">
      <c r="A13" s="4" t="s">
        <v>412</v>
      </c>
      <c r="B13" s="4" t="s">
        <v>118</v>
      </c>
      <c r="C13" s="4">
        <v>25324</v>
      </c>
      <c r="D13" s="83">
        <v>3205</v>
      </c>
      <c r="E13" s="83" t="s">
        <v>277</v>
      </c>
      <c r="F13" s="84">
        <v>14</v>
      </c>
      <c r="G13" s="84" t="s">
        <v>280</v>
      </c>
      <c r="H13" s="85"/>
      <c r="I13" s="85"/>
      <c r="J13" s="86">
        <v>472</v>
      </c>
      <c r="K13" s="86" t="s">
        <v>262</v>
      </c>
      <c r="L13" s="87"/>
      <c r="M13" s="87"/>
      <c r="N13" s="215">
        <f t="shared" si="2"/>
        <v>3691</v>
      </c>
      <c r="O13" s="152">
        <f t="shared" si="3"/>
        <v>0.68057437008940669</v>
      </c>
      <c r="P13" s="4">
        <v>8312</v>
      </c>
      <c r="Q13" s="153">
        <f t="shared" si="1"/>
        <v>44.405678537054861</v>
      </c>
      <c r="R13" s="154">
        <v>2512</v>
      </c>
    </row>
    <row r="14" spans="1:19" outlineLevel="2" x14ac:dyDescent="0.25">
      <c r="A14" s="4" t="s">
        <v>412</v>
      </c>
      <c r="B14" s="4" t="s">
        <v>117</v>
      </c>
      <c r="C14" s="4">
        <v>25368</v>
      </c>
      <c r="D14" s="83">
        <v>5425</v>
      </c>
      <c r="E14" s="83" t="s">
        <v>277</v>
      </c>
      <c r="F14" s="84">
        <v>6</v>
      </c>
      <c r="G14" s="84" t="s">
        <v>278</v>
      </c>
      <c r="H14" s="85"/>
      <c r="I14" s="85"/>
      <c r="J14" s="86">
        <v>45</v>
      </c>
      <c r="K14" s="86" t="s">
        <v>273</v>
      </c>
      <c r="L14" s="87"/>
      <c r="M14" s="87"/>
      <c r="N14" s="215">
        <f t="shared" si="2"/>
        <v>5476</v>
      </c>
      <c r="O14" s="152">
        <f t="shared" si="3"/>
        <v>0.92366691015339664</v>
      </c>
      <c r="P14" s="4">
        <v>22250</v>
      </c>
      <c r="Q14" s="153">
        <f t="shared" si="1"/>
        <v>24.611235955056181</v>
      </c>
      <c r="R14" s="154">
        <v>5058</v>
      </c>
    </row>
    <row r="15" spans="1:19" outlineLevel="2" x14ac:dyDescent="0.25">
      <c r="A15" s="4" t="s">
        <v>412</v>
      </c>
      <c r="B15" s="4" t="s">
        <v>116</v>
      </c>
      <c r="C15" s="4">
        <v>25483</v>
      </c>
      <c r="D15" s="83">
        <v>800</v>
      </c>
      <c r="E15" s="83" t="s">
        <v>277</v>
      </c>
      <c r="F15" s="84">
        <v>12</v>
      </c>
      <c r="G15" s="84" t="s">
        <v>280</v>
      </c>
      <c r="H15" s="85">
        <v>100</v>
      </c>
      <c r="I15" s="85" t="s">
        <v>250</v>
      </c>
      <c r="J15" s="86">
        <v>440</v>
      </c>
      <c r="K15" s="86" t="s">
        <v>273</v>
      </c>
      <c r="L15" s="87"/>
      <c r="M15" s="87"/>
      <c r="N15" s="215">
        <f t="shared" si="2"/>
        <v>1352</v>
      </c>
      <c r="O15" s="152">
        <f t="shared" si="3"/>
        <v>0.86538461538461542</v>
      </c>
      <c r="P15" s="4">
        <v>5625</v>
      </c>
      <c r="Q15" s="153">
        <f t="shared" si="1"/>
        <v>24.035555555555554</v>
      </c>
      <c r="R15" s="154">
        <v>1170</v>
      </c>
    </row>
    <row r="16" spans="1:19" outlineLevel="2" x14ac:dyDescent="0.25">
      <c r="A16" s="4" t="s">
        <v>412</v>
      </c>
      <c r="B16" s="4" t="s">
        <v>115</v>
      </c>
      <c r="C16" s="4">
        <v>25488</v>
      </c>
      <c r="D16" s="83">
        <v>13180</v>
      </c>
      <c r="E16" s="83" t="s">
        <v>277</v>
      </c>
      <c r="F16" s="84">
        <v>9</v>
      </c>
      <c r="G16" s="84" t="s">
        <v>322</v>
      </c>
      <c r="H16" s="85">
        <v>3</v>
      </c>
      <c r="I16" s="85" t="s">
        <v>250</v>
      </c>
      <c r="J16" s="86">
        <v>49</v>
      </c>
      <c r="K16" s="86" t="s">
        <v>252</v>
      </c>
      <c r="L16" s="87">
        <v>14</v>
      </c>
      <c r="M16" s="87" t="s">
        <v>275</v>
      </c>
      <c r="N16" s="215">
        <f t="shared" si="2"/>
        <v>13255</v>
      </c>
      <c r="O16" s="152">
        <f t="shared" si="3"/>
        <v>0.46729536024141832</v>
      </c>
      <c r="P16" s="4">
        <v>22000</v>
      </c>
      <c r="Q16" s="153">
        <f t="shared" si="1"/>
        <v>60.25</v>
      </c>
      <c r="R16" s="154">
        <v>6194</v>
      </c>
    </row>
    <row r="17" spans="1:19" outlineLevel="2" x14ac:dyDescent="0.25">
      <c r="A17" s="4" t="s">
        <v>412</v>
      </c>
      <c r="B17" s="4" t="s">
        <v>114</v>
      </c>
      <c r="C17" s="4">
        <v>25612</v>
      </c>
      <c r="D17" s="83">
        <v>3050</v>
      </c>
      <c r="E17" s="83" t="s">
        <v>321</v>
      </c>
      <c r="F17" s="84">
        <v>45</v>
      </c>
      <c r="G17" s="84" t="s">
        <v>244</v>
      </c>
      <c r="H17" s="85">
        <v>120</v>
      </c>
      <c r="I17" s="85" t="s">
        <v>250</v>
      </c>
      <c r="J17" s="86">
        <v>2950</v>
      </c>
      <c r="K17" s="86" t="s">
        <v>277</v>
      </c>
      <c r="L17" s="87">
        <v>330</v>
      </c>
      <c r="M17" s="87" t="s">
        <v>273</v>
      </c>
      <c r="N17" s="215">
        <f t="shared" si="2"/>
        <v>6495</v>
      </c>
      <c r="O17" s="152">
        <f t="shared" si="3"/>
        <v>1.4287913779830639</v>
      </c>
      <c r="P17" s="4">
        <v>13470</v>
      </c>
      <c r="Q17" s="153">
        <f t="shared" si="1"/>
        <v>48.218262806236083</v>
      </c>
      <c r="R17" s="154">
        <v>9280</v>
      </c>
    </row>
    <row r="18" spans="1:19" ht="15.75" outlineLevel="2" thickBot="1" x14ac:dyDescent="0.3">
      <c r="A18" s="94" t="s">
        <v>412</v>
      </c>
      <c r="B18" s="94" t="s">
        <v>113</v>
      </c>
      <c r="C18" s="94">
        <v>25815</v>
      </c>
      <c r="D18" s="339">
        <v>7300</v>
      </c>
      <c r="E18" s="339" t="s">
        <v>277</v>
      </c>
      <c r="F18" s="340">
        <v>12</v>
      </c>
      <c r="G18" s="340" t="s">
        <v>280</v>
      </c>
      <c r="H18" s="120">
        <v>80</v>
      </c>
      <c r="I18" s="120" t="s">
        <v>250</v>
      </c>
      <c r="J18" s="341">
        <v>117</v>
      </c>
      <c r="K18" s="341" t="s">
        <v>253</v>
      </c>
      <c r="L18" s="342">
        <v>132</v>
      </c>
      <c r="M18" s="342" t="s">
        <v>296</v>
      </c>
      <c r="N18" s="283">
        <f t="shared" si="2"/>
        <v>7641</v>
      </c>
      <c r="O18" s="343">
        <f t="shared" si="3"/>
        <v>1.9553723334642064</v>
      </c>
      <c r="P18" s="94">
        <v>25060</v>
      </c>
      <c r="Q18" s="344">
        <f t="shared" si="1"/>
        <v>30.490822027134875</v>
      </c>
      <c r="R18" s="345">
        <v>14941</v>
      </c>
    </row>
    <row r="19" spans="1:19" ht="15.75" outlineLevel="1" thickBot="1" x14ac:dyDescent="0.3">
      <c r="A19" s="348" t="s">
        <v>538</v>
      </c>
      <c r="B19" s="349"/>
      <c r="C19" s="349"/>
      <c r="D19" s="349">
        <f>SUBTOTAL(9,D11:D18)</f>
        <v>40860</v>
      </c>
      <c r="E19" s="349"/>
      <c r="F19" s="349">
        <f>SUBTOTAL(9,F11:F18)</f>
        <v>562</v>
      </c>
      <c r="G19" s="349"/>
      <c r="H19" s="349">
        <f>SUBTOTAL(9,H11:H18)</f>
        <v>463</v>
      </c>
      <c r="I19" s="349"/>
      <c r="J19" s="349">
        <f>SUBTOTAL(9,J11:J18)</f>
        <v>4197</v>
      </c>
      <c r="K19" s="349"/>
      <c r="L19" s="349">
        <f>SUBTOTAL(9,L11:L18)</f>
        <v>496</v>
      </c>
      <c r="M19" s="349"/>
      <c r="N19" s="351">
        <f>SUBTOTAL(9,N11:N18)</f>
        <v>46578</v>
      </c>
      <c r="O19" s="352"/>
      <c r="P19" s="349">
        <f>SUBTOTAL(9,P11:P18)</f>
        <v>117279.5</v>
      </c>
      <c r="Q19" s="353"/>
      <c r="R19" s="347">
        <f>SUBTOTAL(9,R11:R18)</f>
        <v>51594</v>
      </c>
      <c r="S19">
        <f>SUBTOTAL(9,S11:S18)</f>
        <v>0</v>
      </c>
    </row>
    <row r="20" spans="1:19" outlineLevel="2" x14ac:dyDescent="0.25">
      <c r="A20" s="39" t="s">
        <v>419</v>
      </c>
      <c r="B20" s="39" t="s">
        <v>112</v>
      </c>
      <c r="C20" s="39">
        <v>25148</v>
      </c>
      <c r="D20" s="331">
        <v>25780</v>
      </c>
      <c r="E20" s="331" t="s">
        <v>253</v>
      </c>
      <c r="F20" s="332">
        <v>20</v>
      </c>
      <c r="G20" s="332" t="s">
        <v>278</v>
      </c>
      <c r="H20" s="333">
        <v>5</v>
      </c>
      <c r="I20" s="333" t="s">
        <v>320</v>
      </c>
      <c r="J20" s="334">
        <v>8670</v>
      </c>
      <c r="K20" s="334" t="s">
        <v>252</v>
      </c>
      <c r="L20" s="335">
        <v>40</v>
      </c>
      <c r="M20" s="335" t="s">
        <v>275</v>
      </c>
      <c r="N20" s="282">
        <f t="shared" si="2"/>
        <v>34515</v>
      </c>
      <c r="O20" s="336">
        <f>R20/N20</f>
        <v>1.5604809503114587</v>
      </c>
      <c r="P20" s="39">
        <v>61500</v>
      </c>
      <c r="Q20" s="337">
        <f t="shared" si="1"/>
        <v>56.121951219512198</v>
      </c>
      <c r="R20" s="338">
        <v>53860</v>
      </c>
    </row>
    <row r="21" spans="1:19" outlineLevel="2" x14ac:dyDescent="0.25">
      <c r="A21" s="4" t="s">
        <v>419</v>
      </c>
      <c r="B21" s="4" t="s">
        <v>111</v>
      </c>
      <c r="C21" s="4">
        <v>25320</v>
      </c>
      <c r="D21" s="83">
        <v>13530</v>
      </c>
      <c r="E21" s="83" t="s">
        <v>302</v>
      </c>
      <c r="F21" s="84">
        <v>3985</v>
      </c>
      <c r="G21" s="84" t="s">
        <v>278</v>
      </c>
      <c r="H21" s="85">
        <v>856</v>
      </c>
      <c r="I21" s="85" t="s">
        <v>250</v>
      </c>
      <c r="J21" s="86">
        <v>36978</v>
      </c>
      <c r="K21" s="86" t="s">
        <v>252</v>
      </c>
      <c r="L21" s="87">
        <v>986</v>
      </c>
      <c r="M21" s="87" t="s">
        <v>275</v>
      </c>
      <c r="N21" s="215">
        <f t="shared" si="2"/>
        <v>56335</v>
      </c>
      <c r="O21" s="152">
        <f>R21/N21</f>
        <v>1.0102778024318808</v>
      </c>
      <c r="P21" s="4">
        <v>74778.5</v>
      </c>
      <c r="Q21" s="153">
        <f t="shared" si="1"/>
        <v>75.335825136904319</v>
      </c>
      <c r="R21" s="154">
        <v>56914</v>
      </c>
    </row>
    <row r="22" spans="1:19" ht="15.75" outlineLevel="2" thickBot="1" x14ac:dyDescent="0.3">
      <c r="A22" s="94" t="s">
        <v>419</v>
      </c>
      <c r="B22" s="94" t="s">
        <v>110</v>
      </c>
      <c r="C22" s="94">
        <v>25572</v>
      </c>
      <c r="D22" s="339">
        <v>16995</v>
      </c>
      <c r="E22" s="339" t="s">
        <v>319</v>
      </c>
      <c r="F22" s="340">
        <v>1798</v>
      </c>
      <c r="G22" s="340" t="s">
        <v>244</v>
      </c>
      <c r="H22" s="120">
        <v>1100</v>
      </c>
      <c r="I22" s="120" t="s">
        <v>250</v>
      </c>
      <c r="J22" s="341">
        <v>20891</v>
      </c>
      <c r="K22" s="341" t="s">
        <v>277</v>
      </c>
      <c r="L22" s="342">
        <v>1389</v>
      </c>
      <c r="M22" s="342" t="s">
        <v>296</v>
      </c>
      <c r="N22" s="283">
        <f t="shared" si="2"/>
        <v>42173</v>
      </c>
      <c r="O22" s="343">
        <f>R22/N22</f>
        <v>1.5938870841533683</v>
      </c>
      <c r="P22" s="94">
        <v>49582.5</v>
      </c>
      <c r="Q22" s="344">
        <f t="shared" si="1"/>
        <v>85.056219432259368</v>
      </c>
      <c r="R22" s="345">
        <v>67219</v>
      </c>
    </row>
    <row r="23" spans="1:19" ht="15.75" outlineLevel="1" thickBot="1" x14ac:dyDescent="0.3">
      <c r="A23" s="348" t="s">
        <v>539</v>
      </c>
      <c r="B23" s="349"/>
      <c r="C23" s="349"/>
      <c r="D23" s="349">
        <f>SUBTOTAL(9,D20:D22)</f>
        <v>56305</v>
      </c>
      <c r="E23" s="349"/>
      <c r="F23" s="349">
        <f>SUBTOTAL(9,F20:F22)</f>
        <v>5803</v>
      </c>
      <c r="G23" s="349"/>
      <c r="H23" s="349">
        <f>SUBTOTAL(9,H20:H22)</f>
        <v>1961</v>
      </c>
      <c r="I23" s="349"/>
      <c r="J23" s="349">
        <f>SUBTOTAL(9,J20:J22)</f>
        <v>66539</v>
      </c>
      <c r="K23" s="349"/>
      <c r="L23" s="349">
        <f>SUBTOTAL(9,L20:L22)</f>
        <v>2415</v>
      </c>
      <c r="M23" s="349"/>
      <c r="N23" s="351">
        <f>SUBTOTAL(9,N20:N22)</f>
        <v>133023</v>
      </c>
      <c r="O23" s="352"/>
      <c r="P23" s="349">
        <f>SUBTOTAL(9,P20:P22)</f>
        <v>185861</v>
      </c>
      <c r="Q23" s="353"/>
      <c r="R23" s="347">
        <f>SUBTOTAL(9,R20:R22)</f>
        <v>177993</v>
      </c>
      <c r="S23">
        <f>SUBTOTAL(9,S20:S22)</f>
        <v>0</v>
      </c>
    </row>
    <row r="24" spans="1:19" outlineLevel="2" x14ac:dyDescent="0.25">
      <c r="A24" s="39" t="s">
        <v>413</v>
      </c>
      <c r="B24" s="39" t="s">
        <v>109</v>
      </c>
      <c r="C24" s="39">
        <v>25019</v>
      </c>
      <c r="D24" s="331">
        <v>2090</v>
      </c>
      <c r="E24" s="331" t="s">
        <v>240</v>
      </c>
      <c r="F24" s="332">
        <v>52</v>
      </c>
      <c r="G24" s="332" t="s">
        <v>244</v>
      </c>
      <c r="H24" s="333">
        <v>8</v>
      </c>
      <c r="I24" s="333" t="s">
        <v>239</v>
      </c>
      <c r="J24" s="334"/>
      <c r="K24" s="334"/>
      <c r="L24" s="335"/>
      <c r="M24" s="335"/>
      <c r="N24" s="282">
        <f t="shared" si="2"/>
        <v>2150</v>
      </c>
      <c r="O24" s="336">
        <f t="shared" ref="O24:O35" si="4">R24/N24</f>
        <v>2.6469767441860466</v>
      </c>
      <c r="P24" s="39">
        <v>6095.5</v>
      </c>
      <c r="Q24" s="337">
        <f t="shared" si="1"/>
        <v>35.271921909605446</v>
      </c>
      <c r="R24" s="338">
        <v>5691</v>
      </c>
    </row>
    <row r="25" spans="1:19" outlineLevel="2" x14ac:dyDescent="0.25">
      <c r="A25" s="4" t="s">
        <v>413</v>
      </c>
      <c r="B25" s="4" t="s">
        <v>108</v>
      </c>
      <c r="C25" s="4">
        <v>25398</v>
      </c>
      <c r="D25" s="83">
        <v>2462</v>
      </c>
      <c r="E25" s="83" t="s">
        <v>253</v>
      </c>
      <c r="F25" s="84">
        <v>70</v>
      </c>
      <c r="G25" s="84" t="s">
        <v>244</v>
      </c>
      <c r="H25" s="85"/>
      <c r="I25" s="85"/>
      <c r="J25" s="86">
        <v>30</v>
      </c>
      <c r="K25" s="86" t="s">
        <v>283</v>
      </c>
      <c r="L25" s="87"/>
      <c r="M25" s="87"/>
      <c r="N25" s="215">
        <f t="shared" si="2"/>
        <v>2562</v>
      </c>
      <c r="O25" s="152">
        <f t="shared" si="4"/>
        <v>0.80015612802498048</v>
      </c>
      <c r="P25" s="4">
        <v>13451</v>
      </c>
      <c r="Q25" s="153">
        <f t="shared" si="1"/>
        <v>19.046911010333805</v>
      </c>
      <c r="R25" s="154">
        <v>2050</v>
      </c>
    </row>
    <row r="26" spans="1:19" outlineLevel="2" x14ac:dyDescent="0.25">
      <c r="A26" s="4" t="s">
        <v>413</v>
      </c>
      <c r="B26" s="4" t="s">
        <v>107</v>
      </c>
      <c r="C26" s="4">
        <v>25402</v>
      </c>
      <c r="D26" s="83">
        <v>6430</v>
      </c>
      <c r="E26" s="83" t="s">
        <v>252</v>
      </c>
      <c r="F26" s="84">
        <v>150</v>
      </c>
      <c r="G26" s="84" t="s">
        <v>280</v>
      </c>
      <c r="H26" s="85"/>
      <c r="I26" s="85"/>
      <c r="J26" s="86">
        <v>760</v>
      </c>
      <c r="K26" s="86" t="s">
        <v>240</v>
      </c>
      <c r="L26" s="87"/>
      <c r="M26" s="87"/>
      <c r="N26" s="215">
        <f t="shared" si="2"/>
        <v>7340</v>
      </c>
      <c r="O26" s="152">
        <f t="shared" si="4"/>
        <v>0.96212534059945509</v>
      </c>
      <c r="P26" s="4">
        <v>15535</v>
      </c>
      <c r="Q26" s="153">
        <f t="shared" si="1"/>
        <v>47.248149340199546</v>
      </c>
      <c r="R26" s="154">
        <v>7062</v>
      </c>
    </row>
    <row r="27" spans="1:19" outlineLevel="2" x14ac:dyDescent="0.25">
      <c r="A27" s="4" t="s">
        <v>413</v>
      </c>
      <c r="B27" s="4" t="s">
        <v>106</v>
      </c>
      <c r="C27" s="4">
        <v>25489</v>
      </c>
      <c r="D27" s="83">
        <v>1500</v>
      </c>
      <c r="E27" s="83" t="s">
        <v>252</v>
      </c>
      <c r="F27" s="84">
        <v>20</v>
      </c>
      <c r="G27" s="84" t="s">
        <v>283</v>
      </c>
      <c r="H27" s="85">
        <v>20</v>
      </c>
      <c r="I27" s="85" t="s">
        <v>318</v>
      </c>
      <c r="J27" s="86">
        <v>50</v>
      </c>
      <c r="K27" s="86" t="s">
        <v>281</v>
      </c>
      <c r="L27" s="87">
        <v>30</v>
      </c>
      <c r="M27" s="87" t="s">
        <v>275</v>
      </c>
      <c r="N27" s="215">
        <f t="shared" si="2"/>
        <v>1620</v>
      </c>
      <c r="O27" s="152">
        <f t="shared" si="4"/>
        <v>1.6851851851851851</v>
      </c>
      <c r="P27" s="4">
        <v>6249.5</v>
      </c>
      <c r="Q27" s="153">
        <f t="shared" si="1"/>
        <v>25.922073765901271</v>
      </c>
      <c r="R27" s="154">
        <v>2730</v>
      </c>
    </row>
    <row r="28" spans="1:19" outlineLevel="2" x14ac:dyDescent="0.25">
      <c r="A28" s="4" t="s">
        <v>413</v>
      </c>
      <c r="B28" s="4" t="s">
        <v>105</v>
      </c>
      <c r="C28" s="4">
        <v>25491</v>
      </c>
      <c r="D28" s="83">
        <v>2800</v>
      </c>
      <c r="E28" s="83" t="s">
        <v>257</v>
      </c>
      <c r="F28" s="84">
        <v>47</v>
      </c>
      <c r="G28" s="84" t="s">
        <v>244</v>
      </c>
      <c r="H28" s="85"/>
      <c r="I28" s="85"/>
      <c r="J28" s="86"/>
      <c r="K28" s="86"/>
      <c r="L28" s="87">
        <v>3</v>
      </c>
      <c r="M28" s="87" t="s">
        <v>317</v>
      </c>
      <c r="N28" s="215">
        <f t="shared" si="2"/>
        <v>2850</v>
      </c>
      <c r="O28" s="152">
        <f t="shared" si="4"/>
        <v>1.0049122807017543</v>
      </c>
      <c r="P28" s="4">
        <v>7125</v>
      </c>
      <c r="Q28" s="153">
        <f t="shared" si="1"/>
        <v>40</v>
      </c>
      <c r="R28" s="154">
        <v>2864</v>
      </c>
    </row>
    <row r="29" spans="1:19" outlineLevel="2" x14ac:dyDescent="0.25">
      <c r="A29" s="4" t="s">
        <v>413</v>
      </c>
      <c r="B29" s="4" t="s">
        <v>104</v>
      </c>
      <c r="C29" s="4">
        <v>25592</v>
      </c>
      <c r="D29" s="83">
        <v>1306</v>
      </c>
      <c r="E29" s="83" t="s">
        <v>273</v>
      </c>
      <c r="F29" s="84">
        <v>70</v>
      </c>
      <c r="G29" s="84" t="s">
        <v>244</v>
      </c>
      <c r="H29" s="85">
        <v>12</v>
      </c>
      <c r="I29" s="85" t="s">
        <v>250</v>
      </c>
      <c r="J29" s="86">
        <v>1770</v>
      </c>
      <c r="K29" s="86" t="s">
        <v>283</v>
      </c>
      <c r="L29" s="87"/>
      <c r="M29" s="87"/>
      <c r="N29" s="215">
        <f t="shared" si="2"/>
        <v>3158</v>
      </c>
      <c r="O29" s="152">
        <f t="shared" si="4"/>
        <v>1.0930968967701076</v>
      </c>
      <c r="P29" s="4">
        <v>7750</v>
      </c>
      <c r="Q29" s="153">
        <f t="shared" si="1"/>
        <v>40.748387096774195</v>
      </c>
      <c r="R29" s="154">
        <v>3452</v>
      </c>
    </row>
    <row r="30" spans="1:19" outlineLevel="2" x14ac:dyDescent="0.25">
      <c r="A30" s="4" t="s">
        <v>413</v>
      </c>
      <c r="B30" s="4" t="s">
        <v>103</v>
      </c>
      <c r="C30" s="4">
        <v>25658</v>
      </c>
      <c r="D30" s="83">
        <v>5100</v>
      </c>
      <c r="E30" s="83" t="s">
        <v>287</v>
      </c>
      <c r="F30" s="84">
        <v>150</v>
      </c>
      <c r="G30" s="84" t="s">
        <v>260</v>
      </c>
      <c r="H30" s="85"/>
      <c r="I30" s="85"/>
      <c r="J30" s="86">
        <v>900</v>
      </c>
      <c r="K30" s="86" t="s">
        <v>287</v>
      </c>
      <c r="L30" s="87">
        <v>16</v>
      </c>
      <c r="M30" s="87" t="s">
        <v>316</v>
      </c>
      <c r="N30" s="215">
        <f t="shared" si="2"/>
        <v>6166</v>
      </c>
      <c r="O30" s="152">
        <f t="shared" si="4"/>
        <v>1.3297113201427182</v>
      </c>
      <c r="P30" s="4">
        <v>11593.7</v>
      </c>
      <c r="Q30" s="153">
        <f t="shared" si="1"/>
        <v>53.184056858466235</v>
      </c>
      <c r="R30" s="154">
        <v>8199</v>
      </c>
    </row>
    <row r="31" spans="1:19" outlineLevel="2" x14ac:dyDescent="0.25">
      <c r="A31" s="4" t="s">
        <v>413</v>
      </c>
      <c r="B31" s="4" t="s">
        <v>102</v>
      </c>
      <c r="C31" s="4">
        <v>25718</v>
      </c>
      <c r="D31" s="83">
        <v>1300</v>
      </c>
      <c r="E31" s="83" t="s">
        <v>240</v>
      </c>
      <c r="F31" s="84">
        <v>120</v>
      </c>
      <c r="G31" s="84" t="s">
        <v>244</v>
      </c>
      <c r="H31" s="85">
        <v>20</v>
      </c>
      <c r="I31" s="85" t="s">
        <v>250</v>
      </c>
      <c r="J31" s="86">
        <v>2670</v>
      </c>
      <c r="K31" s="86" t="s">
        <v>252</v>
      </c>
      <c r="L31" s="87">
        <v>15</v>
      </c>
      <c r="M31" s="87" t="s">
        <v>250</v>
      </c>
      <c r="N31" s="215">
        <f t="shared" si="2"/>
        <v>4125</v>
      </c>
      <c r="O31" s="152">
        <f t="shared" si="4"/>
        <v>1.150060606060606</v>
      </c>
      <c r="P31" s="4">
        <v>10062.5</v>
      </c>
      <c r="Q31" s="153">
        <f t="shared" si="1"/>
        <v>40.993788819875775</v>
      </c>
      <c r="R31" s="154">
        <v>4744</v>
      </c>
    </row>
    <row r="32" spans="1:19" outlineLevel="2" x14ac:dyDescent="0.25">
      <c r="A32" s="4" t="s">
        <v>413</v>
      </c>
      <c r="B32" s="4" t="s">
        <v>20</v>
      </c>
      <c r="C32" s="4">
        <v>25777</v>
      </c>
      <c r="D32" s="83">
        <v>3580</v>
      </c>
      <c r="E32" s="83" t="s">
        <v>261</v>
      </c>
      <c r="F32" s="84">
        <v>3000</v>
      </c>
      <c r="G32" s="84" t="s">
        <v>260</v>
      </c>
      <c r="H32" s="85">
        <v>11</v>
      </c>
      <c r="I32" s="85" t="s">
        <v>258</v>
      </c>
      <c r="J32" s="86">
        <v>8</v>
      </c>
      <c r="K32" s="86" t="s">
        <v>262</v>
      </c>
      <c r="L32" s="87">
        <v>4</v>
      </c>
      <c r="M32" s="87" t="s">
        <v>256</v>
      </c>
      <c r="N32" s="215">
        <f t="shared" si="2"/>
        <v>6603</v>
      </c>
      <c r="O32" s="152">
        <f t="shared" si="4"/>
        <v>1.398152354990156</v>
      </c>
      <c r="P32" s="4">
        <v>13375</v>
      </c>
      <c r="Q32" s="153">
        <f t="shared" si="1"/>
        <v>49.368224299065417</v>
      </c>
      <c r="R32" s="154">
        <v>9232</v>
      </c>
    </row>
    <row r="33" spans="1:19" outlineLevel="2" x14ac:dyDescent="0.25">
      <c r="A33" s="4" t="s">
        <v>413</v>
      </c>
      <c r="B33" s="4" t="s">
        <v>101</v>
      </c>
      <c r="C33" s="4">
        <v>25851</v>
      </c>
      <c r="D33" s="83">
        <v>3150</v>
      </c>
      <c r="E33" s="83" t="s">
        <v>277</v>
      </c>
      <c r="F33" s="84">
        <v>15</v>
      </c>
      <c r="G33" s="84" t="s">
        <v>244</v>
      </c>
      <c r="H33" s="85">
        <v>15</v>
      </c>
      <c r="I33" s="85" t="s">
        <v>273</v>
      </c>
      <c r="J33" s="86">
        <v>300</v>
      </c>
      <c r="K33" s="86" t="s">
        <v>283</v>
      </c>
      <c r="L33" s="87">
        <v>35</v>
      </c>
      <c r="M33" s="87" t="s">
        <v>315</v>
      </c>
      <c r="N33" s="215">
        <f t="shared" si="2"/>
        <v>3515</v>
      </c>
      <c r="O33" s="152">
        <f t="shared" si="4"/>
        <v>1.6534850640113798</v>
      </c>
      <c r="P33" s="4">
        <v>8937.5</v>
      </c>
      <c r="Q33" s="153">
        <f t="shared" si="1"/>
        <v>39.328671328671327</v>
      </c>
      <c r="R33" s="154">
        <v>5812</v>
      </c>
    </row>
    <row r="34" spans="1:19" outlineLevel="2" x14ac:dyDescent="0.25">
      <c r="A34" s="4" t="s">
        <v>413</v>
      </c>
      <c r="B34" s="4" t="s">
        <v>100</v>
      </c>
      <c r="C34" s="73" t="s">
        <v>424</v>
      </c>
      <c r="D34" s="83">
        <v>5000</v>
      </c>
      <c r="E34" s="83" t="s">
        <v>312</v>
      </c>
      <c r="F34" s="84">
        <v>100</v>
      </c>
      <c r="G34" s="84" t="s">
        <v>311</v>
      </c>
      <c r="H34" s="85">
        <v>50</v>
      </c>
      <c r="I34" s="85" t="s">
        <v>250</v>
      </c>
      <c r="J34" s="86">
        <v>100</v>
      </c>
      <c r="K34" s="86" t="s">
        <v>313</v>
      </c>
      <c r="L34" s="87">
        <v>15</v>
      </c>
      <c r="M34" s="87" t="s">
        <v>314</v>
      </c>
      <c r="N34" s="215">
        <f t="shared" si="2"/>
        <v>5265</v>
      </c>
      <c r="O34" s="152">
        <f t="shared" si="4"/>
        <v>1.5593542260208928</v>
      </c>
      <c r="P34" s="4">
        <v>14374.5</v>
      </c>
      <c r="Q34" s="153">
        <f t="shared" si="1"/>
        <v>36.627360951685276</v>
      </c>
      <c r="R34" s="154">
        <v>8210</v>
      </c>
    </row>
    <row r="35" spans="1:19" ht="15.75" outlineLevel="2" thickBot="1" x14ac:dyDescent="0.3">
      <c r="A35" s="94" t="s">
        <v>413</v>
      </c>
      <c r="B35" s="94" t="s">
        <v>99</v>
      </c>
      <c r="C35" s="94">
        <v>25875</v>
      </c>
      <c r="D35" s="339">
        <v>2800</v>
      </c>
      <c r="E35" s="339" t="s">
        <v>240</v>
      </c>
      <c r="F35" s="340">
        <v>155</v>
      </c>
      <c r="G35" s="340" t="s">
        <v>244</v>
      </c>
      <c r="H35" s="120">
        <v>46</v>
      </c>
      <c r="I35" s="120" t="s">
        <v>278</v>
      </c>
      <c r="J35" s="341">
        <v>210</v>
      </c>
      <c r="K35" s="341" t="s">
        <v>252</v>
      </c>
      <c r="L35" s="342"/>
      <c r="M35" s="342"/>
      <c r="N35" s="283">
        <f t="shared" si="2"/>
        <v>3211</v>
      </c>
      <c r="O35" s="343">
        <f t="shared" si="4"/>
        <v>1.7187791965119901</v>
      </c>
      <c r="P35" s="94">
        <v>13937.5</v>
      </c>
      <c r="Q35" s="344">
        <f t="shared" si="1"/>
        <v>23.038565022421526</v>
      </c>
      <c r="R35" s="345">
        <v>5519</v>
      </c>
    </row>
    <row r="36" spans="1:19" ht="15.75" outlineLevel="1" thickBot="1" x14ac:dyDescent="0.3">
      <c r="A36" s="348" t="s">
        <v>540</v>
      </c>
      <c r="B36" s="349"/>
      <c r="C36" s="349"/>
      <c r="D36" s="349">
        <f>SUBTOTAL(9,D24:D35)</f>
        <v>37518</v>
      </c>
      <c r="E36" s="349"/>
      <c r="F36" s="349">
        <f>SUBTOTAL(9,F24:F35)</f>
        <v>3949</v>
      </c>
      <c r="G36" s="349"/>
      <c r="H36" s="349">
        <f>SUBTOTAL(9,H24:H35)</f>
        <v>182</v>
      </c>
      <c r="I36" s="349"/>
      <c r="J36" s="349">
        <f>SUBTOTAL(9,J24:J35)</f>
        <v>6798</v>
      </c>
      <c r="K36" s="349"/>
      <c r="L36" s="349">
        <f>SUBTOTAL(9,L24:L35)</f>
        <v>118</v>
      </c>
      <c r="M36" s="349"/>
      <c r="N36" s="351">
        <f>SUBTOTAL(9,N24:N35)</f>
        <v>48565</v>
      </c>
      <c r="O36" s="352"/>
      <c r="P36" s="349">
        <f>SUBTOTAL(9,P24:P35)</f>
        <v>128486.7</v>
      </c>
      <c r="Q36" s="353"/>
      <c r="R36" s="347">
        <f>SUBTOTAL(9,R24:R35)</f>
        <v>65565</v>
      </c>
      <c r="S36">
        <f>SUBTOTAL(9,S24:S35)</f>
        <v>0</v>
      </c>
    </row>
    <row r="37" spans="1:19" outlineLevel="2" x14ac:dyDescent="0.25">
      <c r="A37" s="39" t="s">
        <v>423</v>
      </c>
      <c r="B37" s="39" t="s">
        <v>19</v>
      </c>
      <c r="C37" s="39">
        <v>25293</v>
      </c>
      <c r="D37" s="331">
        <v>8600</v>
      </c>
      <c r="E37" s="331" t="s">
        <v>240</v>
      </c>
      <c r="F37" s="332">
        <v>900</v>
      </c>
      <c r="G37" s="332" t="s">
        <v>254</v>
      </c>
      <c r="H37" s="333">
        <v>90</v>
      </c>
      <c r="I37" s="333" t="s">
        <v>255</v>
      </c>
      <c r="J37" s="334">
        <v>7245</v>
      </c>
      <c r="K37" s="334" t="s">
        <v>252</v>
      </c>
      <c r="L37" s="335">
        <v>750</v>
      </c>
      <c r="M37" s="335" t="s">
        <v>258</v>
      </c>
      <c r="N37" s="282">
        <f t="shared" si="2"/>
        <v>17585</v>
      </c>
      <c r="O37" s="336">
        <f t="shared" ref="O37:O44" si="5">R37/N37</f>
        <v>0.55018481660506113</v>
      </c>
      <c r="P37" s="39">
        <v>43787</v>
      </c>
      <c r="Q37" s="337">
        <f t="shared" si="1"/>
        <v>40.160321556626393</v>
      </c>
      <c r="R37" s="338">
        <v>9675</v>
      </c>
    </row>
    <row r="38" spans="1:19" outlineLevel="2" x14ac:dyDescent="0.25">
      <c r="A38" s="4" t="s">
        <v>423</v>
      </c>
      <c r="B38" s="4" t="s">
        <v>18</v>
      </c>
      <c r="C38" s="4">
        <v>25297</v>
      </c>
      <c r="D38" s="83">
        <v>11400</v>
      </c>
      <c r="E38" s="83" t="s">
        <v>240</v>
      </c>
      <c r="F38" s="84">
        <v>4800</v>
      </c>
      <c r="G38" s="84" t="s">
        <v>254</v>
      </c>
      <c r="H38" s="85">
        <v>25</v>
      </c>
      <c r="I38" s="85" t="s">
        <v>258</v>
      </c>
      <c r="J38" s="86">
        <v>400</v>
      </c>
      <c r="K38" s="86" t="s">
        <v>241</v>
      </c>
      <c r="L38" s="87">
        <v>5</v>
      </c>
      <c r="M38" s="87" t="s">
        <v>259</v>
      </c>
      <c r="N38" s="215">
        <f t="shared" si="2"/>
        <v>16630</v>
      </c>
      <c r="O38" s="152">
        <f t="shared" si="5"/>
        <v>0.96927239927841247</v>
      </c>
      <c r="P38" s="4">
        <v>26042.5</v>
      </c>
      <c r="Q38" s="153">
        <f t="shared" si="1"/>
        <v>63.85715657098973</v>
      </c>
      <c r="R38" s="154">
        <v>16119</v>
      </c>
    </row>
    <row r="39" spans="1:19" outlineLevel="2" x14ac:dyDescent="0.25">
      <c r="A39" s="4" t="s">
        <v>423</v>
      </c>
      <c r="B39" s="4" t="s">
        <v>98</v>
      </c>
      <c r="C39" s="4">
        <v>25299</v>
      </c>
      <c r="D39" s="83">
        <v>3900</v>
      </c>
      <c r="E39" s="83" t="s">
        <v>240</v>
      </c>
      <c r="F39" s="84">
        <v>510</v>
      </c>
      <c r="G39" s="84" t="s">
        <v>254</v>
      </c>
      <c r="H39" s="85">
        <v>20</v>
      </c>
      <c r="I39" s="85" t="s">
        <v>255</v>
      </c>
      <c r="J39" s="86">
        <v>14</v>
      </c>
      <c r="K39" s="86" t="s">
        <v>262</v>
      </c>
      <c r="L39" s="87">
        <v>12</v>
      </c>
      <c r="M39" s="87" t="s">
        <v>240</v>
      </c>
      <c r="N39" s="215">
        <f t="shared" si="2"/>
        <v>4456</v>
      </c>
      <c r="O39" s="152">
        <f t="shared" si="5"/>
        <v>1.2140933572710952</v>
      </c>
      <c r="P39" s="4">
        <v>10500</v>
      </c>
      <c r="Q39" s="153">
        <f t="shared" ref="Q39:Q74" si="6">N39*100/P39</f>
        <v>42.438095238095237</v>
      </c>
      <c r="R39" s="154">
        <v>5410</v>
      </c>
    </row>
    <row r="40" spans="1:19" outlineLevel="2" x14ac:dyDescent="0.25">
      <c r="A40" s="4" t="s">
        <v>423</v>
      </c>
      <c r="B40" s="4" t="s">
        <v>97</v>
      </c>
      <c r="C40" s="4">
        <v>25322</v>
      </c>
      <c r="D40" s="83">
        <v>7563</v>
      </c>
      <c r="E40" s="83" t="s">
        <v>310</v>
      </c>
      <c r="F40" s="84">
        <v>1286.5999999999999</v>
      </c>
      <c r="G40" s="84" t="s">
        <v>241</v>
      </c>
      <c r="H40" s="85">
        <v>62.3</v>
      </c>
      <c r="I40" s="85" t="s">
        <v>239</v>
      </c>
      <c r="J40" s="86">
        <v>10253</v>
      </c>
      <c r="K40" s="86" t="s">
        <v>309</v>
      </c>
      <c r="L40" s="87"/>
      <c r="M40" s="87"/>
      <c r="N40" s="215">
        <f t="shared" si="2"/>
        <v>19164.900000000001</v>
      </c>
      <c r="O40" s="152">
        <f t="shared" si="5"/>
        <v>1.0168067665367415</v>
      </c>
      <c r="P40" s="4">
        <v>33750</v>
      </c>
      <c r="Q40" s="153">
        <f t="shared" si="6"/>
        <v>56.784888888888894</v>
      </c>
      <c r="R40" s="154">
        <v>19487</v>
      </c>
    </row>
    <row r="41" spans="1:19" outlineLevel="2" x14ac:dyDescent="0.25">
      <c r="A41" s="4" t="s">
        <v>423</v>
      </c>
      <c r="B41" s="4" t="s">
        <v>96</v>
      </c>
      <c r="C41" s="4">
        <v>25326</v>
      </c>
      <c r="D41" s="83">
        <v>5650</v>
      </c>
      <c r="E41" s="83" t="s">
        <v>240</v>
      </c>
      <c r="F41" s="84">
        <v>1280</v>
      </c>
      <c r="G41" s="84" t="s">
        <v>308</v>
      </c>
      <c r="H41" s="85">
        <v>810</v>
      </c>
      <c r="I41" s="85" t="s">
        <v>239</v>
      </c>
      <c r="J41" s="86">
        <v>3180</v>
      </c>
      <c r="K41" s="86" t="s">
        <v>241</v>
      </c>
      <c r="L41" s="87">
        <v>0.2</v>
      </c>
      <c r="M41" s="87" t="s">
        <v>309</v>
      </c>
      <c r="N41" s="215">
        <f t="shared" si="2"/>
        <v>10920.2</v>
      </c>
      <c r="O41" s="152">
        <f t="shared" si="5"/>
        <v>0.9642680536986501</v>
      </c>
      <c r="P41" s="4">
        <v>21750</v>
      </c>
      <c r="Q41" s="153">
        <f t="shared" si="6"/>
        <v>50.207816091954022</v>
      </c>
      <c r="R41" s="154">
        <v>10530</v>
      </c>
    </row>
    <row r="42" spans="1:19" outlineLevel="2" x14ac:dyDescent="0.25">
      <c r="A42" s="4" t="s">
        <v>423</v>
      </c>
      <c r="B42" s="4" t="s">
        <v>95</v>
      </c>
      <c r="C42" s="4">
        <v>25372</v>
      </c>
      <c r="D42" s="83">
        <v>14800</v>
      </c>
      <c r="E42" s="83" t="s">
        <v>307</v>
      </c>
      <c r="F42" s="84">
        <v>3400</v>
      </c>
      <c r="G42" s="84" t="s">
        <v>254</v>
      </c>
      <c r="H42" s="85"/>
      <c r="I42" s="85"/>
      <c r="J42" s="86">
        <v>3420</v>
      </c>
      <c r="K42" s="86" t="s">
        <v>240</v>
      </c>
      <c r="L42" s="87">
        <v>50</v>
      </c>
      <c r="M42" s="87" t="s">
        <v>258</v>
      </c>
      <c r="N42" s="215">
        <f t="shared" si="2"/>
        <v>21670</v>
      </c>
      <c r="O42" s="152">
        <f t="shared" si="5"/>
        <v>0.96908167974157822</v>
      </c>
      <c r="P42" s="4">
        <v>33462.5</v>
      </c>
      <c r="Q42" s="153">
        <f t="shared" si="6"/>
        <v>64.759058647740005</v>
      </c>
      <c r="R42" s="154">
        <v>21000</v>
      </c>
    </row>
    <row r="43" spans="1:19" outlineLevel="2" x14ac:dyDescent="0.25">
      <c r="A43" s="4" t="s">
        <v>423</v>
      </c>
      <c r="B43" s="4" t="s">
        <v>451</v>
      </c>
      <c r="C43" s="4">
        <v>25377</v>
      </c>
      <c r="D43" s="83">
        <v>9500</v>
      </c>
      <c r="E43" s="83" t="s">
        <v>240</v>
      </c>
      <c r="F43" s="84">
        <v>50</v>
      </c>
      <c r="G43" s="84" t="s">
        <v>239</v>
      </c>
      <c r="H43" s="85">
        <v>110</v>
      </c>
      <c r="I43" s="85" t="s">
        <v>239</v>
      </c>
      <c r="J43" s="86">
        <v>7600</v>
      </c>
      <c r="K43" s="86" t="s">
        <v>241</v>
      </c>
      <c r="L43" s="87">
        <v>15</v>
      </c>
      <c r="M43" s="87" t="s">
        <v>256</v>
      </c>
      <c r="N43" s="215">
        <f t="shared" si="2"/>
        <v>17275</v>
      </c>
      <c r="O43" s="152">
        <f t="shared" si="5"/>
        <v>1.2169609261939218</v>
      </c>
      <c r="P43" s="4">
        <v>33849.5</v>
      </c>
      <c r="Q43" s="153">
        <f t="shared" si="6"/>
        <v>51.034727248556109</v>
      </c>
      <c r="R43" s="154">
        <v>21023</v>
      </c>
    </row>
    <row r="44" spans="1:19" ht="15.75" outlineLevel="2" thickBot="1" x14ac:dyDescent="0.3">
      <c r="A44" s="94" t="s">
        <v>423</v>
      </c>
      <c r="B44" s="94" t="s">
        <v>93</v>
      </c>
      <c r="C44" s="94">
        <v>25839</v>
      </c>
      <c r="D44" s="339">
        <v>21520</v>
      </c>
      <c r="E44" s="339" t="s">
        <v>301</v>
      </c>
      <c r="F44" s="340">
        <v>2500</v>
      </c>
      <c r="G44" s="340" t="s">
        <v>254</v>
      </c>
      <c r="H44" s="120">
        <v>450</v>
      </c>
      <c r="I44" s="120" t="s">
        <v>252</v>
      </c>
      <c r="J44" s="341">
        <v>1500</v>
      </c>
      <c r="K44" s="341" t="s">
        <v>240</v>
      </c>
      <c r="L44" s="342">
        <v>10</v>
      </c>
      <c r="M44" s="342" t="s">
        <v>258</v>
      </c>
      <c r="N44" s="283">
        <f t="shared" si="2"/>
        <v>25980</v>
      </c>
      <c r="O44" s="343">
        <f t="shared" si="5"/>
        <v>1.4434180138568129</v>
      </c>
      <c r="P44" s="94">
        <v>43062</v>
      </c>
      <c r="Q44" s="344">
        <f t="shared" si="6"/>
        <v>60.331614880869445</v>
      </c>
      <c r="R44" s="345">
        <v>37500</v>
      </c>
    </row>
    <row r="45" spans="1:19" ht="15.75" outlineLevel="1" thickBot="1" x14ac:dyDescent="0.3">
      <c r="A45" s="348" t="s">
        <v>541</v>
      </c>
      <c r="B45" s="349"/>
      <c r="C45" s="349"/>
      <c r="D45" s="349">
        <f>SUBTOTAL(9,D37:D44)</f>
        <v>82933</v>
      </c>
      <c r="E45" s="349"/>
      <c r="F45" s="349">
        <f>SUBTOTAL(9,F37:F44)</f>
        <v>14726.6</v>
      </c>
      <c r="G45" s="349"/>
      <c r="H45" s="349">
        <f>SUBTOTAL(9,H37:H44)</f>
        <v>1567.3</v>
      </c>
      <c r="I45" s="349"/>
      <c r="J45" s="349">
        <f>SUBTOTAL(9,J37:J44)</f>
        <v>33612</v>
      </c>
      <c r="K45" s="349"/>
      <c r="L45" s="349">
        <f>SUBTOTAL(9,L37:L44)</f>
        <v>842.2</v>
      </c>
      <c r="M45" s="349"/>
      <c r="N45" s="351">
        <f>SUBTOTAL(9,N37:N44)</f>
        <v>133681.1</v>
      </c>
      <c r="O45" s="352"/>
      <c r="P45" s="349">
        <f>SUBTOTAL(9,P37:P44)</f>
        <v>246203.5</v>
      </c>
      <c r="Q45" s="353"/>
      <c r="R45" s="347">
        <f>SUBTOTAL(9,R37:R44)</f>
        <v>140744</v>
      </c>
      <c r="S45">
        <f>SUBTOTAL(9,S37:S44)</f>
        <v>0</v>
      </c>
    </row>
    <row r="46" spans="1:19" outlineLevel="2" x14ac:dyDescent="0.25">
      <c r="A46" s="39" t="s">
        <v>416</v>
      </c>
      <c r="B46" s="39" t="s">
        <v>92</v>
      </c>
      <c r="C46" s="39">
        <v>25086</v>
      </c>
      <c r="D46" s="331">
        <v>3000</v>
      </c>
      <c r="E46" s="331" t="s">
        <v>277</v>
      </c>
      <c r="F46" s="332">
        <v>180</v>
      </c>
      <c r="G46" s="332" t="s">
        <v>277</v>
      </c>
      <c r="H46" s="333"/>
      <c r="I46" s="333"/>
      <c r="J46" s="334"/>
      <c r="K46" s="334"/>
      <c r="L46" s="335">
        <v>8</v>
      </c>
      <c r="M46" s="335" t="s">
        <v>275</v>
      </c>
      <c r="N46" s="282">
        <f t="shared" si="2"/>
        <v>3188</v>
      </c>
      <c r="O46" s="336">
        <f t="shared" ref="O46:O52" si="7">R46/N46</f>
        <v>1.4473023839397741</v>
      </c>
      <c r="P46" s="39">
        <v>17312</v>
      </c>
      <c r="Q46" s="337">
        <f t="shared" si="6"/>
        <v>18.414972273567468</v>
      </c>
      <c r="R46" s="338">
        <v>4614</v>
      </c>
    </row>
    <row r="47" spans="1:19" outlineLevel="2" x14ac:dyDescent="0.25">
      <c r="A47" s="4" t="s">
        <v>416</v>
      </c>
      <c r="B47" s="4" t="s">
        <v>91</v>
      </c>
      <c r="C47" s="4">
        <v>25095</v>
      </c>
      <c r="D47" s="83">
        <v>3300</v>
      </c>
      <c r="E47" s="83" t="s">
        <v>253</v>
      </c>
      <c r="F47" s="84">
        <v>40</v>
      </c>
      <c r="G47" s="84" t="s">
        <v>273</v>
      </c>
      <c r="H47" s="85">
        <v>7</v>
      </c>
      <c r="I47" s="85" t="s">
        <v>306</v>
      </c>
      <c r="J47" s="86">
        <v>12</v>
      </c>
      <c r="K47" s="86" t="s">
        <v>305</v>
      </c>
      <c r="L47" s="87">
        <v>40</v>
      </c>
      <c r="M47" s="87" t="s">
        <v>256</v>
      </c>
      <c r="N47" s="215">
        <f t="shared" si="2"/>
        <v>3399</v>
      </c>
      <c r="O47" s="152">
        <f t="shared" si="7"/>
        <v>1.0341276846131215</v>
      </c>
      <c r="P47" s="4">
        <v>5687</v>
      </c>
      <c r="Q47" s="153">
        <f t="shared" si="6"/>
        <v>59.767891682785297</v>
      </c>
      <c r="R47" s="154">
        <v>3515</v>
      </c>
    </row>
    <row r="48" spans="1:19" outlineLevel="2" x14ac:dyDescent="0.25">
      <c r="A48" s="4" t="s">
        <v>416</v>
      </c>
      <c r="B48" s="4" t="s">
        <v>90</v>
      </c>
      <c r="C48" s="4">
        <v>25168</v>
      </c>
      <c r="D48" s="83">
        <v>2900</v>
      </c>
      <c r="E48" s="83" t="s">
        <v>302</v>
      </c>
      <c r="F48" s="84">
        <v>180</v>
      </c>
      <c r="G48" s="84" t="s">
        <v>244</v>
      </c>
      <c r="H48" s="85">
        <v>31</v>
      </c>
      <c r="I48" s="85" t="s">
        <v>255</v>
      </c>
      <c r="J48" s="86">
        <v>4250</v>
      </c>
      <c r="K48" s="86" t="s">
        <v>252</v>
      </c>
      <c r="L48" s="87">
        <v>55</v>
      </c>
      <c r="M48" s="87" t="s">
        <v>296</v>
      </c>
      <c r="N48" s="215">
        <f t="shared" si="2"/>
        <v>7416</v>
      </c>
      <c r="O48" s="152">
        <f t="shared" si="7"/>
        <v>1.1076051779935274</v>
      </c>
      <c r="P48" s="4">
        <v>17187.5</v>
      </c>
      <c r="Q48" s="153">
        <f t="shared" si="6"/>
        <v>43.147636363636366</v>
      </c>
      <c r="R48" s="154">
        <v>8214</v>
      </c>
    </row>
    <row r="49" spans="1:19" outlineLevel="2" x14ac:dyDescent="0.25">
      <c r="A49" s="4" t="s">
        <v>416</v>
      </c>
      <c r="B49" s="4" t="s">
        <v>89</v>
      </c>
      <c r="C49" s="4">
        <v>25328</v>
      </c>
      <c r="D49" s="83">
        <v>1877</v>
      </c>
      <c r="E49" s="83" t="s">
        <v>253</v>
      </c>
      <c r="F49" s="84">
        <v>230</v>
      </c>
      <c r="G49" s="84" t="s">
        <v>244</v>
      </c>
      <c r="H49" s="85"/>
      <c r="I49" s="85"/>
      <c r="J49" s="86">
        <v>1300</v>
      </c>
      <c r="K49" s="86" t="s">
        <v>252</v>
      </c>
      <c r="L49" s="87"/>
      <c r="M49" s="87"/>
      <c r="N49" s="215">
        <f t="shared" si="2"/>
        <v>3407</v>
      </c>
      <c r="O49" s="152">
        <f t="shared" si="7"/>
        <v>0.90196653947754624</v>
      </c>
      <c r="P49" s="4">
        <v>5999.5</v>
      </c>
      <c r="Q49" s="153">
        <f t="shared" si="6"/>
        <v>56.788065672139346</v>
      </c>
      <c r="R49" s="154">
        <v>3073</v>
      </c>
    </row>
    <row r="50" spans="1:19" outlineLevel="2" x14ac:dyDescent="0.25">
      <c r="A50" s="4" t="s">
        <v>416</v>
      </c>
      <c r="B50" s="4" t="s">
        <v>88</v>
      </c>
      <c r="C50" s="4">
        <v>25580</v>
      </c>
      <c r="D50" s="83">
        <v>3800</v>
      </c>
      <c r="E50" s="83" t="s">
        <v>303</v>
      </c>
      <c r="F50" s="84">
        <v>20</v>
      </c>
      <c r="G50" s="84" t="s">
        <v>244</v>
      </c>
      <c r="H50" s="85">
        <v>6</v>
      </c>
      <c r="I50" s="85" t="s">
        <v>255</v>
      </c>
      <c r="J50" s="86">
        <v>2750</v>
      </c>
      <c r="K50" s="86" t="s">
        <v>283</v>
      </c>
      <c r="L50" s="87">
        <v>9</v>
      </c>
      <c r="M50" s="87" t="s">
        <v>304</v>
      </c>
      <c r="N50" s="215">
        <f t="shared" si="2"/>
        <v>6585</v>
      </c>
      <c r="O50" s="152">
        <f t="shared" si="7"/>
        <v>1.1872437357630981</v>
      </c>
      <c r="P50" s="4">
        <v>19187.5</v>
      </c>
      <c r="Q50" s="153">
        <f t="shared" si="6"/>
        <v>34.319218241042343</v>
      </c>
      <c r="R50" s="154">
        <v>7818</v>
      </c>
    </row>
    <row r="51" spans="1:19" outlineLevel="2" x14ac:dyDescent="0.25">
      <c r="A51" s="4" t="s">
        <v>416</v>
      </c>
      <c r="B51" s="4" t="s">
        <v>87</v>
      </c>
      <c r="C51" s="4">
        <v>25662</v>
      </c>
      <c r="D51" s="83">
        <v>6900</v>
      </c>
      <c r="E51" s="83" t="s">
        <v>302</v>
      </c>
      <c r="F51" s="84">
        <v>150</v>
      </c>
      <c r="G51" s="84" t="s">
        <v>280</v>
      </c>
      <c r="H51" s="85">
        <v>42.3</v>
      </c>
      <c r="I51" s="85" t="s">
        <v>275</v>
      </c>
      <c r="J51" s="86">
        <v>7000</v>
      </c>
      <c r="K51" s="86" t="s">
        <v>252</v>
      </c>
      <c r="L51" s="87">
        <v>55</v>
      </c>
      <c r="M51" s="87" t="s">
        <v>296</v>
      </c>
      <c r="N51" s="215">
        <f t="shared" si="2"/>
        <v>14147.3</v>
      </c>
      <c r="O51" s="152">
        <f t="shared" si="7"/>
        <v>1.1898383437122277</v>
      </c>
      <c r="P51" s="4">
        <v>31124.5</v>
      </c>
      <c r="Q51" s="153">
        <f t="shared" si="6"/>
        <v>45.45390287394175</v>
      </c>
      <c r="R51" s="154">
        <v>16833</v>
      </c>
    </row>
    <row r="52" spans="1:19" ht="15.75" outlineLevel="2" thickBot="1" x14ac:dyDescent="0.3">
      <c r="A52" s="94" t="s">
        <v>416</v>
      </c>
      <c r="B52" s="94" t="s">
        <v>86</v>
      </c>
      <c r="C52" s="94">
        <v>25867</v>
      </c>
      <c r="D52" s="339">
        <v>2950</v>
      </c>
      <c r="E52" s="339" t="s">
        <v>240</v>
      </c>
      <c r="F52" s="340">
        <v>50</v>
      </c>
      <c r="G52" s="340" t="s">
        <v>244</v>
      </c>
      <c r="H52" s="120">
        <v>30</v>
      </c>
      <c r="I52" s="120" t="s">
        <v>258</v>
      </c>
      <c r="J52" s="341">
        <v>300</v>
      </c>
      <c r="K52" s="341" t="s">
        <v>277</v>
      </c>
      <c r="L52" s="342">
        <v>50</v>
      </c>
      <c r="M52" s="342" t="s">
        <v>252</v>
      </c>
      <c r="N52" s="283">
        <f t="shared" si="2"/>
        <v>3380</v>
      </c>
      <c r="O52" s="343">
        <f t="shared" si="7"/>
        <v>0.89970414201183435</v>
      </c>
      <c r="P52" s="94">
        <v>6812.5</v>
      </c>
      <c r="Q52" s="344">
        <f t="shared" si="6"/>
        <v>49.61467889908257</v>
      </c>
      <c r="R52" s="345">
        <v>3041</v>
      </c>
    </row>
    <row r="53" spans="1:19" ht="15.75" outlineLevel="1" thickBot="1" x14ac:dyDescent="0.3">
      <c r="A53" s="348" t="s">
        <v>542</v>
      </c>
      <c r="B53" s="349"/>
      <c r="C53" s="349"/>
      <c r="D53" s="349">
        <f>SUBTOTAL(9,D46:D52)</f>
        <v>24727</v>
      </c>
      <c r="E53" s="349"/>
      <c r="F53" s="349">
        <f>SUBTOTAL(9,F46:F52)</f>
        <v>850</v>
      </c>
      <c r="G53" s="349"/>
      <c r="H53" s="349">
        <f>SUBTOTAL(9,H46:H52)</f>
        <v>116.3</v>
      </c>
      <c r="I53" s="349"/>
      <c r="J53" s="349">
        <f>SUBTOTAL(9,J46:J52)</f>
        <v>15612</v>
      </c>
      <c r="K53" s="349"/>
      <c r="L53" s="349">
        <f>SUBTOTAL(9,L46:L52)</f>
        <v>217</v>
      </c>
      <c r="M53" s="349"/>
      <c r="N53" s="351">
        <f>SUBTOTAL(9,N46:N52)</f>
        <v>41522.300000000003</v>
      </c>
      <c r="O53" s="352"/>
      <c r="P53" s="349">
        <f>SUBTOTAL(9,P46:P52)</f>
        <v>103310.5</v>
      </c>
      <c r="Q53" s="353"/>
      <c r="R53" s="347">
        <f>SUBTOTAL(9,R46:R52)</f>
        <v>47108</v>
      </c>
      <c r="S53">
        <f>SUBTOTAL(9,S46:S52)</f>
        <v>0</v>
      </c>
    </row>
    <row r="54" spans="1:19" outlineLevel="2" x14ac:dyDescent="0.25">
      <c r="A54" s="39" t="s">
        <v>85</v>
      </c>
      <c r="B54" s="39" t="s">
        <v>85</v>
      </c>
      <c r="C54" s="39">
        <v>25438</v>
      </c>
      <c r="D54" s="331">
        <v>40980</v>
      </c>
      <c r="E54" s="331" t="s">
        <v>252</v>
      </c>
      <c r="F54" s="332"/>
      <c r="G54" s="332"/>
      <c r="H54" s="333">
        <v>60</v>
      </c>
      <c r="I54" s="333" t="s">
        <v>258</v>
      </c>
      <c r="J54" s="334">
        <v>41609</v>
      </c>
      <c r="K54" s="334" t="s">
        <v>244</v>
      </c>
      <c r="L54" s="335">
        <v>25</v>
      </c>
      <c r="M54" s="335" t="s">
        <v>258</v>
      </c>
      <c r="N54" s="282">
        <f t="shared" si="2"/>
        <v>82674</v>
      </c>
      <c r="O54" s="336">
        <f>R54/N54</f>
        <v>0.75242518808815351</v>
      </c>
      <c r="P54" s="39">
        <v>120718</v>
      </c>
      <c r="Q54" s="337">
        <f t="shared" si="6"/>
        <v>68.485230040259111</v>
      </c>
      <c r="R54" s="338">
        <v>62206</v>
      </c>
    </row>
    <row r="55" spans="1:19" ht="15.75" outlineLevel="2" thickBot="1" x14ac:dyDescent="0.3">
      <c r="A55" s="94" t="s">
        <v>85</v>
      </c>
      <c r="B55" s="94" t="s">
        <v>84</v>
      </c>
      <c r="C55" s="94">
        <v>25530</v>
      </c>
      <c r="D55" s="339">
        <v>37000</v>
      </c>
      <c r="E55" s="339" t="s">
        <v>262</v>
      </c>
      <c r="F55" s="340">
        <v>5000</v>
      </c>
      <c r="G55" s="340" t="s">
        <v>280</v>
      </c>
      <c r="H55" s="120"/>
      <c r="I55" s="120"/>
      <c r="J55" s="341">
        <v>2000</v>
      </c>
      <c r="K55" s="341" t="s">
        <v>283</v>
      </c>
      <c r="L55" s="342">
        <v>30</v>
      </c>
      <c r="M55" s="342" t="s">
        <v>258</v>
      </c>
      <c r="N55" s="283">
        <f t="shared" si="2"/>
        <v>44030</v>
      </c>
      <c r="O55" s="343">
        <f>R55/N55</f>
        <v>1.7461503520327051</v>
      </c>
      <c r="P55" s="94">
        <v>89845</v>
      </c>
      <c r="Q55" s="344">
        <f t="shared" si="6"/>
        <v>49.006622516556291</v>
      </c>
      <c r="R55" s="345">
        <v>76883</v>
      </c>
    </row>
    <row r="56" spans="1:19" ht="15.75" outlineLevel="1" thickBot="1" x14ac:dyDescent="0.3">
      <c r="A56" s="348" t="s">
        <v>543</v>
      </c>
      <c r="B56" s="349"/>
      <c r="C56" s="349"/>
      <c r="D56" s="349">
        <f>SUBTOTAL(9,D54:D55)</f>
        <v>77980</v>
      </c>
      <c r="E56" s="349"/>
      <c r="F56" s="349">
        <f>SUBTOTAL(9,F54:F55)</f>
        <v>5000</v>
      </c>
      <c r="G56" s="349"/>
      <c r="H56" s="349">
        <f>SUBTOTAL(9,H54:H55)</f>
        <v>60</v>
      </c>
      <c r="I56" s="349"/>
      <c r="J56" s="349">
        <f>SUBTOTAL(9,J54:J55)</f>
        <v>43609</v>
      </c>
      <c r="K56" s="349"/>
      <c r="L56" s="349">
        <f>SUBTOTAL(9,L54:L55)</f>
        <v>55</v>
      </c>
      <c r="M56" s="349"/>
      <c r="N56" s="351">
        <f>SUBTOTAL(9,N54:N55)</f>
        <v>126704</v>
      </c>
      <c r="O56" s="352"/>
      <c r="P56" s="349">
        <f>SUBTOTAL(9,P54:P55)</f>
        <v>210563</v>
      </c>
      <c r="Q56" s="353"/>
      <c r="R56" s="347">
        <f>SUBTOTAL(9,R54:R55)</f>
        <v>139089</v>
      </c>
      <c r="S56">
        <f>SUBTOTAL(9,S54:S55)</f>
        <v>0</v>
      </c>
    </row>
    <row r="57" spans="1:19" outlineLevel="2" x14ac:dyDescent="0.25">
      <c r="A57" s="39" t="s">
        <v>420</v>
      </c>
      <c r="B57" s="39" t="s">
        <v>83</v>
      </c>
      <c r="C57" s="39">
        <v>25151</v>
      </c>
      <c r="D57" s="331">
        <v>3150</v>
      </c>
      <c r="E57" s="331" t="s">
        <v>240</v>
      </c>
      <c r="F57" s="332">
        <v>3850</v>
      </c>
      <c r="G57" s="332" t="s">
        <v>254</v>
      </c>
      <c r="H57" s="333">
        <v>3</v>
      </c>
      <c r="I57" s="333" t="s">
        <v>250</v>
      </c>
      <c r="J57" s="334">
        <v>20</v>
      </c>
      <c r="K57" s="334" t="s">
        <v>241</v>
      </c>
      <c r="L57" s="335">
        <v>3</v>
      </c>
      <c r="M57" s="335" t="s">
        <v>296</v>
      </c>
      <c r="N57" s="282">
        <f t="shared" si="2"/>
        <v>7026</v>
      </c>
      <c r="O57" s="336">
        <f t="shared" ref="O57:O66" si="8">R57/N57</f>
        <v>1.3149729575861087</v>
      </c>
      <c r="P57" s="39">
        <v>10606</v>
      </c>
      <c r="Q57" s="337">
        <f t="shared" si="6"/>
        <v>66.245521402979449</v>
      </c>
      <c r="R57" s="338">
        <v>9239</v>
      </c>
    </row>
    <row r="58" spans="1:19" outlineLevel="2" x14ac:dyDescent="0.25">
      <c r="A58" s="4" t="s">
        <v>420</v>
      </c>
      <c r="B58" s="4" t="s">
        <v>17</v>
      </c>
      <c r="C58" s="4">
        <v>25178</v>
      </c>
      <c r="D58" s="83">
        <v>1210</v>
      </c>
      <c r="E58" s="83" t="s">
        <v>240</v>
      </c>
      <c r="F58" s="84">
        <v>50</v>
      </c>
      <c r="G58" s="84" t="s">
        <v>239</v>
      </c>
      <c r="H58" s="85"/>
      <c r="I58" s="85"/>
      <c r="J58" s="86">
        <v>5741</v>
      </c>
      <c r="K58" s="86" t="s">
        <v>240</v>
      </c>
      <c r="L58" s="87"/>
      <c r="M58" s="87"/>
      <c r="N58" s="215">
        <f t="shared" si="2"/>
        <v>7001</v>
      </c>
      <c r="O58" s="152">
        <f t="shared" si="8"/>
        <v>1.076989001571204</v>
      </c>
      <c r="P58" s="4">
        <v>11550</v>
      </c>
      <c r="Q58" s="153">
        <f t="shared" si="6"/>
        <v>60.614718614718612</v>
      </c>
      <c r="R58" s="154">
        <v>7540</v>
      </c>
    </row>
    <row r="59" spans="1:19" outlineLevel="2" x14ac:dyDescent="0.25">
      <c r="A59" s="4" t="s">
        <v>420</v>
      </c>
      <c r="B59" s="4" t="s">
        <v>82</v>
      </c>
      <c r="C59" s="4">
        <v>25181</v>
      </c>
      <c r="D59" s="83">
        <v>8150</v>
      </c>
      <c r="E59" s="83" t="s">
        <v>240</v>
      </c>
      <c r="F59" s="84">
        <v>190</v>
      </c>
      <c r="G59" s="84" t="s">
        <v>244</v>
      </c>
      <c r="H59" s="85"/>
      <c r="I59" s="85"/>
      <c r="J59" s="86">
        <v>1650</v>
      </c>
      <c r="K59" s="86" t="s">
        <v>241</v>
      </c>
      <c r="L59" s="87">
        <v>100</v>
      </c>
      <c r="M59" s="87" t="s">
        <v>240</v>
      </c>
      <c r="N59" s="215">
        <f t="shared" si="2"/>
        <v>10090</v>
      </c>
      <c r="O59" s="152">
        <f t="shared" si="8"/>
        <v>1.2429137760158573</v>
      </c>
      <c r="P59" s="4">
        <v>21312.5</v>
      </c>
      <c r="Q59" s="153">
        <f t="shared" si="6"/>
        <v>47.343108504398828</v>
      </c>
      <c r="R59" s="154">
        <v>12541</v>
      </c>
    </row>
    <row r="60" spans="1:19" outlineLevel="2" x14ac:dyDescent="0.25">
      <c r="A60" s="4" t="s">
        <v>420</v>
      </c>
      <c r="B60" s="4" t="s">
        <v>78</v>
      </c>
      <c r="C60" s="4">
        <v>25279</v>
      </c>
      <c r="D60" s="83">
        <v>5150</v>
      </c>
      <c r="E60" s="83" t="s">
        <v>301</v>
      </c>
      <c r="F60" s="84">
        <v>1840</v>
      </c>
      <c r="G60" s="84" t="s">
        <v>254</v>
      </c>
      <c r="H60" s="85">
        <v>250</v>
      </c>
      <c r="I60" s="85" t="s">
        <v>250</v>
      </c>
      <c r="J60" s="86">
        <v>1850</v>
      </c>
      <c r="K60" s="86" t="s">
        <v>253</v>
      </c>
      <c r="L60" s="87">
        <v>154</v>
      </c>
      <c r="M60" s="87" t="s">
        <v>239</v>
      </c>
      <c r="N60" s="215">
        <f t="shared" si="2"/>
        <v>9244</v>
      </c>
      <c r="O60" s="152">
        <f t="shared" si="8"/>
        <v>1.3757031588057118</v>
      </c>
      <c r="P60" s="4">
        <v>48423.5</v>
      </c>
      <c r="Q60" s="153">
        <f t="shared" si="6"/>
        <v>19.089904695034434</v>
      </c>
      <c r="R60" s="154">
        <v>12717</v>
      </c>
    </row>
    <row r="61" spans="1:19" outlineLevel="2" x14ac:dyDescent="0.25">
      <c r="A61" s="4" t="s">
        <v>420</v>
      </c>
      <c r="B61" s="4" t="s">
        <v>77</v>
      </c>
      <c r="C61" s="4">
        <v>25281</v>
      </c>
      <c r="D61" s="83">
        <v>3150</v>
      </c>
      <c r="E61" s="83" t="s">
        <v>240</v>
      </c>
      <c r="F61" s="84">
        <v>300</v>
      </c>
      <c r="G61" s="84" t="s">
        <v>254</v>
      </c>
      <c r="H61" s="85"/>
      <c r="I61" s="85"/>
      <c r="J61" s="86"/>
      <c r="K61" s="86"/>
      <c r="L61" s="87"/>
      <c r="M61" s="87"/>
      <c r="N61" s="215">
        <f t="shared" si="2"/>
        <v>3450</v>
      </c>
      <c r="O61" s="152">
        <f t="shared" si="8"/>
        <v>1.2820289855072464</v>
      </c>
      <c r="P61" s="4">
        <v>11625.5</v>
      </c>
      <c r="Q61" s="153">
        <f t="shared" si="6"/>
        <v>29.676142961593051</v>
      </c>
      <c r="R61" s="154">
        <v>4423</v>
      </c>
    </row>
    <row r="62" spans="1:19" outlineLevel="2" x14ac:dyDescent="0.25">
      <c r="A62" s="4" t="s">
        <v>420</v>
      </c>
      <c r="B62" s="4" t="s">
        <v>81</v>
      </c>
      <c r="C62" s="4">
        <v>25335</v>
      </c>
      <c r="D62" s="83">
        <v>3000</v>
      </c>
      <c r="E62" s="83" t="s">
        <v>257</v>
      </c>
      <c r="F62" s="84">
        <v>120</v>
      </c>
      <c r="G62" s="84" t="s">
        <v>244</v>
      </c>
      <c r="H62" s="85">
        <v>10</v>
      </c>
      <c r="I62" s="85" t="s">
        <v>258</v>
      </c>
      <c r="J62" s="86">
        <v>3000</v>
      </c>
      <c r="K62" s="86" t="s">
        <v>252</v>
      </c>
      <c r="L62" s="87"/>
      <c r="M62" s="87"/>
      <c r="N62" s="215">
        <f t="shared" si="2"/>
        <v>6130</v>
      </c>
      <c r="O62" s="152">
        <f t="shared" si="8"/>
        <v>0.49429037520391517</v>
      </c>
      <c r="P62" s="4">
        <v>20015</v>
      </c>
      <c r="Q62" s="153">
        <f t="shared" si="6"/>
        <v>30.627029727704222</v>
      </c>
      <c r="R62" s="154">
        <v>3030</v>
      </c>
    </row>
    <row r="63" spans="1:19" outlineLevel="2" x14ac:dyDescent="0.25">
      <c r="A63" s="4" t="s">
        <v>420</v>
      </c>
      <c r="B63" s="4" t="s">
        <v>80</v>
      </c>
      <c r="C63" s="4">
        <v>25339</v>
      </c>
      <c r="D63" s="83">
        <v>10200</v>
      </c>
      <c r="E63" s="83" t="s">
        <v>240</v>
      </c>
      <c r="F63" s="84">
        <v>120</v>
      </c>
      <c r="G63" s="84" t="s">
        <v>254</v>
      </c>
      <c r="H63" s="85"/>
      <c r="I63" s="85"/>
      <c r="J63" s="86">
        <v>160</v>
      </c>
      <c r="K63" s="86" t="s">
        <v>265</v>
      </c>
      <c r="L63" s="87"/>
      <c r="M63" s="87"/>
      <c r="N63" s="215">
        <f t="shared" si="2"/>
        <v>10480</v>
      </c>
      <c r="O63" s="152">
        <f t="shared" si="8"/>
        <v>0.41192748091603054</v>
      </c>
      <c r="P63" s="4">
        <v>43642</v>
      </c>
      <c r="Q63" s="153">
        <f t="shared" si="6"/>
        <v>24.013564914531873</v>
      </c>
      <c r="R63" s="154">
        <v>4317</v>
      </c>
    </row>
    <row r="64" spans="1:19" outlineLevel="2" x14ac:dyDescent="0.25">
      <c r="A64" s="4" t="s">
        <v>420</v>
      </c>
      <c r="B64" s="4" t="s">
        <v>16</v>
      </c>
      <c r="C64" s="4">
        <v>25594</v>
      </c>
      <c r="D64" s="83">
        <v>3081</v>
      </c>
      <c r="E64" s="83" t="s">
        <v>257</v>
      </c>
      <c r="F64" s="84">
        <v>270</v>
      </c>
      <c r="G64" s="84" t="s">
        <v>254</v>
      </c>
      <c r="H64" s="85"/>
      <c r="I64" s="85"/>
      <c r="J64" s="86">
        <v>5181</v>
      </c>
      <c r="K64" s="86" t="s">
        <v>240</v>
      </c>
      <c r="L64" s="87"/>
      <c r="M64" s="87"/>
      <c r="N64" s="215">
        <f t="shared" si="2"/>
        <v>8532</v>
      </c>
      <c r="O64" s="152">
        <f t="shared" si="8"/>
        <v>0.4562822315986873</v>
      </c>
      <c r="P64" s="4">
        <v>14537</v>
      </c>
      <c r="Q64" s="153">
        <f t="shared" si="6"/>
        <v>58.691614500928665</v>
      </c>
      <c r="R64" s="154">
        <v>3893</v>
      </c>
    </row>
    <row r="65" spans="1:19" outlineLevel="2" x14ac:dyDescent="0.25">
      <c r="A65" s="4" t="s">
        <v>420</v>
      </c>
      <c r="B65" s="4" t="s">
        <v>15</v>
      </c>
      <c r="C65" s="4">
        <v>25841</v>
      </c>
      <c r="D65" s="83">
        <v>2700</v>
      </c>
      <c r="E65" s="83" t="s">
        <v>240</v>
      </c>
      <c r="F65" s="84">
        <v>1850</v>
      </c>
      <c r="G65" s="84" t="s">
        <v>254</v>
      </c>
      <c r="H65" s="85">
        <v>46</v>
      </c>
      <c r="I65" s="85" t="s">
        <v>255</v>
      </c>
      <c r="J65" s="86">
        <v>900</v>
      </c>
      <c r="K65" s="86" t="s">
        <v>241</v>
      </c>
      <c r="L65" s="87">
        <v>48</v>
      </c>
      <c r="M65" s="87" t="s">
        <v>256</v>
      </c>
      <c r="N65" s="215">
        <f t="shared" si="2"/>
        <v>5544</v>
      </c>
      <c r="O65" s="152">
        <f t="shared" si="8"/>
        <v>0.88906926406926412</v>
      </c>
      <c r="P65" s="4">
        <v>12055</v>
      </c>
      <c r="Q65" s="153">
        <f t="shared" si="6"/>
        <v>45.989216092907505</v>
      </c>
      <c r="R65" s="154">
        <v>4929</v>
      </c>
    </row>
    <row r="66" spans="1:19" ht="15.75" outlineLevel="2" thickBot="1" x14ac:dyDescent="0.3">
      <c r="A66" s="94" t="s">
        <v>420</v>
      </c>
      <c r="B66" s="94" t="s">
        <v>79</v>
      </c>
      <c r="C66" s="94">
        <v>25845</v>
      </c>
      <c r="D66" s="339">
        <v>6230</v>
      </c>
      <c r="E66" s="339" t="s">
        <v>240</v>
      </c>
      <c r="F66" s="340">
        <v>18</v>
      </c>
      <c r="G66" s="340" t="s">
        <v>278</v>
      </c>
      <c r="H66" s="120">
        <v>12</v>
      </c>
      <c r="I66" s="120" t="s">
        <v>239</v>
      </c>
      <c r="J66" s="341">
        <v>3</v>
      </c>
      <c r="K66" s="341" t="s">
        <v>241</v>
      </c>
      <c r="L66" s="342"/>
      <c r="M66" s="342"/>
      <c r="N66" s="283">
        <f t="shared" si="2"/>
        <v>6263</v>
      </c>
      <c r="O66" s="343">
        <f t="shared" si="8"/>
        <v>1.0354462717547501</v>
      </c>
      <c r="P66" s="94">
        <v>22390.5</v>
      </c>
      <c r="Q66" s="344">
        <f t="shared" si="6"/>
        <v>27.971684419731581</v>
      </c>
      <c r="R66" s="345">
        <v>6485</v>
      </c>
    </row>
    <row r="67" spans="1:19" ht="15.75" outlineLevel="1" thickBot="1" x14ac:dyDescent="0.3">
      <c r="A67" s="348" t="s">
        <v>544</v>
      </c>
      <c r="B67" s="349"/>
      <c r="C67" s="349"/>
      <c r="D67" s="349">
        <f>SUBTOTAL(9,D57:D66)</f>
        <v>46021</v>
      </c>
      <c r="E67" s="349"/>
      <c r="F67" s="349">
        <f>SUBTOTAL(9,F57:F66)</f>
        <v>8608</v>
      </c>
      <c r="G67" s="349"/>
      <c r="H67" s="349">
        <f>SUBTOTAL(9,H57:H66)</f>
        <v>321</v>
      </c>
      <c r="I67" s="349"/>
      <c r="J67" s="349">
        <f>SUBTOTAL(9,J57:J66)</f>
        <v>18505</v>
      </c>
      <c r="K67" s="349"/>
      <c r="L67" s="349">
        <f>SUBTOTAL(9,L57:L66)</f>
        <v>305</v>
      </c>
      <c r="M67" s="349"/>
      <c r="N67" s="351">
        <f>SUBTOTAL(9,N57:N66)</f>
        <v>73760</v>
      </c>
      <c r="O67" s="352"/>
      <c r="P67" s="349">
        <f>SUBTOTAL(9,P57:P66)</f>
        <v>216157</v>
      </c>
      <c r="Q67" s="353"/>
      <c r="R67" s="347">
        <f>SUBTOTAL(9,R57:R66)</f>
        <v>69114</v>
      </c>
      <c r="S67">
        <f>SUBTOTAL(9,S57:S66)</f>
        <v>0</v>
      </c>
    </row>
    <row r="68" spans="1:19" outlineLevel="2" x14ac:dyDescent="0.25">
      <c r="A68" s="39" t="s">
        <v>422</v>
      </c>
      <c r="B68" s="39" t="s">
        <v>76</v>
      </c>
      <c r="C68" s="39">
        <v>25258</v>
      </c>
      <c r="D68" s="331">
        <v>5000</v>
      </c>
      <c r="E68" s="331" t="s">
        <v>257</v>
      </c>
      <c r="F68" s="332">
        <v>1</v>
      </c>
      <c r="G68" s="332" t="s">
        <v>242</v>
      </c>
      <c r="H68" s="333"/>
      <c r="I68" s="333"/>
      <c r="J68" s="334">
        <v>4000</v>
      </c>
      <c r="K68" s="334" t="s">
        <v>283</v>
      </c>
      <c r="L68" s="335">
        <v>1</v>
      </c>
      <c r="M68" s="335" t="s">
        <v>296</v>
      </c>
      <c r="N68" s="282">
        <f t="shared" si="2"/>
        <v>9002</v>
      </c>
      <c r="O68" s="336">
        <f t="shared" ref="O68:O75" si="9">R68/N68</f>
        <v>0.87258387025105533</v>
      </c>
      <c r="P68" s="39">
        <v>13312.5</v>
      </c>
      <c r="Q68" s="337">
        <f t="shared" si="6"/>
        <v>67.620657276995303</v>
      </c>
      <c r="R68" s="338">
        <v>7855</v>
      </c>
    </row>
    <row r="69" spans="1:19" outlineLevel="2" x14ac:dyDescent="0.25">
      <c r="A69" s="4" t="s">
        <v>422</v>
      </c>
      <c r="B69" s="4" t="s">
        <v>75</v>
      </c>
      <c r="C69" s="4">
        <v>25394</v>
      </c>
      <c r="D69" s="83">
        <v>6500</v>
      </c>
      <c r="E69" s="83" t="s">
        <v>252</v>
      </c>
      <c r="F69" s="84">
        <v>750</v>
      </c>
      <c r="G69" s="84" t="s">
        <v>280</v>
      </c>
      <c r="H69" s="85">
        <v>12</v>
      </c>
      <c r="I69" s="85" t="s">
        <v>258</v>
      </c>
      <c r="J69" s="86">
        <v>170</v>
      </c>
      <c r="K69" s="86" t="s">
        <v>253</v>
      </c>
      <c r="L69" s="87">
        <v>6</v>
      </c>
      <c r="M69" s="87" t="s">
        <v>296</v>
      </c>
      <c r="N69" s="215">
        <f t="shared" si="2"/>
        <v>7438</v>
      </c>
      <c r="O69" s="152">
        <f t="shared" si="9"/>
        <v>1.1817692928206507</v>
      </c>
      <c r="P69" s="4">
        <v>18500</v>
      </c>
      <c r="Q69" s="153">
        <f t="shared" si="6"/>
        <v>40.205405405405408</v>
      </c>
      <c r="R69" s="154">
        <v>8790</v>
      </c>
    </row>
    <row r="70" spans="1:19" outlineLevel="2" x14ac:dyDescent="0.25">
      <c r="A70" s="4" t="s">
        <v>422</v>
      </c>
      <c r="B70" s="4" t="s">
        <v>74</v>
      </c>
      <c r="C70" s="4">
        <v>25513</v>
      </c>
      <c r="D70" s="83">
        <v>18050</v>
      </c>
      <c r="E70" s="83" t="s">
        <v>240</v>
      </c>
      <c r="F70" s="84">
        <v>480</v>
      </c>
      <c r="G70" s="84" t="s">
        <v>254</v>
      </c>
      <c r="H70" s="85">
        <v>25</v>
      </c>
      <c r="I70" s="85" t="s">
        <v>254</v>
      </c>
      <c r="J70" s="86">
        <v>8330</v>
      </c>
      <c r="K70" s="86" t="s">
        <v>240</v>
      </c>
      <c r="L70" s="87">
        <v>85</v>
      </c>
      <c r="M70" s="87" t="s">
        <v>258</v>
      </c>
      <c r="N70" s="215">
        <f t="shared" si="2"/>
        <v>26970</v>
      </c>
      <c r="O70" s="152">
        <f t="shared" si="9"/>
        <v>0.94067482387838341</v>
      </c>
      <c r="P70" s="4">
        <v>41062.5</v>
      </c>
      <c r="Q70" s="153">
        <f t="shared" si="6"/>
        <v>65.680365296803657</v>
      </c>
      <c r="R70" s="154">
        <v>25370</v>
      </c>
    </row>
    <row r="71" spans="1:19" outlineLevel="2" x14ac:dyDescent="0.25">
      <c r="A71" s="4" t="s">
        <v>422</v>
      </c>
      <c r="B71" s="4" t="s">
        <v>73</v>
      </c>
      <c r="C71" s="4">
        <v>25518</v>
      </c>
      <c r="D71" s="83">
        <v>10000</v>
      </c>
      <c r="E71" s="83" t="s">
        <v>252</v>
      </c>
      <c r="F71" s="84">
        <v>5</v>
      </c>
      <c r="G71" s="84" t="s">
        <v>244</v>
      </c>
      <c r="H71" s="85">
        <v>2</v>
      </c>
      <c r="I71" s="85" t="s">
        <v>250</v>
      </c>
      <c r="J71" s="86">
        <v>5</v>
      </c>
      <c r="K71" s="86" t="s">
        <v>283</v>
      </c>
      <c r="L71" s="87"/>
      <c r="M71" s="87"/>
      <c r="N71" s="215">
        <f t="shared" si="2"/>
        <v>10012</v>
      </c>
      <c r="O71" s="152">
        <f t="shared" si="9"/>
        <v>0.48901318417898521</v>
      </c>
      <c r="P71" s="4">
        <v>17562.5</v>
      </c>
      <c r="Q71" s="153">
        <f t="shared" si="6"/>
        <v>57.007829181494664</v>
      </c>
      <c r="R71" s="154">
        <v>4896</v>
      </c>
    </row>
    <row r="72" spans="1:19" outlineLevel="2" x14ac:dyDescent="0.25">
      <c r="A72" s="4" t="s">
        <v>422</v>
      </c>
      <c r="B72" s="4" t="s">
        <v>72</v>
      </c>
      <c r="C72" s="4">
        <v>25653</v>
      </c>
      <c r="D72" s="83">
        <v>13765</v>
      </c>
      <c r="E72" s="83" t="s">
        <v>265</v>
      </c>
      <c r="F72" s="84">
        <v>488</v>
      </c>
      <c r="G72" s="84" t="s">
        <v>254</v>
      </c>
      <c r="H72" s="85">
        <v>109</v>
      </c>
      <c r="I72" s="85" t="s">
        <v>239</v>
      </c>
      <c r="J72" s="86">
        <v>2890</v>
      </c>
      <c r="K72" s="86" t="s">
        <v>283</v>
      </c>
      <c r="L72" s="87">
        <v>26</v>
      </c>
      <c r="M72" s="87" t="s">
        <v>296</v>
      </c>
      <c r="N72" s="215">
        <f t="shared" si="2"/>
        <v>17278</v>
      </c>
      <c r="O72" s="152">
        <f t="shared" si="9"/>
        <v>0.63375390670216458</v>
      </c>
      <c r="P72" s="4">
        <v>28187.5</v>
      </c>
      <c r="Q72" s="153">
        <f t="shared" si="6"/>
        <v>61.296674057649668</v>
      </c>
      <c r="R72" s="154">
        <v>10950</v>
      </c>
    </row>
    <row r="73" spans="1:19" outlineLevel="2" x14ac:dyDescent="0.25">
      <c r="A73" s="4" t="s">
        <v>422</v>
      </c>
      <c r="B73" s="4" t="s">
        <v>71</v>
      </c>
      <c r="C73" s="4">
        <v>25823</v>
      </c>
      <c r="D73" s="83">
        <v>5880</v>
      </c>
      <c r="E73" s="83" t="s">
        <v>252</v>
      </c>
      <c r="F73" s="84">
        <v>20</v>
      </c>
      <c r="G73" s="84" t="s">
        <v>254</v>
      </c>
      <c r="H73" s="85"/>
      <c r="I73" s="85"/>
      <c r="J73" s="86"/>
      <c r="K73" s="86"/>
      <c r="L73" s="87"/>
      <c r="M73" s="87"/>
      <c r="N73" s="215">
        <f t="shared" si="2"/>
        <v>5900</v>
      </c>
      <c r="O73" s="152">
        <f t="shared" si="9"/>
        <v>1.1864406779661016</v>
      </c>
      <c r="P73" s="4">
        <v>14625</v>
      </c>
      <c r="Q73" s="153">
        <f t="shared" si="6"/>
        <v>40.341880341880341</v>
      </c>
      <c r="R73" s="154">
        <v>7000</v>
      </c>
    </row>
    <row r="74" spans="1:19" outlineLevel="2" x14ac:dyDescent="0.25">
      <c r="A74" s="4" t="s">
        <v>422</v>
      </c>
      <c r="B74" s="4" t="s">
        <v>70</v>
      </c>
      <c r="C74" s="4">
        <v>25871</v>
      </c>
      <c r="D74" s="83">
        <v>2000</v>
      </c>
      <c r="E74" s="83" t="s">
        <v>252</v>
      </c>
      <c r="F74" s="84">
        <v>65</v>
      </c>
      <c r="G74" s="84" t="s">
        <v>244</v>
      </c>
      <c r="H74" s="85"/>
      <c r="I74" s="85"/>
      <c r="J74" s="86">
        <v>1100</v>
      </c>
      <c r="K74" s="86" t="s">
        <v>240</v>
      </c>
      <c r="L74" s="87"/>
      <c r="M74" s="87"/>
      <c r="N74" s="215">
        <f t="shared" si="2"/>
        <v>3165</v>
      </c>
      <c r="O74" s="152">
        <f t="shared" si="9"/>
        <v>1.0489731437598737</v>
      </c>
      <c r="P74" s="4">
        <v>6250</v>
      </c>
      <c r="Q74" s="153">
        <f t="shared" si="6"/>
        <v>50.64</v>
      </c>
      <c r="R74" s="154">
        <v>3320</v>
      </c>
    </row>
    <row r="75" spans="1:19" ht="15.75" outlineLevel="2" thickBot="1" x14ac:dyDescent="0.3">
      <c r="A75" s="94" t="s">
        <v>422</v>
      </c>
      <c r="B75" s="94" t="s">
        <v>14</v>
      </c>
      <c r="C75" s="94">
        <v>25885</v>
      </c>
      <c r="D75" s="339">
        <v>33158</v>
      </c>
      <c r="E75" s="339" t="s">
        <v>252</v>
      </c>
      <c r="F75" s="340">
        <v>1500</v>
      </c>
      <c r="G75" s="340" t="s">
        <v>244</v>
      </c>
      <c r="H75" s="120"/>
      <c r="I75" s="120"/>
      <c r="J75" s="341">
        <v>30558</v>
      </c>
      <c r="K75" s="341" t="s">
        <v>253</v>
      </c>
      <c r="L75" s="342"/>
      <c r="M75" s="342"/>
      <c r="N75" s="283">
        <f t="shared" si="2"/>
        <v>65216</v>
      </c>
      <c r="O75" s="343">
        <f t="shared" si="9"/>
        <v>1.0972307409224731</v>
      </c>
      <c r="P75" s="94">
        <v>95150</v>
      </c>
      <c r="Q75" s="344">
        <f t="shared" ref="Q75:Q110" si="10">N75*100/P75</f>
        <v>68.540199684708355</v>
      </c>
      <c r="R75" s="345">
        <v>71557</v>
      </c>
    </row>
    <row r="76" spans="1:19" ht="15.75" outlineLevel="1" thickBot="1" x14ac:dyDescent="0.3">
      <c r="A76" s="348" t="s">
        <v>545</v>
      </c>
      <c r="B76" s="349"/>
      <c r="C76" s="349"/>
      <c r="D76" s="349">
        <f>SUBTOTAL(9,D68:D75)</f>
        <v>94353</v>
      </c>
      <c r="E76" s="349"/>
      <c r="F76" s="349">
        <f>SUBTOTAL(9,F68:F75)</f>
        <v>3309</v>
      </c>
      <c r="G76" s="349"/>
      <c r="H76" s="349">
        <f>SUBTOTAL(9,H68:H75)</f>
        <v>148</v>
      </c>
      <c r="I76" s="349"/>
      <c r="J76" s="349">
        <f>SUBTOTAL(9,J68:J75)</f>
        <v>47053</v>
      </c>
      <c r="K76" s="349"/>
      <c r="L76" s="349">
        <f>SUBTOTAL(9,L68:L75)</f>
        <v>118</v>
      </c>
      <c r="M76" s="349"/>
      <c r="N76" s="351">
        <f>SUBTOTAL(9,N68:N75)</f>
        <v>144981</v>
      </c>
      <c r="O76" s="352"/>
      <c r="P76" s="349">
        <f>SUBTOTAL(9,P68:P75)</f>
        <v>234650</v>
      </c>
      <c r="Q76" s="353"/>
      <c r="R76" s="347">
        <f>SUBTOTAL(9,R68:R75)</f>
        <v>139738</v>
      </c>
      <c r="S76">
        <f>SUBTOTAL(9,S68:S75)</f>
        <v>0</v>
      </c>
    </row>
    <row r="77" spans="1:19" outlineLevel="2" x14ac:dyDescent="0.25">
      <c r="A77" s="39" t="s">
        <v>418</v>
      </c>
      <c r="B77" s="39" t="s">
        <v>60</v>
      </c>
      <c r="C77" s="39">
        <v>25126</v>
      </c>
      <c r="D77" s="331">
        <v>434.16</v>
      </c>
      <c r="E77" s="331" t="s">
        <v>240</v>
      </c>
      <c r="F77" s="332">
        <v>30.5</v>
      </c>
      <c r="G77" s="332" t="s">
        <v>241</v>
      </c>
      <c r="H77" s="333"/>
      <c r="I77" s="333"/>
      <c r="J77" s="334">
        <v>129.34</v>
      </c>
      <c r="K77" s="334" t="s">
        <v>241</v>
      </c>
      <c r="L77" s="335">
        <v>9</v>
      </c>
      <c r="M77" s="335" t="s">
        <v>240</v>
      </c>
      <c r="N77" s="282">
        <f t="shared" ref="N77:N132" si="11">D77+F77+H77+L77+J77</f>
        <v>603</v>
      </c>
      <c r="O77" s="336">
        <f t="shared" ref="O77:O87" si="12">R77/N77</f>
        <v>6.9585406301824211</v>
      </c>
      <c r="P77" s="39">
        <v>5316.2</v>
      </c>
      <c r="Q77" s="337">
        <f t="shared" si="10"/>
        <v>11.342688386441443</v>
      </c>
      <c r="R77" s="338">
        <v>4196</v>
      </c>
    </row>
    <row r="78" spans="1:19" outlineLevel="2" x14ac:dyDescent="0.25">
      <c r="A78" s="4" t="s">
        <v>418</v>
      </c>
      <c r="B78" s="4" t="s">
        <v>61</v>
      </c>
      <c r="C78" s="4">
        <v>25175</v>
      </c>
      <c r="D78" s="83">
        <v>1800</v>
      </c>
      <c r="E78" s="83" t="s">
        <v>240</v>
      </c>
      <c r="F78" s="84"/>
      <c r="G78" s="84"/>
      <c r="H78" s="85"/>
      <c r="I78" s="85"/>
      <c r="J78" s="86">
        <v>140</v>
      </c>
      <c r="K78" s="86" t="s">
        <v>241</v>
      </c>
      <c r="L78" s="87"/>
      <c r="M78" s="87"/>
      <c r="N78" s="215">
        <f t="shared" si="11"/>
        <v>1940</v>
      </c>
      <c r="O78" s="152">
        <f t="shared" si="12"/>
        <v>2.9716494845360826</v>
      </c>
      <c r="P78" s="4">
        <v>7625</v>
      </c>
      <c r="Q78" s="153">
        <f t="shared" si="10"/>
        <v>25.442622950819672</v>
      </c>
      <c r="R78" s="154">
        <v>5765</v>
      </c>
    </row>
    <row r="79" spans="1:19" outlineLevel="2" x14ac:dyDescent="0.25">
      <c r="A79" s="4" t="s">
        <v>418</v>
      </c>
      <c r="B79" s="4" t="s">
        <v>62</v>
      </c>
      <c r="C79" s="4">
        <v>25200</v>
      </c>
      <c r="D79" s="83">
        <v>4500</v>
      </c>
      <c r="E79" s="83" t="s">
        <v>240</v>
      </c>
      <c r="F79" s="84">
        <v>300</v>
      </c>
      <c r="G79" s="84" t="s">
        <v>250</v>
      </c>
      <c r="H79" s="85">
        <v>250</v>
      </c>
      <c r="I79" s="85" t="s">
        <v>239</v>
      </c>
      <c r="J79" s="86">
        <v>3900</v>
      </c>
      <c r="K79" s="86" t="s">
        <v>299</v>
      </c>
      <c r="L79" s="87"/>
      <c r="M79" s="87"/>
      <c r="N79" s="215">
        <f t="shared" si="11"/>
        <v>8950</v>
      </c>
      <c r="O79" s="152">
        <f t="shared" si="12"/>
        <v>1.4727374301675977</v>
      </c>
      <c r="P79" s="4">
        <v>12909</v>
      </c>
      <c r="Q79" s="153">
        <f t="shared" si="10"/>
        <v>69.331474165311022</v>
      </c>
      <c r="R79" s="154">
        <v>13181</v>
      </c>
    </row>
    <row r="80" spans="1:19" outlineLevel="2" x14ac:dyDescent="0.25">
      <c r="A80" s="4" t="s">
        <v>418</v>
      </c>
      <c r="B80" s="4" t="s">
        <v>63</v>
      </c>
      <c r="C80" s="4">
        <v>25214</v>
      </c>
      <c r="D80" s="83">
        <v>440</v>
      </c>
      <c r="E80" s="83" t="s">
        <v>240</v>
      </c>
      <c r="F80" s="84"/>
      <c r="G80" s="84"/>
      <c r="H80" s="85">
        <v>80</v>
      </c>
      <c r="I80" s="85" t="s">
        <v>250</v>
      </c>
      <c r="J80" s="86">
        <v>800</v>
      </c>
      <c r="K80" s="86" t="s">
        <v>241</v>
      </c>
      <c r="L80" s="87">
        <v>2</v>
      </c>
      <c r="M80" s="87" t="s">
        <v>256</v>
      </c>
      <c r="N80" s="215">
        <f t="shared" si="11"/>
        <v>1322</v>
      </c>
      <c r="O80" s="152">
        <f t="shared" si="12"/>
        <v>2.9803328290468984</v>
      </c>
      <c r="P80" s="4">
        <v>6000</v>
      </c>
      <c r="Q80" s="153">
        <f t="shared" si="10"/>
        <v>22.033333333333335</v>
      </c>
      <c r="R80" s="154">
        <v>3940</v>
      </c>
    </row>
    <row r="81" spans="1:19" outlineLevel="2" x14ac:dyDescent="0.25">
      <c r="A81" s="4" t="s">
        <v>418</v>
      </c>
      <c r="B81" s="4" t="s">
        <v>64</v>
      </c>
      <c r="C81" s="4">
        <v>25295</v>
      </c>
      <c r="D81" s="83">
        <v>670</v>
      </c>
      <c r="E81" s="83" t="s">
        <v>240</v>
      </c>
      <c r="F81" s="84"/>
      <c r="G81" s="84"/>
      <c r="H81" s="85">
        <v>50</v>
      </c>
      <c r="I81" s="85" t="s">
        <v>239</v>
      </c>
      <c r="J81" s="86">
        <v>1360</v>
      </c>
      <c r="K81" s="86" t="s">
        <v>241</v>
      </c>
      <c r="L81" s="87"/>
      <c r="M81" s="87"/>
      <c r="N81" s="215">
        <f t="shared" si="11"/>
        <v>2080</v>
      </c>
      <c r="O81" s="152">
        <f t="shared" si="12"/>
        <v>3.8725961538461537</v>
      </c>
      <c r="P81" s="4">
        <v>4625</v>
      </c>
      <c r="Q81" s="153">
        <f t="shared" si="10"/>
        <v>44.972972972972975</v>
      </c>
      <c r="R81" s="154">
        <v>8055</v>
      </c>
    </row>
    <row r="82" spans="1:19" outlineLevel="2" x14ac:dyDescent="0.25">
      <c r="A82" s="4" t="s">
        <v>418</v>
      </c>
      <c r="B82" s="4" t="s">
        <v>65</v>
      </c>
      <c r="C82" s="4">
        <v>25486</v>
      </c>
      <c r="D82" s="83">
        <v>4960</v>
      </c>
      <c r="E82" s="83" t="s">
        <v>240</v>
      </c>
      <c r="F82" s="84">
        <v>100</v>
      </c>
      <c r="G82" s="84" t="s">
        <v>239</v>
      </c>
      <c r="H82" s="85">
        <v>20</v>
      </c>
      <c r="I82" s="85" t="s">
        <v>250</v>
      </c>
      <c r="J82" s="86">
        <v>2000</v>
      </c>
      <c r="K82" s="86" t="s">
        <v>241</v>
      </c>
      <c r="L82" s="87">
        <v>50</v>
      </c>
      <c r="M82" s="87" t="s">
        <v>256</v>
      </c>
      <c r="N82" s="215">
        <f t="shared" si="11"/>
        <v>7130</v>
      </c>
      <c r="O82" s="152">
        <f t="shared" si="12"/>
        <v>1.9862552594670406</v>
      </c>
      <c r="P82" s="4">
        <v>9532.7000000000007</v>
      </c>
      <c r="Q82" s="153">
        <f t="shared" si="10"/>
        <v>74.795178700682911</v>
      </c>
      <c r="R82" s="154">
        <v>14162</v>
      </c>
    </row>
    <row r="83" spans="1:19" outlineLevel="2" x14ac:dyDescent="0.25">
      <c r="A83" s="4" t="s">
        <v>418</v>
      </c>
      <c r="B83" s="4" t="s">
        <v>66</v>
      </c>
      <c r="C83" s="4">
        <v>25758</v>
      </c>
      <c r="D83" s="83">
        <v>5200</v>
      </c>
      <c r="E83" s="83" t="s">
        <v>240</v>
      </c>
      <c r="F83" s="84"/>
      <c r="G83" s="84"/>
      <c r="H83" s="85">
        <v>500</v>
      </c>
      <c r="I83" s="85" t="s">
        <v>239</v>
      </c>
      <c r="J83" s="86">
        <v>900</v>
      </c>
      <c r="K83" s="86" t="s">
        <v>241</v>
      </c>
      <c r="L83" s="87">
        <v>800</v>
      </c>
      <c r="M83" s="87" t="s">
        <v>256</v>
      </c>
      <c r="N83" s="215">
        <f t="shared" si="11"/>
        <v>7400</v>
      </c>
      <c r="O83" s="152">
        <f t="shared" si="12"/>
        <v>1.9116216216216215</v>
      </c>
      <c r="P83" s="4">
        <v>11862.5</v>
      </c>
      <c r="Q83" s="153">
        <f t="shared" si="10"/>
        <v>62.381454162276079</v>
      </c>
      <c r="R83" s="154">
        <v>14146</v>
      </c>
    </row>
    <row r="84" spans="1:19" outlineLevel="2" x14ac:dyDescent="0.25">
      <c r="A84" s="4" t="s">
        <v>418</v>
      </c>
      <c r="B84" s="4" t="s">
        <v>67</v>
      </c>
      <c r="C84" s="4">
        <v>25785</v>
      </c>
      <c r="D84" s="83">
        <v>2605</v>
      </c>
      <c r="E84" s="83" t="s">
        <v>240</v>
      </c>
      <c r="F84" s="84">
        <v>305</v>
      </c>
      <c r="G84" s="84" t="s">
        <v>239</v>
      </c>
      <c r="H84" s="85">
        <v>205</v>
      </c>
      <c r="I84" s="85" t="s">
        <v>250</v>
      </c>
      <c r="J84" s="86">
        <v>735</v>
      </c>
      <c r="K84" s="86" t="s">
        <v>242</v>
      </c>
      <c r="L84" s="87">
        <v>135</v>
      </c>
      <c r="M84" s="87" t="s">
        <v>265</v>
      </c>
      <c r="N84" s="215">
        <f t="shared" si="11"/>
        <v>3985</v>
      </c>
      <c r="O84" s="152">
        <f t="shared" si="12"/>
        <v>2.4155583437892094</v>
      </c>
      <c r="P84" s="4">
        <v>7102.5</v>
      </c>
      <c r="Q84" s="153">
        <f t="shared" si="10"/>
        <v>56.107004575853573</v>
      </c>
      <c r="R84" s="154">
        <v>9626</v>
      </c>
    </row>
    <row r="85" spans="1:19" outlineLevel="2" x14ac:dyDescent="0.25">
      <c r="A85" s="4" t="s">
        <v>418</v>
      </c>
      <c r="B85" s="4" t="s">
        <v>68</v>
      </c>
      <c r="C85" s="4">
        <v>25799</v>
      </c>
      <c r="D85" s="83">
        <v>5352</v>
      </c>
      <c r="E85" s="83" t="s">
        <v>240</v>
      </c>
      <c r="F85" s="84">
        <v>50</v>
      </c>
      <c r="G85" s="84" t="s">
        <v>239</v>
      </c>
      <c r="H85" s="85">
        <v>30</v>
      </c>
      <c r="I85" s="85" t="s">
        <v>265</v>
      </c>
      <c r="J85" s="86">
        <v>310</v>
      </c>
      <c r="K85" s="86" t="s">
        <v>241</v>
      </c>
      <c r="L85" s="87">
        <v>30</v>
      </c>
      <c r="M85" s="87" t="s">
        <v>300</v>
      </c>
      <c r="N85" s="215">
        <f t="shared" si="11"/>
        <v>5772</v>
      </c>
      <c r="O85" s="152">
        <f t="shared" si="12"/>
        <v>3.3641718641718641</v>
      </c>
      <c r="P85" s="4">
        <v>11125</v>
      </c>
      <c r="Q85" s="153">
        <f t="shared" si="10"/>
        <v>51.88314606741573</v>
      </c>
      <c r="R85" s="154">
        <v>19418</v>
      </c>
    </row>
    <row r="86" spans="1:19" outlineLevel="2" x14ac:dyDescent="0.25">
      <c r="A86" s="4" t="s">
        <v>418</v>
      </c>
      <c r="B86" s="4" t="s">
        <v>13</v>
      </c>
      <c r="C86" s="4">
        <v>25817</v>
      </c>
      <c r="D86" s="83">
        <v>1150</v>
      </c>
      <c r="E86" s="83" t="s">
        <v>240</v>
      </c>
      <c r="F86" s="84">
        <v>150</v>
      </c>
      <c r="G86" s="84" t="s">
        <v>241</v>
      </c>
      <c r="H86" s="85">
        <v>18</v>
      </c>
      <c r="I86" s="85" t="s">
        <v>250</v>
      </c>
      <c r="J86" s="86">
        <v>2133</v>
      </c>
      <c r="K86" s="86" t="s">
        <v>249</v>
      </c>
      <c r="L86" s="87">
        <v>9</v>
      </c>
      <c r="M86" s="87" t="s">
        <v>251</v>
      </c>
      <c r="N86" s="215">
        <f t="shared" si="11"/>
        <v>3460</v>
      </c>
      <c r="O86" s="152">
        <f t="shared" si="12"/>
        <v>2.4945086705202311</v>
      </c>
      <c r="P86" s="4">
        <v>6437.5</v>
      </c>
      <c r="Q86" s="153">
        <f t="shared" si="10"/>
        <v>53.747572815533978</v>
      </c>
      <c r="R86" s="154">
        <v>8631</v>
      </c>
    </row>
    <row r="87" spans="1:19" ht="15.75" outlineLevel="2" thickBot="1" x14ac:dyDescent="0.3">
      <c r="A87" s="94" t="s">
        <v>418</v>
      </c>
      <c r="B87" s="94" t="s">
        <v>69</v>
      </c>
      <c r="C87" s="94">
        <v>25899</v>
      </c>
      <c r="D87" s="339">
        <v>7101</v>
      </c>
      <c r="E87" s="339" t="s">
        <v>240</v>
      </c>
      <c r="F87" s="340">
        <v>1705</v>
      </c>
      <c r="G87" s="340" t="s">
        <v>241</v>
      </c>
      <c r="H87" s="120">
        <v>138</v>
      </c>
      <c r="I87" s="120" t="s">
        <v>250</v>
      </c>
      <c r="J87" s="341">
        <v>1217</v>
      </c>
      <c r="K87" s="341" t="s">
        <v>265</v>
      </c>
      <c r="L87" s="342"/>
      <c r="M87" s="342"/>
      <c r="N87" s="283">
        <f t="shared" si="11"/>
        <v>10161</v>
      </c>
      <c r="O87" s="343">
        <f t="shared" si="12"/>
        <v>2.3118787520913298</v>
      </c>
      <c r="P87" s="94">
        <v>18938.7</v>
      </c>
      <c r="Q87" s="344">
        <f t="shared" si="10"/>
        <v>53.652045810958512</v>
      </c>
      <c r="R87" s="345">
        <v>23491</v>
      </c>
    </row>
    <row r="88" spans="1:19" ht="15.75" outlineLevel="1" thickBot="1" x14ac:dyDescent="0.3">
      <c r="A88" s="348" t="s">
        <v>546</v>
      </c>
      <c r="B88" s="349"/>
      <c r="C88" s="349"/>
      <c r="D88" s="349">
        <f>SUBTOTAL(9,D77:D87)</f>
        <v>34212.160000000003</v>
      </c>
      <c r="E88" s="349"/>
      <c r="F88" s="349">
        <f>SUBTOTAL(9,F77:F87)</f>
        <v>2640.5</v>
      </c>
      <c r="G88" s="349"/>
      <c r="H88" s="349">
        <f>SUBTOTAL(9,H77:H87)</f>
        <v>1291</v>
      </c>
      <c r="I88" s="349"/>
      <c r="J88" s="349">
        <f>SUBTOTAL(9,J77:J87)</f>
        <v>13624.34</v>
      </c>
      <c r="K88" s="349"/>
      <c r="L88" s="349">
        <f>SUBTOTAL(9,L77:L87)</f>
        <v>1035</v>
      </c>
      <c r="M88" s="349"/>
      <c r="N88" s="351">
        <f>SUBTOTAL(9,N77:N87)</f>
        <v>52803</v>
      </c>
      <c r="O88" s="352"/>
      <c r="P88" s="349">
        <f>SUBTOTAL(9,P77:P87)</f>
        <v>101474.09999999999</v>
      </c>
      <c r="Q88" s="353"/>
      <c r="R88" s="347">
        <f>SUBTOTAL(9,R77:R87)</f>
        <v>124611</v>
      </c>
      <c r="S88">
        <f>SUBTOTAL(9,S77:S87)</f>
        <v>0</v>
      </c>
    </row>
    <row r="89" spans="1:19" outlineLevel="2" x14ac:dyDescent="0.25">
      <c r="A89" s="39" t="s">
        <v>417</v>
      </c>
      <c r="B89" s="39" t="s">
        <v>59</v>
      </c>
      <c r="C89" s="39">
        <v>25099</v>
      </c>
      <c r="D89" s="331">
        <v>2840</v>
      </c>
      <c r="E89" s="331" t="s">
        <v>240</v>
      </c>
      <c r="F89" s="332">
        <v>80</v>
      </c>
      <c r="G89" s="332" t="s">
        <v>278</v>
      </c>
      <c r="H89" s="333">
        <v>750</v>
      </c>
      <c r="I89" s="333" t="s">
        <v>239</v>
      </c>
      <c r="J89" s="334">
        <v>1360</v>
      </c>
      <c r="K89" s="334" t="s">
        <v>241</v>
      </c>
      <c r="L89" s="335">
        <v>120</v>
      </c>
      <c r="M89" s="335" t="s">
        <v>256</v>
      </c>
      <c r="N89" s="282">
        <f t="shared" si="11"/>
        <v>5150</v>
      </c>
      <c r="O89" s="336">
        <f t="shared" ref="O89:O96" si="13">R89/N89</f>
        <v>1.2920388349514562</v>
      </c>
      <c r="P89" s="39">
        <v>10187.5</v>
      </c>
      <c r="Q89" s="337">
        <f t="shared" si="10"/>
        <v>50.552147239263803</v>
      </c>
      <c r="R89" s="338">
        <v>6654</v>
      </c>
    </row>
    <row r="90" spans="1:19" outlineLevel="2" x14ac:dyDescent="0.25">
      <c r="A90" s="4" t="s">
        <v>417</v>
      </c>
      <c r="B90" s="4" t="s">
        <v>58</v>
      </c>
      <c r="C90" s="4">
        <v>25260</v>
      </c>
      <c r="D90" s="83">
        <v>3358</v>
      </c>
      <c r="E90" s="83" t="s">
        <v>240</v>
      </c>
      <c r="F90" s="84">
        <v>645</v>
      </c>
      <c r="G90" s="84" t="s">
        <v>241</v>
      </c>
      <c r="H90" s="85">
        <v>170</v>
      </c>
      <c r="I90" s="85" t="s">
        <v>250</v>
      </c>
      <c r="J90" s="86">
        <v>110</v>
      </c>
      <c r="K90" s="86" t="s">
        <v>242</v>
      </c>
      <c r="L90" s="87"/>
      <c r="M90" s="87"/>
      <c r="N90" s="215">
        <f t="shared" si="11"/>
        <v>4283</v>
      </c>
      <c r="O90" s="152">
        <f t="shared" si="13"/>
        <v>2.6453420499649778</v>
      </c>
      <c r="P90" s="4">
        <v>8853</v>
      </c>
      <c r="Q90" s="153">
        <f t="shared" si="10"/>
        <v>48.379080537670845</v>
      </c>
      <c r="R90" s="154">
        <v>11330</v>
      </c>
    </row>
    <row r="91" spans="1:19" outlineLevel="2" x14ac:dyDescent="0.25">
      <c r="A91" s="4" t="s">
        <v>417</v>
      </c>
      <c r="B91" s="4" t="s">
        <v>57</v>
      </c>
      <c r="C91" s="4">
        <v>25269</v>
      </c>
      <c r="D91" s="83">
        <v>7850</v>
      </c>
      <c r="E91" s="83" t="s">
        <v>240</v>
      </c>
      <c r="F91" s="84">
        <v>1600</v>
      </c>
      <c r="G91" s="84" t="s">
        <v>239</v>
      </c>
      <c r="H91" s="85">
        <v>700</v>
      </c>
      <c r="I91" s="85" t="s">
        <v>239</v>
      </c>
      <c r="J91" s="86">
        <v>1250</v>
      </c>
      <c r="K91" s="86" t="s">
        <v>298</v>
      </c>
      <c r="L91" s="87"/>
      <c r="M91" s="87"/>
      <c r="N91" s="215">
        <f t="shared" si="11"/>
        <v>11400</v>
      </c>
      <c r="O91" s="152">
        <f t="shared" si="13"/>
        <v>1.5982456140350878</v>
      </c>
      <c r="P91" s="4">
        <v>16000</v>
      </c>
      <c r="Q91" s="153">
        <f t="shared" si="10"/>
        <v>71.25</v>
      </c>
      <c r="R91" s="154">
        <v>18220</v>
      </c>
    </row>
    <row r="92" spans="1:19" outlineLevel="2" x14ac:dyDescent="0.25">
      <c r="A92" s="4" t="s">
        <v>417</v>
      </c>
      <c r="B92" s="4" t="s">
        <v>56</v>
      </c>
      <c r="C92" s="4">
        <v>25286</v>
      </c>
      <c r="D92" s="83">
        <v>2100</v>
      </c>
      <c r="E92" s="83" t="s">
        <v>240</v>
      </c>
      <c r="F92" s="84">
        <v>21</v>
      </c>
      <c r="G92" s="84" t="s">
        <v>240</v>
      </c>
      <c r="H92" s="85">
        <v>70</v>
      </c>
      <c r="I92" s="85" t="s">
        <v>250</v>
      </c>
      <c r="J92" s="86">
        <v>1457</v>
      </c>
      <c r="K92" s="86" t="s">
        <v>241</v>
      </c>
      <c r="L92" s="87"/>
      <c r="M92" s="87"/>
      <c r="N92" s="215">
        <f t="shared" si="11"/>
        <v>3648</v>
      </c>
      <c r="O92" s="152">
        <f t="shared" si="13"/>
        <v>2.7253289473684212</v>
      </c>
      <c r="P92" s="4">
        <v>7187.5</v>
      </c>
      <c r="Q92" s="153">
        <f t="shared" si="10"/>
        <v>50.754782608695649</v>
      </c>
      <c r="R92" s="154">
        <v>9942</v>
      </c>
    </row>
    <row r="93" spans="1:19" outlineLevel="2" x14ac:dyDescent="0.25">
      <c r="A93" s="4" t="s">
        <v>417</v>
      </c>
      <c r="B93" s="4" t="s">
        <v>55</v>
      </c>
      <c r="C93" s="4">
        <v>25430</v>
      </c>
      <c r="D93" s="83">
        <v>3300</v>
      </c>
      <c r="E93" s="83" t="s">
        <v>240</v>
      </c>
      <c r="F93" s="84">
        <v>600</v>
      </c>
      <c r="G93" s="84" t="s">
        <v>239</v>
      </c>
      <c r="H93" s="85">
        <v>255</v>
      </c>
      <c r="I93" s="85" t="s">
        <v>250</v>
      </c>
      <c r="J93" s="86">
        <v>600</v>
      </c>
      <c r="K93" s="86" t="s">
        <v>241</v>
      </c>
      <c r="L93" s="87"/>
      <c r="M93" s="87"/>
      <c r="N93" s="215">
        <f t="shared" si="11"/>
        <v>4755</v>
      </c>
      <c r="O93" s="152">
        <f t="shared" si="13"/>
        <v>3.2370136698212408</v>
      </c>
      <c r="P93" s="4">
        <v>11937.5</v>
      </c>
      <c r="Q93" s="153">
        <f t="shared" si="10"/>
        <v>39.832460732984295</v>
      </c>
      <c r="R93" s="154">
        <v>15392</v>
      </c>
    </row>
    <row r="94" spans="1:19" outlineLevel="2" x14ac:dyDescent="0.25">
      <c r="A94" s="4" t="s">
        <v>417</v>
      </c>
      <c r="B94" s="4" t="s">
        <v>54</v>
      </c>
      <c r="C94" s="4">
        <v>25473</v>
      </c>
      <c r="D94" s="83">
        <v>3000</v>
      </c>
      <c r="E94" s="83" t="s">
        <v>240</v>
      </c>
      <c r="F94" s="84">
        <v>300</v>
      </c>
      <c r="G94" s="84" t="s">
        <v>244</v>
      </c>
      <c r="H94" s="85">
        <v>50</v>
      </c>
      <c r="I94" s="85" t="s">
        <v>250</v>
      </c>
      <c r="J94" s="86"/>
      <c r="K94" s="86" t="s">
        <v>241</v>
      </c>
      <c r="L94" s="87"/>
      <c r="M94" s="87"/>
      <c r="N94" s="215">
        <f t="shared" si="11"/>
        <v>3350</v>
      </c>
      <c r="O94" s="152">
        <f t="shared" si="13"/>
        <v>2.1641791044776117</v>
      </c>
      <c r="P94" s="4">
        <v>11000</v>
      </c>
      <c r="Q94" s="153">
        <f t="shared" si="10"/>
        <v>30.454545454545453</v>
      </c>
      <c r="R94" s="154">
        <v>7250</v>
      </c>
    </row>
    <row r="95" spans="1:19" outlineLevel="2" x14ac:dyDescent="0.25">
      <c r="A95" s="4" t="s">
        <v>417</v>
      </c>
      <c r="B95" s="4" t="s">
        <v>53</v>
      </c>
      <c r="C95" s="4">
        <v>25769</v>
      </c>
      <c r="D95" s="83">
        <v>13000</v>
      </c>
      <c r="E95" s="83" t="s">
        <v>240</v>
      </c>
      <c r="F95" s="84">
        <v>10</v>
      </c>
      <c r="G95" s="84" t="s">
        <v>239</v>
      </c>
      <c r="H95" s="85"/>
      <c r="I95" s="85"/>
      <c r="J95" s="86">
        <v>1700</v>
      </c>
      <c r="K95" s="86" t="s">
        <v>241</v>
      </c>
      <c r="L95" s="87"/>
      <c r="M95" s="87"/>
      <c r="N95" s="215">
        <f t="shared" si="11"/>
        <v>14710</v>
      </c>
      <c r="O95" s="152">
        <f t="shared" si="13"/>
        <v>1.2457511896668934</v>
      </c>
      <c r="P95" s="4">
        <v>29906</v>
      </c>
      <c r="Q95" s="153">
        <f t="shared" si="10"/>
        <v>49.187454022604157</v>
      </c>
      <c r="R95" s="154">
        <v>18325</v>
      </c>
    </row>
    <row r="96" spans="1:19" ht="15.75" outlineLevel="2" thickBot="1" x14ac:dyDescent="0.3">
      <c r="A96" s="94" t="s">
        <v>417</v>
      </c>
      <c r="B96" s="94" t="s">
        <v>52</v>
      </c>
      <c r="C96" s="94">
        <v>25898</v>
      </c>
      <c r="D96" s="339">
        <v>1600</v>
      </c>
      <c r="E96" s="339" t="s">
        <v>240</v>
      </c>
      <c r="F96" s="340">
        <v>90</v>
      </c>
      <c r="G96" s="340" t="s">
        <v>244</v>
      </c>
      <c r="H96" s="120">
        <v>10</v>
      </c>
      <c r="I96" s="120" t="s">
        <v>250</v>
      </c>
      <c r="J96" s="341">
        <v>600</v>
      </c>
      <c r="K96" s="341" t="s">
        <v>241</v>
      </c>
      <c r="L96" s="342"/>
      <c r="M96" s="342"/>
      <c r="N96" s="283">
        <f t="shared" si="11"/>
        <v>2300</v>
      </c>
      <c r="O96" s="343">
        <f t="shared" si="13"/>
        <v>1.5534782608695652</v>
      </c>
      <c r="P96" s="94">
        <v>5436</v>
      </c>
      <c r="Q96" s="344">
        <f t="shared" si="10"/>
        <v>42.310522442972776</v>
      </c>
      <c r="R96" s="345">
        <v>3573</v>
      </c>
    </row>
    <row r="97" spans="1:19" ht="15.75" outlineLevel="1" thickBot="1" x14ac:dyDescent="0.3">
      <c r="A97" s="348" t="s">
        <v>547</v>
      </c>
      <c r="B97" s="349"/>
      <c r="C97" s="349"/>
      <c r="D97" s="349">
        <f>SUBTOTAL(9,D89:D96)</f>
        <v>37048</v>
      </c>
      <c r="E97" s="349"/>
      <c r="F97" s="349">
        <f>SUBTOTAL(9,F89:F96)</f>
        <v>3346</v>
      </c>
      <c r="G97" s="349"/>
      <c r="H97" s="349">
        <f>SUBTOTAL(9,H89:H96)</f>
        <v>2005</v>
      </c>
      <c r="I97" s="349"/>
      <c r="J97" s="349">
        <f>SUBTOTAL(9,J89:J96)</f>
        <v>7077</v>
      </c>
      <c r="K97" s="349"/>
      <c r="L97" s="349">
        <f>SUBTOTAL(9,L89:L96)</f>
        <v>120</v>
      </c>
      <c r="M97" s="349"/>
      <c r="N97" s="351">
        <f>SUBTOTAL(9,N89:N96)</f>
        <v>49596</v>
      </c>
      <c r="O97" s="352"/>
      <c r="P97" s="349">
        <f>SUBTOTAL(9,P89:P96)</f>
        <v>100507.5</v>
      </c>
      <c r="Q97" s="353"/>
      <c r="R97" s="347">
        <f>SUBTOTAL(9,R89:R96)</f>
        <v>90686</v>
      </c>
      <c r="S97">
        <f>SUBTOTAL(9,S89:S96)</f>
        <v>0</v>
      </c>
    </row>
    <row r="98" spans="1:19" outlineLevel="2" x14ac:dyDescent="0.25">
      <c r="A98" s="39" t="s">
        <v>51</v>
      </c>
      <c r="B98" s="39" t="s">
        <v>22</v>
      </c>
      <c r="C98" s="39">
        <v>25740</v>
      </c>
      <c r="D98" s="331">
        <v>4620</v>
      </c>
      <c r="E98" s="331" t="s">
        <v>240</v>
      </c>
      <c r="F98" s="332">
        <v>120</v>
      </c>
      <c r="G98" s="332" t="s">
        <v>239</v>
      </c>
      <c r="H98" s="333">
        <v>100</v>
      </c>
      <c r="I98" s="333" t="s">
        <v>239</v>
      </c>
      <c r="J98" s="334">
        <v>741</v>
      </c>
      <c r="K98" s="334" t="s">
        <v>241</v>
      </c>
      <c r="L98" s="335"/>
      <c r="M98" s="335"/>
      <c r="N98" s="282">
        <f t="shared" si="11"/>
        <v>5581</v>
      </c>
      <c r="O98" s="336">
        <f>R98/N98</f>
        <v>2.4995520516036551</v>
      </c>
      <c r="P98" s="39">
        <v>11187.5</v>
      </c>
      <c r="Q98" s="337">
        <f t="shared" si="10"/>
        <v>49.886033519553074</v>
      </c>
      <c r="R98" s="338">
        <v>13950</v>
      </c>
    </row>
    <row r="99" spans="1:19" ht="15.75" outlineLevel="2" thickBot="1" x14ac:dyDescent="0.3">
      <c r="A99" s="94" t="s">
        <v>51</v>
      </c>
      <c r="B99" s="94" t="s">
        <v>51</v>
      </c>
      <c r="C99" s="94">
        <v>25754</v>
      </c>
      <c r="D99" s="339">
        <v>2500</v>
      </c>
      <c r="E99" s="339" t="s">
        <v>240</v>
      </c>
      <c r="F99" s="340">
        <v>10</v>
      </c>
      <c r="G99" s="340" t="s">
        <v>297</v>
      </c>
      <c r="H99" s="120">
        <v>20</v>
      </c>
      <c r="I99" s="120" t="s">
        <v>239</v>
      </c>
      <c r="J99" s="341">
        <v>6050</v>
      </c>
      <c r="K99" s="341" t="s">
        <v>240</v>
      </c>
      <c r="L99" s="342"/>
      <c r="M99" s="342"/>
      <c r="N99" s="283">
        <f t="shared" si="11"/>
        <v>8580</v>
      </c>
      <c r="O99" s="343">
        <f>R99/N99</f>
        <v>1.1383449883449883</v>
      </c>
      <c r="P99" s="94">
        <v>25312.5</v>
      </c>
      <c r="Q99" s="344">
        <f t="shared" si="10"/>
        <v>33.896296296296299</v>
      </c>
      <c r="R99" s="345">
        <v>9767</v>
      </c>
    </row>
    <row r="100" spans="1:19" ht="15.75" outlineLevel="1" thickBot="1" x14ac:dyDescent="0.3">
      <c r="A100" s="348" t="s">
        <v>548</v>
      </c>
      <c r="B100" s="349"/>
      <c r="C100" s="349"/>
      <c r="D100" s="349">
        <f>SUBTOTAL(9,D98:D99)</f>
        <v>7120</v>
      </c>
      <c r="E100" s="349"/>
      <c r="F100" s="349">
        <f>SUBTOTAL(9,F98:F99)</f>
        <v>130</v>
      </c>
      <c r="G100" s="349"/>
      <c r="H100" s="349">
        <f>SUBTOTAL(9,H98:H99)</f>
        <v>120</v>
      </c>
      <c r="I100" s="349"/>
      <c r="J100" s="349">
        <f>SUBTOTAL(9,J98:J99)</f>
        <v>6791</v>
      </c>
      <c r="K100" s="349"/>
      <c r="L100" s="349">
        <f>SUBTOTAL(9,L98:L99)</f>
        <v>0</v>
      </c>
      <c r="M100" s="349"/>
      <c r="N100" s="351">
        <f>SUBTOTAL(9,N98:N99)</f>
        <v>14161</v>
      </c>
      <c r="O100" s="352"/>
      <c r="P100" s="349">
        <f>SUBTOTAL(9,P98:P99)</f>
        <v>36500</v>
      </c>
      <c r="Q100" s="353"/>
      <c r="R100" s="347">
        <f>SUBTOTAL(9,R98:R99)</f>
        <v>23717</v>
      </c>
      <c r="S100">
        <f>SUBTOTAL(9,S98:S99)</f>
        <v>0</v>
      </c>
    </row>
    <row r="101" spans="1:19" outlineLevel="2" x14ac:dyDescent="0.25">
      <c r="A101" s="39" t="s">
        <v>415</v>
      </c>
      <c r="B101" s="39" t="s">
        <v>50</v>
      </c>
      <c r="C101" s="39">
        <v>25053</v>
      </c>
      <c r="D101" s="331">
        <v>4100</v>
      </c>
      <c r="E101" s="331" t="s">
        <v>240</v>
      </c>
      <c r="F101" s="332">
        <v>800</v>
      </c>
      <c r="G101" s="332" t="s">
        <v>244</v>
      </c>
      <c r="H101" s="333">
        <v>120</v>
      </c>
      <c r="I101" s="333" t="s">
        <v>258</v>
      </c>
      <c r="J101" s="334">
        <v>550</v>
      </c>
      <c r="K101" s="334" t="s">
        <v>253</v>
      </c>
      <c r="L101" s="335">
        <v>250</v>
      </c>
      <c r="M101" s="335" t="s">
        <v>296</v>
      </c>
      <c r="N101" s="282">
        <f t="shared" si="11"/>
        <v>5820</v>
      </c>
      <c r="O101" s="336">
        <f t="shared" ref="O101:O110" si="14">R101/N101</f>
        <v>1.3680412371134021</v>
      </c>
      <c r="P101" s="39">
        <v>16225</v>
      </c>
      <c r="Q101" s="337">
        <f t="shared" si="10"/>
        <v>35.870570107858242</v>
      </c>
      <c r="R101" s="338">
        <v>7962</v>
      </c>
    </row>
    <row r="102" spans="1:19" outlineLevel="2" x14ac:dyDescent="0.25">
      <c r="A102" s="4" t="s">
        <v>415</v>
      </c>
      <c r="B102" s="4" t="s">
        <v>49</v>
      </c>
      <c r="C102" s="4">
        <v>25120</v>
      </c>
      <c r="D102" s="83">
        <v>6000</v>
      </c>
      <c r="E102" s="83" t="s">
        <v>240</v>
      </c>
      <c r="F102" s="84">
        <v>400</v>
      </c>
      <c r="G102" s="84" t="s">
        <v>244</v>
      </c>
      <c r="H102" s="85"/>
      <c r="I102" s="85"/>
      <c r="J102" s="86">
        <v>8162</v>
      </c>
      <c r="K102" s="86" t="s">
        <v>240</v>
      </c>
      <c r="L102" s="87"/>
      <c r="M102" s="87"/>
      <c r="N102" s="215">
        <f t="shared" si="11"/>
        <v>14562</v>
      </c>
      <c r="O102" s="152">
        <f t="shared" si="14"/>
        <v>0.73478917731080895</v>
      </c>
      <c r="P102" s="4">
        <v>50038.5</v>
      </c>
      <c r="Q102" s="153">
        <f t="shared" si="10"/>
        <v>29.101591774333762</v>
      </c>
      <c r="R102" s="154">
        <v>10700</v>
      </c>
    </row>
    <row r="103" spans="1:19" outlineLevel="2" x14ac:dyDescent="0.25">
      <c r="A103" s="4" t="s">
        <v>415</v>
      </c>
      <c r="B103" s="4" t="s">
        <v>48</v>
      </c>
      <c r="C103" s="4">
        <v>25290</v>
      </c>
      <c r="D103" s="83">
        <v>5100</v>
      </c>
      <c r="E103" s="83" t="s">
        <v>240</v>
      </c>
      <c r="F103" s="84">
        <v>520</v>
      </c>
      <c r="G103" s="84" t="s">
        <v>244</v>
      </c>
      <c r="H103" s="85">
        <v>278</v>
      </c>
      <c r="I103" s="85" t="s">
        <v>294</v>
      </c>
      <c r="J103" s="86">
        <v>4300</v>
      </c>
      <c r="K103" s="86" t="s">
        <v>253</v>
      </c>
      <c r="L103" s="87">
        <v>150</v>
      </c>
      <c r="M103" s="87" t="s">
        <v>295</v>
      </c>
      <c r="N103" s="215">
        <f t="shared" si="11"/>
        <v>10348</v>
      </c>
      <c r="O103" s="152">
        <f t="shared" si="14"/>
        <v>1.5333397758020875</v>
      </c>
      <c r="P103" s="4">
        <v>18615</v>
      </c>
      <c r="Q103" s="153">
        <f t="shared" si="10"/>
        <v>55.589578297072251</v>
      </c>
      <c r="R103" s="154">
        <v>15867</v>
      </c>
    </row>
    <row r="104" spans="1:19" outlineLevel="2" x14ac:dyDescent="0.25">
      <c r="A104" s="4" t="s">
        <v>415</v>
      </c>
      <c r="B104" s="4" t="s">
        <v>47</v>
      </c>
      <c r="C104" s="4">
        <v>25312</v>
      </c>
      <c r="D104" s="83">
        <v>3000</v>
      </c>
      <c r="E104" s="83" t="s">
        <v>240</v>
      </c>
      <c r="F104" s="84">
        <v>5</v>
      </c>
      <c r="G104" s="84" t="s">
        <v>278</v>
      </c>
      <c r="H104" s="85">
        <v>5</v>
      </c>
      <c r="I104" s="85" t="s">
        <v>239</v>
      </c>
      <c r="J104" s="86">
        <v>100</v>
      </c>
      <c r="K104" s="86" t="s">
        <v>241</v>
      </c>
      <c r="L104" s="87">
        <v>10</v>
      </c>
      <c r="M104" s="87" t="s">
        <v>293</v>
      </c>
      <c r="N104" s="215">
        <f t="shared" si="11"/>
        <v>3120</v>
      </c>
      <c r="O104" s="152">
        <f t="shared" si="14"/>
        <v>2.7631410256410258</v>
      </c>
      <c r="P104" s="4">
        <v>7057</v>
      </c>
      <c r="Q104" s="153">
        <f t="shared" si="10"/>
        <v>44.211421283831655</v>
      </c>
      <c r="R104" s="154">
        <v>8621</v>
      </c>
    </row>
    <row r="105" spans="1:19" outlineLevel="2" x14ac:dyDescent="0.25">
      <c r="A105" s="4" t="s">
        <v>415</v>
      </c>
      <c r="B105" s="4" t="s">
        <v>12</v>
      </c>
      <c r="C105" s="4">
        <v>25524</v>
      </c>
      <c r="D105" s="83">
        <v>2900</v>
      </c>
      <c r="E105" s="83" t="s">
        <v>245</v>
      </c>
      <c r="F105" s="84">
        <v>120</v>
      </c>
      <c r="G105" s="84" t="s">
        <v>244</v>
      </c>
      <c r="H105" s="85">
        <v>90</v>
      </c>
      <c r="I105" s="85" t="s">
        <v>247</v>
      </c>
      <c r="J105" s="86">
        <v>687</v>
      </c>
      <c r="K105" s="86" t="s">
        <v>246</v>
      </c>
      <c r="L105" s="87">
        <v>270</v>
      </c>
      <c r="M105" s="87" t="s">
        <v>248</v>
      </c>
      <c r="N105" s="215">
        <f t="shared" si="11"/>
        <v>4067</v>
      </c>
      <c r="O105" s="152">
        <f t="shared" si="14"/>
        <v>0.86353577575608553</v>
      </c>
      <c r="P105" s="4">
        <v>7936</v>
      </c>
      <c r="Q105" s="153">
        <f t="shared" si="10"/>
        <v>51.24747983870968</v>
      </c>
      <c r="R105" s="154">
        <v>3512</v>
      </c>
    </row>
    <row r="106" spans="1:19" outlineLevel="2" x14ac:dyDescent="0.25">
      <c r="A106" s="4" t="s">
        <v>415</v>
      </c>
      <c r="B106" s="4" t="s">
        <v>46</v>
      </c>
      <c r="C106" s="4">
        <v>25535</v>
      </c>
      <c r="D106" s="83">
        <v>11800</v>
      </c>
      <c r="E106" s="83" t="s">
        <v>240</v>
      </c>
      <c r="F106" s="84">
        <v>30</v>
      </c>
      <c r="G106" s="84" t="s">
        <v>244</v>
      </c>
      <c r="H106" s="85">
        <v>3</v>
      </c>
      <c r="I106" s="85" t="s">
        <v>242</v>
      </c>
      <c r="J106" s="86">
        <v>80</v>
      </c>
      <c r="K106" s="86" t="s">
        <v>241</v>
      </c>
      <c r="L106" s="87">
        <v>2</v>
      </c>
      <c r="M106" s="87" t="s">
        <v>258</v>
      </c>
      <c r="N106" s="215">
        <f t="shared" si="11"/>
        <v>11915</v>
      </c>
      <c r="O106" s="152">
        <f t="shared" si="14"/>
        <v>1.3261435165757449</v>
      </c>
      <c r="P106" s="4">
        <v>28974.5</v>
      </c>
      <c r="Q106" s="153">
        <f t="shared" si="10"/>
        <v>41.1223662185715</v>
      </c>
      <c r="R106" s="154">
        <v>15801</v>
      </c>
    </row>
    <row r="107" spans="1:19" outlineLevel="2" x14ac:dyDescent="0.25">
      <c r="A107" s="4" t="s">
        <v>415</v>
      </c>
      <c r="B107" s="4" t="s">
        <v>45</v>
      </c>
      <c r="C107" s="4">
        <v>25649</v>
      </c>
      <c r="D107" s="83">
        <v>4870</v>
      </c>
      <c r="E107" s="83" t="s">
        <v>290</v>
      </c>
      <c r="F107" s="84">
        <v>40</v>
      </c>
      <c r="G107" s="84" t="s">
        <v>289</v>
      </c>
      <c r="H107" s="85">
        <v>17</v>
      </c>
      <c r="I107" s="85" t="s">
        <v>292</v>
      </c>
      <c r="J107" s="86">
        <v>1780</v>
      </c>
      <c r="K107" s="86" t="s">
        <v>291</v>
      </c>
      <c r="L107" s="87"/>
      <c r="M107" s="87"/>
      <c r="N107" s="215">
        <f t="shared" si="11"/>
        <v>6707</v>
      </c>
      <c r="O107" s="152">
        <f t="shared" si="14"/>
        <v>0.92112718055762632</v>
      </c>
      <c r="P107" s="4">
        <v>22837.5</v>
      </c>
      <c r="Q107" s="153">
        <f t="shared" si="10"/>
        <v>29.368363437328956</v>
      </c>
      <c r="R107" s="154">
        <v>6178</v>
      </c>
    </row>
    <row r="108" spans="1:19" outlineLevel="2" x14ac:dyDescent="0.25">
      <c r="A108" s="4" t="s">
        <v>415</v>
      </c>
      <c r="B108" s="4" t="s">
        <v>44</v>
      </c>
      <c r="C108" s="4">
        <v>25743</v>
      </c>
      <c r="D108" s="83">
        <v>9010</v>
      </c>
      <c r="E108" s="83" t="s">
        <v>253</v>
      </c>
      <c r="F108" s="84">
        <v>120</v>
      </c>
      <c r="G108" s="84" t="s">
        <v>285</v>
      </c>
      <c r="H108" s="85">
        <v>420</v>
      </c>
      <c r="I108" s="85" t="s">
        <v>287</v>
      </c>
      <c r="J108" s="86">
        <v>800</v>
      </c>
      <c r="K108" s="86" t="s">
        <v>286</v>
      </c>
      <c r="L108" s="87">
        <v>40</v>
      </c>
      <c r="M108" s="87" t="s">
        <v>288</v>
      </c>
      <c r="N108" s="215">
        <f t="shared" si="11"/>
        <v>10390</v>
      </c>
      <c r="O108" s="152">
        <f t="shared" si="14"/>
        <v>1.0094321462945139</v>
      </c>
      <c r="P108" s="4">
        <v>16293</v>
      </c>
      <c r="Q108" s="153">
        <f t="shared" si="10"/>
        <v>63.769717056404588</v>
      </c>
      <c r="R108" s="154">
        <v>10488</v>
      </c>
    </row>
    <row r="109" spans="1:19" outlineLevel="2" x14ac:dyDescent="0.25">
      <c r="A109" s="4" t="s">
        <v>415</v>
      </c>
      <c r="B109" s="4" t="s">
        <v>43</v>
      </c>
      <c r="C109" s="4">
        <v>25805</v>
      </c>
      <c r="D109" s="83">
        <v>2000</v>
      </c>
      <c r="E109" s="83" t="s">
        <v>282</v>
      </c>
      <c r="F109" s="84">
        <v>110</v>
      </c>
      <c r="G109" s="84" t="s">
        <v>244</v>
      </c>
      <c r="H109" s="85"/>
      <c r="I109" s="85"/>
      <c r="J109" s="86">
        <v>3030</v>
      </c>
      <c r="K109" s="86" t="s">
        <v>283</v>
      </c>
      <c r="L109" s="87">
        <v>34</v>
      </c>
      <c r="M109" s="87" t="s">
        <v>284</v>
      </c>
      <c r="N109" s="215">
        <f t="shared" si="11"/>
        <v>5174</v>
      </c>
      <c r="O109" s="152">
        <f t="shared" si="14"/>
        <v>0.73637417858523391</v>
      </c>
      <c r="P109" s="4">
        <v>8182.5</v>
      </c>
      <c r="Q109" s="153">
        <f t="shared" si="10"/>
        <v>63.232508402077606</v>
      </c>
      <c r="R109" s="154">
        <v>3810</v>
      </c>
    </row>
    <row r="110" spans="1:19" ht="15.75" outlineLevel="2" thickBot="1" x14ac:dyDescent="0.3">
      <c r="A110" s="94" t="s">
        <v>415</v>
      </c>
      <c r="B110" s="94" t="s">
        <v>42</v>
      </c>
      <c r="C110" s="94">
        <v>25506</v>
      </c>
      <c r="D110" s="339">
        <v>1522</v>
      </c>
      <c r="E110" s="339" t="s">
        <v>253</v>
      </c>
      <c r="F110" s="340">
        <v>67</v>
      </c>
      <c r="G110" s="340" t="s">
        <v>254</v>
      </c>
      <c r="H110" s="120">
        <v>10</v>
      </c>
      <c r="I110" s="120" t="s">
        <v>281</v>
      </c>
      <c r="J110" s="341">
        <v>830</v>
      </c>
      <c r="K110" s="341" t="s">
        <v>240</v>
      </c>
      <c r="L110" s="342">
        <v>6</v>
      </c>
      <c r="M110" s="342" t="s">
        <v>258</v>
      </c>
      <c r="N110" s="283">
        <f t="shared" si="11"/>
        <v>2435</v>
      </c>
      <c r="O110" s="343">
        <f t="shared" si="14"/>
        <v>0.89240246406570845</v>
      </c>
      <c r="P110" s="94">
        <v>10562.5</v>
      </c>
      <c r="Q110" s="344">
        <f t="shared" si="10"/>
        <v>23.053254437869821</v>
      </c>
      <c r="R110" s="345">
        <v>2173</v>
      </c>
    </row>
    <row r="111" spans="1:19" ht="15.75" outlineLevel="1" thickBot="1" x14ac:dyDescent="0.3">
      <c r="A111" s="348" t="s">
        <v>549</v>
      </c>
      <c r="B111" s="349"/>
      <c r="C111" s="349"/>
      <c r="D111" s="349">
        <f>SUBTOTAL(9,D101:D110)</f>
        <v>50302</v>
      </c>
      <c r="E111" s="349"/>
      <c r="F111" s="349">
        <f>SUBTOTAL(9,F101:F110)</f>
        <v>2212</v>
      </c>
      <c r="G111" s="349"/>
      <c r="H111" s="349">
        <f>SUBTOTAL(9,H101:H110)</f>
        <v>943</v>
      </c>
      <c r="I111" s="349"/>
      <c r="J111" s="349">
        <f>SUBTOTAL(9,J101:J110)</f>
        <v>20319</v>
      </c>
      <c r="K111" s="349"/>
      <c r="L111" s="349">
        <f>SUBTOTAL(9,L101:L110)</f>
        <v>762</v>
      </c>
      <c r="M111" s="349"/>
      <c r="N111" s="351">
        <f>SUBTOTAL(9,N101:N110)</f>
        <v>74538</v>
      </c>
      <c r="O111" s="352"/>
      <c r="P111" s="349">
        <f>SUBTOTAL(9,P101:P110)</f>
        <v>186721.5</v>
      </c>
      <c r="Q111" s="353"/>
      <c r="R111" s="347">
        <f>SUBTOTAL(9,R101:R110)</f>
        <v>85112</v>
      </c>
      <c r="S111">
        <f>SUBTOTAL(9,S101:S110)</f>
        <v>0</v>
      </c>
    </row>
    <row r="112" spans="1:19" outlineLevel="2" x14ac:dyDescent="0.25">
      <c r="A112" s="39" t="s">
        <v>414</v>
      </c>
      <c r="B112" s="39" t="s">
        <v>41</v>
      </c>
      <c r="C112" s="39">
        <v>25035</v>
      </c>
      <c r="D112" s="331">
        <v>5020</v>
      </c>
      <c r="E112" s="331" t="s">
        <v>273</v>
      </c>
      <c r="F112" s="332">
        <v>10</v>
      </c>
      <c r="G112" s="332" t="s">
        <v>280</v>
      </c>
      <c r="H112" s="333"/>
      <c r="I112" s="333"/>
      <c r="J112" s="334">
        <v>762</v>
      </c>
      <c r="K112" s="334" t="s">
        <v>254</v>
      </c>
      <c r="L112" s="335"/>
      <c r="M112" s="335"/>
      <c r="N112" s="282">
        <f t="shared" si="11"/>
        <v>5792</v>
      </c>
      <c r="O112" s="336">
        <f t="shared" ref="O112:O121" si="15">R112/N112</f>
        <v>0.79886049723756902</v>
      </c>
      <c r="P112" s="39">
        <v>12033</v>
      </c>
      <c r="Q112" s="337">
        <f t="shared" ref="Q112:Q132" si="16">N112*100/P112</f>
        <v>48.134297348957034</v>
      </c>
      <c r="R112" s="338">
        <v>4627</v>
      </c>
    </row>
    <row r="113" spans="1:19" outlineLevel="2" x14ac:dyDescent="0.25">
      <c r="A113" s="4" t="s">
        <v>414</v>
      </c>
      <c r="B113" s="4" t="s">
        <v>40</v>
      </c>
      <c r="C113" s="4">
        <v>25040</v>
      </c>
      <c r="D113" s="83">
        <v>3075</v>
      </c>
      <c r="E113" s="83" t="s">
        <v>240</v>
      </c>
      <c r="F113" s="84">
        <v>50</v>
      </c>
      <c r="G113" s="84" t="s">
        <v>244</v>
      </c>
      <c r="H113" s="85">
        <v>10</v>
      </c>
      <c r="I113" s="85" t="s">
        <v>255</v>
      </c>
      <c r="J113" s="86">
        <v>200</v>
      </c>
      <c r="K113" s="86" t="s">
        <v>240</v>
      </c>
      <c r="L113" s="87">
        <v>800</v>
      </c>
      <c r="M113" s="87" t="s">
        <v>273</v>
      </c>
      <c r="N113" s="215">
        <f t="shared" si="11"/>
        <v>4135</v>
      </c>
      <c r="O113" s="152">
        <f t="shared" si="15"/>
        <v>2.1530834340991536</v>
      </c>
      <c r="P113" s="4">
        <v>11365</v>
      </c>
      <c r="Q113" s="153">
        <f t="shared" si="16"/>
        <v>36.383633963924332</v>
      </c>
      <c r="R113" s="154">
        <v>8903</v>
      </c>
    </row>
    <row r="114" spans="1:19" outlineLevel="2" x14ac:dyDescent="0.25">
      <c r="A114" s="4" t="s">
        <v>414</v>
      </c>
      <c r="B114" s="4" t="s">
        <v>39</v>
      </c>
      <c r="C114" s="4">
        <v>25599</v>
      </c>
      <c r="D114" s="83">
        <v>3250</v>
      </c>
      <c r="E114" s="83" t="s">
        <v>279</v>
      </c>
      <c r="F114" s="84">
        <v>80</v>
      </c>
      <c r="G114" s="84" t="s">
        <v>244</v>
      </c>
      <c r="H114" s="85"/>
      <c r="I114" s="85"/>
      <c r="J114" s="86">
        <v>230</v>
      </c>
      <c r="K114" s="86" t="s">
        <v>277</v>
      </c>
      <c r="L114" s="87"/>
      <c r="M114" s="87"/>
      <c r="N114" s="215">
        <f t="shared" si="11"/>
        <v>3560</v>
      </c>
      <c r="O114" s="152">
        <f t="shared" si="15"/>
        <v>1.0382022471910113</v>
      </c>
      <c r="P114" s="4">
        <v>11856</v>
      </c>
      <c r="Q114" s="153">
        <f t="shared" si="16"/>
        <v>30.026990553306344</v>
      </c>
      <c r="R114" s="154">
        <v>3696</v>
      </c>
    </row>
    <row r="115" spans="1:19" outlineLevel="2" x14ac:dyDescent="0.25">
      <c r="A115" s="4" t="s">
        <v>414</v>
      </c>
      <c r="B115" s="4" t="s">
        <v>38</v>
      </c>
      <c r="C115" s="4">
        <v>25123</v>
      </c>
      <c r="D115" s="83">
        <v>2019</v>
      </c>
      <c r="E115" s="83" t="s">
        <v>244</v>
      </c>
      <c r="F115" s="84">
        <v>172</v>
      </c>
      <c r="G115" s="84" t="s">
        <v>244</v>
      </c>
      <c r="H115" s="85"/>
      <c r="I115" s="85"/>
      <c r="J115" s="86">
        <v>103</v>
      </c>
      <c r="K115" s="86" t="s">
        <v>278</v>
      </c>
      <c r="L115" s="87"/>
      <c r="M115" s="87"/>
      <c r="N115" s="215">
        <f t="shared" si="11"/>
        <v>2294</v>
      </c>
      <c r="O115" s="152">
        <f t="shared" si="15"/>
        <v>0.98648648648648651</v>
      </c>
      <c r="P115" s="4">
        <v>5870</v>
      </c>
      <c r="Q115" s="153">
        <f t="shared" si="16"/>
        <v>39.080068143100512</v>
      </c>
      <c r="R115" s="154">
        <v>2263</v>
      </c>
    </row>
    <row r="116" spans="1:19" outlineLevel="2" x14ac:dyDescent="0.25">
      <c r="A116" s="4" t="s">
        <v>414</v>
      </c>
      <c r="B116" s="4" t="s">
        <v>37</v>
      </c>
      <c r="C116" s="4">
        <v>25245</v>
      </c>
      <c r="D116" s="83">
        <v>3000</v>
      </c>
      <c r="E116" s="83" t="s">
        <v>273</v>
      </c>
      <c r="F116" s="84">
        <v>405</v>
      </c>
      <c r="G116" s="84" t="s">
        <v>244</v>
      </c>
      <c r="H116" s="85">
        <v>6</v>
      </c>
      <c r="I116" s="85" t="s">
        <v>256</v>
      </c>
      <c r="J116" s="86">
        <v>800</v>
      </c>
      <c r="K116" s="86" t="s">
        <v>254</v>
      </c>
      <c r="L116" s="87">
        <v>9</v>
      </c>
      <c r="M116" s="87" t="s">
        <v>275</v>
      </c>
      <c r="N116" s="215">
        <f t="shared" si="11"/>
        <v>4220</v>
      </c>
      <c r="O116" s="152">
        <f t="shared" si="15"/>
        <v>1.7590047393364929</v>
      </c>
      <c r="P116" s="4">
        <v>11887.5</v>
      </c>
      <c r="Q116" s="153">
        <f t="shared" si="16"/>
        <v>35.499474237644584</v>
      </c>
      <c r="R116" s="154">
        <v>7423</v>
      </c>
    </row>
    <row r="117" spans="1:19" outlineLevel="2" x14ac:dyDescent="0.25">
      <c r="A117" s="4" t="s">
        <v>414</v>
      </c>
      <c r="B117" s="4" t="s">
        <v>36</v>
      </c>
      <c r="C117" s="4">
        <v>25386</v>
      </c>
      <c r="D117" s="83">
        <v>1093</v>
      </c>
      <c r="E117" s="83" t="s">
        <v>277</v>
      </c>
      <c r="F117" s="84">
        <v>920</v>
      </c>
      <c r="G117" s="84" t="s">
        <v>276</v>
      </c>
      <c r="H117" s="85">
        <v>150</v>
      </c>
      <c r="I117" s="85" t="s">
        <v>250</v>
      </c>
      <c r="J117" s="86">
        <v>2980</v>
      </c>
      <c r="K117" s="86" t="s">
        <v>252</v>
      </c>
      <c r="L117" s="87"/>
      <c r="M117" s="87"/>
      <c r="N117" s="215">
        <f t="shared" si="11"/>
        <v>5143</v>
      </c>
      <c r="O117" s="152">
        <f t="shared" si="15"/>
        <v>1.2076608983083803</v>
      </c>
      <c r="P117" s="4">
        <v>15062.5</v>
      </c>
      <c r="Q117" s="153">
        <f t="shared" si="16"/>
        <v>34.144398340248962</v>
      </c>
      <c r="R117" s="154">
        <v>6211</v>
      </c>
    </row>
    <row r="118" spans="1:19" outlineLevel="2" x14ac:dyDescent="0.25">
      <c r="A118" s="4" t="s">
        <v>414</v>
      </c>
      <c r="B118" s="4" t="s">
        <v>35</v>
      </c>
      <c r="C118" s="4">
        <v>25596</v>
      </c>
      <c r="D118" s="83">
        <v>3300</v>
      </c>
      <c r="E118" s="83" t="s">
        <v>274</v>
      </c>
      <c r="F118" s="84">
        <v>330</v>
      </c>
      <c r="G118" s="84" t="s">
        <v>244</v>
      </c>
      <c r="H118" s="85"/>
      <c r="I118" s="85"/>
      <c r="J118" s="86">
        <v>2200</v>
      </c>
      <c r="K118" s="86" t="s">
        <v>252</v>
      </c>
      <c r="L118" s="87"/>
      <c r="M118" s="87"/>
      <c r="N118" s="215">
        <f t="shared" si="11"/>
        <v>5830</v>
      </c>
      <c r="O118" s="152">
        <f t="shared" si="15"/>
        <v>0.98456260720411659</v>
      </c>
      <c r="P118" s="4">
        <v>12399.9</v>
      </c>
      <c r="Q118" s="153">
        <f t="shared" si="16"/>
        <v>47.016508197646758</v>
      </c>
      <c r="R118" s="154">
        <v>5740</v>
      </c>
    </row>
    <row r="119" spans="1:19" outlineLevel="2" x14ac:dyDescent="0.25">
      <c r="A119" s="4" t="s">
        <v>414</v>
      </c>
      <c r="B119" s="4" t="s">
        <v>34</v>
      </c>
      <c r="C119" s="4">
        <v>25645</v>
      </c>
      <c r="D119" s="83">
        <v>2570</v>
      </c>
      <c r="E119" s="83" t="s">
        <v>240</v>
      </c>
      <c r="F119" s="84">
        <v>320</v>
      </c>
      <c r="G119" s="84" t="s">
        <v>244</v>
      </c>
      <c r="H119" s="85">
        <v>710</v>
      </c>
      <c r="I119" s="85" t="s">
        <v>250</v>
      </c>
      <c r="J119" s="86">
        <v>320</v>
      </c>
      <c r="K119" s="86" t="s">
        <v>252</v>
      </c>
      <c r="L119" s="87">
        <v>1000</v>
      </c>
      <c r="M119" s="87" t="s">
        <v>275</v>
      </c>
      <c r="N119" s="215">
        <f t="shared" si="11"/>
        <v>4920</v>
      </c>
      <c r="O119" s="152">
        <f t="shared" si="15"/>
        <v>1.214430894308943</v>
      </c>
      <c r="P119" s="4">
        <v>8625</v>
      </c>
      <c r="Q119" s="153">
        <f t="shared" si="16"/>
        <v>57.043478260869563</v>
      </c>
      <c r="R119" s="154">
        <v>5975</v>
      </c>
    </row>
    <row r="120" spans="1:19" outlineLevel="2" x14ac:dyDescent="0.25">
      <c r="A120" s="4" t="s">
        <v>414</v>
      </c>
      <c r="B120" s="4" t="s">
        <v>33</v>
      </c>
      <c r="C120" s="4">
        <v>25797</v>
      </c>
      <c r="D120" s="83">
        <v>1300</v>
      </c>
      <c r="E120" s="83" t="s">
        <v>274</v>
      </c>
      <c r="F120" s="84">
        <v>40</v>
      </c>
      <c r="G120" s="84" t="s">
        <v>273</v>
      </c>
      <c r="H120" s="85">
        <v>50</v>
      </c>
      <c r="I120" s="85" t="s">
        <v>275</v>
      </c>
      <c r="J120" s="86"/>
      <c r="K120" s="86"/>
      <c r="L120" s="87"/>
      <c r="M120" s="87"/>
      <c r="N120" s="215">
        <f t="shared" si="11"/>
        <v>1390</v>
      </c>
      <c r="O120" s="152">
        <f t="shared" si="15"/>
        <v>1.9784172661870503</v>
      </c>
      <c r="P120" s="4">
        <v>5125</v>
      </c>
      <c r="Q120" s="153">
        <f t="shared" si="16"/>
        <v>27.121951219512194</v>
      </c>
      <c r="R120" s="154">
        <v>2750</v>
      </c>
    </row>
    <row r="121" spans="1:19" ht="15.75" outlineLevel="2" thickBot="1" x14ac:dyDescent="0.3">
      <c r="A121" s="94" t="s">
        <v>414</v>
      </c>
      <c r="B121" s="94" t="s">
        <v>32</v>
      </c>
      <c r="C121" s="94">
        <v>25878</v>
      </c>
      <c r="D121" s="339">
        <v>8050</v>
      </c>
      <c r="E121" s="339" t="s">
        <v>269</v>
      </c>
      <c r="F121" s="340">
        <v>400</v>
      </c>
      <c r="G121" s="340" t="s">
        <v>268</v>
      </c>
      <c r="H121" s="120">
        <v>70</v>
      </c>
      <c r="I121" s="120" t="s">
        <v>271</v>
      </c>
      <c r="J121" s="341">
        <v>150</v>
      </c>
      <c r="K121" s="341" t="s">
        <v>270</v>
      </c>
      <c r="L121" s="342">
        <v>150</v>
      </c>
      <c r="M121" s="342" t="s">
        <v>272</v>
      </c>
      <c r="N121" s="283">
        <f t="shared" si="11"/>
        <v>8820</v>
      </c>
      <c r="O121" s="343">
        <f t="shared" si="15"/>
        <v>0.94489795918367347</v>
      </c>
      <c r="P121" s="94">
        <v>19896</v>
      </c>
      <c r="Q121" s="344">
        <f t="shared" si="16"/>
        <v>44.330518697225571</v>
      </c>
      <c r="R121" s="345">
        <v>8334</v>
      </c>
    </row>
    <row r="122" spans="1:19" ht="15.75" outlineLevel="1" thickBot="1" x14ac:dyDescent="0.3">
      <c r="A122" s="348" t="s">
        <v>550</v>
      </c>
      <c r="B122" s="349"/>
      <c r="C122" s="349"/>
      <c r="D122" s="349">
        <f>SUBTOTAL(9,D112:D121)</f>
        <v>32677</v>
      </c>
      <c r="E122" s="349"/>
      <c r="F122" s="349">
        <f>SUBTOTAL(9,F112:F121)</f>
        <v>2727</v>
      </c>
      <c r="G122" s="349"/>
      <c r="H122" s="349">
        <f>SUBTOTAL(9,H112:H121)</f>
        <v>996</v>
      </c>
      <c r="I122" s="349"/>
      <c r="J122" s="349">
        <f>SUBTOTAL(9,J112:J121)</f>
        <v>7745</v>
      </c>
      <c r="K122" s="349"/>
      <c r="L122" s="349">
        <f>SUBTOTAL(9,L112:L121)</f>
        <v>1959</v>
      </c>
      <c r="M122" s="349"/>
      <c r="N122" s="351">
        <f>SUBTOTAL(9,N112:N121)</f>
        <v>46104</v>
      </c>
      <c r="O122" s="352"/>
      <c r="P122" s="349">
        <f>SUBTOTAL(9,P112:P121)</f>
        <v>114119.9</v>
      </c>
      <c r="Q122" s="353"/>
      <c r="R122" s="347">
        <f>SUBTOTAL(9,R112:R121)</f>
        <v>55922</v>
      </c>
      <c r="S122">
        <f>SUBTOTAL(9,S112:S121)</f>
        <v>0</v>
      </c>
    </row>
    <row r="123" spans="1:19" outlineLevel="2" x14ac:dyDescent="0.25">
      <c r="A123" s="39" t="s">
        <v>23</v>
      </c>
      <c r="B123" s="39" t="s">
        <v>31</v>
      </c>
      <c r="C123" s="39">
        <v>25154</v>
      </c>
      <c r="D123" s="331">
        <v>16000</v>
      </c>
      <c r="E123" s="331" t="s">
        <v>240</v>
      </c>
      <c r="F123" s="332">
        <v>2000</v>
      </c>
      <c r="G123" s="332" t="s">
        <v>239</v>
      </c>
      <c r="H123" s="333">
        <v>600</v>
      </c>
      <c r="I123" s="333" t="s">
        <v>250</v>
      </c>
      <c r="J123" s="334">
        <v>1700</v>
      </c>
      <c r="K123" s="334" t="s">
        <v>266</v>
      </c>
      <c r="L123" s="335">
        <v>70</v>
      </c>
      <c r="M123" s="335" t="s">
        <v>267</v>
      </c>
      <c r="N123" s="282">
        <f t="shared" si="11"/>
        <v>20370</v>
      </c>
      <c r="O123" s="336">
        <f t="shared" ref="O123:O132" si="17">R123/N123</f>
        <v>1.015414825724104</v>
      </c>
      <c r="P123" s="39">
        <v>31687.5</v>
      </c>
      <c r="Q123" s="337">
        <f t="shared" si="16"/>
        <v>64.284023668639051</v>
      </c>
      <c r="R123" s="338">
        <v>20684</v>
      </c>
    </row>
    <row r="124" spans="1:19" outlineLevel="2" x14ac:dyDescent="0.25">
      <c r="A124" s="4" t="s">
        <v>23</v>
      </c>
      <c r="B124" s="4" t="s">
        <v>30</v>
      </c>
      <c r="C124" s="4">
        <v>25224</v>
      </c>
      <c r="D124" s="83">
        <v>6400</v>
      </c>
      <c r="E124" s="83" t="s">
        <v>240</v>
      </c>
      <c r="F124" s="84">
        <v>60</v>
      </c>
      <c r="G124" s="84" t="s">
        <v>239</v>
      </c>
      <c r="H124" s="85">
        <v>100</v>
      </c>
      <c r="I124" s="85" t="s">
        <v>265</v>
      </c>
      <c r="J124" s="86">
        <v>80</v>
      </c>
      <c r="K124" s="86" t="s">
        <v>241</v>
      </c>
      <c r="L124" s="87">
        <v>30</v>
      </c>
      <c r="M124" s="87" t="s">
        <v>256</v>
      </c>
      <c r="N124" s="215">
        <f t="shared" si="11"/>
        <v>6670</v>
      </c>
      <c r="O124" s="152">
        <f t="shared" si="17"/>
        <v>0.97241379310344822</v>
      </c>
      <c r="P124" s="4">
        <v>9750</v>
      </c>
      <c r="Q124" s="153">
        <f t="shared" si="16"/>
        <v>68.410256410256409</v>
      </c>
      <c r="R124" s="154">
        <v>6486</v>
      </c>
    </row>
    <row r="125" spans="1:19" outlineLevel="2" x14ac:dyDescent="0.25">
      <c r="A125" s="4" t="s">
        <v>23</v>
      </c>
      <c r="B125" s="4" t="s">
        <v>29</v>
      </c>
      <c r="C125" s="4">
        <v>25288</v>
      </c>
      <c r="D125" s="83">
        <v>4475</v>
      </c>
      <c r="E125" s="83" t="s">
        <v>240</v>
      </c>
      <c r="F125" s="84">
        <v>167</v>
      </c>
      <c r="G125" s="84" t="s">
        <v>239</v>
      </c>
      <c r="H125" s="85">
        <v>99</v>
      </c>
      <c r="I125" s="85" t="s">
        <v>265</v>
      </c>
      <c r="J125" s="86">
        <v>159</v>
      </c>
      <c r="K125" s="86" t="s">
        <v>241</v>
      </c>
      <c r="L125" s="87">
        <v>32</v>
      </c>
      <c r="M125" s="87" t="s">
        <v>256</v>
      </c>
      <c r="N125" s="215">
        <f t="shared" si="11"/>
        <v>4932</v>
      </c>
      <c r="O125" s="152">
        <f t="shared" si="17"/>
        <v>2.566707218167072</v>
      </c>
      <c r="P125" s="4">
        <v>6250</v>
      </c>
      <c r="Q125" s="153">
        <f t="shared" si="16"/>
        <v>78.912000000000006</v>
      </c>
      <c r="R125" s="154">
        <v>12659</v>
      </c>
    </row>
    <row r="126" spans="1:19" outlineLevel="2" x14ac:dyDescent="0.25">
      <c r="A126" s="4" t="s">
        <v>23</v>
      </c>
      <c r="B126" s="4" t="s">
        <v>28</v>
      </c>
      <c r="C126" s="4">
        <v>25317</v>
      </c>
      <c r="D126" s="83">
        <v>3500</v>
      </c>
      <c r="E126" s="83" t="s">
        <v>240</v>
      </c>
      <c r="F126" s="84">
        <v>45</v>
      </c>
      <c r="G126" s="84" t="s">
        <v>239</v>
      </c>
      <c r="H126" s="85">
        <v>40</v>
      </c>
      <c r="I126" s="85" t="s">
        <v>250</v>
      </c>
      <c r="J126" s="86">
        <v>5000</v>
      </c>
      <c r="K126" s="86" t="s">
        <v>145</v>
      </c>
      <c r="L126" s="87">
        <v>2</v>
      </c>
      <c r="M126" s="87" t="s">
        <v>256</v>
      </c>
      <c r="N126" s="215">
        <f t="shared" si="11"/>
        <v>8587</v>
      </c>
      <c r="O126" s="152">
        <f t="shared" si="17"/>
        <v>2.5510655642249911</v>
      </c>
      <c r="P126" s="4">
        <v>19562.5</v>
      </c>
      <c r="Q126" s="153">
        <f t="shared" si="16"/>
        <v>43.895207667731633</v>
      </c>
      <c r="R126" s="154">
        <v>21906</v>
      </c>
    </row>
    <row r="127" spans="1:19" outlineLevel="2" x14ac:dyDescent="0.25">
      <c r="A127" s="4" t="s">
        <v>23</v>
      </c>
      <c r="B127" s="4" t="s">
        <v>27</v>
      </c>
      <c r="C127" s="4">
        <v>25407</v>
      </c>
      <c r="D127" s="83">
        <v>3800</v>
      </c>
      <c r="E127" s="83" t="s">
        <v>240</v>
      </c>
      <c r="F127" s="84">
        <v>350</v>
      </c>
      <c r="G127" s="84" t="s">
        <v>239</v>
      </c>
      <c r="H127" s="85">
        <v>10</v>
      </c>
      <c r="I127" s="85" t="s">
        <v>242</v>
      </c>
      <c r="J127" s="86">
        <v>1200</v>
      </c>
      <c r="K127" s="86" t="s">
        <v>241</v>
      </c>
      <c r="L127" s="87">
        <v>50</v>
      </c>
      <c r="M127" s="87" t="s">
        <v>256</v>
      </c>
      <c r="N127" s="215">
        <f t="shared" si="11"/>
        <v>5410</v>
      </c>
      <c r="O127" s="152">
        <f t="shared" si="17"/>
        <v>2.977079482439926</v>
      </c>
      <c r="P127" s="4">
        <v>14812.5</v>
      </c>
      <c r="Q127" s="153">
        <f t="shared" si="16"/>
        <v>36.52320675105485</v>
      </c>
      <c r="R127" s="154">
        <v>16106</v>
      </c>
    </row>
    <row r="128" spans="1:19" outlineLevel="2" x14ac:dyDescent="0.25">
      <c r="A128" s="4" t="s">
        <v>23</v>
      </c>
      <c r="B128" s="4" t="s">
        <v>26</v>
      </c>
      <c r="C128" s="4">
        <v>25745</v>
      </c>
      <c r="D128" s="83">
        <v>1898</v>
      </c>
      <c r="E128" s="83" t="s">
        <v>240</v>
      </c>
      <c r="F128" s="84">
        <v>195</v>
      </c>
      <c r="G128" s="84" t="s">
        <v>239</v>
      </c>
      <c r="H128" s="85">
        <v>11</v>
      </c>
      <c r="I128" s="85" t="s">
        <v>242</v>
      </c>
      <c r="J128" s="86">
        <v>3950</v>
      </c>
      <c r="K128" s="86" t="s">
        <v>241</v>
      </c>
      <c r="L128" s="87">
        <v>398</v>
      </c>
      <c r="M128" s="87" t="s">
        <v>256</v>
      </c>
      <c r="N128" s="215">
        <f t="shared" si="11"/>
        <v>6452</v>
      </c>
      <c r="O128" s="152">
        <f t="shared" si="17"/>
        <v>3.2185368877867329</v>
      </c>
      <c r="P128" s="4">
        <v>9812.5</v>
      </c>
      <c r="Q128" s="153">
        <f t="shared" si="16"/>
        <v>65.752866242038223</v>
      </c>
      <c r="R128" s="154">
        <v>20766</v>
      </c>
    </row>
    <row r="129" spans="1:19" outlineLevel="2" x14ac:dyDescent="0.25">
      <c r="A129" s="4" t="s">
        <v>23</v>
      </c>
      <c r="B129" s="4" t="s">
        <v>1</v>
      </c>
      <c r="C129" s="4">
        <v>25779</v>
      </c>
      <c r="D129" s="83">
        <v>2400</v>
      </c>
      <c r="E129" s="83" t="s">
        <v>240</v>
      </c>
      <c r="F129" s="84">
        <v>300</v>
      </c>
      <c r="G129" s="84" t="s">
        <v>239</v>
      </c>
      <c r="H129" s="85">
        <v>50</v>
      </c>
      <c r="I129" s="85" t="s">
        <v>242</v>
      </c>
      <c r="J129" s="86">
        <v>3850</v>
      </c>
      <c r="K129" s="86" t="s">
        <v>241</v>
      </c>
      <c r="L129" s="87">
        <v>420</v>
      </c>
      <c r="M129" s="87" t="s">
        <v>243</v>
      </c>
      <c r="N129" s="215">
        <f t="shared" si="11"/>
        <v>7020</v>
      </c>
      <c r="O129" s="152">
        <f t="shared" si="17"/>
        <v>1.8689458689458689</v>
      </c>
      <c r="P129" s="4">
        <v>9500</v>
      </c>
      <c r="Q129" s="153">
        <f t="shared" si="16"/>
        <v>73.89473684210526</v>
      </c>
      <c r="R129" s="154">
        <v>13120</v>
      </c>
    </row>
    <row r="130" spans="1:19" outlineLevel="2" x14ac:dyDescent="0.25">
      <c r="A130" s="4" t="s">
        <v>23</v>
      </c>
      <c r="B130" s="4" t="s">
        <v>25</v>
      </c>
      <c r="C130" s="4">
        <v>25781</v>
      </c>
      <c r="D130" s="83">
        <v>2700</v>
      </c>
      <c r="E130" s="83" t="s">
        <v>240</v>
      </c>
      <c r="F130" s="84">
        <v>690</v>
      </c>
      <c r="G130" s="84" t="s">
        <v>239</v>
      </c>
      <c r="H130" s="85">
        <v>100</v>
      </c>
      <c r="I130" s="85" t="s">
        <v>242</v>
      </c>
      <c r="J130" s="86">
        <v>400</v>
      </c>
      <c r="K130" s="86" t="s">
        <v>265</v>
      </c>
      <c r="L130" s="87">
        <v>20</v>
      </c>
      <c r="M130" s="87" t="s">
        <v>241</v>
      </c>
      <c r="N130" s="215">
        <f t="shared" si="11"/>
        <v>3910</v>
      </c>
      <c r="O130" s="152">
        <f t="shared" si="17"/>
        <v>1.0588235294117647</v>
      </c>
      <c r="P130" s="4">
        <v>6062.5</v>
      </c>
      <c r="Q130" s="153">
        <f t="shared" si="16"/>
        <v>64.494845360824741</v>
      </c>
      <c r="R130" s="154">
        <v>4140</v>
      </c>
    </row>
    <row r="131" spans="1:19" outlineLevel="2" x14ac:dyDescent="0.25">
      <c r="A131" s="4" t="s">
        <v>23</v>
      </c>
      <c r="B131" s="4" t="s">
        <v>24</v>
      </c>
      <c r="C131" s="4">
        <v>25793</v>
      </c>
      <c r="D131" s="83">
        <v>2600</v>
      </c>
      <c r="E131" s="83" t="s">
        <v>240</v>
      </c>
      <c r="F131" s="84"/>
      <c r="G131" s="84"/>
      <c r="H131" s="85"/>
      <c r="I131" s="85"/>
      <c r="J131" s="86">
        <v>4148</v>
      </c>
      <c r="K131" s="86" t="s">
        <v>241</v>
      </c>
      <c r="L131" s="87">
        <v>72</v>
      </c>
      <c r="M131" s="87" t="s">
        <v>264</v>
      </c>
      <c r="N131" s="215">
        <f t="shared" si="11"/>
        <v>6820</v>
      </c>
      <c r="O131" s="152">
        <f t="shared" si="17"/>
        <v>2.0051319648093844</v>
      </c>
      <c r="P131" s="4">
        <v>18625</v>
      </c>
      <c r="Q131" s="153">
        <f t="shared" si="16"/>
        <v>36.617449664429529</v>
      </c>
      <c r="R131" s="154">
        <v>13675</v>
      </c>
    </row>
    <row r="132" spans="1:19" ht="15.75" outlineLevel="2" thickBot="1" x14ac:dyDescent="0.3">
      <c r="A132" s="94" t="s">
        <v>23</v>
      </c>
      <c r="B132" s="94" t="s">
        <v>23</v>
      </c>
      <c r="C132" s="94">
        <v>25843</v>
      </c>
      <c r="D132" s="339">
        <v>2715</v>
      </c>
      <c r="E132" s="339" t="s">
        <v>240</v>
      </c>
      <c r="F132" s="340">
        <v>835</v>
      </c>
      <c r="G132" s="340" t="s">
        <v>239</v>
      </c>
      <c r="H132" s="120">
        <v>98</v>
      </c>
      <c r="I132" s="120" t="s">
        <v>242</v>
      </c>
      <c r="J132" s="341">
        <v>2725</v>
      </c>
      <c r="K132" s="341" t="s">
        <v>241</v>
      </c>
      <c r="L132" s="342">
        <v>24</v>
      </c>
      <c r="M132" s="342" t="s">
        <v>256</v>
      </c>
      <c r="N132" s="283">
        <f t="shared" si="11"/>
        <v>6397</v>
      </c>
      <c r="O132" s="343">
        <f t="shared" si="17"/>
        <v>3.4561513209316868</v>
      </c>
      <c r="P132" s="94">
        <v>10000</v>
      </c>
      <c r="Q132" s="344">
        <f t="shared" si="16"/>
        <v>63.97</v>
      </c>
      <c r="R132" s="345">
        <v>22109</v>
      </c>
    </row>
    <row r="133" spans="1:19" ht="15.75" outlineLevel="1" thickBot="1" x14ac:dyDescent="0.3">
      <c r="A133" s="592" t="s">
        <v>551</v>
      </c>
      <c r="B133" s="593"/>
      <c r="C133" s="593"/>
      <c r="D133" s="593">
        <f>SUBTOTAL(9,D123:D132)</f>
        <v>46488</v>
      </c>
      <c r="E133" s="593"/>
      <c r="F133" s="593">
        <f>SUBTOTAL(9,F123:F132)</f>
        <v>4642</v>
      </c>
      <c r="G133" s="593"/>
      <c r="H133" s="593">
        <f>SUBTOTAL(9,H123:H132)</f>
        <v>1108</v>
      </c>
      <c r="I133" s="593"/>
      <c r="J133" s="593">
        <f>SUBTOTAL(9,J123:J132)</f>
        <v>23212</v>
      </c>
      <c r="K133" s="593"/>
      <c r="L133" s="593">
        <f>SUBTOTAL(9,L123:L132)</f>
        <v>1118</v>
      </c>
      <c r="M133" s="593"/>
      <c r="N133" s="594">
        <f>SUBTOTAL(9,N123:N132)</f>
        <v>76568</v>
      </c>
      <c r="O133" s="595"/>
      <c r="P133" s="593">
        <f>SUBTOTAL(9,P123:P132)</f>
        <v>136062.5</v>
      </c>
      <c r="Q133" s="596"/>
      <c r="R133" s="597">
        <f>SUBTOTAL(9,R123:R132)</f>
        <v>151651</v>
      </c>
      <c r="S133">
        <f>SUBTOTAL(9,S123:S132)</f>
        <v>0</v>
      </c>
    </row>
    <row r="134" spans="1:19" ht="15.75" thickBot="1" x14ac:dyDescent="0.3">
      <c r="A134" s="348" t="s">
        <v>552</v>
      </c>
      <c r="B134" s="349"/>
      <c r="C134" s="349"/>
      <c r="D134" s="349">
        <f>SUBTOTAL(9,D3:D132)</f>
        <v>712025.15999999992</v>
      </c>
      <c r="E134" s="349"/>
      <c r="F134" s="349">
        <f>SUBTOTAL(9,F3:F132)</f>
        <v>60100.1</v>
      </c>
      <c r="G134" s="349"/>
      <c r="H134" s="349">
        <f>SUBTOTAL(9,H3:H132)</f>
        <v>12299.6</v>
      </c>
      <c r="I134" s="349"/>
      <c r="J134" s="349">
        <f>SUBTOTAL(9,J3:J132)</f>
        <v>327819.33999999997</v>
      </c>
      <c r="K134" s="349"/>
      <c r="L134" s="349">
        <f>SUBTOTAL(9,L3:L132)</f>
        <v>9922.7000000000007</v>
      </c>
      <c r="M134" s="349"/>
      <c r="N134" s="351">
        <f>SUBTOTAL(9,N3:N132)</f>
        <v>1122166.8999999999</v>
      </c>
      <c r="O134" s="352"/>
      <c r="P134" s="349">
        <f>SUBTOTAL(9,P3:P132)</f>
        <v>2238461.6999999997</v>
      </c>
      <c r="Q134" s="353"/>
      <c r="R134" s="347">
        <f>SUBTOTAL(9,R3:R132)</f>
        <v>1484336</v>
      </c>
      <c r="S134">
        <f>SUBTOTAL(9,S3:S132)</f>
        <v>8270</v>
      </c>
    </row>
    <row r="135" spans="1:19" outlineLevel="1" x14ac:dyDescent="0.25">
      <c r="D135" s="26"/>
      <c r="F135" s="26"/>
      <c r="H135" s="26"/>
      <c r="J135" s="26"/>
      <c r="L135" s="26"/>
      <c r="N135" s="157"/>
      <c r="O135" s="156"/>
      <c r="Q135" s="128"/>
      <c r="R135" s="157"/>
    </row>
  </sheetData>
  <autoFilter ref="A2:R133" xr:uid="{00000000-0009-0000-0000-00000C000000}"/>
  <sortState ref="A4:Q119">
    <sortCondition ref="A4:A119"/>
    <sortCondition ref="B4:B119"/>
  </sortState>
  <mergeCells count="1">
    <mergeCell ref="D1:G1"/>
  </mergeCells>
  <hyperlinks>
    <hyperlink ref="A1" location="PRESENTACIÓN!A1" display="PRESENTACIÓN!A1" xr:uid="{00000000-0004-0000-0C00-000000000000}"/>
  </hyperlinks>
  <pageMargins left="0.7" right="0.7" top="0.75" bottom="0.75" header="0.3" footer="0.3"/>
  <pageSetup orientation="portrait" horizontalDpi="4294967292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Q138"/>
  <sheetViews>
    <sheetView zoomScale="110" zoomScaleNormal="110" workbookViewId="0">
      <pane xSplit="3" ySplit="3" topLeftCell="G4" activePane="bottomRight" state="frozen"/>
      <selection activeCell="A5" sqref="A5:W137"/>
      <selection pane="topRight" activeCell="A5" sqref="A5:W137"/>
      <selection pane="bottomLeft" activeCell="A5" sqref="A5:W137"/>
      <selection pane="bottomRight" activeCell="M138" sqref="M138"/>
    </sheetView>
  </sheetViews>
  <sheetFormatPr baseColWidth="10" defaultRowHeight="15" outlineLevelRow="2" x14ac:dyDescent="0.25"/>
  <cols>
    <col min="1" max="1" width="21.5703125" customWidth="1"/>
    <col min="2" max="2" width="14.85546875" customWidth="1"/>
    <col min="3" max="3" width="20.42578125" customWidth="1"/>
    <col min="4" max="4" width="20.28515625" style="26" customWidth="1"/>
    <col min="5" max="5" width="20.7109375" style="26" customWidth="1"/>
    <col min="6" max="6" width="22.85546875" style="26" customWidth="1"/>
    <col min="7" max="7" width="15.85546875" style="26" customWidth="1"/>
    <col min="8" max="8" width="16.140625" style="26" customWidth="1"/>
    <col min="9" max="9" width="19.7109375" style="26" customWidth="1"/>
    <col min="10" max="10" width="16.42578125" style="26" customWidth="1"/>
    <col min="11" max="11" width="16.5703125" style="26" customWidth="1"/>
    <col min="12" max="12" width="15.7109375" style="26" customWidth="1"/>
    <col min="13" max="13" width="14.42578125" style="26" customWidth="1"/>
    <col min="14" max="16" width="15.7109375" style="26" customWidth="1"/>
    <col min="17" max="17" width="9.5703125" style="3" customWidth="1"/>
  </cols>
  <sheetData>
    <row r="1" spans="1:17" ht="49.5" customHeight="1" thickBot="1" x14ac:dyDescent="0.3">
      <c r="A1" s="99" t="s">
        <v>490</v>
      </c>
      <c r="D1" s="1093" t="s">
        <v>470</v>
      </c>
      <c r="E1" s="1094"/>
      <c r="F1" s="1094"/>
      <c r="G1" s="1094"/>
      <c r="H1" s="1094"/>
      <c r="I1" s="1094"/>
      <c r="J1" s="1094"/>
      <c r="K1" s="1094"/>
      <c r="L1" s="1096"/>
    </row>
    <row r="2" spans="1:17" ht="15.75" thickBot="1" x14ac:dyDescent="0.3">
      <c r="D2" s="1108" t="s">
        <v>325</v>
      </c>
      <c r="E2" s="1109"/>
      <c r="F2" s="1110"/>
      <c r="G2" s="1111" t="s">
        <v>326</v>
      </c>
      <c r="H2" s="1112"/>
      <c r="I2" s="1113"/>
      <c r="J2" s="1114" t="s">
        <v>133</v>
      </c>
      <c r="K2" s="1115"/>
      <c r="L2" s="1116"/>
    </row>
    <row r="3" spans="1:17" s="127" customFormat="1" ht="71.25" customHeight="1" thickBot="1" x14ac:dyDescent="0.3">
      <c r="A3" s="274" t="s">
        <v>410</v>
      </c>
      <c r="B3" s="275" t="s">
        <v>411</v>
      </c>
      <c r="C3" s="275" t="s">
        <v>2</v>
      </c>
      <c r="D3" s="271" t="s">
        <v>327</v>
      </c>
      <c r="E3" s="271" t="s">
        <v>328</v>
      </c>
      <c r="F3" s="271" t="s">
        <v>650</v>
      </c>
      <c r="G3" s="271" t="s">
        <v>327</v>
      </c>
      <c r="H3" s="271" t="s">
        <v>328</v>
      </c>
      <c r="I3" s="271" t="s">
        <v>650</v>
      </c>
      <c r="J3" s="271" t="s">
        <v>327</v>
      </c>
      <c r="K3" s="271" t="s">
        <v>328</v>
      </c>
      <c r="L3" s="271" t="s">
        <v>650</v>
      </c>
      <c r="M3" s="821" t="s">
        <v>468</v>
      </c>
      <c r="N3" s="822" t="s">
        <v>469</v>
      </c>
      <c r="O3" s="822" t="s">
        <v>767</v>
      </c>
      <c r="P3" s="822" t="s">
        <v>768</v>
      </c>
      <c r="Q3" s="823" t="s">
        <v>769</v>
      </c>
    </row>
    <row r="4" spans="1:17" outlineLevel="2" x14ac:dyDescent="0.25">
      <c r="A4" s="76" t="s">
        <v>421</v>
      </c>
      <c r="B4" s="39">
        <v>25183</v>
      </c>
      <c r="C4" s="39" t="s">
        <v>126</v>
      </c>
      <c r="D4" s="774">
        <v>3379</v>
      </c>
      <c r="E4" s="774">
        <v>18</v>
      </c>
      <c r="F4" s="774">
        <v>60822</v>
      </c>
      <c r="G4" s="775">
        <v>6759</v>
      </c>
      <c r="H4" s="775">
        <v>10</v>
      </c>
      <c r="I4" s="775">
        <v>67590</v>
      </c>
      <c r="J4" s="776">
        <v>3379</v>
      </c>
      <c r="K4" s="776">
        <v>8</v>
      </c>
      <c r="L4" s="776">
        <v>27032</v>
      </c>
      <c r="M4" s="77">
        <f t="shared" ref="M4:M10" si="0">F4+I4+L4</f>
        <v>155444</v>
      </c>
      <c r="N4" s="276">
        <f>D4+G4+J4</f>
        <v>13517</v>
      </c>
      <c r="O4" s="276">
        <v>15914</v>
      </c>
      <c r="P4" s="276">
        <f t="shared" ref="P4:P35" si="1">O4-N4</f>
        <v>2397</v>
      </c>
      <c r="Q4" s="137">
        <f>P4*100/O4</f>
        <v>15.062209375392737</v>
      </c>
    </row>
    <row r="5" spans="1:17" outlineLevel="2" x14ac:dyDescent="0.25">
      <c r="A5" s="74" t="s">
        <v>421</v>
      </c>
      <c r="B5" s="4">
        <v>25426</v>
      </c>
      <c r="C5" s="4" t="s">
        <v>21</v>
      </c>
      <c r="D5" s="91"/>
      <c r="E5" s="91" t="s">
        <v>145</v>
      </c>
      <c r="F5" s="91"/>
      <c r="G5" s="92">
        <v>3800</v>
      </c>
      <c r="H5" s="92">
        <v>8.5</v>
      </c>
      <c r="I5" s="92">
        <v>32300</v>
      </c>
      <c r="J5" s="93">
        <v>1140</v>
      </c>
      <c r="K5" s="93">
        <v>6.2</v>
      </c>
      <c r="L5" s="93">
        <v>7068</v>
      </c>
      <c r="M5" s="5">
        <f t="shared" si="0"/>
        <v>39368</v>
      </c>
      <c r="N5" s="150">
        <f t="shared" ref="N5:N10" si="2">D5+G5+J5</f>
        <v>4940</v>
      </c>
      <c r="O5" s="150">
        <v>5273</v>
      </c>
      <c r="P5" s="150">
        <f t="shared" si="1"/>
        <v>333</v>
      </c>
      <c r="Q5" s="135">
        <f t="shared" ref="Q5:Q68" si="3">P5*100/O5</f>
        <v>6.3151905935899864</v>
      </c>
    </row>
    <row r="6" spans="1:17" outlineLevel="2" x14ac:dyDescent="0.25">
      <c r="A6" s="74" t="s">
        <v>421</v>
      </c>
      <c r="B6" s="4">
        <v>25436</v>
      </c>
      <c r="C6" s="4" t="s">
        <v>125</v>
      </c>
      <c r="D6" s="91">
        <v>97</v>
      </c>
      <c r="E6" s="91">
        <v>25</v>
      </c>
      <c r="F6" s="91">
        <v>2425</v>
      </c>
      <c r="G6" s="92">
        <v>870</v>
      </c>
      <c r="H6" s="92">
        <v>12</v>
      </c>
      <c r="I6" s="92">
        <v>10440</v>
      </c>
      <c r="J6" s="93">
        <v>970</v>
      </c>
      <c r="K6" s="93">
        <v>8</v>
      </c>
      <c r="L6" s="93">
        <v>7760</v>
      </c>
      <c r="M6" s="5">
        <f t="shared" si="0"/>
        <v>20625</v>
      </c>
      <c r="N6" s="150">
        <f t="shared" si="2"/>
        <v>1937</v>
      </c>
      <c r="O6" s="150">
        <v>2604</v>
      </c>
      <c r="P6" s="150">
        <f t="shared" si="1"/>
        <v>667</v>
      </c>
      <c r="Q6" s="135">
        <f t="shared" si="3"/>
        <v>25.614439324116745</v>
      </c>
    </row>
    <row r="7" spans="1:17" outlineLevel="2" x14ac:dyDescent="0.25">
      <c r="A7" s="74" t="s">
        <v>421</v>
      </c>
      <c r="B7" s="4">
        <v>25736</v>
      </c>
      <c r="C7" s="4" t="s">
        <v>124</v>
      </c>
      <c r="D7" s="91">
        <v>2126</v>
      </c>
      <c r="E7" s="91">
        <v>14.6</v>
      </c>
      <c r="F7" s="91">
        <v>31039.599999999999</v>
      </c>
      <c r="G7" s="92">
        <v>3363</v>
      </c>
      <c r="H7" s="92">
        <v>8.1999999999999993</v>
      </c>
      <c r="I7" s="92">
        <v>27576.6</v>
      </c>
      <c r="J7" s="93">
        <v>2862</v>
      </c>
      <c r="K7" s="93">
        <v>7</v>
      </c>
      <c r="L7" s="93">
        <v>20034</v>
      </c>
      <c r="M7" s="5">
        <f t="shared" si="0"/>
        <v>78650.2</v>
      </c>
      <c r="N7" s="150">
        <f t="shared" si="2"/>
        <v>8351</v>
      </c>
      <c r="O7" s="150">
        <v>10957</v>
      </c>
      <c r="P7" s="150">
        <f t="shared" si="1"/>
        <v>2606</v>
      </c>
      <c r="Q7" s="135">
        <f t="shared" si="3"/>
        <v>23.783882449575614</v>
      </c>
    </row>
    <row r="8" spans="1:17" outlineLevel="2" x14ac:dyDescent="0.25">
      <c r="A8" s="74" t="s">
        <v>421</v>
      </c>
      <c r="B8" s="4">
        <v>25772</v>
      </c>
      <c r="C8" s="4" t="s">
        <v>123</v>
      </c>
      <c r="D8" s="91">
        <v>1272</v>
      </c>
      <c r="E8" s="91">
        <v>18</v>
      </c>
      <c r="F8" s="91">
        <v>22896</v>
      </c>
      <c r="G8" s="92">
        <v>5089</v>
      </c>
      <c r="H8" s="92">
        <v>15</v>
      </c>
      <c r="I8" s="92">
        <v>76335</v>
      </c>
      <c r="J8" s="93">
        <v>2120</v>
      </c>
      <c r="K8" s="93">
        <v>12</v>
      </c>
      <c r="L8" s="93">
        <v>25440</v>
      </c>
      <c r="M8" s="5">
        <f t="shared" si="0"/>
        <v>124671</v>
      </c>
      <c r="N8" s="150">
        <f t="shared" si="2"/>
        <v>8481</v>
      </c>
      <c r="O8" s="150">
        <v>10604</v>
      </c>
      <c r="P8" s="150">
        <f t="shared" si="1"/>
        <v>2123</v>
      </c>
      <c r="Q8" s="135">
        <f t="shared" si="3"/>
        <v>20.020746887966805</v>
      </c>
    </row>
    <row r="9" spans="1:17" outlineLevel="2" x14ac:dyDescent="0.25">
      <c r="A9" s="74" t="s">
        <v>421</v>
      </c>
      <c r="B9" s="4">
        <v>25807</v>
      </c>
      <c r="C9" s="4" t="s">
        <v>122</v>
      </c>
      <c r="D9" s="91"/>
      <c r="E9" s="91" t="s">
        <v>145</v>
      </c>
      <c r="F9" s="91"/>
      <c r="G9" s="92">
        <v>500</v>
      </c>
      <c r="H9" s="92">
        <v>5</v>
      </c>
      <c r="I9" s="92">
        <v>2500</v>
      </c>
      <c r="J9" s="93">
        <v>200</v>
      </c>
      <c r="K9" s="93">
        <v>6</v>
      </c>
      <c r="L9" s="93">
        <v>1200</v>
      </c>
      <c r="M9" s="5">
        <f t="shared" si="0"/>
        <v>3700</v>
      </c>
      <c r="N9" s="150">
        <f t="shared" si="2"/>
        <v>700</v>
      </c>
      <c r="O9" s="150">
        <v>1250</v>
      </c>
      <c r="P9" s="150">
        <f t="shared" si="1"/>
        <v>550</v>
      </c>
      <c r="Q9" s="135">
        <f t="shared" si="3"/>
        <v>44</v>
      </c>
    </row>
    <row r="10" spans="1:17" ht="15.75" outlineLevel="2" thickBot="1" x14ac:dyDescent="0.3">
      <c r="A10" s="241" t="s">
        <v>421</v>
      </c>
      <c r="B10" s="94">
        <v>25873</v>
      </c>
      <c r="C10" s="94" t="s">
        <v>121</v>
      </c>
      <c r="D10" s="771">
        <v>5037</v>
      </c>
      <c r="E10" s="771">
        <v>24</v>
      </c>
      <c r="F10" s="771">
        <v>120888</v>
      </c>
      <c r="G10" s="772">
        <v>4030</v>
      </c>
      <c r="H10" s="772">
        <v>14</v>
      </c>
      <c r="I10" s="772">
        <v>56420</v>
      </c>
      <c r="J10" s="773">
        <v>232</v>
      </c>
      <c r="K10" s="773">
        <v>18</v>
      </c>
      <c r="L10" s="773">
        <v>4176</v>
      </c>
      <c r="M10" s="95">
        <f t="shared" si="0"/>
        <v>181484</v>
      </c>
      <c r="N10" s="277">
        <f t="shared" si="2"/>
        <v>9299</v>
      </c>
      <c r="O10" s="277">
        <v>13287</v>
      </c>
      <c r="P10" s="277">
        <f t="shared" si="1"/>
        <v>3988</v>
      </c>
      <c r="Q10" s="824">
        <f t="shared" si="3"/>
        <v>30.014299691427713</v>
      </c>
    </row>
    <row r="11" spans="1:17" ht="15.75" outlineLevel="1" thickBot="1" x14ac:dyDescent="0.3">
      <c r="A11" s="248" t="s">
        <v>537</v>
      </c>
      <c r="B11" s="249"/>
      <c r="C11" s="249"/>
      <c r="D11" s="825">
        <f>SUBTOTAL(9,D4:D10)</f>
        <v>11911</v>
      </c>
      <c r="E11" s="825"/>
      <c r="F11" s="825">
        <f>SUBTOTAL(9,F4:F10)</f>
        <v>238070.6</v>
      </c>
      <c r="G11" s="825">
        <f>SUBTOTAL(9,G4:G10)</f>
        <v>24411</v>
      </c>
      <c r="H11" s="825"/>
      <c r="I11" s="825">
        <f>SUBTOTAL(9,I4:I10)</f>
        <v>273161.59999999998</v>
      </c>
      <c r="J11" s="825">
        <f>SUBTOTAL(9,J4:J10)</f>
        <v>10903</v>
      </c>
      <c r="K11" s="825"/>
      <c r="L11" s="825">
        <f>SUBTOTAL(9,L4:L10)</f>
        <v>92710</v>
      </c>
      <c r="M11" s="250">
        <f>SUBTOTAL(9,M4:M10)</f>
        <v>603942.19999999995</v>
      </c>
      <c r="N11" s="826">
        <f>SUBTOTAL(9,N4:N10)</f>
        <v>47225</v>
      </c>
      <c r="O11" s="826">
        <v>59889</v>
      </c>
      <c r="P11" s="826">
        <f t="shared" si="1"/>
        <v>12664</v>
      </c>
      <c r="Q11" s="827">
        <f t="shared" si="3"/>
        <v>21.145786371453855</v>
      </c>
    </row>
    <row r="12" spans="1:17" outlineLevel="2" x14ac:dyDescent="0.25">
      <c r="A12" s="76" t="s">
        <v>412</v>
      </c>
      <c r="B12" s="39">
        <v>25001</v>
      </c>
      <c r="C12" s="39" t="s">
        <v>120</v>
      </c>
      <c r="D12" s="774"/>
      <c r="E12" s="774" t="s">
        <v>145</v>
      </c>
      <c r="F12" s="774"/>
      <c r="G12" s="775">
        <v>190</v>
      </c>
      <c r="H12" s="775">
        <v>4</v>
      </c>
      <c r="I12" s="775">
        <v>760</v>
      </c>
      <c r="J12" s="776">
        <v>380</v>
      </c>
      <c r="K12" s="776">
        <v>3</v>
      </c>
      <c r="L12" s="776">
        <v>1140</v>
      </c>
      <c r="M12" s="77">
        <f t="shared" ref="M12:M19" si="4">F12+I12+L12</f>
        <v>1900</v>
      </c>
      <c r="N12" s="276">
        <f t="shared" ref="N12:N19" si="5">D12+G12+J12</f>
        <v>570</v>
      </c>
      <c r="O12" s="276">
        <v>2410</v>
      </c>
      <c r="P12" s="276">
        <f t="shared" si="1"/>
        <v>1840</v>
      </c>
      <c r="Q12" s="137">
        <f t="shared" si="3"/>
        <v>76.348547717842322</v>
      </c>
    </row>
    <row r="13" spans="1:17" outlineLevel="2" x14ac:dyDescent="0.25">
      <c r="A13" s="74" t="s">
        <v>412</v>
      </c>
      <c r="B13" s="4">
        <v>25307</v>
      </c>
      <c r="C13" s="4" t="s">
        <v>119</v>
      </c>
      <c r="D13" s="91"/>
      <c r="E13" s="91" t="s">
        <v>145</v>
      </c>
      <c r="F13" s="91"/>
      <c r="G13" s="92">
        <v>500</v>
      </c>
      <c r="H13" s="92">
        <v>3</v>
      </c>
      <c r="I13" s="92">
        <v>1500</v>
      </c>
      <c r="J13" s="93">
        <v>700</v>
      </c>
      <c r="K13" s="93">
        <v>3</v>
      </c>
      <c r="L13" s="93">
        <v>2100</v>
      </c>
      <c r="M13" s="5">
        <f t="shared" si="4"/>
        <v>3600</v>
      </c>
      <c r="N13" s="150">
        <f t="shared" si="5"/>
        <v>1200</v>
      </c>
      <c r="O13" s="150">
        <v>1860</v>
      </c>
      <c r="P13" s="150">
        <f t="shared" si="1"/>
        <v>660</v>
      </c>
      <c r="Q13" s="135">
        <f t="shared" si="3"/>
        <v>35.483870967741936</v>
      </c>
    </row>
    <row r="14" spans="1:17" outlineLevel="2" x14ac:dyDescent="0.25">
      <c r="A14" s="74" t="s">
        <v>412</v>
      </c>
      <c r="B14" s="4">
        <v>25324</v>
      </c>
      <c r="C14" s="4" t="s">
        <v>118</v>
      </c>
      <c r="D14" s="91"/>
      <c r="E14" s="91" t="s">
        <v>145</v>
      </c>
      <c r="F14" s="91"/>
      <c r="G14" s="92">
        <v>200</v>
      </c>
      <c r="H14" s="92">
        <v>2</v>
      </c>
      <c r="I14" s="92">
        <v>400</v>
      </c>
      <c r="J14" s="93"/>
      <c r="K14" s="93" t="s">
        <v>145</v>
      </c>
      <c r="L14" s="93"/>
      <c r="M14" s="5">
        <f t="shared" si="4"/>
        <v>400</v>
      </c>
      <c r="N14" s="150">
        <f t="shared" si="5"/>
        <v>200</v>
      </c>
      <c r="O14" s="150">
        <v>1112</v>
      </c>
      <c r="P14" s="150">
        <f t="shared" si="1"/>
        <v>912</v>
      </c>
      <c r="Q14" s="135">
        <f t="shared" si="3"/>
        <v>82.014388489208628</v>
      </c>
    </row>
    <row r="15" spans="1:17" outlineLevel="2" x14ac:dyDescent="0.25">
      <c r="A15" s="74" t="s">
        <v>412</v>
      </c>
      <c r="B15" s="4">
        <v>25368</v>
      </c>
      <c r="C15" s="4" t="s">
        <v>117</v>
      </c>
      <c r="D15" s="91"/>
      <c r="E15" s="91" t="s">
        <v>145</v>
      </c>
      <c r="F15" s="91"/>
      <c r="G15" s="92"/>
      <c r="H15" s="92" t="s">
        <v>145</v>
      </c>
      <c r="I15" s="92"/>
      <c r="J15" s="93">
        <v>650</v>
      </c>
      <c r="K15" s="93">
        <v>3</v>
      </c>
      <c r="L15" s="93">
        <v>1950</v>
      </c>
      <c r="M15" s="5">
        <f t="shared" si="4"/>
        <v>1950</v>
      </c>
      <c r="N15" s="150">
        <f t="shared" si="5"/>
        <v>650</v>
      </c>
      <c r="O15" s="150">
        <v>1436</v>
      </c>
      <c r="P15" s="150">
        <f t="shared" si="1"/>
        <v>786</v>
      </c>
      <c r="Q15" s="135">
        <f t="shared" si="3"/>
        <v>54.735376044568248</v>
      </c>
    </row>
    <row r="16" spans="1:17" outlineLevel="2" x14ac:dyDescent="0.25">
      <c r="A16" s="74" t="s">
        <v>412</v>
      </c>
      <c r="B16" s="4">
        <v>25483</v>
      </c>
      <c r="C16" s="4" t="s">
        <v>116</v>
      </c>
      <c r="D16" s="91"/>
      <c r="E16" s="91" t="s">
        <v>145</v>
      </c>
      <c r="F16" s="91"/>
      <c r="G16" s="92"/>
      <c r="H16" s="92" t="s">
        <v>145</v>
      </c>
      <c r="I16" s="92"/>
      <c r="J16" s="93">
        <v>124</v>
      </c>
      <c r="K16" s="93">
        <v>3</v>
      </c>
      <c r="L16" s="93">
        <v>372</v>
      </c>
      <c r="M16" s="5">
        <f t="shared" si="4"/>
        <v>372</v>
      </c>
      <c r="N16" s="150">
        <f t="shared" si="5"/>
        <v>124</v>
      </c>
      <c r="O16" s="150">
        <v>326</v>
      </c>
      <c r="P16" s="150">
        <f t="shared" si="1"/>
        <v>202</v>
      </c>
      <c r="Q16" s="135">
        <f t="shared" si="3"/>
        <v>61.963190184049083</v>
      </c>
    </row>
    <row r="17" spans="1:17" outlineLevel="2" x14ac:dyDescent="0.25">
      <c r="A17" s="74" t="s">
        <v>412</v>
      </c>
      <c r="B17" s="4">
        <v>25488</v>
      </c>
      <c r="C17" s="4" t="s">
        <v>115</v>
      </c>
      <c r="D17" s="91"/>
      <c r="E17" s="91" t="s">
        <v>145</v>
      </c>
      <c r="F17" s="91"/>
      <c r="G17" s="92">
        <v>1200</v>
      </c>
      <c r="H17" s="92">
        <v>3</v>
      </c>
      <c r="I17" s="92">
        <v>3600</v>
      </c>
      <c r="J17" s="93">
        <v>300</v>
      </c>
      <c r="K17" s="93">
        <v>6</v>
      </c>
      <c r="L17" s="93">
        <v>1800</v>
      </c>
      <c r="M17" s="5">
        <f t="shared" si="4"/>
        <v>5400</v>
      </c>
      <c r="N17" s="150">
        <f t="shared" si="5"/>
        <v>1500</v>
      </c>
      <c r="O17" s="150">
        <v>2513</v>
      </c>
      <c r="P17" s="150">
        <f t="shared" si="1"/>
        <v>1013</v>
      </c>
      <c r="Q17" s="135">
        <f t="shared" si="3"/>
        <v>40.310385992837247</v>
      </c>
    </row>
    <row r="18" spans="1:17" outlineLevel="2" x14ac:dyDescent="0.25">
      <c r="A18" s="74" t="s">
        <v>412</v>
      </c>
      <c r="B18" s="4">
        <v>25612</v>
      </c>
      <c r="C18" s="4" t="s">
        <v>114</v>
      </c>
      <c r="D18" s="91">
        <v>220</v>
      </c>
      <c r="E18" s="91">
        <v>18</v>
      </c>
      <c r="F18" s="91">
        <v>3960</v>
      </c>
      <c r="G18" s="92">
        <v>480</v>
      </c>
      <c r="H18" s="92">
        <v>4</v>
      </c>
      <c r="I18" s="92">
        <v>1920</v>
      </c>
      <c r="J18" s="93">
        <v>670</v>
      </c>
      <c r="K18" s="93">
        <v>2</v>
      </c>
      <c r="L18" s="93">
        <v>1340</v>
      </c>
      <c r="M18" s="5">
        <f t="shared" si="4"/>
        <v>7220</v>
      </c>
      <c r="N18" s="150">
        <f t="shared" si="5"/>
        <v>1370</v>
      </c>
      <c r="O18" s="150">
        <v>3145</v>
      </c>
      <c r="P18" s="150">
        <f t="shared" si="1"/>
        <v>1775</v>
      </c>
      <c r="Q18" s="135">
        <f t="shared" si="3"/>
        <v>56.43879173290938</v>
      </c>
    </row>
    <row r="19" spans="1:17" ht="15.75" outlineLevel="2" thickBot="1" x14ac:dyDescent="0.3">
      <c r="A19" s="241" t="s">
        <v>412</v>
      </c>
      <c r="B19" s="94">
        <v>25815</v>
      </c>
      <c r="C19" s="94" t="s">
        <v>113</v>
      </c>
      <c r="D19" s="771"/>
      <c r="E19" s="771" t="s">
        <v>145</v>
      </c>
      <c r="F19" s="771"/>
      <c r="G19" s="772">
        <v>450</v>
      </c>
      <c r="H19" s="772">
        <v>10.5</v>
      </c>
      <c r="I19" s="772">
        <v>4725</v>
      </c>
      <c r="J19" s="773">
        <v>1800</v>
      </c>
      <c r="K19" s="773">
        <v>8</v>
      </c>
      <c r="L19" s="773">
        <v>14400</v>
      </c>
      <c r="M19" s="95">
        <f t="shared" si="4"/>
        <v>19125</v>
      </c>
      <c r="N19" s="277">
        <f t="shared" si="5"/>
        <v>2250</v>
      </c>
      <c r="O19" s="277">
        <v>3651</v>
      </c>
      <c r="P19" s="277">
        <f t="shared" si="1"/>
        <v>1401</v>
      </c>
      <c r="Q19" s="824">
        <f t="shared" si="3"/>
        <v>38.37304847986853</v>
      </c>
    </row>
    <row r="20" spans="1:17" ht="15.75" outlineLevel="1" thickBot="1" x14ac:dyDescent="0.3">
      <c r="A20" s="248" t="s">
        <v>538</v>
      </c>
      <c r="B20" s="249"/>
      <c r="C20" s="249"/>
      <c r="D20" s="825">
        <f>SUBTOTAL(9,D12:D19)</f>
        <v>220</v>
      </c>
      <c r="E20" s="825"/>
      <c r="F20" s="825">
        <f>SUBTOTAL(9,F12:F19)</f>
        <v>3960</v>
      </c>
      <c r="G20" s="825">
        <f>SUBTOTAL(9,G12:G19)</f>
        <v>3020</v>
      </c>
      <c r="H20" s="825"/>
      <c r="I20" s="825">
        <f>SUBTOTAL(9,I12:I19)</f>
        <v>12905</v>
      </c>
      <c r="J20" s="825">
        <f>SUBTOTAL(9,J12:J19)</f>
        <v>4624</v>
      </c>
      <c r="K20" s="825"/>
      <c r="L20" s="825">
        <f>SUBTOTAL(9,L12:L19)</f>
        <v>23102</v>
      </c>
      <c r="M20" s="250">
        <f>SUBTOTAL(9,M12:M19)</f>
        <v>39967</v>
      </c>
      <c r="N20" s="826">
        <f>SUBTOTAL(9,N12:N19)</f>
        <v>7864</v>
      </c>
      <c r="O20" s="826">
        <v>16453</v>
      </c>
      <c r="P20" s="826">
        <f t="shared" si="1"/>
        <v>8589</v>
      </c>
      <c r="Q20" s="827">
        <f t="shared" si="3"/>
        <v>52.203245608703583</v>
      </c>
    </row>
    <row r="21" spans="1:17" outlineLevel="2" x14ac:dyDescent="0.25">
      <c r="A21" s="76" t="s">
        <v>419</v>
      </c>
      <c r="B21" s="39">
        <v>25148</v>
      </c>
      <c r="C21" s="39" t="s">
        <v>112</v>
      </c>
      <c r="D21" s="774">
        <v>398</v>
      </c>
      <c r="E21" s="774">
        <v>12</v>
      </c>
      <c r="F21" s="774">
        <v>4776</v>
      </c>
      <c r="G21" s="775">
        <v>4913</v>
      </c>
      <c r="H21" s="775">
        <v>5.5</v>
      </c>
      <c r="I21" s="775">
        <v>27021.5</v>
      </c>
      <c r="J21" s="776">
        <v>7967</v>
      </c>
      <c r="K21" s="776">
        <v>5</v>
      </c>
      <c r="L21" s="776">
        <v>39835</v>
      </c>
      <c r="M21" s="77">
        <f>F21+I21+L21</f>
        <v>71632.5</v>
      </c>
      <c r="N21" s="276">
        <f>D21+G21+J21</f>
        <v>13278</v>
      </c>
      <c r="O21" s="276">
        <v>18970</v>
      </c>
      <c r="P21" s="276">
        <f t="shared" si="1"/>
        <v>5692</v>
      </c>
      <c r="Q21" s="137">
        <f t="shared" si="3"/>
        <v>30.00527148128624</v>
      </c>
    </row>
    <row r="22" spans="1:17" outlineLevel="2" x14ac:dyDescent="0.25">
      <c r="A22" s="74" t="s">
        <v>419</v>
      </c>
      <c r="B22" s="4">
        <v>25320</v>
      </c>
      <c r="C22" s="4" t="s">
        <v>111</v>
      </c>
      <c r="D22" s="91">
        <v>810</v>
      </c>
      <c r="E22" s="91">
        <v>14</v>
      </c>
      <c r="F22" s="91">
        <v>11340</v>
      </c>
      <c r="G22" s="92">
        <v>4510</v>
      </c>
      <c r="H22" s="92">
        <v>12</v>
      </c>
      <c r="I22" s="92">
        <v>54120</v>
      </c>
      <c r="J22" s="93">
        <v>8143</v>
      </c>
      <c r="K22" s="93">
        <v>7</v>
      </c>
      <c r="L22" s="93">
        <v>57001</v>
      </c>
      <c r="M22" s="5">
        <f>F22+I22+L22</f>
        <v>122461</v>
      </c>
      <c r="N22" s="150">
        <f>D22+G22+J22</f>
        <v>13463</v>
      </c>
      <c r="O22" s="150">
        <v>25329</v>
      </c>
      <c r="P22" s="150">
        <f t="shared" si="1"/>
        <v>11866</v>
      </c>
      <c r="Q22" s="135">
        <f t="shared" si="3"/>
        <v>46.847487070156738</v>
      </c>
    </row>
    <row r="23" spans="1:17" ht="15.75" outlineLevel="2" thickBot="1" x14ac:dyDescent="0.3">
      <c r="A23" s="241" t="s">
        <v>419</v>
      </c>
      <c r="B23" s="94">
        <v>25572</v>
      </c>
      <c r="C23" s="94" t="s">
        <v>110</v>
      </c>
      <c r="D23" s="771"/>
      <c r="E23" s="771" t="s">
        <v>145</v>
      </c>
      <c r="F23" s="771"/>
      <c r="G23" s="772">
        <v>6927</v>
      </c>
      <c r="H23" s="772">
        <v>3</v>
      </c>
      <c r="I23" s="772">
        <v>20781</v>
      </c>
      <c r="J23" s="773">
        <v>5134</v>
      </c>
      <c r="K23" s="773">
        <v>5</v>
      </c>
      <c r="L23" s="773">
        <v>25670</v>
      </c>
      <c r="M23" s="95">
        <f>F23+I23+L23</f>
        <v>46451</v>
      </c>
      <c r="N23" s="277">
        <f>D23+G23+J23</f>
        <v>12061</v>
      </c>
      <c r="O23" s="277">
        <v>19657</v>
      </c>
      <c r="P23" s="277">
        <f t="shared" si="1"/>
        <v>7596</v>
      </c>
      <c r="Q23" s="824">
        <f t="shared" si="3"/>
        <v>38.642722694205624</v>
      </c>
    </row>
    <row r="24" spans="1:17" ht="15.75" outlineLevel="1" thickBot="1" x14ac:dyDescent="0.3">
      <c r="A24" s="248" t="s">
        <v>539</v>
      </c>
      <c r="B24" s="249"/>
      <c r="C24" s="249"/>
      <c r="D24" s="825">
        <f>SUBTOTAL(9,D21:D23)</f>
        <v>1208</v>
      </c>
      <c r="E24" s="825"/>
      <c r="F24" s="825">
        <f>SUBTOTAL(9,F21:F23)</f>
        <v>16116</v>
      </c>
      <c r="G24" s="825">
        <f>SUBTOTAL(9,G21:G23)</f>
        <v>16350</v>
      </c>
      <c r="H24" s="825"/>
      <c r="I24" s="825">
        <f>SUBTOTAL(9,I21:I23)</f>
        <v>101922.5</v>
      </c>
      <c r="J24" s="825">
        <f>SUBTOTAL(9,J21:J23)</f>
        <v>21244</v>
      </c>
      <c r="K24" s="825"/>
      <c r="L24" s="825">
        <f>SUBTOTAL(9,L21:L23)</f>
        <v>122506</v>
      </c>
      <c r="M24" s="250">
        <f>SUBTOTAL(9,M21:M23)</f>
        <v>240544.5</v>
      </c>
      <c r="N24" s="826">
        <f>SUBTOTAL(9,N21:N23)</f>
        <v>38802</v>
      </c>
      <c r="O24" s="826">
        <v>63956</v>
      </c>
      <c r="P24" s="826">
        <f t="shared" si="1"/>
        <v>25154</v>
      </c>
      <c r="Q24" s="827">
        <f t="shared" si="3"/>
        <v>39.330164488085558</v>
      </c>
    </row>
    <row r="25" spans="1:17" outlineLevel="2" x14ac:dyDescent="0.25">
      <c r="A25" s="76" t="s">
        <v>413</v>
      </c>
      <c r="B25" s="39">
        <v>25019</v>
      </c>
      <c r="C25" s="39" t="s">
        <v>109</v>
      </c>
      <c r="D25" s="774">
        <v>225</v>
      </c>
      <c r="E25" s="774">
        <v>15</v>
      </c>
      <c r="F25" s="774">
        <v>3375</v>
      </c>
      <c r="G25" s="775">
        <v>760</v>
      </c>
      <c r="H25" s="775">
        <v>10</v>
      </c>
      <c r="I25" s="775">
        <v>7600</v>
      </c>
      <c r="J25" s="776">
        <v>270</v>
      </c>
      <c r="K25" s="776">
        <v>8</v>
      </c>
      <c r="L25" s="776">
        <v>2160</v>
      </c>
      <c r="M25" s="77">
        <f t="shared" ref="M25:M36" si="6">F25+I25+L25</f>
        <v>13135</v>
      </c>
      <c r="N25" s="276">
        <f t="shared" ref="N25:N36" si="7">D25+G25+J25</f>
        <v>1255</v>
      </c>
      <c r="O25" s="276">
        <v>2385</v>
      </c>
      <c r="P25" s="276">
        <f t="shared" si="1"/>
        <v>1130</v>
      </c>
      <c r="Q25" s="137">
        <f t="shared" si="3"/>
        <v>47.379454926624739</v>
      </c>
    </row>
    <row r="26" spans="1:17" outlineLevel="2" x14ac:dyDescent="0.25">
      <c r="A26" s="74" t="s">
        <v>413</v>
      </c>
      <c r="B26" s="4">
        <v>25398</v>
      </c>
      <c r="C26" s="4" t="s">
        <v>108</v>
      </c>
      <c r="D26" s="91"/>
      <c r="E26" s="91" t="s">
        <v>145</v>
      </c>
      <c r="F26" s="91"/>
      <c r="G26" s="92">
        <v>70</v>
      </c>
      <c r="H26" s="92">
        <v>6</v>
      </c>
      <c r="I26" s="92">
        <v>420</v>
      </c>
      <c r="J26" s="93">
        <v>50</v>
      </c>
      <c r="K26" s="93">
        <v>4</v>
      </c>
      <c r="L26" s="93">
        <v>200</v>
      </c>
      <c r="M26" s="5">
        <f t="shared" si="6"/>
        <v>620</v>
      </c>
      <c r="N26" s="150">
        <f t="shared" si="7"/>
        <v>120</v>
      </c>
      <c r="O26" s="150">
        <v>229</v>
      </c>
      <c r="P26" s="150">
        <f t="shared" si="1"/>
        <v>109</v>
      </c>
      <c r="Q26" s="135">
        <f t="shared" si="3"/>
        <v>47.598253275109172</v>
      </c>
    </row>
    <row r="27" spans="1:17" outlineLevel="2" x14ac:dyDescent="0.25">
      <c r="A27" s="74" t="s">
        <v>413</v>
      </c>
      <c r="B27" s="4">
        <v>25402</v>
      </c>
      <c r="C27" s="4" t="s">
        <v>107</v>
      </c>
      <c r="D27" s="91">
        <v>145</v>
      </c>
      <c r="E27" s="91">
        <v>16</v>
      </c>
      <c r="F27" s="91">
        <v>2320</v>
      </c>
      <c r="G27" s="92">
        <v>690</v>
      </c>
      <c r="H27" s="92">
        <v>5</v>
      </c>
      <c r="I27" s="92">
        <v>3450</v>
      </c>
      <c r="J27" s="93">
        <v>950</v>
      </c>
      <c r="K27" s="93">
        <v>8</v>
      </c>
      <c r="L27" s="93">
        <v>7600</v>
      </c>
      <c r="M27" s="5">
        <f t="shared" si="6"/>
        <v>13370</v>
      </c>
      <c r="N27" s="150">
        <f t="shared" si="7"/>
        <v>1785</v>
      </c>
      <c r="O27" s="150">
        <v>2914</v>
      </c>
      <c r="P27" s="150">
        <f t="shared" si="1"/>
        <v>1129</v>
      </c>
      <c r="Q27" s="135">
        <f t="shared" si="3"/>
        <v>38.743994509265612</v>
      </c>
    </row>
    <row r="28" spans="1:17" outlineLevel="2" x14ac:dyDescent="0.25">
      <c r="A28" s="74" t="s">
        <v>413</v>
      </c>
      <c r="B28" s="4">
        <v>25489</v>
      </c>
      <c r="C28" s="4" t="s">
        <v>106</v>
      </c>
      <c r="D28" s="91"/>
      <c r="E28" s="91" t="s">
        <v>145</v>
      </c>
      <c r="F28" s="91"/>
      <c r="G28" s="92"/>
      <c r="H28" s="92" t="s">
        <v>145</v>
      </c>
      <c r="I28" s="92"/>
      <c r="J28" s="93">
        <v>275</v>
      </c>
      <c r="K28" s="93">
        <v>6</v>
      </c>
      <c r="L28" s="93">
        <v>1650</v>
      </c>
      <c r="M28" s="5">
        <f t="shared" si="6"/>
        <v>1650</v>
      </c>
      <c r="N28" s="150">
        <f t="shared" si="7"/>
        <v>275</v>
      </c>
      <c r="O28" s="150">
        <v>800</v>
      </c>
      <c r="P28" s="150">
        <f t="shared" si="1"/>
        <v>525</v>
      </c>
      <c r="Q28" s="135">
        <f t="shared" si="3"/>
        <v>65.625</v>
      </c>
    </row>
    <row r="29" spans="1:17" outlineLevel="2" x14ac:dyDescent="0.25">
      <c r="A29" s="74" t="s">
        <v>413</v>
      </c>
      <c r="B29" s="4">
        <v>25491</v>
      </c>
      <c r="C29" s="4" t="s">
        <v>105</v>
      </c>
      <c r="D29" s="91"/>
      <c r="E29" s="91" t="s">
        <v>145</v>
      </c>
      <c r="F29" s="91"/>
      <c r="G29" s="92"/>
      <c r="H29" s="92" t="s">
        <v>145</v>
      </c>
      <c r="I29" s="92"/>
      <c r="J29" s="93">
        <v>300</v>
      </c>
      <c r="K29" s="93">
        <v>5</v>
      </c>
      <c r="L29" s="93">
        <v>1500</v>
      </c>
      <c r="M29" s="5">
        <f t="shared" si="6"/>
        <v>1500</v>
      </c>
      <c r="N29" s="150">
        <f t="shared" si="7"/>
        <v>300</v>
      </c>
      <c r="O29" s="150">
        <v>1221</v>
      </c>
      <c r="P29" s="150">
        <f t="shared" si="1"/>
        <v>921</v>
      </c>
      <c r="Q29" s="135">
        <f t="shared" si="3"/>
        <v>75.429975429975428</v>
      </c>
    </row>
    <row r="30" spans="1:17" outlineLevel="2" x14ac:dyDescent="0.25">
      <c r="A30" s="74" t="s">
        <v>413</v>
      </c>
      <c r="B30" s="4">
        <v>25592</v>
      </c>
      <c r="C30" s="4" t="s">
        <v>104</v>
      </c>
      <c r="D30" s="91"/>
      <c r="E30" s="91" t="s">
        <v>145</v>
      </c>
      <c r="F30" s="91"/>
      <c r="G30" s="92">
        <v>325</v>
      </c>
      <c r="H30" s="92">
        <v>9</v>
      </c>
      <c r="I30" s="92">
        <v>2925</v>
      </c>
      <c r="J30" s="93">
        <v>688</v>
      </c>
      <c r="K30" s="93">
        <v>5</v>
      </c>
      <c r="L30" s="93">
        <v>3440</v>
      </c>
      <c r="M30" s="5">
        <f t="shared" si="6"/>
        <v>6365</v>
      </c>
      <c r="N30" s="150">
        <f t="shared" si="7"/>
        <v>1013</v>
      </c>
      <c r="O30" s="150">
        <v>1419</v>
      </c>
      <c r="P30" s="150">
        <f t="shared" si="1"/>
        <v>406</v>
      </c>
      <c r="Q30" s="135">
        <f t="shared" si="3"/>
        <v>28.61169837914024</v>
      </c>
    </row>
    <row r="31" spans="1:17" outlineLevel="2" x14ac:dyDescent="0.25">
      <c r="A31" s="74" t="s">
        <v>413</v>
      </c>
      <c r="B31" s="4">
        <v>25658</v>
      </c>
      <c r="C31" s="4" t="s">
        <v>103</v>
      </c>
      <c r="D31" s="91">
        <v>444</v>
      </c>
      <c r="E31" s="91">
        <v>15</v>
      </c>
      <c r="F31" s="91">
        <v>6660</v>
      </c>
      <c r="G31" s="92">
        <v>490</v>
      </c>
      <c r="H31" s="92">
        <v>6</v>
      </c>
      <c r="I31" s="92">
        <v>2940</v>
      </c>
      <c r="J31" s="93">
        <v>587</v>
      </c>
      <c r="K31" s="93">
        <v>10</v>
      </c>
      <c r="L31" s="93">
        <v>5870</v>
      </c>
      <c r="M31" s="5">
        <f t="shared" si="6"/>
        <v>15470</v>
      </c>
      <c r="N31" s="150">
        <f t="shared" si="7"/>
        <v>1521</v>
      </c>
      <c r="O31" s="150">
        <v>2930</v>
      </c>
      <c r="P31" s="150">
        <f t="shared" si="1"/>
        <v>1409</v>
      </c>
      <c r="Q31" s="135">
        <f t="shared" si="3"/>
        <v>48.088737201365191</v>
      </c>
    </row>
    <row r="32" spans="1:17" outlineLevel="2" x14ac:dyDescent="0.25">
      <c r="A32" s="74" t="s">
        <v>413</v>
      </c>
      <c r="B32" s="4">
        <v>25718</v>
      </c>
      <c r="C32" s="4" t="s">
        <v>102</v>
      </c>
      <c r="D32" s="91">
        <v>231</v>
      </c>
      <c r="E32" s="91">
        <v>18</v>
      </c>
      <c r="F32" s="91">
        <v>4158</v>
      </c>
      <c r="G32" s="92">
        <v>419</v>
      </c>
      <c r="H32" s="92">
        <v>6</v>
      </c>
      <c r="I32" s="92">
        <v>2514</v>
      </c>
      <c r="J32" s="93">
        <v>450</v>
      </c>
      <c r="K32" s="93">
        <v>14</v>
      </c>
      <c r="L32" s="93">
        <v>6300</v>
      </c>
      <c r="M32" s="5">
        <f t="shared" si="6"/>
        <v>12972</v>
      </c>
      <c r="N32" s="150">
        <f t="shared" si="7"/>
        <v>1100</v>
      </c>
      <c r="O32" s="150">
        <v>1807</v>
      </c>
      <c r="P32" s="150">
        <f t="shared" si="1"/>
        <v>707</v>
      </c>
      <c r="Q32" s="135">
        <f t="shared" si="3"/>
        <v>39.125622578859989</v>
      </c>
    </row>
    <row r="33" spans="1:17" outlineLevel="2" x14ac:dyDescent="0.25">
      <c r="A33" s="74" t="s">
        <v>413</v>
      </c>
      <c r="B33" s="4">
        <v>25777</v>
      </c>
      <c r="C33" s="4" t="s">
        <v>20</v>
      </c>
      <c r="D33" s="91">
        <v>1850</v>
      </c>
      <c r="E33" s="91">
        <v>22</v>
      </c>
      <c r="F33" s="91">
        <v>40700</v>
      </c>
      <c r="G33" s="92">
        <v>500</v>
      </c>
      <c r="H33" s="92">
        <v>7</v>
      </c>
      <c r="I33" s="92">
        <v>3500</v>
      </c>
      <c r="J33" s="93">
        <v>450</v>
      </c>
      <c r="K33" s="93">
        <v>5</v>
      </c>
      <c r="L33" s="93">
        <v>2250</v>
      </c>
      <c r="M33" s="5">
        <f t="shared" si="6"/>
        <v>46450</v>
      </c>
      <c r="N33" s="150">
        <f t="shared" si="7"/>
        <v>2800</v>
      </c>
      <c r="O33" s="150">
        <v>3458</v>
      </c>
      <c r="P33" s="150">
        <f t="shared" si="1"/>
        <v>658</v>
      </c>
      <c r="Q33" s="135">
        <f t="shared" si="3"/>
        <v>19.02834008097166</v>
      </c>
    </row>
    <row r="34" spans="1:17" outlineLevel="2" x14ac:dyDescent="0.25">
      <c r="A34" s="74" t="s">
        <v>413</v>
      </c>
      <c r="B34" s="4">
        <v>25851</v>
      </c>
      <c r="C34" s="4" t="s">
        <v>101</v>
      </c>
      <c r="D34" s="91"/>
      <c r="E34" s="91" t="s">
        <v>145</v>
      </c>
      <c r="F34" s="91"/>
      <c r="G34" s="92">
        <v>125</v>
      </c>
      <c r="H34" s="92">
        <v>4</v>
      </c>
      <c r="I34" s="92">
        <v>500</v>
      </c>
      <c r="J34" s="93">
        <v>435</v>
      </c>
      <c r="K34" s="93">
        <v>3</v>
      </c>
      <c r="L34" s="93">
        <v>1305</v>
      </c>
      <c r="M34" s="5">
        <f t="shared" si="6"/>
        <v>1805</v>
      </c>
      <c r="N34" s="150">
        <f t="shared" si="7"/>
        <v>560</v>
      </c>
      <c r="O34" s="150">
        <v>2169</v>
      </c>
      <c r="P34" s="150">
        <f t="shared" si="1"/>
        <v>1609</v>
      </c>
      <c r="Q34" s="135">
        <f t="shared" si="3"/>
        <v>74.181650530198255</v>
      </c>
    </row>
    <row r="35" spans="1:17" outlineLevel="2" x14ac:dyDescent="0.25">
      <c r="A35" s="74" t="s">
        <v>413</v>
      </c>
      <c r="B35" s="73" t="s">
        <v>424</v>
      </c>
      <c r="C35" s="4" t="s">
        <v>100</v>
      </c>
      <c r="D35" s="91"/>
      <c r="E35" s="91" t="s">
        <v>145</v>
      </c>
      <c r="F35" s="91"/>
      <c r="G35" s="92">
        <v>680</v>
      </c>
      <c r="H35" s="92">
        <v>6</v>
      </c>
      <c r="I35" s="92">
        <v>4080</v>
      </c>
      <c r="J35" s="93">
        <v>600</v>
      </c>
      <c r="K35" s="93">
        <v>6</v>
      </c>
      <c r="L35" s="93">
        <v>3600</v>
      </c>
      <c r="M35" s="5">
        <f t="shared" si="6"/>
        <v>7680</v>
      </c>
      <c r="N35" s="150">
        <f t="shared" si="7"/>
        <v>1280</v>
      </c>
      <c r="O35" s="150">
        <v>3110</v>
      </c>
      <c r="P35" s="150">
        <f t="shared" si="1"/>
        <v>1830</v>
      </c>
      <c r="Q35" s="135">
        <f t="shared" si="3"/>
        <v>58.842443729903536</v>
      </c>
    </row>
    <row r="36" spans="1:17" ht="15.75" outlineLevel="2" thickBot="1" x14ac:dyDescent="0.3">
      <c r="A36" s="241" t="s">
        <v>413</v>
      </c>
      <c r="B36" s="94">
        <v>25875</v>
      </c>
      <c r="C36" s="94" t="s">
        <v>99</v>
      </c>
      <c r="D36" s="771"/>
      <c r="E36" s="771" t="s">
        <v>145</v>
      </c>
      <c r="F36" s="771"/>
      <c r="G36" s="772">
        <v>954</v>
      </c>
      <c r="H36" s="772">
        <v>8</v>
      </c>
      <c r="I36" s="772">
        <v>7632</v>
      </c>
      <c r="J36" s="773">
        <v>315</v>
      </c>
      <c r="K36" s="773">
        <v>11</v>
      </c>
      <c r="L36" s="773">
        <v>3465</v>
      </c>
      <c r="M36" s="95">
        <f t="shared" si="6"/>
        <v>11097</v>
      </c>
      <c r="N36" s="277">
        <f t="shared" si="7"/>
        <v>1269</v>
      </c>
      <c r="O36" s="277">
        <v>1900</v>
      </c>
      <c r="P36" s="277">
        <f t="shared" ref="P36:P67" si="8">O36-N36</f>
        <v>631</v>
      </c>
      <c r="Q36" s="824">
        <f t="shared" si="3"/>
        <v>33.210526315789473</v>
      </c>
    </row>
    <row r="37" spans="1:17" ht="15.75" outlineLevel="1" thickBot="1" x14ac:dyDescent="0.3">
      <c r="A37" s="248" t="s">
        <v>540</v>
      </c>
      <c r="B37" s="249"/>
      <c r="C37" s="249"/>
      <c r="D37" s="825">
        <f>SUBTOTAL(9,D25:D36)</f>
        <v>2895</v>
      </c>
      <c r="E37" s="825"/>
      <c r="F37" s="825">
        <f>SUBTOTAL(9,F25:F36)</f>
        <v>57213</v>
      </c>
      <c r="G37" s="825">
        <f>SUBTOTAL(9,G25:G36)</f>
        <v>5013</v>
      </c>
      <c r="H37" s="825"/>
      <c r="I37" s="825">
        <f>SUBTOTAL(9,I25:I36)</f>
        <v>35561</v>
      </c>
      <c r="J37" s="825">
        <f>SUBTOTAL(9,J25:J36)</f>
        <v>5370</v>
      </c>
      <c r="K37" s="825"/>
      <c r="L37" s="825">
        <f>SUBTOTAL(9,L25:L36)</f>
        <v>39340</v>
      </c>
      <c r="M37" s="250">
        <f>SUBTOTAL(9,M25:M36)</f>
        <v>132114</v>
      </c>
      <c r="N37" s="826">
        <f>SUBTOTAL(9,N25:N36)</f>
        <v>13278</v>
      </c>
      <c r="O37" s="826">
        <v>24342</v>
      </c>
      <c r="P37" s="826">
        <f t="shared" si="8"/>
        <v>11064</v>
      </c>
      <c r="Q37" s="827">
        <f t="shared" si="3"/>
        <v>45.452304658614743</v>
      </c>
    </row>
    <row r="38" spans="1:17" outlineLevel="2" x14ac:dyDescent="0.25">
      <c r="A38" s="76" t="s">
        <v>423</v>
      </c>
      <c r="B38" s="39">
        <v>25293</v>
      </c>
      <c r="C38" s="39" t="s">
        <v>19</v>
      </c>
      <c r="D38" s="774"/>
      <c r="E38" s="774" t="s">
        <v>145</v>
      </c>
      <c r="F38" s="774"/>
      <c r="G38" s="775">
        <v>1034</v>
      </c>
      <c r="H38" s="775">
        <v>7</v>
      </c>
      <c r="I38" s="775">
        <v>7238</v>
      </c>
      <c r="J38" s="776">
        <v>1600</v>
      </c>
      <c r="K38" s="776">
        <v>6</v>
      </c>
      <c r="L38" s="776">
        <v>9600</v>
      </c>
      <c r="M38" s="77">
        <f t="shared" ref="M38:M45" si="9">F38+I38+L38</f>
        <v>16838</v>
      </c>
      <c r="N38" s="276">
        <f t="shared" ref="N38:N45" si="10">D38+G38+J38</f>
        <v>2634</v>
      </c>
      <c r="O38" s="276">
        <v>4097</v>
      </c>
      <c r="P38" s="276">
        <f t="shared" si="8"/>
        <v>1463</v>
      </c>
      <c r="Q38" s="137">
        <f t="shared" si="3"/>
        <v>35.709055406394924</v>
      </c>
    </row>
    <row r="39" spans="1:17" outlineLevel="2" x14ac:dyDescent="0.25">
      <c r="A39" s="74" t="s">
        <v>423</v>
      </c>
      <c r="B39" s="4">
        <v>25297</v>
      </c>
      <c r="C39" s="4" t="s">
        <v>18</v>
      </c>
      <c r="D39" s="91">
        <v>500</v>
      </c>
      <c r="E39" s="91">
        <v>15</v>
      </c>
      <c r="F39" s="91">
        <v>7500</v>
      </c>
      <c r="G39" s="92">
        <v>1500</v>
      </c>
      <c r="H39" s="92">
        <v>6</v>
      </c>
      <c r="I39" s="92">
        <v>9000</v>
      </c>
      <c r="J39" s="93">
        <v>2600</v>
      </c>
      <c r="K39" s="93">
        <v>4</v>
      </c>
      <c r="L39" s="93">
        <v>10400</v>
      </c>
      <c r="M39" s="5">
        <f t="shared" si="9"/>
        <v>26900</v>
      </c>
      <c r="N39" s="150">
        <f t="shared" si="10"/>
        <v>4600</v>
      </c>
      <c r="O39" s="150">
        <v>6446</v>
      </c>
      <c r="P39" s="150">
        <f t="shared" si="8"/>
        <v>1846</v>
      </c>
      <c r="Q39" s="135">
        <f t="shared" si="3"/>
        <v>28.637914986037853</v>
      </c>
    </row>
    <row r="40" spans="1:17" outlineLevel="2" x14ac:dyDescent="0.25">
      <c r="A40" s="74" t="s">
        <v>423</v>
      </c>
      <c r="B40" s="4">
        <v>25299</v>
      </c>
      <c r="C40" s="4" t="s">
        <v>98</v>
      </c>
      <c r="D40" s="91"/>
      <c r="E40" s="91" t="s">
        <v>145</v>
      </c>
      <c r="F40" s="91"/>
      <c r="G40" s="92">
        <v>320</v>
      </c>
      <c r="H40" s="92">
        <v>8</v>
      </c>
      <c r="I40" s="92">
        <v>2560</v>
      </c>
      <c r="J40" s="93">
        <v>680</v>
      </c>
      <c r="K40" s="93">
        <v>6</v>
      </c>
      <c r="L40" s="93">
        <v>4080</v>
      </c>
      <c r="M40" s="5">
        <f t="shared" si="9"/>
        <v>6640</v>
      </c>
      <c r="N40" s="150">
        <f t="shared" si="10"/>
        <v>1000</v>
      </c>
      <c r="O40" s="150">
        <v>2018</v>
      </c>
      <c r="P40" s="150">
        <f t="shared" si="8"/>
        <v>1018</v>
      </c>
      <c r="Q40" s="135">
        <f t="shared" si="3"/>
        <v>50.445986124876114</v>
      </c>
    </row>
    <row r="41" spans="1:17" outlineLevel="2" x14ac:dyDescent="0.25">
      <c r="A41" s="74" t="s">
        <v>423</v>
      </c>
      <c r="B41" s="4">
        <v>25322</v>
      </c>
      <c r="C41" s="4" t="s">
        <v>97</v>
      </c>
      <c r="D41" s="91">
        <v>6630</v>
      </c>
      <c r="E41" s="91">
        <v>20</v>
      </c>
      <c r="F41" s="91">
        <v>132600</v>
      </c>
      <c r="G41" s="92">
        <v>2695</v>
      </c>
      <c r="H41" s="92">
        <v>14</v>
      </c>
      <c r="I41" s="92">
        <v>37730</v>
      </c>
      <c r="J41" s="93">
        <v>825</v>
      </c>
      <c r="K41" s="93">
        <v>10</v>
      </c>
      <c r="L41" s="93">
        <v>8250</v>
      </c>
      <c r="M41" s="5">
        <f t="shared" si="9"/>
        <v>178580</v>
      </c>
      <c r="N41" s="150">
        <f t="shared" si="10"/>
        <v>10150</v>
      </c>
      <c r="O41" s="150">
        <v>12213</v>
      </c>
      <c r="P41" s="150">
        <f t="shared" si="8"/>
        <v>2063</v>
      </c>
      <c r="Q41" s="135">
        <f t="shared" si="3"/>
        <v>16.891836567591909</v>
      </c>
    </row>
    <row r="42" spans="1:17" outlineLevel="2" x14ac:dyDescent="0.25">
      <c r="A42" s="74" t="s">
        <v>423</v>
      </c>
      <c r="B42" s="4">
        <v>25326</v>
      </c>
      <c r="C42" s="4" t="s">
        <v>96</v>
      </c>
      <c r="D42" s="91">
        <v>2500</v>
      </c>
      <c r="E42" s="91">
        <v>28</v>
      </c>
      <c r="F42" s="91">
        <v>70000</v>
      </c>
      <c r="G42" s="92">
        <v>1550</v>
      </c>
      <c r="H42" s="92">
        <v>8</v>
      </c>
      <c r="I42" s="92">
        <v>12400</v>
      </c>
      <c r="J42" s="93">
        <v>1650</v>
      </c>
      <c r="K42" s="93">
        <v>15</v>
      </c>
      <c r="L42" s="93">
        <v>24750</v>
      </c>
      <c r="M42" s="5">
        <f t="shared" si="9"/>
        <v>107150</v>
      </c>
      <c r="N42" s="150">
        <f t="shared" si="10"/>
        <v>5700</v>
      </c>
      <c r="O42" s="150">
        <v>6910</v>
      </c>
      <c r="P42" s="150">
        <f t="shared" si="8"/>
        <v>1210</v>
      </c>
      <c r="Q42" s="135">
        <f t="shared" si="3"/>
        <v>17.510853835021706</v>
      </c>
    </row>
    <row r="43" spans="1:17" outlineLevel="2" x14ac:dyDescent="0.25">
      <c r="A43" s="74" t="s">
        <v>423</v>
      </c>
      <c r="B43" s="4">
        <v>25372</v>
      </c>
      <c r="C43" s="4" t="s">
        <v>95</v>
      </c>
      <c r="D43" s="91"/>
      <c r="E43" s="91" t="s">
        <v>145</v>
      </c>
      <c r="F43" s="91"/>
      <c r="G43" s="92">
        <v>3500</v>
      </c>
      <c r="H43" s="92">
        <v>15</v>
      </c>
      <c r="I43" s="92">
        <v>52500</v>
      </c>
      <c r="J43" s="93">
        <v>2300</v>
      </c>
      <c r="K43" s="93">
        <v>10</v>
      </c>
      <c r="L43" s="93">
        <v>23000</v>
      </c>
      <c r="M43" s="5">
        <f t="shared" si="9"/>
        <v>75500</v>
      </c>
      <c r="N43" s="150">
        <f t="shared" si="10"/>
        <v>5800</v>
      </c>
      <c r="O43" s="150">
        <v>9489</v>
      </c>
      <c r="P43" s="150">
        <f t="shared" si="8"/>
        <v>3689</v>
      </c>
      <c r="Q43" s="135">
        <f t="shared" si="3"/>
        <v>38.876593950890502</v>
      </c>
    </row>
    <row r="44" spans="1:17" outlineLevel="2" x14ac:dyDescent="0.25">
      <c r="A44" s="74" t="s">
        <v>423</v>
      </c>
      <c r="B44" s="4">
        <v>25377</v>
      </c>
      <c r="C44" s="4" t="s">
        <v>451</v>
      </c>
      <c r="D44" s="91">
        <v>1834</v>
      </c>
      <c r="E44" s="91">
        <v>24</v>
      </c>
      <c r="F44" s="91">
        <v>44016</v>
      </c>
      <c r="G44" s="92">
        <v>2135</v>
      </c>
      <c r="H44" s="92">
        <v>12</v>
      </c>
      <c r="I44" s="92">
        <v>25620</v>
      </c>
      <c r="J44" s="93">
        <v>1328</v>
      </c>
      <c r="K44" s="93">
        <v>8</v>
      </c>
      <c r="L44" s="93">
        <v>10624</v>
      </c>
      <c r="M44" s="5">
        <f t="shared" si="9"/>
        <v>80260</v>
      </c>
      <c r="N44" s="150">
        <f t="shared" si="10"/>
        <v>5297</v>
      </c>
      <c r="O44" s="150">
        <v>7269</v>
      </c>
      <c r="P44" s="150">
        <f t="shared" si="8"/>
        <v>1972</v>
      </c>
      <c r="Q44" s="135">
        <f t="shared" si="3"/>
        <v>27.128903563076076</v>
      </c>
    </row>
    <row r="45" spans="1:17" ht="15.75" outlineLevel="2" thickBot="1" x14ac:dyDescent="0.3">
      <c r="A45" s="241" t="s">
        <v>423</v>
      </c>
      <c r="B45" s="94">
        <v>25839</v>
      </c>
      <c r="C45" s="94" t="s">
        <v>93</v>
      </c>
      <c r="D45" s="771">
        <v>800</v>
      </c>
      <c r="E45" s="771">
        <v>15</v>
      </c>
      <c r="F45" s="771">
        <v>12000</v>
      </c>
      <c r="G45" s="772">
        <v>2800</v>
      </c>
      <c r="H45" s="772">
        <v>6</v>
      </c>
      <c r="I45" s="772">
        <v>16800</v>
      </c>
      <c r="J45" s="773">
        <v>4500</v>
      </c>
      <c r="K45" s="773">
        <v>4</v>
      </c>
      <c r="L45" s="773">
        <v>18000</v>
      </c>
      <c r="M45" s="95">
        <f t="shared" si="9"/>
        <v>46800</v>
      </c>
      <c r="N45" s="277">
        <f t="shared" si="10"/>
        <v>8100</v>
      </c>
      <c r="O45" s="277">
        <v>10500</v>
      </c>
      <c r="P45" s="277">
        <f t="shared" si="8"/>
        <v>2400</v>
      </c>
      <c r="Q45" s="824">
        <f t="shared" si="3"/>
        <v>22.857142857142858</v>
      </c>
    </row>
    <row r="46" spans="1:17" ht="15.75" outlineLevel="1" thickBot="1" x14ac:dyDescent="0.3">
      <c r="A46" s="248" t="s">
        <v>541</v>
      </c>
      <c r="B46" s="249"/>
      <c r="C46" s="249"/>
      <c r="D46" s="825">
        <f>SUBTOTAL(9,D38:D45)</f>
        <v>12264</v>
      </c>
      <c r="E46" s="825"/>
      <c r="F46" s="825">
        <f>SUBTOTAL(9,F38:F45)</f>
        <v>266116</v>
      </c>
      <c r="G46" s="825">
        <f>SUBTOTAL(9,G38:G45)</f>
        <v>15534</v>
      </c>
      <c r="H46" s="825"/>
      <c r="I46" s="825">
        <f>SUBTOTAL(9,I38:I45)</f>
        <v>163848</v>
      </c>
      <c r="J46" s="825">
        <f>SUBTOTAL(9,J38:J45)</f>
        <v>15483</v>
      </c>
      <c r="K46" s="825"/>
      <c r="L46" s="825">
        <f>SUBTOTAL(9,L38:L45)</f>
        <v>108704</v>
      </c>
      <c r="M46" s="250">
        <f>SUBTOTAL(9,M38:M45)</f>
        <v>538668</v>
      </c>
      <c r="N46" s="826">
        <f>SUBTOTAL(9,N38:N45)</f>
        <v>43281</v>
      </c>
      <c r="O46" s="826">
        <v>58942</v>
      </c>
      <c r="P46" s="826">
        <f t="shared" si="8"/>
        <v>15661</v>
      </c>
      <c r="Q46" s="827">
        <f t="shared" si="3"/>
        <v>26.570187642088833</v>
      </c>
    </row>
    <row r="47" spans="1:17" outlineLevel="2" x14ac:dyDescent="0.25">
      <c r="A47" s="76" t="s">
        <v>416</v>
      </c>
      <c r="B47" s="39">
        <v>25086</v>
      </c>
      <c r="C47" s="39" t="s">
        <v>92</v>
      </c>
      <c r="D47" s="774"/>
      <c r="E47" s="774" t="s">
        <v>145</v>
      </c>
      <c r="F47" s="774"/>
      <c r="G47" s="775"/>
      <c r="H47" s="775" t="s">
        <v>145</v>
      </c>
      <c r="I47" s="775"/>
      <c r="J47" s="776">
        <v>431</v>
      </c>
      <c r="K47" s="776">
        <v>5</v>
      </c>
      <c r="L47" s="776">
        <v>2155</v>
      </c>
      <c r="M47" s="77">
        <f t="shared" ref="M47:M53" si="11">F47+I47+L47</f>
        <v>2155</v>
      </c>
      <c r="N47" s="276">
        <f t="shared" ref="N47:N53" si="12">D47+G47+J47</f>
        <v>431</v>
      </c>
      <c r="O47" s="276">
        <v>617</v>
      </c>
      <c r="P47" s="276">
        <f t="shared" si="8"/>
        <v>186</v>
      </c>
      <c r="Q47" s="137">
        <f t="shared" si="3"/>
        <v>30.145867098865477</v>
      </c>
    </row>
    <row r="48" spans="1:17" outlineLevel="2" x14ac:dyDescent="0.25">
      <c r="A48" s="74" t="s">
        <v>416</v>
      </c>
      <c r="B48" s="4">
        <v>25095</v>
      </c>
      <c r="C48" s="4" t="s">
        <v>91</v>
      </c>
      <c r="D48" s="91">
        <v>23</v>
      </c>
      <c r="E48" s="91">
        <v>26</v>
      </c>
      <c r="F48" s="91">
        <v>598</v>
      </c>
      <c r="G48" s="92">
        <v>280</v>
      </c>
      <c r="H48" s="92">
        <v>14</v>
      </c>
      <c r="I48" s="92">
        <v>3920</v>
      </c>
      <c r="J48" s="93">
        <v>654</v>
      </c>
      <c r="K48" s="93">
        <v>12</v>
      </c>
      <c r="L48" s="93">
        <v>7848</v>
      </c>
      <c r="M48" s="5">
        <f t="shared" si="11"/>
        <v>12366</v>
      </c>
      <c r="N48" s="150">
        <f t="shared" si="12"/>
        <v>957</v>
      </c>
      <c r="O48" s="150">
        <v>1331</v>
      </c>
      <c r="P48" s="150">
        <f t="shared" si="8"/>
        <v>374</v>
      </c>
      <c r="Q48" s="135">
        <f t="shared" si="3"/>
        <v>28.099173553719009</v>
      </c>
    </row>
    <row r="49" spans="1:17" outlineLevel="2" x14ac:dyDescent="0.25">
      <c r="A49" s="74" t="s">
        <v>416</v>
      </c>
      <c r="B49" s="4">
        <v>25168</v>
      </c>
      <c r="C49" s="4" t="s">
        <v>90</v>
      </c>
      <c r="D49" s="91"/>
      <c r="E49" s="91" t="s">
        <v>145</v>
      </c>
      <c r="F49" s="91"/>
      <c r="G49" s="92">
        <v>420</v>
      </c>
      <c r="H49" s="92">
        <v>4</v>
      </c>
      <c r="I49" s="92">
        <v>1680</v>
      </c>
      <c r="J49" s="93">
        <v>910</v>
      </c>
      <c r="K49" s="93">
        <v>4</v>
      </c>
      <c r="L49" s="93">
        <v>3640</v>
      </c>
      <c r="M49" s="5">
        <f t="shared" si="11"/>
        <v>5320</v>
      </c>
      <c r="N49" s="150">
        <f t="shared" si="12"/>
        <v>1330</v>
      </c>
      <c r="O49" s="150">
        <v>3773</v>
      </c>
      <c r="P49" s="150">
        <f t="shared" si="8"/>
        <v>2443</v>
      </c>
      <c r="Q49" s="135">
        <f t="shared" si="3"/>
        <v>64.749536178107604</v>
      </c>
    </row>
    <row r="50" spans="1:17" outlineLevel="2" x14ac:dyDescent="0.25">
      <c r="A50" s="74" t="s">
        <v>416</v>
      </c>
      <c r="B50" s="4">
        <v>25328</v>
      </c>
      <c r="C50" s="4" t="s">
        <v>89</v>
      </c>
      <c r="D50" s="91">
        <v>200</v>
      </c>
      <c r="E50" s="91">
        <v>20</v>
      </c>
      <c r="F50" s="91">
        <v>4000</v>
      </c>
      <c r="G50" s="92">
        <v>200</v>
      </c>
      <c r="H50" s="92">
        <v>7</v>
      </c>
      <c r="I50" s="92">
        <v>1400</v>
      </c>
      <c r="J50" s="93">
        <v>175</v>
      </c>
      <c r="K50" s="93">
        <v>4</v>
      </c>
      <c r="L50" s="93">
        <v>700</v>
      </c>
      <c r="M50" s="5">
        <f t="shared" si="11"/>
        <v>6100</v>
      </c>
      <c r="N50" s="150">
        <f t="shared" si="12"/>
        <v>575</v>
      </c>
      <c r="O50" s="150">
        <v>487</v>
      </c>
      <c r="P50" s="150">
        <f t="shared" si="8"/>
        <v>-88</v>
      </c>
      <c r="Q50" s="135">
        <f t="shared" si="3"/>
        <v>-18.069815195071868</v>
      </c>
    </row>
    <row r="51" spans="1:17" outlineLevel="2" x14ac:dyDescent="0.25">
      <c r="A51" s="74" t="s">
        <v>416</v>
      </c>
      <c r="B51" s="4">
        <v>25580</v>
      </c>
      <c r="C51" s="4" t="s">
        <v>88</v>
      </c>
      <c r="D51" s="91">
        <v>8</v>
      </c>
      <c r="E51" s="91">
        <v>12</v>
      </c>
      <c r="F51" s="91">
        <v>96</v>
      </c>
      <c r="G51" s="92">
        <v>250</v>
      </c>
      <c r="H51" s="92">
        <v>7</v>
      </c>
      <c r="I51" s="92">
        <v>1750</v>
      </c>
      <c r="J51" s="93">
        <v>1050</v>
      </c>
      <c r="K51" s="93">
        <v>6.5</v>
      </c>
      <c r="L51" s="93">
        <v>6825</v>
      </c>
      <c r="M51" s="5">
        <f t="shared" si="11"/>
        <v>8671</v>
      </c>
      <c r="N51" s="150">
        <f t="shared" si="12"/>
        <v>1308</v>
      </c>
      <c r="O51" s="150">
        <v>3893</v>
      </c>
      <c r="P51" s="150">
        <f t="shared" si="8"/>
        <v>2585</v>
      </c>
      <c r="Q51" s="135">
        <f t="shared" si="3"/>
        <v>66.401232982275886</v>
      </c>
    </row>
    <row r="52" spans="1:17" outlineLevel="2" x14ac:dyDescent="0.25">
      <c r="A52" s="74" t="s">
        <v>416</v>
      </c>
      <c r="B52" s="4">
        <v>25662</v>
      </c>
      <c r="C52" s="4" t="s">
        <v>87</v>
      </c>
      <c r="D52" s="91"/>
      <c r="E52" s="91" t="s">
        <v>145</v>
      </c>
      <c r="F52" s="91"/>
      <c r="G52" s="92">
        <v>635</v>
      </c>
      <c r="H52" s="92">
        <v>5</v>
      </c>
      <c r="I52" s="92">
        <v>3175</v>
      </c>
      <c r="J52" s="93">
        <v>1263</v>
      </c>
      <c r="K52" s="93">
        <v>3</v>
      </c>
      <c r="L52" s="93">
        <v>3789</v>
      </c>
      <c r="M52" s="5">
        <f t="shared" si="11"/>
        <v>6964</v>
      </c>
      <c r="N52" s="150">
        <f t="shared" si="12"/>
        <v>1898</v>
      </c>
      <c r="O52" s="150">
        <v>2586</v>
      </c>
      <c r="P52" s="150">
        <f t="shared" si="8"/>
        <v>688</v>
      </c>
      <c r="Q52" s="135">
        <f t="shared" si="3"/>
        <v>26.604795050270688</v>
      </c>
    </row>
    <row r="53" spans="1:17" ht="15.75" outlineLevel="2" thickBot="1" x14ac:dyDescent="0.3">
      <c r="A53" s="241" t="s">
        <v>416</v>
      </c>
      <c r="B53" s="94">
        <v>25867</v>
      </c>
      <c r="C53" s="94" t="s">
        <v>86</v>
      </c>
      <c r="D53" s="771">
        <v>50</v>
      </c>
      <c r="E53" s="771">
        <v>12</v>
      </c>
      <c r="F53" s="771">
        <v>600</v>
      </c>
      <c r="G53" s="772">
        <v>200</v>
      </c>
      <c r="H53" s="772">
        <v>7</v>
      </c>
      <c r="I53" s="772">
        <v>1400</v>
      </c>
      <c r="J53" s="773">
        <v>700</v>
      </c>
      <c r="K53" s="773">
        <v>6</v>
      </c>
      <c r="L53" s="773">
        <v>4200</v>
      </c>
      <c r="M53" s="95">
        <f t="shared" si="11"/>
        <v>6200</v>
      </c>
      <c r="N53" s="277">
        <f t="shared" si="12"/>
        <v>950</v>
      </c>
      <c r="O53" s="277">
        <v>1409</v>
      </c>
      <c r="P53" s="277">
        <f t="shared" si="8"/>
        <v>459</v>
      </c>
      <c r="Q53" s="824">
        <f t="shared" si="3"/>
        <v>32.576295244854506</v>
      </c>
    </row>
    <row r="54" spans="1:17" ht="15.75" outlineLevel="1" thickBot="1" x14ac:dyDescent="0.3">
      <c r="A54" s="248" t="s">
        <v>542</v>
      </c>
      <c r="B54" s="249"/>
      <c r="C54" s="249"/>
      <c r="D54" s="825">
        <f>SUBTOTAL(9,D47:D53)</f>
        <v>281</v>
      </c>
      <c r="E54" s="825"/>
      <c r="F54" s="825">
        <f>SUBTOTAL(9,F47:F53)</f>
        <v>5294</v>
      </c>
      <c r="G54" s="825">
        <f>SUBTOTAL(9,G47:G53)</f>
        <v>1985</v>
      </c>
      <c r="H54" s="825"/>
      <c r="I54" s="825">
        <f>SUBTOTAL(9,I47:I53)</f>
        <v>13325</v>
      </c>
      <c r="J54" s="825">
        <f>SUBTOTAL(9,J47:J53)</f>
        <v>5183</v>
      </c>
      <c r="K54" s="825"/>
      <c r="L54" s="825">
        <f>SUBTOTAL(9,L47:L53)</f>
        <v>29157</v>
      </c>
      <c r="M54" s="250">
        <f>SUBTOTAL(9,M47:M53)</f>
        <v>47776</v>
      </c>
      <c r="N54" s="826">
        <f>SUBTOTAL(9,N47:N53)</f>
        <v>7449</v>
      </c>
      <c r="O54" s="826">
        <v>14096</v>
      </c>
      <c r="P54" s="826">
        <f t="shared" si="8"/>
        <v>6647</v>
      </c>
      <c r="Q54" s="827">
        <f t="shared" si="3"/>
        <v>47.155221339387062</v>
      </c>
    </row>
    <row r="55" spans="1:17" outlineLevel="2" x14ac:dyDescent="0.25">
      <c r="A55" s="76" t="s">
        <v>85</v>
      </c>
      <c r="B55" s="39">
        <v>25438</v>
      </c>
      <c r="C55" s="39" t="s">
        <v>85</v>
      </c>
      <c r="D55" s="774"/>
      <c r="E55" s="774" t="s">
        <v>145</v>
      </c>
      <c r="F55" s="774"/>
      <c r="G55" s="775">
        <v>2700</v>
      </c>
      <c r="H55" s="775">
        <v>17</v>
      </c>
      <c r="I55" s="775">
        <v>45900</v>
      </c>
      <c r="J55" s="776">
        <v>22800</v>
      </c>
      <c r="K55" s="776">
        <v>14</v>
      </c>
      <c r="L55" s="776">
        <v>319200</v>
      </c>
      <c r="M55" s="77">
        <f>F55+I55+L55</f>
        <v>365100</v>
      </c>
      <c r="N55" s="276">
        <f>D55+G55+J55</f>
        <v>25500</v>
      </c>
      <c r="O55" s="276">
        <v>24768</v>
      </c>
      <c r="P55" s="276">
        <f t="shared" si="8"/>
        <v>-732</v>
      </c>
      <c r="Q55" s="137">
        <f t="shared" si="3"/>
        <v>-2.9554263565891472</v>
      </c>
    </row>
    <row r="56" spans="1:17" ht="15.75" outlineLevel="2" thickBot="1" x14ac:dyDescent="0.3">
      <c r="A56" s="241" t="s">
        <v>85</v>
      </c>
      <c r="B56" s="94">
        <v>25530</v>
      </c>
      <c r="C56" s="94" t="s">
        <v>84</v>
      </c>
      <c r="D56" s="771">
        <v>200</v>
      </c>
      <c r="E56" s="771">
        <v>10</v>
      </c>
      <c r="F56" s="771">
        <f>D56*E56</f>
        <v>2000</v>
      </c>
      <c r="G56" s="772">
        <v>5200</v>
      </c>
      <c r="H56" s="772">
        <v>5</v>
      </c>
      <c r="I56" s="772">
        <v>26000</v>
      </c>
      <c r="J56" s="773">
        <v>3500</v>
      </c>
      <c r="K56" s="773">
        <v>4</v>
      </c>
      <c r="L56" s="773">
        <v>14000</v>
      </c>
      <c r="M56" s="95">
        <f>F56+I56+L56</f>
        <v>42000</v>
      </c>
      <c r="N56" s="277">
        <f>D56+G56+J56</f>
        <v>8900</v>
      </c>
      <c r="O56" s="277">
        <v>26600</v>
      </c>
      <c r="P56" s="277">
        <f t="shared" si="8"/>
        <v>17700</v>
      </c>
      <c r="Q56" s="824">
        <f t="shared" si="3"/>
        <v>66.541353383458642</v>
      </c>
    </row>
    <row r="57" spans="1:17" ht="15.75" outlineLevel="1" thickBot="1" x14ac:dyDescent="0.3">
      <c r="A57" s="248" t="s">
        <v>543</v>
      </c>
      <c r="B57" s="249"/>
      <c r="C57" s="249"/>
      <c r="D57" s="825">
        <f>SUBTOTAL(9,D55:D56)</f>
        <v>200</v>
      </c>
      <c r="E57" s="825"/>
      <c r="F57" s="825">
        <f>SUBTOTAL(9,F55:F56)</f>
        <v>2000</v>
      </c>
      <c r="G57" s="825">
        <f>SUBTOTAL(9,G55:G56)</f>
        <v>7900</v>
      </c>
      <c r="H57" s="825"/>
      <c r="I57" s="825">
        <f>SUBTOTAL(9,I55:I56)</f>
        <v>71900</v>
      </c>
      <c r="J57" s="825">
        <f>SUBTOTAL(9,J55:J56)</f>
        <v>26300</v>
      </c>
      <c r="K57" s="825"/>
      <c r="L57" s="825">
        <f>SUBTOTAL(9,L55:L56)</f>
        <v>333200</v>
      </c>
      <c r="M57" s="250">
        <f>SUBTOTAL(9,M55:M56)</f>
        <v>407100</v>
      </c>
      <c r="N57" s="826">
        <f>SUBTOTAL(9,N55:N56)</f>
        <v>34400</v>
      </c>
      <c r="O57" s="826">
        <v>51368</v>
      </c>
      <c r="P57" s="826">
        <f t="shared" si="8"/>
        <v>16968</v>
      </c>
      <c r="Q57" s="827">
        <f t="shared" si="3"/>
        <v>33.032237969163681</v>
      </c>
    </row>
    <row r="58" spans="1:17" outlineLevel="2" x14ac:dyDescent="0.25">
      <c r="A58" s="76" t="s">
        <v>420</v>
      </c>
      <c r="B58" s="39">
        <v>25151</v>
      </c>
      <c r="C58" s="39" t="s">
        <v>83</v>
      </c>
      <c r="D58" s="774"/>
      <c r="E58" s="774" t="s">
        <v>145</v>
      </c>
      <c r="F58" s="774"/>
      <c r="G58" s="775">
        <v>385</v>
      </c>
      <c r="H58" s="775">
        <v>10</v>
      </c>
      <c r="I58" s="775">
        <v>3850</v>
      </c>
      <c r="J58" s="776">
        <v>850</v>
      </c>
      <c r="K58" s="776">
        <v>5</v>
      </c>
      <c r="L58" s="776">
        <v>4250</v>
      </c>
      <c r="M58" s="77">
        <f t="shared" ref="M58:M67" si="13">F58+I58+L58</f>
        <v>8100</v>
      </c>
      <c r="N58" s="276">
        <f t="shared" ref="N58:N67" si="14">D58+G58+J58</f>
        <v>1235</v>
      </c>
      <c r="O58" s="276">
        <v>2640</v>
      </c>
      <c r="P58" s="276">
        <f t="shared" si="8"/>
        <v>1405</v>
      </c>
      <c r="Q58" s="137">
        <f t="shared" si="3"/>
        <v>53.219696969696969</v>
      </c>
    </row>
    <row r="59" spans="1:17" outlineLevel="2" x14ac:dyDescent="0.25">
      <c r="A59" s="74" t="s">
        <v>420</v>
      </c>
      <c r="B59" s="4">
        <v>25178</v>
      </c>
      <c r="C59" s="4" t="s">
        <v>17</v>
      </c>
      <c r="D59" s="91">
        <v>200</v>
      </c>
      <c r="E59" s="91">
        <v>20</v>
      </c>
      <c r="F59" s="91">
        <v>4000</v>
      </c>
      <c r="G59" s="92">
        <v>1200</v>
      </c>
      <c r="H59" s="92">
        <v>10</v>
      </c>
      <c r="I59" s="92">
        <v>12000</v>
      </c>
      <c r="J59" s="93">
        <v>1400</v>
      </c>
      <c r="K59" s="93">
        <v>15</v>
      </c>
      <c r="L59" s="93">
        <v>21000</v>
      </c>
      <c r="M59" s="5">
        <f t="shared" si="13"/>
        <v>37000</v>
      </c>
      <c r="N59" s="150">
        <f t="shared" si="14"/>
        <v>2800</v>
      </c>
      <c r="O59" s="150">
        <v>2943</v>
      </c>
      <c r="P59" s="150">
        <f t="shared" si="8"/>
        <v>143</v>
      </c>
      <c r="Q59" s="135">
        <f t="shared" si="3"/>
        <v>4.8589874277947676</v>
      </c>
    </row>
    <row r="60" spans="1:17" outlineLevel="2" x14ac:dyDescent="0.25">
      <c r="A60" s="74" t="s">
        <v>420</v>
      </c>
      <c r="B60" s="4">
        <v>25181</v>
      </c>
      <c r="C60" s="4" t="s">
        <v>82</v>
      </c>
      <c r="D60" s="91">
        <v>46</v>
      </c>
      <c r="E60" s="91">
        <v>18</v>
      </c>
      <c r="F60" s="91">
        <v>828</v>
      </c>
      <c r="G60" s="92">
        <v>3080</v>
      </c>
      <c r="H60" s="92">
        <v>4</v>
      </c>
      <c r="I60" s="92">
        <v>12320</v>
      </c>
      <c r="J60" s="93">
        <v>920</v>
      </c>
      <c r="K60" s="93">
        <v>8</v>
      </c>
      <c r="L60" s="93">
        <v>7360</v>
      </c>
      <c r="M60" s="5">
        <f t="shared" si="13"/>
        <v>20508</v>
      </c>
      <c r="N60" s="150">
        <f t="shared" si="14"/>
        <v>4046</v>
      </c>
      <c r="O60" s="150">
        <v>5218</v>
      </c>
      <c r="P60" s="150">
        <f t="shared" si="8"/>
        <v>1172</v>
      </c>
      <c r="Q60" s="135">
        <f t="shared" si="3"/>
        <v>22.46071291682637</v>
      </c>
    </row>
    <row r="61" spans="1:17" outlineLevel="2" x14ac:dyDescent="0.25">
      <c r="A61" s="74" t="s">
        <v>420</v>
      </c>
      <c r="B61" s="4">
        <v>25279</v>
      </c>
      <c r="C61" s="4" t="s">
        <v>78</v>
      </c>
      <c r="D61" s="91">
        <v>90</v>
      </c>
      <c r="E61" s="91">
        <v>15</v>
      </c>
      <c r="F61" s="91">
        <v>1350</v>
      </c>
      <c r="G61" s="92">
        <v>1650</v>
      </c>
      <c r="H61" s="92">
        <v>8</v>
      </c>
      <c r="I61" s="92">
        <v>13200</v>
      </c>
      <c r="J61" s="93">
        <v>410</v>
      </c>
      <c r="K61" s="93">
        <v>3</v>
      </c>
      <c r="L61" s="93">
        <v>1230</v>
      </c>
      <c r="M61" s="5">
        <f t="shared" si="13"/>
        <v>15780</v>
      </c>
      <c r="N61" s="150">
        <f t="shared" si="14"/>
        <v>2150</v>
      </c>
      <c r="O61" s="150">
        <v>3710</v>
      </c>
      <c r="P61" s="150">
        <f t="shared" si="8"/>
        <v>1560</v>
      </c>
      <c r="Q61" s="135">
        <f t="shared" si="3"/>
        <v>42.048517520215633</v>
      </c>
    </row>
    <row r="62" spans="1:17" outlineLevel="2" x14ac:dyDescent="0.25">
      <c r="A62" s="74" t="s">
        <v>420</v>
      </c>
      <c r="B62" s="4">
        <v>25281</v>
      </c>
      <c r="C62" s="4" t="s">
        <v>77</v>
      </c>
      <c r="D62" s="91"/>
      <c r="E62" s="91" t="s">
        <v>145</v>
      </c>
      <c r="F62" s="91"/>
      <c r="G62" s="92">
        <v>485</v>
      </c>
      <c r="H62" s="92">
        <v>12</v>
      </c>
      <c r="I62" s="92">
        <v>5820</v>
      </c>
      <c r="J62" s="93">
        <v>1015</v>
      </c>
      <c r="K62" s="93">
        <v>9</v>
      </c>
      <c r="L62" s="93">
        <v>9135</v>
      </c>
      <c r="M62" s="5">
        <f t="shared" si="13"/>
        <v>14955</v>
      </c>
      <c r="N62" s="150">
        <f t="shared" si="14"/>
        <v>1500</v>
      </c>
      <c r="O62" s="150">
        <v>2110</v>
      </c>
      <c r="P62" s="150">
        <f t="shared" si="8"/>
        <v>610</v>
      </c>
      <c r="Q62" s="135">
        <f t="shared" si="3"/>
        <v>28.90995260663507</v>
      </c>
    </row>
    <row r="63" spans="1:17" outlineLevel="2" x14ac:dyDescent="0.25">
      <c r="A63" s="74" t="s">
        <v>420</v>
      </c>
      <c r="B63" s="4">
        <v>25335</v>
      </c>
      <c r="C63" s="4" t="s">
        <v>81</v>
      </c>
      <c r="D63" s="91"/>
      <c r="E63" s="91" t="s">
        <v>145</v>
      </c>
      <c r="F63" s="91"/>
      <c r="G63" s="92"/>
      <c r="H63" s="92" t="s">
        <v>145</v>
      </c>
      <c r="I63" s="92"/>
      <c r="J63" s="93">
        <v>800</v>
      </c>
      <c r="K63" s="93">
        <v>5</v>
      </c>
      <c r="L63" s="93">
        <v>4000</v>
      </c>
      <c r="M63" s="5">
        <f t="shared" si="13"/>
        <v>4000</v>
      </c>
      <c r="N63" s="150">
        <f t="shared" si="14"/>
        <v>800</v>
      </c>
      <c r="O63" s="150">
        <v>1370</v>
      </c>
      <c r="P63" s="150">
        <f t="shared" si="8"/>
        <v>570</v>
      </c>
      <c r="Q63" s="135">
        <f t="shared" si="3"/>
        <v>41.605839416058394</v>
      </c>
    </row>
    <row r="64" spans="1:17" outlineLevel="2" x14ac:dyDescent="0.25">
      <c r="A64" s="74" t="s">
        <v>420</v>
      </c>
      <c r="B64" s="4">
        <v>25339</v>
      </c>
      <c r="C64" s="4" t="s">
        <v>80</v>
      </c>
      <c r="D64" s="91"/>
      <c r="E64" s="91" t="s">
        <v>145</v>
      </c>
      <c r="F64" s="91"/>
      <c r="G64" s="92"/>
      <c r="H64" s="92" t="s">
        <v>145</v>
      </c>
      <c r="I64" s="92"/>
      <c r="J64" s="93">
        <v>635</v>
      </c>
      <c r="K64" s="93">
        <v>8</v>
      </c>
      <c r="L64" s="93">
        <v>5080</v>
      </c>
      <c r="M64" s="5">
        <f t="shared" si="13"/>
        <v>5080</v>
      </c>
      <c r="N64" s="150">
        <f t="shared" si="14"/>
        <v>635</v>
      </c>
      <c r="O64" s="150">
        <v>1227</v>
      </c>
      <c r="P64" s="150">
        <f t="shared" si="8"/>
        <v>592</v>
      </c>
      <c r="Q64" s="135">
        <f t="shared" si="3"/>
        <v>48.247758761206192</v>
      </c>
    </row>
    <row r="65" spans="1:17" outlineLevel="2" x14ac:dyDescent="0.25">
      <c r="A65" s="74" t="s">
        <v>420</v>
      </c>
      <c r="B65" s="4">
        <v>25594</v>
      </c>
      <c r="C65" s="4" t="s">
        <v>16</v>
      </c>
      <c r="D65" s="91"/>
      <c r="E65" s="91" t="s">
        <v>145</v>
      </c>
      <c r="F65" s="91"/>
      <c r="G65" s="92">
        <v>200</v>
      </c>
      <c r="H65" s="92">
        <v>4</v>
      </c>
      <c r="I65" s="92">
        <v>800</v>
      </c>
      <c r="J65" s="93">
        <v>900</v>
      </c>
      <c r="K65" s="93">
        <v>5</v>
      </c>
      <c r="L65" s="93">
        <v>4500</v>
      </c>
      <c r="M65" s="5">
        <f t="shared" si="13"/>
        <v>5300</v>
      </c>
      <c r="N65" s="150">
        <f t="shared" si="14"/>
        <v>1100</v>
      </c>
      <c r="O65" s="150">
        <v>1512</v>
      </c>
      <c r="P65" s="150">
        <f t="shared" si="8"/>
        <v>412</v>
      </c>
      <c r="Q65" s="135">
        <f t="shared" si="3"/>
        <v>27.24867724867725</v>
      </c>
    </row>
    <row r="66" spans="1:17" outlineLevel="2" x14ac:dyDescent="0.25">
      <c r="A66" s="74" t="s">
        <v>420</v>
      </c>
      <c r="B66" s="4">
        <v>25841</v>
      </c>
      <c r="C66" s="4" t="s">
        <v>15</v>
      </c>
      <c r="D66" s="91">
        <v>30</v>
      </c>
      <c r="E66" s="91">
        <v>15</v>
      </c>
      <c r="F66" s="91">
        <v>450</v>
      </c>
      <c r="G66" s="92">
        <v>400</v>
      </c>
      <c r="H66" s="92">
        <v>8</v>
      </c>
      <c r="I66" s="92">
        <v>3200</v>
      </c>
      <c r="J66" s="93">
        <v>1300</v>
      </c>
      <c r="K66" s="93">
        <v>6</v>
      </c>
      <c r="L66" s="93">
        <v>7800</v>
      </c>
      <c r="M66" s="5">
        <f t="shared" si="13"/>
        <v>11450</v>
      </c>
      <c r="N66" s="150">
        <f t="shared" si="14"/>
        <v>1730</v>
      </c>
      <c r="O66" s="150">
        <v>2067</v>
      </c>
      <c r="P66" s="150">
        <f t="shared" si="8"/>
        <v>337</v>
      </c>
      <c r="Q66" s="135">
        <f t="shared" si="3"/>
        <v>16.303821964199322</v>
      </c>
    </row>
    <row r="67" spans="1:17" ht="15.75" outlineLevel="2" thickBot="1" x14ac:dyDescent="0.3">
      <c r="A67" s="241" t="s">
        <v>420</v>
      </c>
      <c r="B67" s="94">
        <v>25845</v>
      </c>
      <c r="C67" s="94" t="s">
        <v>79</v>
      </c>
      <c r="D67" s="771">
        <v>300</v>
      </c>
      <c r="E67" s="771">
        <v>18</v>
      </c>
      <c r="F67" s="771">
        <v>5400</v>
      </c>
      <c r="G67" s="772">
        <v>300</v>
      </c>
      <c r="H67" s="772">
        <v>6</v>
      </c>
      <c r="I67" s="772">
        <v>1800</v>
      </c>
      <c r="J67" s="773">
        <v>1200</v>
      </c>
      <c r="K67" s="773">
        <v>8</v>
      </c>
      <c r="L67" s="773">
        <v>9600</v>
      </c>
      <c r="M67" s="95">
        <f t="shared" si="13"/>
        <v>16800</v>
      </c>
      <c r="N67" s="277">
        <f t="shared" si="14"/>
        <v>1800</v>
      </c>
      <c r="O67" s="277">
        <v>2272</v>
      </c>
      <c r="P67" s="277">
        <f t="shared" si="8"/>
        <v>472</v>
      </c>
      <c r="Q67" s="824">
        <f t="shared" si="3"/>
        <v>20.774647887323944</v>
      </c>
    </row>
    <row r="68" spans="1:17" ht="15.75" outlineLevel="1" thickBot="1" x14ac:dyDescent="0.3">
      <c r="A68" s="248" t="s">
        <v>544</v>
      </c>
      <c r="B68" s="249"/>
      <c r="C68" s="249"/>
      <c r="D68" s="825">
        <f>SUBTOTAL(9,D58:D67)</f>
        <v>666</v>
      </c>
      <c r="E68" s="825"/>
      <c r="F68" s="825">
        <f>SUBTOTAL(9,F58:F67)</f>
        <v>12028</v>
      </c>
      <c r="G68" s="825">
        <f>SUBTOTAL(9,G58:G67)</f>
        <v>7700</v>
      </c>
      <c r="H68" s="825"/>
      <c r="I68" s="825">
        <f>SUBTOTAL(9,I58:I67)</f>
        <v>52990</v>
      </c>
      <c r="J68" s="825">
        <f>SUBTOTAL(9,J58:J67)</f>
        <v>9430</v>
      </c>
      <c r="K68" s="825"/>
      <c r="L68" s="825">
        <f>SUBTOTAL(9,L58:L67)</f>
        <v>73955</v>
      </c>
      <c r="M68" s="250">
        <f>SUBTOTAL(9,M58:M67)</f>
        <v>138973</v>
      </c>
      <c r="N68" s="826">
        <f>SUBTOTAL(9,N58:N67)</f>
        <v>17796</v>
      </c>
      <c r="O68" s="826">
        <v>25069</v>
      </c>
      <c r="P68" s="826">
        <f t="shared" ref="P68:P99" si="15">O68-N68</f>
        <v>7273</v>
      </c>
      <c r="Q68" s="827">
        <f t="shared" si="3"/>
        <v>29.011927081255735</v>
      </c>
    </row>
    <row r="69" spans="1:17" outlineLevel="2" x14ac:dyDescent="0.25">
      <c r="A69" s="76" t="s">
        <v>422</v>
      </c>
      <c r="B69" s="39">
        <v>25258</v>
      </c>
      <c r="C69" s="39" t="s">
        <v>76</v>
      </c>
      <c r="D69" s="774"/>
      <c r="E69" s="774" t="s">
        <v>145</v>
      </c>
      <c r="F69" s="774"/>
      <c r="G69" s="775">
        <v>280</v>
      </c>
      <c r="H69" s="775">
        <v>4</v>
      </c>
      <c r="I69" s="775">
        <v>1120</v>
      </c>
      <c r="J69" s="776">
        <v>409</v>
      </c>
      <c r="K69" s="776">
        <v>4</v>
      </c>
      <c r="L69" s="776">
        <v>1636</v>
      </c>
      <c r="M69" s="77">
        <f t="shared" ref="M69:M76" si="16">F69+I69+L69</f>
        <v>2756</v>
      </c>
      <c r="N69" s="276">
        <f t="shared" ref="N69:N76" si="17">D69+G69+J69</f>
        <v>689</v>
      </c>
      <c r="O69" s="276">
        <v>2100</v>
      </c>
      <c r="P69" s="276">
        <f t="shared" si="15"/>
        <v>1411</v>
      </c>
      <c r="Q69" s="137">
        <f t="shared" ref="Q69:Q132" si="18">P69*100/O69</f>
        <v>67.19047619047619</v>
      </c>
    </row>
    <row r="70" spans="1:17" outlineLevel="2" x14ac:dyDescent="0.25">
      <c r="A70" s="74" t="s">
        <v>422</v>
      </c>
      <c r="B70" s="4">
        <v>25394</v>
      </c>
      <c r="C70" s="4" t="s">
        <v>75</v>
      </c>
      <c r="D70" s="91"/>
      <c r="E70" s="91" t="s">
        <v>145</v>
      </c>
      <c r="F70" s="91"/>
      <c r="G70" s="92">
        <v>550</v>
      </c>
      <c r="H70" s="92">
        <v>6.5</v>
      </c>
      <c r="I70" s="92">
        <v>3575</v>
      </c>
      <c r="J70" s="93">
        <v>900</v>
      </c>
      <c r="K70" s="93">
        <v>4</v>
      </c>
      <c r="L70" s="93">
        <v>3600</v>
      </c>
      <c r="M70" s="5">
        <f t="shared" si="16"/>
        <v>7175</v>
      </c>
      <c r="N70" s="150">
        <f t="shared" si="17"/>
        <v>1450</v>
      </c>
      <c r="O70" s="150">
        <v>1700</v>
      </c>
      <c r="P70" s="150">
        <f t="shared" si="15"/>
        <v>250</v>
      </c>
      <c r="Q70" s="135">
        <f t="shared" si="18"/>
        <v>14.705882352941176</v>
      </c>
    </row>
    <row r="71" spans="1:17" outlineLevel="2" x14ac:dyDescent="0.25">
      <c r="A71" s="74" t="s">
        <v>422</v>
      </c>
      <c r="B71" s="4">
        <v>25513</v>
      </c>
      <c r="C71" s="4" t="s">
        <v>74</v>
      </c>
      <c r="D71" s="91">
        <v>2380</v>
      </c>
      <c r="E71" s="91">
        <v>12</v>
      </c>
      <c r="F71" s="91">
        <v>28560</v>
      </c>
      <c r="G71" s="92">
        <v>1200</v>
      </c>
      <c r="H71" s="92">
        <v>9</v>
      </c>
      <c r="I71" s="92">
        <v>10800</v>
      </c>
      <c r="J71" s="93">
        <v>1280</v>
      </c>
      <c r="K71" s="93">
        <v>6</v>
      </c>
      <c r="L71" s="93">
        <v>7680</v>
      </c>
      <c r="M71" s="5">
        <f t="shared" si="16"/>
        <v>47040</v>
      </c>
      <c r="N71" s="150">
        <f t="shared" si="17"/>
        <v>4860</v>
      </c>
      <c r="O71" s="150">
        <v>8280</v>
      </c>
      <c r="P71" s="150">
        <f t="shared" si="15"/>
        <v>3420</v>
      </c>
      <c r="Q71" s="135">
        <f t="shared" si="18"/>
        <v>41.304347826086953</v>
      </c>
    </row>
    <row r="72" spans="1:17" outlineLevel="2" x14ac:dyDescent="0.25">
      <c r="A72" s="74" t="s">
        <v>422</v>
      </c>
      <c r="B72" s="4">
        <v>25518</v>
      </c>
      <c r="C72" s="4" t="s">
        <v>73</v>
      </c>
      <c r="D72" s="91"/>
      <c r="E72" s="91" t="s">
        <v>145</v>
      </c>
      <c r="F72" s="91"/>
      <c r="G72" s="92">
        <v>408</v>
      </c>
      <c r="H72" s="92">
        <v>4</v>
      </c>
      <c r="I72" s="92">
        <v>1632</v>
      </c>
      <c r="J72" s="93"/>
      <c r="K72" s="93" t="s">
        <v>145</v>
      </c>
      <c r="L72" s="93"/>
      <c r="M72" s="5">
        <f t="shared" si="16"/>
        <v>1632</v>
      </c>
      <c r="N72" s="150">
        <f t="shared" si="17"/>
        <v>408</v>
      </c>
      <c r="O72" s="150">
        <v>1765</v>
      </c>
      <c r="P72" s="150">
        <f t="shared" si="15"/>
        <v>1357</v>
      </c>
      <c r="Q72" s="135">
        <f t="shared" si="18"/>
        <v>76.883852691218124</v>
      </c>
    </row>
    <row r="73" spans="1:17" outlineLevel="2" x14ac:dyDescent="0.25">
      <c r="A73" s="74" t="s">
        <v>422</v>
      </c>
      <c r="B73" s="4">
        <v>25653</v>
      </c>
      <c r="C73" s="4" t="s">
        <v>72</v>
      </c>
      <c r="D73" s="91">
        <v>700</v>
      </c>
      <c r="E73" s="91">
        <v>17</v>
      </c>
      <c r="F73" s="91">
        <v>11900</v>
      </c>
      <c r="G73" s="92">
        <v>1320</v>
      </c>
      <c r="H73" s="92">
        <v>13</v>
      </c>
      <c r="I73" s="92">
        <v>17160</v>
      </c>
      <c r="J73" s="93">
        <v>1516</v>
      </c>
      <c r="K73" s="93">
        <v>6</v>
      </c>
      <c r="L73" s="93">
        <v>9096</v>
      </c>
      <c r="M73" s="5">
        <f t="shared" si="16"/>
        <v>38156</v>
      </c>
      <c r="N73" s="150">
        <f t="shared" si="17"/>
        <v>3536</v>
      </c>
      <c r="O73" s="150">
        <v>4126</v>
      </c>
      <c r="P73" s="150">
        <f t="shared" si="15"/>
        <v>590</v>
      </c>
      <c r="Q73" s="135">
        <f t="shared" si="18"/>
        <v>14.299563742123121</v>
      </c>
    </row>
    <row r="74" spans="1:17" outlineLevel="2" x14ac:dyDescent="0.25">
      <c r="A74" s="74" t="s">
        <v>422</v>
      </c>
      <c r="B74" s="4">
        <v>25823</v>
      </c>
      <c r="C74" s="4" t="s">
        <v>71</v>
      </c>
      <c r="D74" s="91"/>
      <c r="E74" s="91" t="s">
        <v>145</v>
      </c>
      <c r="F74" s="91"/>
      <c r="G74" s="92">
        <v>260</v>
      </c>
      <c r="H74" s="92">
        <v>10</v>
      </c>
      <c r="I74" s="92">
        <v>2600</v>
      </c>
      <c r="J74" s="93">
        <v>1380</v>
      </c>
      <c r="K74" s="93">
        <v>8</v>
      </c>
      <c r="L74" s="93">
        <v>11040</v>
      </c>
      <c r="M74" s="5">
        <f t="shared" si="16"/>
        <v>13640</v>
      </c>
      <c r="N74" s="150">
        <f t="shared" si="17"/>
        <v>1640</v>
      </c>
      <c r="O74" s="150">
        <v>2580</v>
      </c>
      <c r="P74" s="150">
        <f t="shared" si="15"/>
        <v>940</v>
      </c>
      <c r="Q74" s="135">
        <f t="shared" si="18"/>
        <v>36.434108527131784</v>
      </c>
    </row>
    <row r="75" spans="1:17" outlineLevel="2" x14ac:dyDescent="0.25">
      <c r="A75" s="74" t="s">
        <v>422</v>
      </c>
      <c r="B75" s="4">
        <v>25871</v>
      </c>
      <c r="C75" s="4" t="s">
        <v>70</v>
      </c>
      <c r="D75" s="91"/>
      <c r="E75" s="91" t="s">
        <v>145</v>
      </c>
      <c r="F75" s="91"/>
      <c r="G75" s="92">
        <v>260</v>
      </c>
      <c r="H75" s="92">
        <v>4</v>
      </c>
      <c r="I75" s="92">
        <v>1040</v>
      </c>
      <c r="J75" s="93">
        <v>230</v>
      </c>
      <c r="K75" s="93">
        <v>6</v>
      </c>
      <c r="L75" s="93">
        <v>1380</v>
      </c>
      <c r="M75" s="5">
        <f t="shared" si="16"/>
        <v>2420</v>
      </c>
      <c r="N75" s="150">
        <f t="shared" si="17"/>
        <v>490</v>
      </c>
      <c r="O75" s="150">
        <v>840</v>
      </c>
      <c r="P75" s="150">
        <f t="shared" si="15"/>
        <v>350</v>
      </c>
      <c r="Q75" s="135">
        <f t="shared" si="18"/>
        <v>41.666666666666664</v>
      </c>
    </row>
    <row r="76" spans="1:17" ht="15.75" outlineLevel="2" thickBot="1" x14ac:dyDescent="0.3">
      <c r="A76" s="241" t="s">
        <v>422</v>
      </c>
      <c r="B76" s="94">
        <v>25885</v>
      </c>
      <c r="C76" s="94" t="s">
        <v>14</v>
      </c>
      <c r="D76" s="771"/>
      <c r="E76" s="771" t="s">
        <v>145</v>
      </c>
      <c r="F76" s="771"/>
      <c r="G76" s="772">
        <v>6560</v>
      </c>
      <c r="H76" s="772">
        <v>7</v>
      </c>
      <c r="I76" s="772">
        <v>45920</v>
      </c>
      <c r="J76" s="773">
        <v>2018</v>
      </c>
      <c r="K76" s="773">
        <v>4</v>
      </c>
      <c r="L76" s="773">
        <v>8072</v>
      </c>
      <c r="M76" s="95">
        <f t="shared" si="16"/>
        <v>53992</v>
      </c>
      <c r="N76" s="277">
        <f t="shared" si="17"/>
        <v>8578</v>
      </c>
      <c r="O76" s="277">
        <v>28821</v>
      </c>
      <c r="P76" s="277">
        <f t="shared" si="15"/>
        <v>20243</v>
      </c>
      <c r="Q76" s="824">
        <f t="shared" si="18"/>
        <v>70.236979979875784</v>
      </c>
    </row>
    <row r="77" spans="1:17" ht="15.75" outlineLevel="1" thickBot="1" x14ac:dyDescent="0.3">
      <c r="A77" s="248" t="s">
        <v>545</v>
      </c>
      <c r="B77" s="249"/>
      <c r="C77" s="249"/>
      <c r="D77" s="825">
        <f>SUBTOTAL(9,D69:D76)</f>
        <v>3080</v>
      </c>
      <c r="E77" s="825"/>
      <c r="F77" s="825">
        <f>SUBTOTAL(9,F69:F76)</f>
        <v>40460</v>
      </c>
      <c r="G77" s="825">
        <f>SUBTOTAL(9,G69:G76)</f>
        <v>10838</v>
      </c>
      <c r="H77" s="825"/>
      <c r="I77" s="825">
        <f>SUBTOTAL(9,I69:I76)</f>
        <v>83847</v>
      </c>
      <c r="J77" s="825">
        <f>SUBTOTAL(9,J69:J76)</f>
        <v>7733</v>
      </c>
      <c r="K77" s="825"/>
      <c r="L77" s="825">
        <f>SUBTOTAL(9,L69:L76)</f>
        <v>42504</v>
      </c>
      <c r="M77" s="250">
        <f>SUBTOTAL(9,M69:M76)</f>
        <v>166811</v>
      </c>
      <c r="N77" s="826">
        <f>SUBTOTAL(9,N69:N76)</f>
        <v>21651</v>
      </c>
      <c r="O77" s="826">
        <v>50212</v>
      </c>
      <c r="P77" s="826">
        <f t="shared" si="15"/>
        <v>28561</v>
      </c>
      <c r="Q77" s="827">
        <f t="shared" si="18"/>
        <v>56.880825300724929</v>
      </c>
    </row>
    <row r="78" spans="1:17" outlineLevel="2" x14ac:dyDescent="0.25">
      <c r="A78" s="76" t="s">
        <v>418</v>
      </c>
      <c r="B78" s="39">
        <v>25126</v>
      </c>
      <c r="C78" s="39" t="s">
        <v>60</v>
      </c>
      <c r="D78" s="774">
        <v>815</v>
      </c>
      <c r="E78" s="774">
        <v>20</v>
      </c>
      <c r="F78" s="774">
        <v>16300</v>
      </c>
      <c r="G78" s="775">
        <v>981</v>
      </c>
      <c r="H78" s="775">
        <v>11</v>
      </c>
      <c r="I78" s="775">
        <v>10791</v>
      </c>
      <c r="J78" s="776">
        <v>202</v>
      </c>
      <c r="K78" s="776">
        <v>6</v>
      </c>
      <c r="L78" s="776">
        <v>1212</v>
      </c>
      <c r="M78" s="77">
        <f t="shared" ref="M78:M88" si="19">F78+I78+L78</f>
        <v>28303</v>
      </c>
      <c r="N78" s="276">
        <f t="shared" ref="N78:N88" si="20">D78+G78+J78</f>
        <v>1998</v>
      </c>
      <c r="O78" s="276">
        <v>1990</v>
      </c>
      <c r="P78" s="276">
        <f t="shared" si="15"/>
        <v>-8</v>
      </c>
      <c r="Q78" s="137">
        <f t="shared" si="18"/>
        <v>-0.4020100502512563</v>
      </c>
    </row>
    <row r="79" spans="1:17" outlineLevel="2" x14ac:dyDescent="0.25">
      <c r="A79" s="74" t="s">
        <v>418</v>
      </c>
      <c r="B79" s="4">
        <v>25175</v>
      </c>
      <c r="C79" s="4" t="s">
        <v>61</v>
      </c>
      <c r="D79" s="91">
        <v>505</v>
      </c>
      <c r="E79" s="91">
        <v>35</v>
      </c>
      <c r="F79" s="91">
        <v>17675</v>
      </c>
      <c r="G79" s="92">
        <v>1190</v>
      </c>
      <c r="H79" s="92">
        <v>12</v>
      </c>
      <c r="I79" s="92">
        <v>14280</v>
      </c>
      <c r="J79" s="93">
        <v>120</v>
      </c>
      <c r="K79" s="93">
        <v>6</v>
      </c>
      <c r="L79" s="93">
        <v>720</v>
      </c>
      <c r="M79" s="5">
        <f t="shared" si="19"/>
        <v>32675</v>
      </c>
      <c r="N79" s="150">
        <f t="shared" si="20"/>
        <v>1815</v>
      </c>
      <c r="O79" s="150">
        <v>2307</v>
      </c>
      <c r="P79" s="150">
        <f t="shared" si="15"/>
        <v>492</v>
      </c>
      <c r="Q79" s="135">
        <f t="shared" si="18"/>
        <v>21.326397919375811</v>
      </c>
    </row>
    <row r="80" spans="1:17" outlineLevel="2" x14ac:dyDescent="0.25">
      <c r="A80" s="74" t="s">
        <v>418</v>
      </c>
      <c r="B80" s="4">
        <v>25200</v>
      </c>
      <c r="C80" s="4" t="s">
        <v>62</v>
      </c>
      <c r="D80" s="91">
        <v>2122</v>
      </c>
      <c r="E80" s="91">
        <v>22</v>
      </c>
      <c r="F80" s="91">
        <v>46684</v>
      </c>
      <c r="G80" s="92">
        <v>1510</v>
      </c>
      <c r="H80" s="92">
        <v>12</v>
      </c>
      <c r="I80" s="92">
        <v>18120</v>
      </c>
      <c r="J80" s="93">
        <v>2415</v>
      </c>
      <c r="K80" s="93">
        <v>7</v>
      </c>
      <c r="L80" s="93">
        <v>16905</v>
      </c>
      <c r="M80" s="5">
        <f t="shared" si="19"/>
        <v>81709</v>
      </c>
      <c r="N80" s="150">
        <f t="shared" si="20"/>
        <v>6047</v>
      </c>
      <c r="O80" s="150">
        <v>7633</v>
      </c>
      <c r="P80" s="150">
        <f t="shared" si="15"/>
        <v>1586</v>
      </c>
      <c r="Q80" s="135">
        <f t="shared" si="18"/>
        <v>20.778199921393949</v>
      </c>
    </row>
    <row r="81" spans="1:17" outlineLevel="2" x14ac:dyDescent="0.25">
      <c r="A81" s="74" t="s">
        <v>418</v>
      </c>
      <c r="B81" s="4">
        <v>25214</v>
      </c>
      <c r="C81" s="4" t="s">
        <v>63</v>
      </c>
      <c r="D81" s="91">
        <v>1230</v>
      </c>
      <c r="E81" s="91">
        <v>14</v>
      </c>
      <c r="F81" s="91">
        <v>17220</v>
      </c>
      <c r="G81" s="92">
        <v>700</v>
      </c>
      <c r="H81" s="92">
        <v>7</v>
      </c>
      <c r="I81" s="92">
        <v>4900</v>
      </c>
      <c r="J81" s="93">
        <v>200</v>
      </c>
      <c r="K81" s="93">
        <v>6</v>
      </c>
      <c r="L81" s="93">
        <v>1200</v>
      </c>
      <c r="M81" s="5">
        <f t="shared" si="19"/>
        <v>23320</v>
      </c>
      <c r="N81" s="150">
        <f t="shared" si="20"/>
        <v>2130</v>
      </c>
      <c r="O81" s="150">
        <v>2900</v>
      </c>
      <c r="P81" s="150">
        <f t="shared" si="15"/>
        <v>770</v>
      </c>
      <c r="Q81" s="135">
        <f t="shared" si="18"/>
        <v>26.551724137931036</v>
      </c>
    </row>
    <row r="82" spans="1:17" outlineLevel="2" x14ac:dyDescent="0.25">
      <c r="A82" s="74" t="s">
        <v>418</v>
      </c>
      <c r="B82" s="4">
        <v>25295</v>
      </c>
      <c r="C82" s="4" t="s">
        <v>64</v>
      </c>
      <c r="D82" s="91">
        <v>880</v>
      </c>
      <c r="E82" s="91">
        <v>16</v>
      </c>
      <c r="F82" s="91">
        <v>14080</v>
      </c>
      <c r="G82" s="92">
        <v>320</v>
      </c>
      <c r="H82" s="92">
        <v>8</v>
      </c>
      <c r="I82" s="92">
        <v>2560</v>
      </c>
      <c r="J82" s="93">
        <v>450</v>
      </c>
      <c r="K82" s="93">
        <v>11</v>
      </c>
      <c r="L82" s="93">
        <v>4950</v>
      </c>
      <c r="M82" s="5">
        <f t="shared" si="19"/>
        <v>21590</v>
      </c>
      <c r="N82" s="150">
        <f t="shared" si="20"/>
        <v>1650</v>
      </c>
      <c r="O82" s="150">
        <v>2900</v>
      </c>
      <c r="P82" s="150">
        <f t="shared" si="15"/>
        <v>1250</v>
      </c>
      <c r="Q82" s="135">
        <f t="shared" si="18"/>
        <v>43.103448275862071</v>
      </c>
    </row>
    <row r="83" spans="1:17" outlineLevel="2" x14ac:dyDescent="0.25">
      <c r="A83" s="74" t="s">
        <v>418</v>
      </c>
      <c r="B83" s="4">
        <v>25486</v>
      </c>
      <c r="C83" s="4" t="s">
        <v>65</v>
      </c>
      <c r="D83" s="91">
        <v>5300</v>
      </c>
      <c r="E83" s="91">
        <v>15</v>
      </c>
      <c r="F83" s="91">
        <v>79500</v>
      </c>
      <c r="G83" s="92">
        <v>1300</v>
      </c>
      <c r="H83" s="92">
        <v>10</v>
      </c>
      <c r="I83" s="92">
        <v>13000</v>
      </c>
      <c r="J83" s="93">
        <v>1100</v>
      </c>
      <c r="K83" s="93">
        <v>8</v>
      </c>
      <c r="L83" s="93">
        <v>8800</v>
      </c>
      <c r="M83" s="5">
        <f t="shared" si="19"/>
        <v>101300</v>
      </c>
      <c r="N83" s="150">
        <f t="shared" si="20"/>
        <v>7700</v>
      </c>
      <c r="O83" s="150">
        <v>9228</v>
      </c>
      <c r="P83" s="150">
        <f t="shared" si="15"/>
        <v>1528</v>
      </c>
      <c r="Q83" s="135">
        <f t="shared" si="18"/>
        <v>16.558300823580407</v>
      </c>
    </row>
    <row r="84" spans="1:17" outlineLevel="2" x14ac:dyDescent="0.25">
      <c r="A84" s="74" t="s">
        <v>418</v>
      </c>
      <c r="B84" s="4">
        <v>25758</v>
      </c>
      <c r="C84" s="4" t="s">
        <v>66</v>
      </c>
      <c r="D84" s="91">
        <v>3250</v>
      </c>
      <c r="E84" s="91">
        <v>25</v>
      </c>
      <c r="F84" s="91">
        <v>81250</v>
      </c>
      <c r="G84" s="92">
        <v>2168</v>
      </c>
      <c r="H84" s="92">
        <v>13</v>
      </c>
      <c r="I84" s="92">
        <v>28184</v>
      </c>
      <c r="J84" s="93">
        <v>1250</v>
      </c>
      <c r="K84" s="93">
        <v>10</v>
      </c>
      <c r="L84" s="93">
        <v>12500</v>
      </c>
      <c r="M84" s="5">
        <f t="shared" si="19"/>
        <v>121934</v>
      </c>
      <c r="N84" s="150">
        <f t="shared" si="20"/>
        <v>6668</v>
      </c>
      <c r="O84" s="150">
        <v>8323</v>
      </c>
      <c r="P84" s="150">
        <f t="shared" si="15"/>
        <v>1655</v>
      </c>
      <c r="Q84" s="135">
        <f t="shared" si="18"/>
        <v>19.884656974648564</v>
      </c>
    </row>
    <row r="85" spans="1:17" outlineLevel="2" x14ac:dyDescent="0.25">
      <c r="A85" s="74" t="s">
        <v>418</v>
      </c>
      <c r="B85" s="4">
        <v>25785</v>
      </c>
      <c r="C85" s="4" t="s">
        <v>67</v>
      </c>
      <c r="D85" s="91">
        <v>835</v>
      </c>
      <c r="E85" s="91">
        <v>20</v>
      </c>
      <c r="F85" s="91">
        <v>16700</v>
      </c>
      <c r="G85" s="92">
        <v>1395</v>
      </c>
      <c r="H85" s="92">
        <v>12</v>
      </c>
      <c r="I85" s="92">
        <v>16740</v>
      </c>
      <c r="J85" s="93">
        <v>213</v>
      </c>
      <c r="K85" s="93">
        <v>8</v>
      </c>
      <c r="L85" s="93">
        <v>1704</v>
      </c>
      <c r="M85" s="5">
        <f t="shared" si="19"/>
        <v>35144</v>
      </c>
      <c r="N85" s="150">
        <f t="shared" si="20"/>
        <v>2443</v>
      </c>
      <c r="O85" s="150">
        <v>4523</v>
      </c>
      <c r="P85" s="150">
        <f t="shared" si="15"/>
        <v>2080</v>
      </c>
      <c r="Q85" s="135">
        <f t="shared" si="18"/>
        <v>45.987176652664161</v>
      </c>
    </row>
    <row r="86" spans="1:17" outlineLevel="2" x14ac:dyDescent="0.25">
      <c r="A86" s="74" t="s">
        <v>418</v>
      </c>
      <c r="B86" s="4">
        <v>25799</v>
      </c>
      <c r="C86" s="4" t="s">
        <v>68</v>
      </c>
      <c r="D86" s="91">
        <v>3049</v>
      </c>
      <c r="E86" s="91">
        <v>19</v>
      </c>
      <c r="F86" s="91">
        <v>57931</v>
      </c>
      <c r="G86" s="92">
        <v>3340</v>
      </c>
      <c r="H86" s="92">
        <v>10</v>
      </c>
      <c r="I86" s="92">
        <v>33400</v>
      </c>
      <c r="J86" s="93">
        <v>2500</v>
      </c>
      <c r="K86" s="93">
        <v>8</v>
      </c>
      <c r="L86" s="93">
        <v>20000</v>
      </c>
      <c r="M86" s="5">
        <f t="shared" si="19"/>
        <v>111331</v>
      </c>
      <c r="N86" s="150">
        <f t="shared" si="20"/>
        <v>8889</v>
      </c>
      <c r="O86" s="150">
        <v>10978</v>
      </c>
      <c r="P86" s="150">
        <f t="shared" si="15"/>
        <v>2089</v>
      </c>
      <c r="Q86" s="135">
        <f t="shared" si="18"/>
        <v>19.028967024959009</v>
      </c>
    </row>
    <row r="87" spans="1:17" outlineLevel="2" x14ac:dyDescent="0.25">
      <c r="A87" s="74" t="s">
        <v>418</v>
      </c>
      <c r="B87" s="4">
        <v>25817</v>
      </c>
      <c r="C87" s="4" t="s">
        <v>13</v>
      </c>
      <c r="D87" s="91">
        <v>3800</v>
      </c>
      <c r="E87" s="91">
        <v>25</v>
      </c>
      <c r="F87" s="91">
        <v>95000</v>
      </c>
      <c r="G87" s="92">
        <v>200</v>
      </c>
      <c r="H87" s="92">
        <v>15</v>
      </c>
      <c r="I87" s="92">
        <v>3000</v>
      </c>
      <c r="J87" s="93">
        <v>500</v>
      </c>
      <c r="K87" s="93">
        <v>12</v>
      </c>
      <c r="L87" s="93">
        <v>6000</v>
      </c>
      <c r="M87" s="5">
        <f t="shared" si="19"/>
        <v>104000</v>
      </c>
      <c r="N87" s="150">
        <f t="shared" si="20"/>
        <v>4500</v>
      </c>
      <c r="O87" s="150">
        <v>5174</v>
      </c>
      <c r="P87" s="150">
        <f t="shared" si="15"/>
        <v>674</v>
      </c>
      <c r="Q87" s="135">
        <f t="shared" si="18"/>
        <v>13.026671820641671</v>
      </c>
    </row>
    <row r="88" spans="1:17" ht="15.75" outlineLevel="2" thickBot="1" x14ac:dyDescent="0.3">
      <c r="A88" s="241" t="s">
        <v>418</v>
      </c>
      <c r="B88" s="94">
        <v>25899</v>
      </c>
      <c r="C88" s="94" t="s">
        <v>69</v>
      </c>
      <c r="D88" s="771">
        <v>9256</v>
      </c>
      <c r="E88" s="771">
        <v>25</v>
      </c>
      <c r="F88" s="771">
        <v>231400</v>
      </c>
      <c r="G88" s="772">
        <v>2200</v>
      </c>
      <c r="H88" s="772">
        <v>12</v>
      </c>
      <c r="I88" s="772">
        <v>26400</v>
      </c>
      <c r="J88" s="773">
        <v>1274</v>
      </c>
      <c r="K88" s="773">
        <v>8</v>
      </c>
      <c r="L88" s="773">
        <v>10192</v>
      </c>
      <c r="M88" s="95">
        <f t="shared" si="19"/>
        <v>267992</v>
      </c>
      <c r="N88" s="277">
        <f t="shared" si="20"/>
        <v>12730</v>
      </c>
      <c r="O88" s="277">
        <v>12730</v>
      </c>
      <c r="P88" s="277">
        <f t="shared" si="15"/>
        <v>0</v>
      </c>
      <c r="Q88" s="824">
        <f t="shared" si="18"/>
        <v>0</v>
      </c>
    </row>
    <row r="89" spans="1:17" ht="15.75" outlineLevel="1" thickBot="1" x14ac:dyDescent="0.3">
      <c r="A89" s="248" t="s">
        <v>546</v>
      </c>
      <c r="B89" s="249"/>
      <c r="C89" s="249"/>
      <c r="D89" s="825">
        <f>SUBTOTAL(9,D78:D88)</f>
        <v>31042</v>
      </c>
      <c r="E89" s="825"/>
      <c r="F89" s="825">
        <f>SUBTOTAL(9,F78:F88)</f>
        <v>673740</v>
      </c>
      <c r="G89" s="825">
        <f>SUBTOTAL(9,G78:G88)</f>
        <v>15304</v>
      </c>
      <c r="H89" s="825"/>
      <c r="I89" s="825">
        <f>SUBTOTAL(9,I78:I88)</f>
        <v>171375</v>
      </c>
      <c r="J89" s="825">
        <f>SUBTOTAL(9,J78:J88)</f>
        <v>10224</v>
      </c>
      <c r="K89" s="825"/>
      <c r="L89" s="825">
        <f>SUBTOTAL(9,L78:L88)</f>
        <v>84183</v>
      </c>
      <c r="M89" s="250">
        <f>SUBTOTAL(9,M78:M88)</f>
        <v>929298</v>
      </c>
      <c r="N89" s="826">
        <f>SUBTOTAL(9,N78:N88)</f>
        <v>56570</v>
      </c>
      <c r="O89" s="826">
        <v>68686</v>
      </c>
      <c r="P89" s="826">
        <f t="shared" si="15"/>
        <v>12116</v>
      </c>
      <c r="Q89" s="827">
        <f t="shared" si="18"/>
        <v>17.639693678478874</v>
      </c>
    </row>
    <row r="90" spans="1:17" outlineLevel="2" x14ac:dyDescent="0.25">
      <c r="A90" s="76" t="s">
        <v>417</v>
      </c>
      <c r="B90" s="39">
        <v>25099</v>
      </c>
      <c r="C90" s="39" t="s">
        <v>59</v>
      </c>
      <c r="D90" s="774">
        <v>380</v>
      </c>
      <c r="E90" s="774">
        <v>25</v>
      </c>
      <c r="F90" s="774">
        <v>9500</v>
      </c>
      <c r="G90" s="775">
        <v>820</v>
      </c>
      <c r="H90" s="775">
        <v>15</v>
      </c>
      <c r="I90" s="775">
        <v>12300</v>
      </c>
      <c r="J90" s="776">
        <v>340</v>
      </c>
      <c r="K90" s="776">
        <v>10</v>
      </c>
      <c r="L90" s="776">
        <v>3400</v>
      </c>
      <c r="M90" s="77">
        <f t="shared" ref="M90:M97" si="21">F90+I90+L90</f>
        <v>25200</v>
      </c>
      <c r="N90" s="276">
        <f t="shared" ref="N90:N97" si="22">D90+G90+J90</f>
        <v>1540</v>
      </c>
      <c r="O90" s="276">
        <v>3291</v>
      </c>
      <c r="P90" s="276">
        <f t="shared" si="15"/>
        <v>1751</v>
      </c>
      <c r="Q90" s="137">
        <f t="shared" si="18"/>
        <v>53.20571254937709</v>
      </c>
    </row>
    <row r="91" spans="1:17" outlineLevel="2" x14ac:dyDescent="0.25">
      <c r="A91" s="74" t="s">
        <v>417</v>
      </c>
      <c r="B91" s="4">
        <v>25260</v>
      </c>
      <c r="C91" s="4" t="s">
        <v>58</v>
      </c>
      <c r="D91" s="91">
        <v>641</v>
      </c>
      <c r="E91" s="91">
        <v>25</v>
      </c>
      <c r="F91" s="91">
        <v>16025</v>
      </c>
      <c r="G91" s="92">
        <v>3800</v>
      </c>
      <c r="H91" s="92">
        <v>18</v>
      </c>
      <c r="I91" s="92">
        <v>68400</v>
      </c>
      <c r="J91" s="93"/>
      <c r="K91" s="93" t="s">
        <v>145</v>
      </c>
      <c r="L91" s="93"/>
      <c r="M91" s="5">
        <f t="shared" si="21"/>
        <v>84425</v>
      </c>
      <c r="N91" s="150">
        <f t="shared" si="22"/>
        <v>4441</v>
      </c>
      <c r="O91" s="150">
        <v>5679</v>
      </c>
      <c r="P91" s="150">
        <f t="shared" si="15"/>
        <v>1238</v>
      </c>
      <c r="Q91" s="135">
        <f t="shared" si="18"/>
        <v>21.799612607853497</v>
      </c>
    </row>
    <row r="92" spans="1:17" outlineLevel="2" x14ac:dyDescent="0.25">
      <c r="A92" s="74" t="s">
        <v>417</v>
      </c>
      <c r="B92" s="4">
        <v>25269</v>
      </c>
      <c r="C92" s="4" t="s">
        <v>57</v>
      </c>
      <c r="D92" s="91">
        <v>1406</v>
      </c>
      <c r="E92" s="91">
        <v>30</v>
      </c>
      <c r="F92" s="91">
        <v>42180</v>
      </c>
      <c r="G92" s="92">
        <v>7713</v>
      </c>
      <c r="H92" s="92">
        <v>20</v>
      </c>
      <c r="I92" s="92">
        <v>154260</v>
      </c>
      <c r="J92" s="93">
        <v>498</v>
      </c>
      <c r="K92" s="93">
        <v>15</v>
      </c>
      <c r="L92" s="93">
        <v>7470</v>
      </c>
      <c r="M92" s="5">
        <f t="shared" si="21"/>
        <v>203910</v>
      </c>
      <c r="N92" s="150">
        <f t="shared" si="22"/>
        <v>9617</v>
      </c>
      <c r="O92" s="150">
        <v>9617</v>
      </c>
      <c r="P92" s="150">
        <f t="shared" si="15"/>
        <v>0</v>
      </c>
      <c r="Q92" s="135">
        <f t="shared" si="18"/>
        <v>0</v>
      </c>
    </row>
    <row r="93" spans="1:17" outlineLevel="2" x14ac:dyDescent="0.25">
      <c r="A93" s="74" t="s">
        <v>417</v>
      </c>
      <c r="B93" s="4">
        <v>25286</v>
      </c>
      <c r="C93" s="4" t="s">
        <v>56</v>
      </c>
      <c r="D93" s="91">
        <v>3680</v>
      </c>
      <c r="E93" s="91">
        <v>35</v>
      </c>
      <c r="F93" s="91">
        <v>128800</v>
      </c>
      <c r="G93" s="92">
        <v>1680</v>
      </c>
      <c r="H93" s="92">
        <v>17</v>
      </c>
      <c r="I93" s="92">
        <v>28560</v>
      </c>
      <c r="J93" s="93">
        <v>156</v>
      </c>
      <c r="K93" s="93">
        <v>10</v>
      </c>
      <c r="L93" s="93">
        <v>1560</v>
      </c>
      <c r="M93" s="5">
        <f t="shared" si="21"/>
        <v>158920</v>
      </c>
      <c r="N93" s="150">
        <f t="shared" si="22"/>
        <v>5516</v>
      </c>
      <c r="O93" s="150">
        <v>6189</v>
      </c>
      <c r="P93" s="150">
        <f t="shared" si="15"/>
        <v>673</v>
      </c>
      <c r="Q93" s="135">
        <f t="shared" si="18"/>
        <v>10.874131523671029</v>
      </c>
    </row>
    <row r="94" spans="1:17" outlineLevel="2" x14ac:dyDescent="0.25">
      <c r="A94" s="74" t="s">
        <v>417</v>
      </c>
      <c r="B94" s="4">
        <v>25430</v>
      </c>
      <c r="C94" s="4" t="s">
        <v>55</v>
      </c>
      <c r="D94" s="91">
        <v>3680</v>
      </c>
      <c r="E94" s="91">
        <v>22</v>
      </c>
      <c r="F94" s="91">
        <v>80960</v>
      </c>
      <c r="G94" s="92">
        <v>2208</v>
      </c>
      <c r="H94" s="92">
        <v>14</v>
      </c>
      <c r="I94" s="92">
        <v>30912</v>
      </c>
      <c r="J94" s="93">
        <v>1472</v>
      </c>
      <c r="K94" s="93">
        <v>11</v>
      </c>
      <c r="L94" s="93">
        <v>16192</v>
      </c>
      <c r="M94" s="5">
        <f t="shared" si="21"/>
        <v>128064</v>
      </c>
      <c r="N94" s="150">
        <f t="shared" si="22"/>
        <v>7360</v>
      </c>
      <c r="O94" s="150">
        <v>8178</v>
      </c>
      <c r="P94" s="150">
        <f t="shared" si="15"/>
        <v>818</v>
      </c>
      <c r="Q94" s="135">
        <f t="shared" si="18"/>
        <v>10.00244558571778</v>
      </c>
    </row>
    <row r="95" spans="1:17" outlineLevel="2" x14ac:dyDescent="0.25">
      <c r="A95" s="74" t="s">
        <v>417</v>
      </c>
      <c r="B95" s="4">
        <v>25473</v>
      </c>
      <c r="C95" s="4" t="s">
        <v>54</v>
      </c>
      <c r="D95" s="91">
        <v>1800</v>
      </c>
      <c r="E95" s="91">
        <v>18</v>
      </c>
      <c r="F95" s="91">
        <v>32400</v>
      </c>
      <c r="G95" s="92">
        <v>1000</v>
      </c>
      <c r="H95" s="92">
        <v>14</v>
      </c>
      <c r="I95" s="92">
        <v>14000</v>
      </c>
      <c r="J95" s="93">
        <v>120</v>
      </c>
      <c r="K95" s="93">
        <v>9</v>
      </c>
      <c r="L95" s="93">
        <v>1080</v>
      </c>
      <c r="M95" s="5">
        <f t="shared" si="21"/>
        <v>47480</v>
      </c>
      <c r="N95" s="150">
        <f t="shared" si="22"/>
        <v>2920</v>
      </c>
      <c r="O95" s="150">
        <v>4225</v>
      </c>
      <c r="P95" s="150">
        <f t="shared" si="15"/>
        <v>1305</v>
      </c>
      <c r="Q95" s="135">
        <f t="shared" si="18"/>
        <v>30.88757396449704</v>
      </c>
    </row>
    <row r="96" spans="1:17" outlineLevel="2" x14ac:dyDescent="0.25">
      <c r="A96" s="74" t="s">
        <v>417</v>
      </c>
      <c r="B96" s="4">
        <v>25769</v>
      </c>
      <c r="C96" s="4" t="s">
        <v>53</v>
      </c>
      <c r="D96" s="91">
        <v>3500</v>
      </c>
      <c r="E96" s="91">
        <v>16</v>
      </c>
      <c r="F96" s="91">
        <v>56000</v>
      </c>
      <c r="G96" s="92">
        <v>580</v>
      </c>
      <c r="H96" s="92">
        <v>11</v>
      </c>
      <c r="I96" s="92">
        <v>6380</v>
      </c>
      <c r="J96" s="93">
        <v>1500</v>
      </c>
      <c r="K96" s="93">
        <v>8</v>
      </c>
      <c r="L96" s="93">
        <v>12000</v>
      </c>
      <c r="M96" s="5">
        <f t="shared" si="21"/>
        <v>74380</v>
      </c>
      <c r="N96" s="150">
        <f t="shared" si="22"/>
        <v>5580</v>
      </c>
      <c r="O96" s="150">
        <v>8879</v>
      </c>
      <c r="P96" s="150">
        <f t="shared" si="15"/>
        <v>3299</v>
      </c>
      <c r="Q96" s="135">
        <f t="shared" si="18"/>
        <v>37.155085032098206</v>
      </c>
    </row>
    <row r="97" spans="1:17" ht="15.75" outlineLevel="2" thickBot="1" x14ac:dyDescent="0.3">
      <c r="A97" s="241" t="s">
        <v>417</v>
      </c>
      <c r="B97" s="94">
        <v>25898</v>
      </c>
      <c r="C97" s="94" t="s">
        <v>52</v>
      </c>
      <c r="D97" s="771">
        <v>130</v>
      </c>
      <c r="E97" s="771">
        <v>16</v>
      </c>
      <c r="F97" s="771">
        <v>2080</v>
      </c>
      <c r="G97" s="772">
        <v>280</v>
      </c>
      <c r="H97" s="772">
        <v>12</v>
      </c>
      <c r="I97" s="772">
        <v>3360</v>
      </c>
      <c r="J97" s="773">
        <v>700</v>
      </c>
      <c r="K97" s="773">
        <v>8</v>
      </c>
      <c r="L97" s="773">
        <v>5600</v>
      </c>
      <c r="M97" s="95">
        <f t="shared" si="21"/>
        <v>11040</v>
      </c>
      <c r="N97" s="277">
        <f t="shared" si="22"/>
        <v>1110</v>
      </c>
      <c r="O97" s="277">
        <v>1418</v>
      </c>
      <c r="P97" s="277">
        <f t="shared" si="15"/>
        <v>308</v>
      </c>
      <c r="Q97" s="824">
        <f t="shared" si="18"/>
        <v>21.720733427362482</v>
      </c>
    </row>
    <row r="98" spans="1:17" ht="15.75" outlineLevel="1" thickBot="1" x14ac:dyDescent="0.3">
      <c r="A98" s="248" t="s">
        <v>547</v>
      </c>
      <c r="B98" s="249"/>
      <c r="C98" s="249"/>
      <c r="D98" s="825">
        <f>SUBTOTAL(9,D90:D97)</f>
        <v>15217</v>
      </c>
      <c r="E98" s="825"/>
      <c r="F98" s="825">
        <f>SUBTOTAL(9,F90:F97)</f>
        <v>367945</v>
      </c>
      <c r="G98" s="825">
        <f>SUBTOTAL(9,G90:G97)</f>
        <v>18081</v>
      </c>
      <c r="H98" s="825"/>
      <c r="I98" s="825">
        <f>SUBTOTAL(9,I90:I97)</f>
        <v>318172</v>
      </c>
      <c r="J98" s="825">
        <f>SUBTOTAL(9,J90:J97)</f>
        <v>4786</v>
      </c>
      <c r="K98" s="825"/>
      <c r="L98" s="825">
        <f>SUBTOTAL(9,L90:L97)</f>
        <v>47302</v>
      </c>
      <c r="M98" s="250">
        <f>SUBTOTAL(9,M90:M97)</f>
        <v>733419</v>
      </c>
      <c r="N98" s="826">
        <f>SUBTOTAL(9,N90:N97)</f>
        <v>38084</v>
      </c>
      <c r="O98" s="826">
        <v>47476</v>
      </c>
      <c r="P98" s="826">
        <f t="shared" si="15"/>
        <v>9392</v>
      </c>
      <c r="Q98" s="827">
        <f t="shared" si="18"/>
        <v>19.782627011542676</v>
      </c>
    </row>
    <row r="99" spans="1:17" outlineLevel="2" x14ac:dyDescent="0.25">
      <c r="A99" s="76" t="s">
        <v>51</v>
      </c>
      <c r="B99" s="39">
        <v>25740</v>
      </c>
      <c r="C99" s="39" t="s">
        <v>22</v>
      </c>
      <c r="D99" s="774">
        <v>443</v>
      </c>
      <c r="E99" s="774">
        <v>20</v>
      </c>
      <c r="F99" s="774">
        <v>8860</v>
      </c>
      <c r="G99" s="775">
        <v>4519</v>
      </c>
      <c r="H99" s="775">
        <v>12</v>
      </c>
      <c r="I99" s="775">
        <v>54228</v>
      </c>
      <c r="J99" s="776">
        <v>148</v>
      </c>
      <c r="K99" s="776">
        <v>8</v>
      </c>
      <c r="L99" s="776">
        <v>1184</v>
      </c>
      <c r="M99" s="77">
        <f>F99+I99+L99</f>
        <v>64272</v>
      </c>
      <c r="N99" s="276">
        <f>D99+G99+J99</f>
        <v>5110</v>
      </c>
      <c r="O99" s="276">
        <v>6200</v>
      </c>
      <c r="P99" s="276">
        <f t="shared" si="15"/>
        <v>1090</v>
      </c>
      <c r="Q99" s="137">
        <f t="shared" si="18"/>
        <v>17.580645161290324</v>
      </c>
    </row>
    <row r="100" spans="1:17" ht="15.75" outlineLevel="2" thickBot="1" x14ac:dyDescent="0.3">
      <c r="A100" s="241" t="s">
        <v>51</v>
      </c>
      <c r="B100" s="94">
        <v>25754</v>
      </c>
      <c r="C100" s="94" t="s">
        <v>51</v>
      </c>
      <c r="D100" s="771">
        <v>1000</v>
      </c>
      <c r="E100" s="771">
        <v>18</v>
      </c>
      <c r="F100" s="771">
        <v>18000</v>
      </c>
      <c r="G100" s="772">
        <v>1200</v>
      </c>
      <c r="H100" s="772">
        <v>15</v>
      </c>
      <c r="I100" s="772">
        <v>18000</v>
      </c>
      <c r="J100" s="773">
        <v>1500</v>
      </c>
      <c r="K100" s="773">
        <v>10</v>
      </c>
      <c r="L100" s="773">
        <v>15000</v>
      </c>
      <c r="M100" s="95">
        <f>F100+I100+L100</f>
        <v>51000</v>
      </c>
      <c r="N100" s="277">
        <f>D100+G100+J100</f>
        <v>3700</v>
      </c>
      <c r="O100" s="277">
        <v>4858</v>
      </c>
      <c r="P100" s="277">
        <f t="shared" ref="P100:P131" si="23">O100-N100</f>
        <v>1158</v>
      </c>
      <c r="Q100" s="824">
        <f t="shared" si="18"/>
        <v>23.836969946480032</v>
      </c>
    </row>
    <row r="101" spans="1:17" ht="15.75" outlineLevel="1" thickBot="1" x14ac:dyDescent="0.3">
      <c r="A101" s="248" t="s">
        <v>548</v>
      </c>
      <c r="B101" s="249"/>
      <c r="C101" s="249"/>
      <c r="D101" s="825">
        <f>SUBTOTAL(9,D99:D100)</f>
        <v>1443</v>
      </c>
      <c r="E101" s="825"/>
      <c r="F101" s="825">
        <f>SUBTOTAL(9,F99:F100)</f>
        <v>26860</v>
      </c>
      <c r="G101" s="825">
        <f>SUBTOTAL(9,G99:G100)</f>
        <v>5719</v>
      </c>
      <c r="H101" s="825"/>
      <c r="I101" s="825">
        <f>SUBTOTAL(9,I99:I100)</f>
        <v>72228</v>
      </c>
      <c r="J101" s="825">
        <f>SUBTOTAL(9,J99:J100)</f>
        <v>1648</v>
      </c>
      <c r="K101" s="825"/>
      <c r="L101" s="825">
        <f>SUBTOTAL(9,L99:L100)</f>
        <v>16184</v>
      </c>
      <c r="M101" s="250">
        <f>SUBTOTAL(9,M99:M100)</f>
        <v>115272</v>
      </c>
      <c r="N101" s="826">
        <f>SUBTOTAL(9,N99:N100)</f>
        <v>8810</v>
      </c>
      <c r="O101" s="826">
        <v>11058</v>
      </c>
      <c r="P101" s="826">
        <f t="shared" si="23"/>
        <v>2248</v>
      </c>
      <c r="Q101" s="827">
        <f t="shared" si="18"/>
        <v>20.329173449086635</v>
      </c>
    </row>
    <row r="102" spans="1:17" outlineLevel="2" x14ac:dyDescent="0.25">
      <c r="A102" s="76" t="s">
        <v>415</v>
      </c>
      <c r="B102" s="39">
        <v>25053</v>
      </c>
      <c r="C102" s="39" t="s">
        <v>50</v>
      </c>
      <c r="D102" s="774">
        <v>45</v>
      </c>
      <c r="E102" s="774">
        <v>25</v>
      </c>
      <c r="F102" s="774">
        <v>1125</v>
      </c>
      <c r="G102" s="775">
        <v>450</v>
      </c>
      <c r="H102" s="775">
        <v>15</v>
      </c>
      <c r="I102" s="775">
        <v>6750</v>
      </c>
      <c r="J102" s="776">
        <v>1250</v>
      </c>
      <c r="K102" s="776">
        <v>10</v>
      </c>
      <c r="L102" s="776">
        <v>12500</v>
      </c>
      <c r="M102" s="77">
        <f t="shared" ref="M102:M111" si="24">F102+I102+L102</f>
        <v>20375</v>
      </c>
      <c r="N102" s="276">
        <f t="shared" ref="N102:N111" si="25">D102+G102+J102</f>
        <v>1745</v>
      </c>
      <c r="O102" s="276">
        <v>2849</v>
      </c>
      <c r="P102" s="276">
        <f t="shared" si="23"/>
        <v>1104</v>
      </c>
      <c r="Q102" s="137">
        <f t="shared" si="18"/>
        <v>38.750438750438754</v>
      </c>
    </row>
    <row r="103" spans="1:17" outlineLevel="2" x14ac:dyDescent="0.25">
      <c r="A103" s="74" t="s">
        <v>415</v>
      </c>
      <c r="B103" s="4">
        <v>25120</v>
      </c>
      <c r="C103" s="4" t="s">
        <v>49</v>
      </c>
      <c r="D103" s="91"/>
      <c r="E103" s="91" t="s">
        <v>145</v>
      </c>
      <c r="F103" s="91"/>
      <c r="G103" s="92">
        <v>250</v>
      </c>
      <c r="H103" s="92">
        <v>7</v>
      </c>
      <c r="I103" s="92">
        <v>1750</v>
      </c>
      <c r="J103" s="93">
        <v>1400</v>
      </c>
      <c r="K103" s="93">
        <v>6</v>
      </c>
      <c r="L103" s="93">
        <v>8400</v>
      </c>
      <c r="M103" s="5">
        <f t="shared" si="24"/>
        <v>10150</v>
      </c>
      <c r="N103" s="150">
        <f t="shared" si="25"/>
        <v>1650</v>
      </c>
      <c r="O103" s="150">
        <v>3061</v>
      </c>
      <c r="P103" s="150">
        <f t="shared" si="23"/>
        <v>1411</v>
      </c>
      <c r="Q103" s="135">
        <f t="shared" si="18"/>
        <v>46.09604704344985</v>
      </c>
    </row>
    <row r="104" spans="1:17" outlineLevel="2" x14ac:dyDescent="0.25">
      <c r="A104" s="74" t="s">
        <v>415</v>
      </c>
      <c r="B104" s="4">
        <v>25290</v>
      </c>
      <c r="C104" s="4" t="s">
        <v>48</v>
      </c>
      <c r="D104" s="91">
        <v>750</v>
      </c>
      <c r="E104" s="91">
        <v>25</v>
      </c>
      <c r="F104" s="91">
        <v>18750</v>
      </c>
      <c r="G104" s="92">
        <v>1712</v>
      </c>
      <c r="H104" s="92">
        <v>10</v>
      </c>
      <c r="I104" s="92">
        <v>17120</v>
      </c>
      <c r="J104" s="93">
        <v>2140</v>
      </c>
      <c r="K104" s="93">
        <v>8</v>
      </c>
      <c r="L104" s="93">
        <v>17120</v>
      </c>
      <c r="M104" s="5">
        <f t="shared" si="24"/>
        <v>52990</v>
      </c>
      <c r="N104" s="150">
        <f t="shared" si="25"/>
        <v>4602</v>
      </c>
      <c r="O104" s="150">
        <v>6576</v>
      </c>
      <c r="P104" s="150">
        <f t="shared" si="23"/>
        <v>1974</v>
      </c>
      <c r="Q104" s="135">
        <f t="shared" si="18"/>
        <v>30.018248175182482</v>
      </c>
    </row>
    <row r="105" spans="1:17" outlineLevel="2" x14ac:dyDescent="0.25">
      <c r="A105" s="74" t="s">
        <v>415</v>
      </c>
      <c r="B105" s="4">
        <v>25312</v>
      </c>
      <c r="C105" s="4" t="s">
        <v>47</v>
      </c>
      <c r="D105" s="91">
        <v>383</v>
      </c>
      <c r="E105" s="91">
        <v>22</v>
      </c>
      <c r="F105" s="91">
        <v>8426</v>
      </c>
      <c r="G105" s="92">
        <v>2048</v>
      </c>
      <c r="H105" s="92">
        <v>14</v>
      </c>
      <c r="I105" s="92">
        <v>28672</v>
      </c>
      <c r="J105" s="93">
        <v>511</v>
      </c>
      <c r="K105" s="93">
        <v>10</v>
      </c>
      <c r="L105" s="93">
        <v>5110</v>
      </c>
      <c r="M105" s="5">
        <f t="shared" si="24"/>
        <v>42208</v>
      </c>
      <c r="N105" s="150">
        <f t="shared" si="25"/>
        <v>2942</v>
      </c>
      <c r="O105" s="150">
        <v>3506</v>
      </c>
      <c r="P105" s="150">
        <f t="shared" si="23"/>
        <v>564</v>
      </c>
      <c r="Q105" s="135">
        <f t="shared" si="18"/>
        <v>16.086708499714774</v>
      </c>
    </row>
    <row r="106" spans="1:17" outlineLevel="2" x14ac:dyDescent="0.25">
      <c r="A106" s="74" t="s">
        <v>415</v>
      </c>
      <c r="B106" s="4">
        <v>25524</v>
      </c>
      <c r="C106" s="4" t="s">
        <v>12</v>
      </c>
      <c r="D106" s="91"/>
      <c r="E106" s="91" t="s">
        <v>145</v>
      </c>
      <c r="F106" s="91"/>
      <c r="G106" s="92">
        <v>550</v>
      </c>
      <c r="H106" s="92">
        <v>6</v>
      </c>
      <c r="I106" s="92">
        <v>3300</v>
      </c>
      <c r="J106" s="93">
        <v>350</v>
      </c>
      <c r="K106" s="93">
        <v>7</v>
      </c>
      <c r="L106" s="93">
        <v>2450</v>
      </c>
      <c r="M106" s="5">
        <f t="shared" si="24"/>
        <v>5750</v>
      </c>
      <c r="N106" s="150">
        <f t="shared" si="25"/>
        <v>900</v>
      </c>
      <c r="O106" s="150">
        <v>1365</v>
      </c>
      <c r="P106" s="150">
        <f t="shared" si="23"/>
        <v>465</v>
      </c>
      <c r="Q106" s="135">
        <f t="shared" si="18"/>
        <v>34.065934065934066</v>
      </c>
    </row>
    <row r="107" spans="1:17" outlineLevel="2" x14ac:dyDescent="0.25">
      <c r="A107" s="74" t="s">
        <v>415</v>
      </c>
      <c r="B107" s="4">
        <v>25535</v>
      </c>
      <c r="C107" s="4" t="s">
        <v>46</v>
      </c>
      <c r="D107" s="91">
        <v>400</v>
      </c>
      <c r="E107" s="91">
        <v>18</v>
      </c>
      <c r="F107" s="91">
        <v>7200</v>
      </c>
      <c r="G107" s="92">
        <v>930</v>
      </c>
      <c r="H107" s="92">
        <v>8</v>
      </c>
      <c r="I107" s="92">
        <v>7440</v>
      </c>
      <c r="J107" s="93">
        <v>3300</v>
      </c>
      <c r="K107" s="93">
        <v>12</v>
      </c>
      <c r="L107" s="93">
        <v>39600</v>
      </c>
      <c r="M107" s="5">
        <f t="shared" si="24"/>
        <v>54240</v>
      </c>
      <c r="N107" s="150">
        <f t="shared" si="25"/>
        <v>4630</v>
      </c>
      <c r="O107" s="150">
        <v>6359</v>
      </c>
      <c r="P107" s="150">
        <f t="shared" si="23"/>
        <v>1729</v>
      </c>
      <c r="Q107" s="135">
        <f t="shared" si="18"/>
        <v>27.189809718509199</v>
      </c>
    </row>
    <row r="108" spans="1:17" outlineLevel="2" x14ac:dyDescent="0.25">
      <c r="A108" s="74" t="s">
        <v>415</v>
      </c>
      <c r="B108" s="4">
        <v>25649</v>
      </c>
      <c r="C108" s="4" t="s">
        <v>45</v>
      </c>
      <c r="D108" s="91"/>
      <c r="E108" s="91" t="s">
        <v>145</v>
      </c>
      <c r="F108" s="91"/>
      <c r="G108" s="92">
        <v>500</v>
      </c>
      <c r="H108" s="92">
        <v>9</v>
      </c>
      <c r="I108" s="92">
        <v>4500</v>
      </c>
      <c r="J108" s="93">
        <v>1100</v>
      </c>
      <c r="K108" s="93">
        <v>5</v>
      </c>
      <c r="L108" s="93">
        <v>5500</v>
      </c>
      <c r="M108" s="5">
        <f t="shared" si="24"/>
        <v>10000</v>
      </c>
      <c r="N108" s="150">
        <f t="shared" si="25"/>
        <v>1600</v>
      </c>
      <c r="O108" s="150">
        <v>1711</v>
      </c>
      <c r="P108" s="150">
        <f t="shared" si="23"/>
        <v>111</v>
      </c>
      <c r="Q108" s="135">
        <f t="shared" si="18"/>
        <v>6.4874342489772063</v>
      </c>
    </row>
    <row r="109" spans="1:17" outlineLevel="2" x14ac:dyDescent="0.25">
      <c r="A109" s="74" t="s">
        <v>415</v>
      </c>
      <c r="B109" s="4">
        <v>25743</v>
      </c>
      <c r="C109" s="4" t="s">
        <v>44</v>
      </c>
      <c r="D109" s="91">
        <v>315</v>
      </c>
      <c r="E109" s="91">
        <v>16</v>
      </c>
      <c r="F109" s="91">
        <v>5040</v>
      </c>
      <c r="G109" s="92">
        <v>512</v>
      </c>
      <c r="H109" s="92">
        <v>8.5</v>
      </c>
      <c r="I109" s="92">
        <v>4352</v>
      </c>
      <c r="J109" s="93">
        <v>2227</v>
      </c>
      <c r="K109" s="93">
        <v>11.5</v>
      </c>
      <c r="L109" s="93">
        <v>25610.5</v>
      </c>
      <c r="M109" s="5">
        <f t="shared" si="24"/>
        <v>35002.5</v>
      </c>
      <c r="N109" s="150">
        <f t="shared" si="25"/>
        <v>3054</v>
      </c>
      <c r="O109" s="150">
        <v>4195</v>
      </c>
      <c r="P109" s="150">
        <f t="shared" si="23"/>
        <v>1141</v>
      </c>
      <c r="Q109" s="135">
        <f t="shared" si="18"/>
        <v>27.199046483909417</v>
      </c>
    </row>
    <row r="110" spans="1:17" outlineLevel="2" x14ac:dyDescent="0.25">
      <c r="A110" s="74" t="s">
        <v>415</v>
      </c>
      <c r="B110" s="4">
        <v>25805</v>
      </c>
      <c r="C110" s="4" t="s">
        <v>43</v>
      </c>
      <c r="D110" s="91"/>
      <c r="E110" s="91" t="s">
        <v>145</v>
      </c>
      <c r="F110" s="91"/>
      <c r="G110" s="92">
        <v>714</v>
      </c>
      <c r="H110" s="92">
        <v>4</v>
      </c>
      <c r="I110" s="92">
        <v>2856</v>
      </c>
      <c r="J110" s="93">
        <v>102</v>
      </c>
      <c r="K110" s="93">
        <v>4</v>
      </c>
      <c r="L110" s="93">
        <v>408</v>
      </c>
      <c r="M110" s="5">
        <f t="shared" si="24"/>
        <v>3264</v>
      </c>
      <c r="N110" s="150">
        <f t="shared" si="25"/>
        <v>816</v>
      </c>
      <c r="O110" s="150">
        <v>1430</v>
      </c>
      <c r="P110" s="150">
        <f t="shared" si="23"/>
        <v>614</v>
      </c>
      <c r="Q110" s="135">
        <f t="shared" si="18"/>
        <v>42.93706293706294</v>
      </c>
    </row>
    <row r="111" spans="1:17" ht="15.75" outlineLevel="2" thickBot="1" x14ac:dyDescent="0.3">
      <c r="A111" s="241" t="s">
        <v>415</v>
      </c>
      <c r="B111" s="94">
        <v>25506</v>
      </c>
      <c r="C111" s="94" t="s">
        <v>42</v>
      </c>
      <c r="D111" s="771"/>
      <c r="E111" s="771" t="s">
        <v>145</v>
      </c>
      <c r="F111" s="771"/>
      <c r="G111" s="772">
        <v>125</v>
      </c>
      <c r="H111" s="772">
        <v>5</v>
      </c>
      <c r="I111" s="772">
        <v>625</v>
      </c>
      <c r="J111" s="773">
        <v>212</v>
      </c>
      <c r="K111" s="773">
        <v>7</v>
      </c>
      <c r="L111" s="773">
        <v>1484</v>
      </c>
      <c r="M111" s="95">
        <f t="shared" si="24"/>
        <v>2109</v>
      </c>
      <c r="N111" s="277">
        <f t="shared" si="25"/>
        <v>337</v>
      </c>
      <c r="O111" s="277">
        <v>551</v>
      </c>
      <c r="P111" s="277">
        <f t="shared" si="23"/>
        <v>214</v>
      </c>
      <c r="Q111" s="824">
        <f t="shared" si="18"/>
        <v>38.83847549909256</v>
      </c>
    </row>
    <row r="112" spans="1:17" ht="15.75" outlineLevel="1" thickBot="1" x14ac:dyDescent="0.3">
      <c r="A112" s="248" t="s">
        <v>549</v>
      </c>
      <c r="B112" s="249"/>
      <c r="C112" s="249"/>
      <c r="D112" s="825">
        <f>SUBTOTAL(9,D102:D111)</f>
        <v>1893</v>
      </c>
      <c r="E112" s="825"/>
      <c r="F112" s="825">
        <f>SUBTOTAL(9,F102:F111)</f>
        <v>40541</v>
      </c>
      <c r="G112" s="825">
        <f>SUBTOTAL(9,G102:G111)</f>
        <v>7791</v>
      </c>
      <c r="H112" s="825"/>
      <c r="I112" s="825">
        <f>SUBTOTAL(9,I102:I111)</f>
        <v>77365</v>
      </c>
      <c r="J112" s="825">
        <f>SUBTOTAL(9,J102:J111)</f>
        <v>12592</v>
      </c>
      <c r="K112" s="825"/>
      <c r="L112" s="825">
        <f>SUBTOTAL(9,L102:L111)</f>
        <v>118182.5</v>
      </c>
      <c r="M112" s="250">
        <f>SUBTOTAL(9,M102:M111)</f>
        <v>236088.5</v>
      </c>
      <c r="N112" s="826">
        <f>SUBTOTAL(9,N102:N111)</f>
        <v>22276</v>
      </c>
      <c r="O112" s="826">
        <v>31603</v>
      </c>
      <c r="P112" s="826">
        <f t="shared" si="23"/>
        <v>9327</v>
      </c>
      <c r="Q112" s="827">
        <f t="shared" si="18"/>
        <v>29.513020915735847</v>
      </c>
    </row>
    <row r="113" spans="1:17" outlineLevel="2" x14ac:dyDescent="0.25">
      <c r="A113" s="76" t="s">
        <v>414</v>
      </c>
      <c r="B113" s="39">
        <v>25035</v>
      </c>
      <c r="C113" s="39" t="s">
        <v>41</v>
      </c>
      <c r="D113" s="774"/>
      <c r="E113" s="774" t="s">
        <v>145</v>
      </c>
      <c r="F113" s="774"/>
      <c r="G113" s="775">
        <v>100</v>
      </c>
      <c r="H113" s="775">
        <v>5</v>
      </c>
      <c r="I113" s="775">
        <v>500</v>
      </c>
      <c r="J113" s="776">
        <v>640</v>
      </c>
      <c r="K113" s="776">
        <v>4</v>
      </c>
      <c r="L113" s="776">
        <v>2560</v>
      </c>
      <c r="M113" s="77">
        <f t="shared" ref="M113:M122" si="26">F113+I113+L113</f>
        <v>3060</v>
      </c>
      <c r="N113" s="276">
        <f t="shared" ref="N113:N122" si="27">D113+G113+J113</f>
        <v>740</v>
      </c>
      <c r="O113" s="276">
        <v>1227</v>
      </c>
      <c r="P113" s="276">
        <f t="shared" si="23"/>
        <v>487</v>
      </c>
      <c r="Q113" s="137">
        <f t="shared" si="18"/>
        <v>39.690301548492258</v>
      </c>
    </row>
    <row r="114" spans="1:17" outlineLevel="2" x14ac:dyDescent="0.25">
      <c r="A114" s="74" t="s">
        <v>414</v>
      </c>
      <c r="B114" s="4">
        <v>25040</v>
      </c>
      <c r="C114" s="4" t="s">
        <v>40</v>
      </c>
      <c r="D114" s="91">
        <v>972</v>
      </c>
      <c r="E114" s="91">
        <v>25</v>
      </c>
      <c r="F114" s="91">
        <v>24300</v>
      </c>
      <c r="G114" s="92">
        <v>930</v>
      </c>
      <c r="H114" s="92">
        <v>7</v>
      </c>
      <c r="I114" s="92">
        <v>6510</v>
      </c>
      <c r="J114" s="93">
        <v>514</v>
      </c>
      <c r="K114" s="93">
        <v>4</v>
      </c>
      <c r="L114" s="93">
        <v>2056</v>
      </c>
      <c r="M114" s="5">
        <f t="shared" si="26"/>
        <v>32866</v>
      </c>
      <c r="N114" s="150">
        <f t="shared" si="27"/>
        <v>2416</v>
      </c>
      <c r="O114" s="150">
        <v>3152</v>
      </c>
      <c r="P114" s="150">
        <f t="shared" si="23"/>
        <v>736</v>
      </c>
      <c r="Q114" s="135">
        <f t="shared" si="18"/>
        <v>23.350253807106601</v>
      </c>
    </row>
    <row r="115" spans="1:17" outlineLevel="2" x14ac:dyDescent="0.25">
      <c r="A115" s="74" t="s">
        <v>414</v>
      </c>
      <c r="B115" s="4">
        <v>25599</v>
      </c>
      <c r="C115" s="4" t="s">
        <v>39</v>
      </c>
      <c r="D115" s="91">
        <v>120</v>
      </c>
      <c r="E115" s="91">
        <v>10</v>
      </c>
      <c r="F115" s="91">
        <f>D115*E115</f>
        <v>1200</v>
      </c>
      <c r="G115" s="92">
        <v>200</v>
      </c>
      <c r="H115" s="92">
        <v>2</v>
      </c>
      <c r="I115" s="92">
        <v>400</v>
      </c>
      <c r="J115" s="93">
        <v>350</v>
      </c>
      <c r="K115" s="93">
        <v>1</v>
      </c>
      <c r="L115" s="93">
        <v>350</v>
      </c>
      <c r="M115" s="5">
        <f t="shared" si="26"/>
        <v>1950</v>
      </c>
      <c r="N115" s="150">
        <f t="shared" si="27"/>
        <v>670</v>
      </c>
      <c r="O115" s="150">
        <v>1233</v>
      </c>
      <c r="P115" s="150">
        <f t="shared" si="23"/>
        <v>563</v>
      </c>
      <c r="Q115" s="135">
        <f t="shared" si="18"/>
        <v>45.660989456609897</v>
      </c>
    </row>
    <row r="116" spans="1:17" outlineLevel="2" x14ac:dyDescent="0.25">
      <c r="A116" s="74" t="s">
        <v>414</v>
      </c>
      <c r="B116" s="4">
        <v>25123</v>
      </c>
      <c r="C116" s="4" t="s">
        <v>38</v>
      </c>
      <c r="D116" s="91"/>
      <c r="E116" s="91" t="s">
        <v>145</v>
      </c>
      <c r="F116" s="91"/>
      <c r="G116" s="92">
        <v>300</v>
      </c>
      <c r="H116" s="92">
        <v>7</v>
      </c>
      <c r="I116" s="92">
        <v>2100</v>
      </c>
      <c r="J116" s="93">
        <v>300</v>
      </c>
      <c r="K116" s="93">
        <v>6</v>
      </c>
      <c r="L116" s="93">
        <v>1800</v>
      </c>
      <c r="M116" s="5">
        <f t="shared" si="26"/>
        <v>3900</v>
      </c>
      <c r="N116" s="150">
        <f t="shared" si="27"/>
        <v>600</v>
      </c>
      <c r="O116" s="150">
        <v>726</v>
      </c>
      <c r="P116" s="150">
        <f t="shared" si="23"/>
        <v>126</v>
      </c>
      <c r="Q116" s="135">
        <f t="shared" si="18"/>
        <v>17.355371900826448</v>
      </c>
    </row>
    <row r="117" spans="1:17" outlineLevel="2" x14ac:dyDescent="0.25">
      <c r="A117" s="74" t="s">
        <v>414</v>
      </c>
      <c r="B117" s="4">
        <v>25245</v>
      </c>
      <c r="C117" s="4" t="s">
        <v>37</v>
      </c>
      <c r="D117" s="91">
        <v>60</v>
      </c>
      <c r="E117" s="91">
        <v>17</v>
      </c>
      <c r="F117" s="91">
        <v>1020</v>
      </c>
      <c r="G117" s="92">
        <v>1746</v>
      </c>
      <c r="H117" s="92">
        <v>6</v>
      </c>
      <c r="I117" s="92">
        <v>10476</v>
      </c>
      <c r="J117" s="93">
        <v>773</v>
      </c>
      <c r="K117" s="93">
        <v>7</v>
      </c>
      <c r="L117" s="93">
        <v>5411</v>
      </c>
      <c r="M117" s="5">
        <f t="shared" si="26"/>
        <v>16907</v>
      </c>
      <c r="N117" s="150">
        <f t="shared" si="27"/>
        <v>2579</v>
      </c>
      <c r="O117" s="150">
        <v>2737</v>
      </c>
      <c r="P117" s="150">
        <f t="shared" si="23"/>
        <v>158</v>
      </c>
      <c r="Q117" s="135">
        <f t="shared" si="18"/>
        <v>5.7727438801607596</v>
      </c>
    </row>
    <row r="118" spans="1:17" outlineLevel="2" x14ac:dyDescent="0.25">
      <c r="A118" s="74" t="s">
        <v>414</v>
      </c>
      <c r="B118" s="4">
        <v>25386</v>
      </c>
      <c r="C118" s="4" t="s">
        <v>36</v>
      </c>
      <c r="D118" s="91">
        <v>65</v>
      </c>
      <c r="E118" s="91">
        <v>10</v>
      </c>
      <c r="F118" s="91">
        <v>650</v>
      </c>
      <c r="G118" s="92">
        <v>338</v>
      </c>
      <c r="H118" s="92">
        <v>6</v>
      </c>
      <c r="I118" s="92">
        <v>2028</v>
      </c>
      <c r="J118" s="93">
        <v>1010</v>
      </c>
      <c r="K118" s="93">
        <v>8</v>
      </c>
      <c r="L118" s="93">
        <v>8080</v>
      </c>
      <c r="M118" s="5">
        <f t="shared" si="26"/>
        <v>10758</v>
      </c>
      <c r="N118" s="150">
        <f t="shared" si="27"/>
        <v>1413</v>
      </c>
      <c r="O118" s="150">
        <v>2193</v>
      </c>
      <c r="P118" s="150">
        <f t="shared" si="23"/>
        <v>780</v>
      </c>
      <c r="Q118" s="135">
        <f t="shared" si="18"/>
        <v>35.567715458276332</v>
      </c>
    </row>
    <row r="119" spans="1:17" outlineLevel="2" x14ac:dyDescent="0.25">
      <c r="A119" s="74" t="s">
        <v>414</v>
      </c>
      <c r="B119" s="4">
        <v>25596</v>
      </c>
      <c r="C119" s="4" t="s">
        <v>35</v>
      </c>
      <c r="D119" s="91"/>
      <c r="E119" s="91" t="s">
        <v>145</v>
      </c>
      <c r="F119" s="91"/>
      <c r="G119" s="92">
        <v>950</v>
      </c>
      <c r="H119" s="92">
        <v>7</v>
      </c>
      <c r="I119" s="92">
        <v>6650</v>
      </c>
      <c r="J119" s="93">
        <v>1100</v>
      </c>
      <c r="K119" s="93">
        <v>5</v>
      </c>
      <c r="L119" s="93">
        <v>5500</v>
      </c>
      <c r="M119" s="5">
        <f t="shared" si="26"/>
        <v>12150</v>
      </c>
      <c r="N119" s="150">
        <f t="shared" si="27"/>
        <v>2050</v>
      </c>
      <c r="O119" s="150">
        <v>1400</v>
      </c>
      <c r="P119" s="150">
        <f t="shared" si="23"/>
        <v>-650</v>
      </c>
      <c r="Q119" s="135">
        <f t="shared" si="18"/>
        <v>-46.428571428571431</v>
      </c>
    </row>
    <row r="120" spans="1:17" outlineLevel="2" x14ac:dyDescent="0.25">
      <c r="A120" s="74" t="s">
        <v>414</v>
      </c>
      <c r="B120" s="4">
        <v>25645</v>
      </c>
      <c r="C120" s="4" t="s">
        <v>34</v>
      </c>
      <c r="D120" s="91">
        <v>215</v>
      </c>
      <c r="E120" s="91">
        <v>17</v>
      </c>
      <c r="F120" s="91">
        <v>3655</v>
      </c>
      <c r="G120" s="92">
        <v>380</v>
      </c>
      <c r="H120" s="92">
        <v>9</v>
      </c>
      <c r="I120" s="92">
        <v>3420</v>
      </c>
      <c r="J120" s="93">
        <v>1300</v>
      </c>
      <c r="K120" s="93">
        <v>6</v>
      </c>
      <c r="L120" s="93">
        <v>7800</v>
      </c>
      <c r="M120" s="5">
        <f t="shared" si="26"/>
        <v>14875</v>
      </c>
      <c r="N120" s="150">
        <f t="shared" si="27"/>
        <v>1895</v>
      </c>
      <c r="O120" s="150">
        <v>2354</v>
      </c>
      <c r="P120" s="150">
        <f t="shared" si="23"/>
        <v>459</v>
      </c>
      <c r="Q120" s="135">
        <f t="shared" si="18"/>
        <v>19.498725573491928</v>
      </c>
    </row>
    <row r="121" spans="1:17" outlineLevel="2" x14ac:dyDescent="0.25">
      <c r="A121" s="74" t="s">
        <v>414</v>
      </c>
      <c r="B121" s="4">
        <v>25797</v>
      </c>
      <c r="C121" s="4" t="s">
        <v>33</v>
      </c>
      <c r="D121" s="91"/>
      <c r="E121" s="91" t="s">
        <v>145</v>
      </c>
      <c r="F121" s="91"/>
      <c r="G121" s="92">
        <v>110</v>
      </c>
      <c r="H121" s="92">
        <v>11</v>
      </c>
      <c r="I121" s="92">
        <v>1210</v>
      </c>
      <c r="J121" s="93">
        <v>260</v>
      </c>
      <c r="K121" s="93">
        <v>8</v>
      </c>
      <c r="L121" s="93">
        <v>2080</v>
      </c>
      <c r="M121" s="5">
        <f t="shared" si="26"/>
        <v>3290</v>
      </c>
      <c r="N121" s="150">
        <f t="shared" si="27"/>
        <v>370</v>
      </c>
      <c r="O121" s="150">
        <v>730</v>
      </c>
      <c r="P121" s="150">
        <f t="shared" si="23"/>
        <v>360</v>
      </c>
      <c r="Q121" s="135">
        <f t="shared" si="18"/>
        <v>49.315068493150683</v>
      </c>
    </row>
    <row r="122" spans="1:17" ht="15.75" outlineLevel="2" thickBot="1" x14ac:dyDescent="0.3">
      <c r="A122" s="241" t="s">
        <v>414</v>
      </c>
      <c r="B122" s="94">
        <v>25878</v>
      </c>
      <c r="C122" s="94" t="s">
        <v>32</v>
      </c>
      <c r="D122" s="771"/>
      <c r="E122" s="771" t="s">
        <v>145</v>
      </c>
      <c r="F122" s="771"/>
      <c r="G122" s="772">
        <v>320</v>
      </c>
      <c r="H122" s="772">
        <v>8.5</v>
      </c>
      <c r="I122" s="772">
        <v>2720</v>
      </c>
      <c r="J122" s="773">
        <v>840</v>
      </c>
      <c r="K122" s="773">
        <v>13.2</v>
      </c>
      <c r="L122" s="773">
        <v>11088</v>
      </c>
      <c r="M122" s="95">
        <f t="shared" si="26"/>
        <v>13808</v>
      </c>
      <c r="N122" s="277">
        <f t="shared" si="27"/>
        <v>1160</v>
      </c>
      <c r="O122" s="277">
        <v>3346</v>
      </c>
      <c r="P122" s="277">
        <f t="shared" si="23"/>
        <v>2186</v>
      </c>
      <c r="Q122" s="824">
        <f t="shared" si="18"/>
        <v>65.331739390316798</v>
      </c>
    </row>
    <row r="123" spans="1:17" ht="15.75" outlineLevel="1" thickBot="1" x14ac:dyDescent="0.3">
      <c r="A123" s="248" t="s">
        <v>550</v>
      </c>
      <c r="B123" s="249"/>
      <c r="C123" s="249"/>
      <c r="D123" s="825">
        <f>SUBTOTAL(9,D113:D122)</f>
        <v>1432</v>
      </c>
      <c r="E123" s="825"/>
      <c r="F123" s="825">
        <f>SUBTOTAL(9,F113:F122)</f>
        <v>30825</v>
      </c>
      <c r="G123" s="825">
        <f>SUBTOTAL(9,G113:G122)</f>
        <v>5374</v>
      </c>
      <c r="H123" s="825"/>
      <c r="I123" s="825">
        <f>SUBTOTAL(9,I113:I122)</f>
        <v>36014</v>
      </c>
      <c r="J123" s="825">
        <f>SUBTOTAL(9,J113:J122)</f>
        <v>7087</v>
      </c>
      <c r="K123" s="825"/>
      <c r="L123" s="825">
        <f>SUBTOTAL(9,L113:L122)</f>
        <v>46725</v>
      </c>
      <c r="M123" s="250">
        <f>SUBTOTAL(9,M113:M122)</f>
        <v>113564</v>
      </c>
      <c r="N123" s="826">
        <f>SUBTOTAL(9,N113:N122)</f>
        <v>13893</v>
      </c>
      <c r="O123" s="826">
        <v>19098</v>
      </c>
      <c r="P123" s="826">
        <f t="shared" si="23"/>
        <v>5205</v>
      </c>
      <c r="Q123" s="827">
        <f t="shared" si="18"/>
        <v>27.25416273955388</v>
      </c>
    </row>
    <row r="124" spans="1:17" outlineLevel="2" x14ac:dyDescent="0.25">
      <c r="A124" s="76" t="s">
        <v>23</v>
      </c>
      <c r="B124" s="39">
        <v>25154</v>
      </c>
      <c r="C124" s="39" t="s">
        <v>31</v>
      </c>
      <c r="D124" s="774">
        <v>2000</v>
      </c>
      <c r="E124" s="774">
        <v>20</v>
      </c>
      <c r="F124" s="774">
        <v>40000</v>
      </c>
      <c r="G124" s="775">
        <v>5000</v>
      </c>
      <c r="H124" s="775">
        <v>9</v>
      </c>
      <c r="I124" s="775">
        <v>45000</v>
      </c>
      <c r="J124" s="776">
        <v>3200</v>
      </c>
      <c r="K124" s="776">
        <v>7</v>
      </c>
      <c r="L124" s="776">
        <v>22400</v>
      </c>
      <c r="M124" s="77">
        <f t="shared" ref="M124:M133" si="28">F124+I124+L124</f>
        <v>107400</v>
      </c>
      <c r="N124" s="276">
        <f t="shared" ref="N124:N133" si="29">D124+G124+J124</f>
        <v>10200</v>
      </c>
      <c r="O124" s="276">
        <v>11065</v>
      </c>
      <c r="P124" s="276">
        <f t="shared" si="23"/>
        <v>865</v>
      </c>
      <c r="Q124" s="137">
        <f t="shared" si="18"/>
        <v>7.817442385901491</v>
      </c>
    </row>
    <row r="125" spans="1:17" outlineLevel="2" x14ac:dyDescent="0.25">
      <c r="A125" s="74" t="s">
        <v>23</v>
      </c>
      <c r="B125" s="4">
        <v>25224</v>
      </c>
      <c r="C125" s="4" t="s">
        <v>30</v>
      </c>
      <c r="D125" s="91">
        <v>1200</v>
      </c>
      <c r="E125" s="91">
        <v>30</v>
      </c>
      <c r="F125" s="91">
        <v>36000</v>
      </c>
      <c r="G125" s="92">
        <v>1400</v>
      </c>
      <c r="H125" s="92">
        <v>15</v>
      </c>
      <c r="I125" s="92">
        <v>21000</v>
      </c>
      <c r="J125" s="93">
        <v>300</v>
      </c>
      <c r="K125" s="93">
        <v>6</v>
      </c>
      <c r="L125" s="93">
        <v>1800</v>
      </c>
      <c r="M125" s="5">
        <f t="shared" si="28"/>
        <v>58800</v>
      </c>
      <c r="N125" s="150">
        <f t="shared" si="29"/>
        <v>2900</v>
      </c>
      <c r="O125" s="150">
        <v>3167</v>
      </c>
      <c r="P125" s="150">
        <f t="shared" si="23"/>
        <v>267</v>
      </c>
      <c r="Q125" s="135">
        <f t="shared" si="18"/>
        <v>8.4306915061572472</v>
      </c>
    </row>
    <row r="126" spans="1:17" outlineLevel="2" x14ac:dyDescent="0.25">
      <c r="A126" s="74" t="s">
        <v>23</v>
      </c>
      <c r="B126" s="4">
        <v>25288</v>
      </c>
      <c r="C126" s="4" t="s">
        <v>29</v>
      </c>
      <c r="D126" s="91">
        <v>735</v>
      </c>
      <c r="E126" s="91">
        <v>21</v>
      </c>
      <c r="F126" s="91">
        <v>15435</v>
      </c>
      <c r="G126" s="92">
        <v>8720</v>
      </c>
      <c r="H126" s="92">
        <v>10</v>
      </c>
      <c r="I126" s="92">
        <v>87200</v>
      </c>
      <c r="J126" s="93">
        <v>462</v>
      </c>
      <c r="K126" s="93">
        <v>6</v>
      </c>
      <c r="L126" s="93">
        <v>2772</v>
      </c>
      <c r="M126" s="5">
        <f t="shared" si="28"/>
        <v>105407</v>
      </c>
      <c r="N126" s="150">
        <f t="shared" si="29"/>
        <v>9917</v>
      </c>
      <c r="O126" s="150">
        <v>10603</v>
      </c>
      <c r="P126" s="150">
        <f t="shared" si="23"/>
        <v>686</v>
      </c>
      <c r="Q126" s="135">
        <f t="shared" si="18"/>
        <v>6.469867018768273</v>
      </c>
    </row>
    <row r="127" spans="1:17" outlineLevel="2" x14ac:dyDescent="0.25">
      <c r="A127" s="74" t="s">
        <v>23</v>
      </c>
      <c r="B127" s="4">
        <v>25317</v>
      </c>
      <c r="C127" s="4" t="s">
        <v>28</v>
      </c>
      <c r="D127" s="91">
        <v>5000</v>
      </c>
      <c r="E127" s="91">
        <v>20</v>
      </c>
      <c r="F127" s="91">
        <v>100000</v>
      </c>
      <c r="G127" s="92">
        <v>4500</v>
      </c>
      <c r="H127" s="92">
        <v>12</v>
      </c>
      <c r="I127" s="92">
        <v>54000</v>
      </c>
      <c r="J127" s="93">
        <v>3700</v>
      </c>
      <c r="K127" s="93">
        <v>10</v>
      </c>
      <c r="L127" s="93">
        <v>37000</v>
      </c>
      <c r="M127" s="5">
        <f t="shared" si="28"/>
        <v>191000</v>
      </c>
      <c r="N127" s="150">
        <f t="shared" si="29"/>
        <v>13200</v>
      </c>
      <c r="O127" s="150">
        <v>14570</v>
      </c>
      <c r="P127" s="150">
        <f t="shared" si="23"/>
        <v>1370</v>
      </c>
      <c r="Q127" s="135">
        <f t="shared" si="18"/>
        <v>9.4028826355525048</v>
      </c>
    </row>
    <row r="128" spans="1:17" outlineLevel="2" x14ac:dyDescent="0.25">
      <c r="A128" s="74" t="s">
        <v>23</v>
      </c>
      <c r="B128" s="4">
        <v>25407</v>
      </c>
      <c r="C128" s="4" t="s">
        <v>27</v>
      </c>
      <c r="D128" s="91">
        <v>4650</v>
      </c>
      <c r="E128" s="91">
        <v>18</v>
      </c>
      <c r="F128" s="91">
        <v>83700</v>
      </c>
      <c r="G128" s="92">
        <v>3230</v>
      </c>
      <c r="H128" s="92">
        <v>8</v>
      </c>
      <c r="I128" s="92">
        <v>25840</v>
      </c>
      <c r="J128" s="93">
        <v>670</v>
      </c>
      <c r="K128" s="93">
        <v>7</v>
      </c>
      <c r="L128" s="93">
        <v>4690</v>
      </c>
      <c r="M128" s="5">
        <f t="shared" si="28"/>
        <v>114230</v>
      </c>
      <c r="N128" s="150">
        <f t="shared" si="29"/>
        <v>8550</v>
      </c>
      <c r="O128" s="150">
        <v>9302</v>
      </c>
      <c r="P128" s="150">
        <f t="shared" si="23"/>
        <v>752</v>
      </c>
      <c r="Q128" s="135">
        <f t="shared" si="18"/>
        <v>8.0842829499032458</v>
      </c>
    </row>
    <row r="129" spans="1:17" outlineLevel="2" x14ac:dyDescent="0.25">
      <c r="A129" s="74" t="s">
        <v>23</v>
      </c>
      <c r="B129" s="4">
        <v>25745</v>
      </c>
      <c r="C129" s="4" t="s">
        <v>26</v>
      </c>
      <c r="D129" s="91">
        <v>8000</v>
      </c>
      <c r="E129" s="91">
        <v>23</v>
      </c>
      <c r="F129" s="91">
        <v>184000</v>
      </c>
      <c r="G129" s="92">
        <v>3100</v>
      </c>
      <c r="H129" s="92">
        <v>12</v>
      </c>
      <c r="I129" s="92">
        <v>37200</v>
      </c>
      <c r="J129" s="93">
        <v>1020</v>
      </c>
      <c r="K129" s="93">
        <v>7</v>
      </c>
      <c r="L129" s="93">
        <v>7140</v>
      </c>
      <c r="M129" s="5">
        <f t="shared" si="28"/>
        <v>228340</v>
      </c>
      <c r="N129" s="150">
        <f t="shared" si="29"/>
        <v>12120</v>
      </c>
      <c r="O129" s="150">
        <v>13816</v>
      </c>
      <c r="P129" s="150">
        <f t="shared" si="23"/>
        <v>1696</v>
      </c>
      <c r="Q129" s="135">
        <f t="shared" si="18"/>
        <v>12.275622466705268</v>
      </c>
    </row>
    <row r="130" spans="1:17" outlineLevel="2" x14ac:dyDescent="0.25">
      <c r="A130" s="74" t="s">
        <v>23</v>
      </c>
      <c r="B130" s="4">
        <v>25779</v>
      </c>
      <c r="C130" s="4" t="s">
        <v>1</v>
      </c>
      <c r="D130" s="91">
        <v>3500</v>
      </c>
      <c r="E130" s="91">
        <v>25</v>
      </c>
      <c r="F130" s="91">
        <v>87500</v>
      </c>
      <c r="G130" s="92">
        <v>2500</v>
      </c>
      <c r="H130" s="92">
        <v>15</v>
      </c>
      <c r="I130" s="92">
        <v>37500</v>
      </c>
      <c r="J130" s="93">
        <v>1200</v>
      </c>
      <c r="K130" s="93">
        <v>8</v>
      </c>
      <c r="L130" s="93">
        <v>9600</v>
      </c>
      <c r="M130" s="5">
        <f t="shared" si="28"/>
        <v>134600</v>
      </c>
      <c r="N130" s="150">
        <f t="shared" si="29"/>
        <v>7200</v>
      </c>
      <c r="O130" s="150">
        <v>7942</v>
      </c>
      <c r="P130" s="150">
        <f t="shared" si="23"/>
        <v>742</v>
      </c>
      <c r="Q130" s="135">
        <f t="shared" si="18"/>
        <v>9.3427348274993705</v>
      </c>
    </row>
    <row r="131" spans="1:17" outlineLevel="2" x14ac:dyDescent="0.25">
      <c r="A131" s="74" t="s">
        <v>23</v>
      </c>
      <c r="B131" s="4">
        <v>25781</v>
      </c>
      <c r="C131" s="4" t="s">
        <v>25</v>
      </c>
      <c r="D131" s="91">
        <v>156</v>
      </c>
      <c r="E131" s="91">
        <v>15</v>
      </c>
      <c r="F131" s="91">
        <v>2340</v>
      </c>
      <c r="G131" s="92">
        <v>364</v>
      </c>
      <c r="H131" s="92">
        <v>10</v>
      </c>
      <c r="I131" s="92">
        <v>3640</v>
      </c>
      <c r="J131" s="93">
        <v>520</v>
      </c>
      <c r="K131" s="93">
        <v>8</v>
      </c>
      <c r="L131" s="93">
        <v>4160</v>
      </c>
      <c r="M131" s="5">
        <f t="shared" si="28"/>
        <v>10140</v>
      </c>
      <c r="N131" s="150">
        <f t="shared" si="29"/>
        <v>1040</v>
      </c>
      <c r="O131" s="150">
        <v>1484</v>
      </c>
      <c r="P131" s="150">
        <f t="shared" si="23"/>
        <v>444</v>
      </c>
      <c r="Q131" s="135">
        <f t="shared" si="18"/>
        <v>29.919137466307276</v>
      </c>
    </row>
    <row r="132" spans="1:17" outlineLevel="2" x14ac:dyDescent="0.25">
      <c r="A132" s="74" t="s">
        <v>23</v>
      </c>
      <c r="B132" s="4">
        <v>25793</v>
      </c>
      <c r="C132" s="4" t="s">
        <v>24</v>
      </c>
      <c r="D132" s="91">
        <v>731</v>
      </c>
      <c r="E132" s="91">
        <v>15</v>
      </c>
      <c r="F132" s="91">
        <v>10965</v>
      </c>
      <c r="G132" s="92">
        <v>2841</v>
      </c>
      <c r="H132" s="92">
        <v>11</v>
      </c>
      <c r="I132" s="92">
        <v>31251</v>
      </c>
      <c r="J132" s="93">
        <v>1683</v>
      </c>
      <c r="K132" s="93">
        <v>8</v>
      </c>
      <c r="L132" s="93">
        <v>13464</v>
      </c>
      <c r="M132" s="5">
        <f t="shared" si="28"/>
        <v>55680</v>
      </c>
      <c r="N132" s="150">
        <f t="shared" si="29"/>
        <v>5255</v>
      </c>
      <c r="O132" s="150">
        <v>6182</v>
      </c>
      <c r="P132" s="150">
        <f t="shared" ref="P132:P135" si="30">O132-N132</f>
        <v>927</v>
      </c>
      <c r="Q132" s="135">
        <f t="shared" si="18"/>
        <v>14.995147201552896</v>
      </c>
    </row>
    <row r="133" spans="1:17" ht="15.75" outlineLevel="2" thickBot="1" x14ac:dyDescent="0.3">
      <c r="A133" s="241" t="s">
        <v>23</v>
      </c>
      <c r="B133" s="94">
        <v>25843</v>
      </c>
      <c r="C133" s="94" t="s">
        <v>23</v>
      </c>
      <c r="D133" s="771">
        <v>5400</v>
      </c>
      <c r="E133" s="771">
        <v>26</v>
      </c>
      <c r="F133" s="771">
        <v>140400</v>
      </c>
      <c r="G133" s="772">
        <v>3300</v>
      </c>
      <c r="H133" s="772">
        <v>16</v>
      </c>
      <c r="I133" s="772">
        <v>52800</v>
      </c>
      <c r="J133" s="773">
        <v>1830</v>
      </c>
      <c r="K133" s="773">
        <v>14</v>
      </c>
      <c r="L133" s="773">
        <v>25620</v>
      </c>
      <c r="M133" s="95">
        <f t="shared" si="28"/>
        <v>218820</v>
      </c>
      <c r="N133" s="277">
        <f t="shared" si="29"/>
        <v>10530</v>
      </c>
      <c r="O133" s="277">
        <v>14044</v>
      </c>
      <c r="P133" s="277">
        <f t="shared" si="30"/>
        <v>3514</v>
      </c>
      <c r="Q133" s="824">
        <f t="shared" ref="Q133:Q135" si="31">P133*100/O133</f>
        <v>25.021361435488465</v>
      </c>
    </row>
    <row r="134" spans="1:17" ht="15.75" outlineLevel="1" thickBot="1" x14ac:dyDescent="0.3">
      <c r="A134" s="278" t="s">
        <v>551</v>
      </c>
      <c r="B134" s="828"/>
      <c r="C134" s="828"/>
      <c r="D134" s="829">
        <f>SUBTOTAL(9,D124:D133)</f>
        <v>31372</v>
      </c>
      <c r="E134" s="829"/>
      <c r="F134" s="829">
        <f>SUBTOTAL(9,F124:F133)</f>
        <v>700340</v>
      </c>
      <c r="G134" s="829">
        <f>SUBTOTAL(9,G124:G133)</f>
        <v>34955</v>
      </c>
      <c r="H134" s="829"/>
      <c r="I134" s="829">
        <f>SUBTOTAL(9,I124:I133)</f>
        <v>395431</v>
      </c>
      <c r="J134" s="829">
        <f>SUBTOTAL(9,J124:J133)</f>
        <v>14585</v>
      </c>
      <c r="K134" s="829"/>
      <c r="L134" s="829">
        <f>SUBTOTAL(9,L124:L133)</f>
        <v>128646</v>
      </c>
      <c r="M134" s="830">
        <f>SUBTOTAL(9,M124:M133)</f>
        <v>1224417</v>
      </c>
      <c r="N134" s="831">
        <f>SUBTOTAL(9,N124:N133)</f>
        <v>80912</v>
      </c>
      <c r="O134" s="831">
        <v>92175</v>
      </c>
      <c r="P134" s="831">
        <f t="shared" si="30"/>
        <v>11263</v>
      </c>
      <c r="Q134" s="832">
        <f t="shared" si="31"/>
        <v>12.219148359099538</v>
      </c>
    </row>
    <row r="135" spans="1:17" s="1" customFormat="1" ht="15.75" thickBot="1" x14ac:dyDescent="0.3">
      <c r="A135" s="248" t="s">
        <v>552</v>
      </c>
      <c r="B135" s="279"/>
      <c r="C135" s="279"/>
      <c r="D135" s="833">
        <f>SUBTOTAL(9,D4:D133)</f>
        <v>115124</v>
      </c>
      <c r="E135" s="833"/>
      <c r="F135" s="833">
        <f>SUBTOTAL(9,F4:F133)</f>
        <v>2481508.6</v>
      </c>
      <c r="G135" s="833">
        <f>SUBTOTAL(9,G4:G133)</f>
        <v>179975</v>
      </c>
      <c r="H135" s="833"/>
      <c r="I135" s="833">
        <f>SUBTOTAL(9,I4:I133)</f>
        <v>1880045.1</v>
      </c>
      <c r="J135" s="833">
        <f>SUBTOTAL(9,J4:J133)</f>
        <v>157192</v>
      </c>
      <c r="K135" s="833"/>
      <c r="L135" s="833">
        <f>SUBTOTAL(9,L4:L133)</f>
        <v>1306400.5</v>
      </c>
      <c r="M135" s="280">
        <f>SUBTOTAL(9,M4:M133)</f>
        <v>5667954.2000000002</v>
      </c>
      <c r="N135" s="281">
        <f>SUBTOTAL(9,N4:N133)</f>
        <v>452291</v>
      </c>
      <c r="O135" s="281">
        <v>634423</v>
      </c>
      <c r="P135" s="281">
        <f t="shared" si="30"/>
        <v>182132</v>
      </c>
      <c r="Q135" s="834">
        <f t="shared" si="31"/>
        <v>28.708290840653632</v>
      </c>
    </row>
    <row r="136" spans="1:17" ht="15.75" thickBot="1" x14ac:dyDescent="0.3"/>
    <row r="137" spans="1:17" ht="19.5" thickBot="1" x14ac:dyDescent="0.35">
      <c r="I137" s="508"/>
      <c r="J137" s="509"/>
      <c r="K137" s="509"/>
      <c r="L137" s="510" t="s">
        <v>709</v>
      </c>
      <c r="M137" s="511">
        <f>M135*365</f>
        <v>2068803283</v>
      </c>
    </row>
    <row r="138" spans="1:17" x14ac:dyDescent="0.25">
      <c r="M138" s="988">
        <f>M137/1000</f>
        <v>2068803.2830000001</v>
      </c>
    </row>
  </sheetData>
  <autoFilter ref="A3:N135" xr:uid="{00000000-0009-0000-0000-00000D000000}"/>
  <mergeCells count="4">
    <mergeCell ref="D1:L1"/>
    <mergeCell ref="D2:F2"/>
    <mergeCell ref="G2:I2"/>
    <mergeCell ref="J2:L2"/>
  </mergeCells>
  <hyperlinks>
    <hyperlink ref="A1" location="PRESENTACIÓN!A1" display="PRESENTACIÓN!A1" xr:uid="{00000000-0004-0000-0D00-000000000000}"/>
  </hyperlinks>
  <pageMargins left="0.7" right="0.7" top="0.75" bottom="0.75" header="0.3" footer="0.3"/>
  <pageSetup paperSize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X135"/>
  <sheetViews>
    <sheetView workbookViewId="0">
      <selection activeCell="R1" sqref="R1:X1048576"/>
    </sheetView>
  </sheetViews>
  <sheetFormatPr baseColWidth="10" defaultRowHeight="15" x14ac:dyDescent="0.25"/>
  <cols>
    <col min="1" max="1" width="24" customWidth="1"/>
    <col min="2" max="2" width="20.7109375" customWidth="1"/>
    <col min="3" max="3" width="22.7109375" customWidth="1"/>
    <col min="18" max="18" width="0" hidden="1" customWidth="1"/>
    <col min="19" max="19" width="12.85546875" hidden="1" customWidth="1"/>
    <col min="20" max="24" width="0" hidden="1" customWidth="1"/>
  </cols>
  <sheetData>
    <row r="1" spans="1:24" ht="48.75" customHeight="1" thickBot="1" x14ac:dyDescent="0.3">
      <c r="A1" s="99" t="s">
        <v>490</v>
      </c>
      <c r="B1" s="609"/>
      <c r="D1" s="1093" t="s">
        <v>491</v>
      </c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S1" s="1117" t="s">
        <v>564</v>
      </c>
      <c r="T1" s="1117"/>
      <c r="U1" s="1117"/>
    </row>
    <row r="2" spans="1:24" ht="15.75" thickBot="1" x14ac:dyDescent="0.3">
      <c r="S2" s="2"/>
      <c r="T2" s="2"/>
    </row>
    <row r="3" spans="1:24" s="1" customFormat="1" ht="30.75" thickBot="1" x14ac:dyDescent="0.3">
      <c r="A3" s="373" t="s">
        <v>127</v>
      </c>
      <c r="B3" s="374" t="s">
        <v>410</v>
      </c>
      <c r="C3" s="374" t="s">
        <v>2</v>
      </c>
      <c r="D3" s="606" t="s">
        <v>517</v>
      </c>
      <c r="E3" s="606" t="s">
        <v>518</v>
      </c>
      <c r="F3" s="606" t="s">
        <v>519</v>
      </c>
      <c r="G3" s="606" t="s">
        <v>520</v>
      </c>
      <c r="H3" s="606" t="s">
        <v>521</v>
      </c>
      <c r="I3" s="606" t="s">
        <v>522</v>
      </c>
      <c r="J3" s="606" t="s">
        <v>523</v>
      </c>
      <c r="K3" s="606" t="s">
        <v>524</v>
      </c>
      <c r="L3" s="606" t="s">
        <v>525</v>
      </c>
      <c r="M3" s="606" t="s">
        <v>526</v>
      </c>
      <c r="N3" s="606" t="s">
        <v>527</v>
      </c>
      <c r="O3" s="606" t="s">
        <v>528</v>
      </c>
      <c r="P3" s="607" t="s">
        <v>584</v>
      </c>
      <c r="T3" s="1118" t="s">
        <v>410</v>
      </c>
      <c r="U3" s="1118"/>
      <c r="V3" s="127" t="s">
        <v>566</v>
      </c>
      <c r="W3" s="117" t="s">
        <v>567</v>
      </c>
    </row>
    <row r="4" spans="1:24" x14ac:dyDescent="0.25">
      <c r="A4" s="103" t="s">
        <v>0</v>
      </c>
      <c r="B4" s="5" t="s">
        <v>421</v>
      </c>
      <c r="C4" s="148" t="s">
        <v>126</v>
      </c>
      <c r="D4" s="5">
        <v>930</v>
      </c>
      <c r="E4" s="5">
        <v>930</v>
      </c>
      <c r="F4" s="5">
        <v>930</v>
      </c>
      <c r="G4" s="5">
        <v>930</v>
      </c>
      <c r="H4" s="5">
        <v>940</v>
      </c>
      <c r="I4" s="5">
        <v>940</v>
      </c>
      <c r="J4" s="5">
        <v>940</v>
      </c>
      <c r="K4" s="5">
        <v>940</v>
      </c>
      <c r="L4" s="5">
        <v>940</v>
      </c>
      <c r="M4" s="5">
        <v>940</v>
      </c>
      <c r="N4" s="5">
        <v>940</v>
      </c>
      <c r="O4" s="5">
        <v>940</v>
      </c>
      <c r="P4" s="150">
        <v>936.66666666666663</v>
      </c>
      <c r="R4" s="130">
        <f>SUM(D4:O4)</f>
        <v>11240</v>
      </c>
      <c r="S4" s="130"/>
      <c r="T4" s="145" t="s">
        <v>421</v>
      </c>
      <c r="U4" s="130">
        <f>R26+R65+R67+R95+R104+R114+R128</f>
        <v>85165</v>
      </c>
      <c r="V4" s="130">
        <f>U4/12</f>
        <v>7097.083333333333</v>
      </c>
      <c r="W4" s="130">
        <f>V4/7</f>
        <v>1013.8690476190476</v>
      </c>
      <c r="X4" s="130"/>
    </row>
    <row r="5" spans="1:24" ht="24" x14ac:dyDescent="0.25">
      <c r="A5" s="103" t="s">
        <v>0</v>
      </c>
      <c r="B5" s="5" t="s">
        <v>421</v>
      </c>
      <c r="C5" s="148" t="s">
        <v>21</v>
      </c>
      <c r="D5" s="5">
        <v>900</v>
      </c>
      <c r="E5" s="5">
        <v>900</v>
      </c>
      <c r="F5" s="5">
        <v>900</v>
      </c>
      <c r="G5" s="5">
        <v>900</v>
      </c>
      <c r="H5" s="5">
        <v>900</v>
      </c>
      <c r="I5" s="5">
        <v>900</v>
      </c>
      <c r="J5" s="5">
        <v>900</v>
      </c>
      <c r="K5" s="5">
        <v>900</v>
      </c>
      <c r="L5" s="5">
        <v>900</v>
      </c>
      <c r="M5" s="5">
        <v>900</v>
      </c>
      <c r="N5" s="5">
        <v>900</v>
      </c>
      <c r="O5" s="5">
        <v>900</v>
      </c>
      <c r="P5" s="150">
        <v>900</v>
      </c>
      <c r="R5" s="130">
        <f t="shared" ref="R5:R76" si="0">SUM(D5:O5)</f>
        <v>10800</v>
      </c>
      <c r="T5" s="146" t="s">
        <v>412</v>
      </c>
      <c r="U5" s="130">
        <f>R4+R44+R50+R56+R71+R73+R87+R115</f>
        <v>90443</v>
      </c>
      <c r="V5" s="130">
        <f t="shared" ref="V5:V19" si="1">U5/12</f>
        <v>7536.916666666667</v>
      </c>
      <c r="W5" s="130">
        <f>V5/8</f>
        <v>942.11458333333337</v>
      </c>
      <c r="X5" s="130"/>
    </row>
    <row r="6" spans="1:24" ht="24" x14ac:dyDescent="0.25">
      <c r="A6" s="103" t="s">
        <v>0</v>
      </c>
      <c r="B6" s="5" t="s">
        <v>421</v>
      </c>
      <c r="C6" s="148" t="s">
        <v>125</v>
      </c>
      <c r="D6" s="5">
        <v>800</v>
      </c>
      <c r="E6" s="5">
        <v>800</v>
      </c>
      <c r="F6" s="5">
        <v>800</v>
      </c>
      <c r="G6" s="5">
        <v>800</v>
      </c>
      <c r="H6" s="5">
        <v>780</v>
      </c>
      <c r="I6" s="5">
        <v>780</v>
      </c>
      <c r="J6" s="5">
        <v>780</v>
      </c>
      <c r="K6" s="5">
        <v>780</v>
      </c>
      <c r="L6" s="5">
        <v>800</v>
      </c>
      <c r="M6" s="5">
        <v>800</v>
      </c>
      <c r="N6" s="5">
        <v>800</v>
      </c>
      <c r="O6" s="5" t="s">
        <v>145</v>
      </c>
      <c r="P6" s="150">
        <v>792.72727272727275</v>
      </c>
      <c r="R6" s="130">
        <f t="shared" si="0"/>
        <v>8720</v>
      </c>
      <c r="T6" s="146" t="s">
        <v>419</v>
      </c>
      <c r="U6" s="130">
        <f>R17+R48+R82</f>
        <v>38930</v>
      </c>
      <c r="V6" s="130">
        <f t="shared" si="1"/>
        <v>3244.1666666666665</v>
      </c>
      <c r="W6" s="130">
        <f>V6/3</f>
        <v>1081.3888888888889</v>
      </c>
      <c r="X6" s="130"/>
    </row>
    <row r="7" spans="1:24" x14ac:dyDescent="0.25">
      <c r="A7" s="103" t="s">
        <v>0</v>
      </c>
      <c r="B7" s="5" t="s">
        <v>421</v>
      </c>
      <c r="C7" s="148" t="s">
        <v>124</v>
      </c>
      <c r="D7" s="5">
        <v>958</v>
      </c>
      <c r="E7" s="5">
        <v>958</v>
      </c>
      <c r="F7" s="5">
        <v>958</v>
      </c>
      <c r="G7" s="5">
        <v>958</v>
      </c>
      <c r="H7" s="5">
        <v>958</v>
      </c>
      <c r="I7" s="5">
        <v>958</v>
      </c>
      <c r="J7" s="5">
        <v>958</v>
      </c>
      <c r="K7" s="5">
        <v>958</v>
      </c>
      <c r="L7" s="5">
        <v>958</v>
      </c>
      <c r="M7" s="5">
        <v>958</v>
      </c>
      <c r="N7" s="5">
        <v>958</v>
      </c>
      <c r="O7" s="5">
        <v>958</v>
      </c>
      <c r="P7" s="150">
        <v>958</v>
      </c>
      <c r="R7" s="130">
        <f t="shared" si="0"/>
        <v>11496</v>
      </c>
      <c r="T7" s="146" t="s">
        <v>413</v>
      </c>
      <c r="U7" s="130">
        <f>R129+R63+R74+R75+R84+R92+R5+R94+R105+R122+R125+R62</f>
        <v>140132</v>
      </c>
      <c r="V7" s="130">
        <f t="shared" si="1"/>
        <v>11677.666666666666</v>
      </c>
      <c r="W7" s="130">
        <f>V7/12</f>
        <v>973.1388888888888</v>
      </c>
      <c r="X7" s="130"/>
    </row>
    <row r="8" spans="1:24" x14ac:dyDescent="0.25">
      <c r="A8" s="103" t="s">
        <v>0</v>
      </c>
      <c r="B8" s="5" t="s">
        <v>421</v>
      </c>
      <c r="C8" s="148" t="s">
        <v>123</v>
      </c>
      <c r="D8" s="5">
        <v>950</v>
      </c>
      <c r="E8" s="5">
        <v>950</v>
      </c>
      <c r="F8" s="5">
        <v>950</v>
      </c>
      <c r="G8" s="5">
        <v>950</v>
      </c>
      <c r="H8" s="5">
        <v>950</v>
      </c>
      <c r="I8" s="5">
        <v>950</v>
      </c>
      <c r="J8" s="5">
        <v>950</v>
      </c>
      <c r="K8" s="5">
        <v>950</v>
      </c>
      <c r="L8" s="5">
        <v>950</v>
      </c>
      <c r="M8" s="5">
        <v>950</v>
      </c>
      <c r="N8" s="5">
        <v>950</v>
      </c>
      <c r="O8" s="5">
        <v>950</v>
      </c>
      <c r="P8" s="150">
        <v>950</v>
      </c>
      <c r="R8" s="130">
        <f t="shared" si="0"/>
        <v>11400</v>
      </c>
      <c r="T8" s="146" t="s">
        <v>423</v>
      </c>
      <c r="U8" s="130">
        <f>R42+R40+R43+R49+R51+R58+R59+R118</f>
        <v>95750</v>
      </c>
      <c r="V8" s="130">
        <f t="shared" si="1"/>
        <v>7979.166666666667</v>
      </c>
      <c r="W8" s="130">
        <f>V8/8</f>
        <v>997.39583333333337</v>
      </c>
      <c r="X8" s="130"/>
    </row>
    <row r="9" spans="1:24" ht="24" x14ac:dyDescent="0.25">
      <c r="A9" s="103" t="s">
        <v>0</v>
      </c>
      <c r="B9" s="5" t="s">
        <v>421</v>
      </c>
      <c r="C9" s="148" t="s">
        <v>122</v>
      </c>
      <c r="D9" s="5">
        <v>800</v>
      </c>
      <c r="E9" s="5">
        <v>900</v>
      </c>
      <c r="F9" s="5">
        <v>850</v>
      </c>
      <c r="G9" s="5">
        <v>800</v>
      </c>
      <c r="H9" s="5">
        <v>900</v>
      </c>
      <c r="I9" s="5">
        <v>850</v>
      </c>
      <c r="J9" s="5">
        <v>900</v>
      </c>
      <c r="K9" s="5">
        <v>950</v>
      </c>
      <c r="L9" s="5">
        <v>850</v>
      </c>
      <c r="M9" s="5">
        <v>900</v>
      </c>
      <c r="N9" s="5">
        <v>900</v>
      </c>
      <c r="O9" s="5">
        <v>900</v>
      </c>
      <c r="P9" s="150">
        <v>875</v>
      </c>
      <c r="R9" s="130">
        <f t="shared" si="0"/>
        <v>10500</v>
      </c>
      <c r="T9" s="146" t="s">
        <v>416</v>
      </c>
      <c r="U9" s="130">
        <f>R93+R21+R126+R52+R12+R10+R83</f>
        <v>86186</v>
      </c>
      <c r="V9" s="130">
        <f t="shared" si="1"/>
        <v>7182.166666666667</v>
      </c>
      <c r="W9" s="130">
        <f t="shared" ref="W9" si="2">V9/7</f>
        <v>1026.0238095238096</v>
      </c>
      <c r="X9" s="130"/>
    </row>
    <row r="10" spans="1:24" ht="15.75" thickBot="1" x14ac:dyDescent="0.3">
      <c r="A10" s="598" t="s">
        <v>0</v>
      </c>
      <c r="B10" s="95" t="s">
        <v>421</v>
      </c>
      <c r="C10" s="599" t="s">
        <v>121</v>
      </c>
      <c r="D10" s="95">
        <v>1112</v>
      </c>
      <c r="E10" s="95">
        <v>1112</v>
      </c>
      <c r="F10" s="95">
        <v>1112</v>
      </c>
      <c r="G10" s="95">
        <v>1120</v>
      </c>
      <c r="H10" s="95">
        <v>1120</v>
      </c>
      <c r="I10" s="95">
        <v>1120</v>
      </c>
      <c r="J10" s="95">
        <v>1120</v>
      </c>
      <c r="K10" s="95">
        <v>1120</v>
      </c>
      <c r="L10" s="95">
        <v>1120</v>
      </c>
      <c r="M10" s="95">
        <v>1120</v>
      </c>
      <c r="N10" s="95">
        <v>1120</v>
      </c>
      <c r="O10" s="95">
        <v>1120</v>
      </c>
      <c r="P10" s="277">
        <v>1118</v>
      </c>
      <c r="R10" s="130">
        <f t="shared" si="0"/>
        <v>13416</v>
      </c>
      <c r="T10" s="146" t="s">
        <v>85</v>
      </c>
      <c r="U10" s="130">
        <f>R69+R80</f>
        <v>22730</v>
      </c>
      <c r="V10" s="130">
        <f t="shared" si="1"/>
        <v>1894.1666666666667</v>
      </c>
      <c r="W10" s="130">
        <f>V10/2</f>
        <v>947.08333333333337</v>
      </c>
      <c r="X10" s="130"/>
    </row>
    <row r="11" spans="1:24" ht="15.75" thickBot="1" x14ac:dyDescent="0.3">
      <c r="A11" s="602"/>
      <c r="B11" s="603" t="s">
        <v>578</v>
      </c>
      <c r="C11" s="577"/>
      <c r="D11" s="577">
        <v>921.42857142857144</v>
      </c>
      <c r="E11" s="577">
        <v>935.71428571428567</v>
      </c>
      <c r="F11" s="577">
        <v>928.57142857142856</v>
      </c>
      <c r="G11" s="577">
        <v>922.57142857142856</v>
      </c>
      <c r="H11" s="577">
        <v>935.42857142857144</v>
      </c>
      <c r="I11" s="577">
        <v>928.28571428571433</v>
      </c>
      <c r="J11" s="577">
        <v>935.42857142857144</v>
      </c>
      <c r="K11" s="577">
        <v>942.57142857142856</v>
      </c>
      <c r="L11" s="577">
        <v>931.14285714285711</v>
      </c>
      <c r="M11" s="577">
        <v>938.28571428571433</v>
      </c>
      <c r="N11" s="577">
        <v>938.28571428571433</v>
      </c>
      <c r="O11" s="577">
        <v>961.33333333333337</v>
      </c>
      <c r="P11" s="578">
        <v>932.91341991341983</v>
      </c>
      <c r="R11" s="130"/>
      <c r="T11" s="146"/>
      <c r="U11" s="130"/>
      <c r="V11" s="130"/>
      <c r="W11" s="130"/>
      <c r="X11" s="130"/>
    </row>
    <row r="12" spans="1:24" x14ac:dyDescent="0.25">
      <c r="A12" s="600" t="s">
        <v>0</v>
      </c>
      <c r="B12" s="77" t="s">
        <v>412</v>
      </c>
      <c r="C12" s="601" t="s">
        <v>120</v>
      </c>
      <c r="D12" s="77">
        <v>1200</v>
      </c>
      <c r="E12" s="77">
        <v>1100</v>
      </c>
      <c r="F12" s="77">
        <v>1100</v>
      </c>
      <c r="G12" s="77">
        <v>1100</v>
      </c>
      <c r="H12" s="77">
        <v>1100</v>
      </c>
      <c r="I12" s="77">
        <v>1150</v>
      </c>
      <c r="J12" s="77">
        <v>1150</v>
      </c>
      <c r="K12" s="77">
        <v>1100</v>
      </c>
      <c r="L12" s="77">
        <v>1100</v>
      </c>
      <c r="M12" s="77">
        <v>1100</v>
      </c>
      <c r="N12" s="77">
        <v>1100</v>
      </c>
      <c r="O12" s="77">
        <v>1100</v>
      </c>
      <c r="P12" s="276">
        <v>1116.6666666666667</v>
      </c>
      <c r="R12" s="130">
        <f t="shared" si="0"/>
        <v>13400</v>
      </c>
      <c r="T12" s="146" t="s">
        <v>420</v>
      </c>
      <c r="U12" s="130">
        <f>R18+R23+R25+R34+R35+R53+R55+R85+R119+R121</f>
        <v>111097</v>
      </c>
      <c r="V12" s="130">
        <f t="shared" si="1"/>
        <v>9258.0833333333339</v>
      </c>
      <c r="W12" s="130">
        <f>V12/10</f>
        <v>925.80833333333339</v>
      </c>
      <c r="X12" s="130"/>
    </row>
    <row r="13" spans="1:24" x14ac:dyDescent="0.25">
      <c r="A13" s="103" t="s">
        <v>0</v>
      </c>
      <c r="B13" s="5" t="s">
        <v>412</v>
      </c>
      <c r="C13" s="148" t="s">
        <v>119</v>
      </c>
      <c r="D13" s="5">
        <v>1300</v>
      </c>
      <c r="E13" s="5">
        <v>1300</v>
      </c>
      <c r="F13" s="5">
        <v>1300</v>
      </c>
      <c r="G13" s="5">
        <v>1300</v>
      </c>
      <c r="H13" s="5">
        <v>1300</v>
      </c>
      <c r="I13" s="5">
        <v>1300</v>
      </c>
      <c r="J13" s="5">
        <v>1300</v>
      </c>
      <c r="K13" s="5">
        <v>1300</v>
      </c>
      <c r="L13" s="5">
        <v>1300</v>
      </c>
      <c r="M13" s="5">
        <v>1300</v>
      </c>
      <c r="N13" s="5">
        <v>1300</v>
      </c>
      <c r="O13" s="5">
        <v>1300</v>
      </c>
      <c r="P13" s="150">
        <v>1300</v>
      </c>
      <c r="R13" s="130">
        <f t="shared" si="0"/>
        <v>15600</v>
      </c>
      <c r="T13" s="146" t="s">
        <v>422</v>
      </c>
      <c r="U13" s="130">
        <f>R76+R78+R91+R127+R131+R61+R31+R117</f>
        <v>89217</v>
      </c>
      <c r="V13" s="130">
        <f t="shared" si="1"/>
        <v>7434.75</v>
      </c>
      <c r="W13" s="130">
        <f>V13/8</f>
        <v>929.34375</v>
      </c>
      <c r="X13" s="130"/>
    </row>
    <row r="14" spans="1:24" ht="24" x14ac:dyDescent="0.25">
      <c r="A14" s="103" t="s">
        <v>0</v>
      </c>
      <c r="B14" s="5" t="s">
        <v>412</v>
      </c>
      <c r="C14" s="148" t="s">
        <v>118</v>
      </c>
      <c r="D14" s="5">
        <v>1200</v>
      </c>
      <c r="E14" s="5">
        <v>1200</v>
      </c>
      <c r="F14" s="5">
        <v>1200</v>
      </c>
      <c r="G14" s="5">
        <v>1200</v>
      </c>
      <c r="H14" s="5">
        <v>1200</v>
      </c>
      <c r="I14" s="5">
        <v>1200</v>
      </c>
      <c r="J14" s="5">
        <v>1200</v>
      </c>
      <c r="K14" s="5">
        <v>1200</v>
      </c>
      <c r="L14" s="5">
        <v>1200</v>
      </c>
      <c r="M14" s="5">
        <v>1200</v>
      </c>
      <c r="N14" s="5">
        <v>1200</v>
      </c>
      <c r="O14" s="5">
        <v>1200</v>
      </c>
      <c r="P14" s="150">
        <v>1200</v>
      </c>
      <c r="R14" s="130">
        <f t="shared" si="0"/>
        <v>14400</v>
      </c>
      <c r="T14" s="146" t="s">
        <v>565</v>
      </c>
      <c r="U14" s="130">
        <f>R16+R22+R27+R28+R41+R72+R108+R116+R133+R102+R111</f>
        <v>140714</v>
      </c>
      <c r="V14" s="130">
        <f t="shared" si="1"/>
        <v>11726.166666666666</v>
      </c>
      <c r="W14" s="130">
        <f>V14/11</f>
        <v>1066.0151515151515</v>
      </c>
      <c r="X14" s="130"/>
    </row>
    <row r="15" spans="1:24" ht="24" x14ac:dyDescent="0.25">
      <c r="A15" s="103" t="s">
        <v>0</v>
      </c>
      <c r="B15" s="5" t="s">
        <v>412</v>
      </c>
      <c r="C15" s="148" t="s">
        <v>117</v>
      </c>
      <c r="D15" s="5">
        <v>1200</v>
      </c>
      <c r="E15" s="5">
        <v>1200</v>
      </c>
      <c r="F15" s="5">
        <v>1200</v>
      </c>
      <c r="G15" s="5">
        <v>1200</v>
      </c>
      <c r="H15" s="5">
        <v>1200</v>
      </c>
      <c r="I15" s="5">
        <v>1200</v>
      </c>
      <c r="J15" s="5">
        <v>1200</v>
      </c>
      <c r="K15" s="5">
        <v>1200</v>
      </c>
      <c r="L15" s="5">
        <v>1200</v>
      </c>
      <c r="M15" s="5">
        <v>1200</v>
      </c>
      <c r="N15" s="5">
        <v>1200</v>
      </c>
      <c r="O15" s="5">
        <v>1200</v>
      </c>
      <c r="P15" s="150">
        <v>1200</v>
      </c>
      <c r="R15" s="130">
        <f t="shared" si="0"/>
        <v>14400</v>
      </c>
      <c r="T15" s="146" t="s">
        <v>417</v>
      </c>
      <c r="U15" s="130">
        <f>R33+R32+R13+R36+R66+R70+R103+R132</f>
        <v>89398</v>
      </c>
      <c r="V15" s="130">
        <f t="shared" si="1"/>
        <v>7449.833333333333</v>
      </c>
      <c r="W15" s="130">
        <f>V15/8</f>
        <v>931.22916666666663</v>
      </c>
      <c r="X15" s="130"/>
    </row>
    <row r="16" spans="1:24" x14ac:dyDescent="0.25">
      <c r="A16" s="103" t="s">
        <v>0</v>
      </c>
      <c r="B16" s="5" t="s">
        <v>412</v>
      </c>
      <c r="C16" s="148" t="s">
        <v>116</v>
      </c>
      <c r="D16" s="5">
        <v>1200</v>
      </c>
      <c r="E16" s="5">
        <v>1200</v>
      </c>
      <c r="F16" s="5">
        <v>1200</v>
      </c>
      <c r="G16" s="5">
        <v>1200</v>
      </c>
      <c r="H16" s="5">
        <v>1200</v>
      </c>
      <c r="I16" s="5">
        <v>1200</v>
      </c>
      <c r="J16" s="5">
        <v>1200</v>
      </c>
      <c r="K16" s="5">
        <v>1200</v>
      </c>
      <c r="L16" s="5">
        <v>1200</v>
      </c>
      <c r="M16" s="5">
        <v>1200</v>
      </c>
      <c r="N16" s="5">
        <v>1200</v>
      </c>
      <c r="O16" s="5">
        <v>1200</v>
      </c>
      <c r="P16" s="150">
        <v>1200</v>
      </c>
      <c r="R16" s="130">
        <f t="shared" si="0"/>
        <v>14400</v>
      </c>
      <c r="T16" s="146" t="s">
        <v>51</v>
      </c>
      <c r="U16" s="130">
        <f>R96+R100</f>
        <v>21120</v>
      </c>
      <c r="V16" s="130">
        <f t="shared" si="1"/>
        <v>1760</v>
      </c>
      <c r="W16" s="130">
        <f>V16/2</f>
        <v>880</v>
      </c>
      <c r="X16" s="130"/>
    </row>
    <row r="17" spans="1:24" x14ac:dyDescent="0.25">
      <c r="A17" s="103" t="s">
        <v>0</v>
      </c>
      <c r="B17" s="5" t="s">
        <v>412</v>
      </c>
      <c r="C17" s="148" t="s">
        <v>115</v>
      </c>
      <c r="D17" s="5">
        <v>1250</v>
      </c>
      <c r="E17" s="5">
        <v>1250</v>
      </c>
      <c r="F17" s="5">
        <v>1250</v>
      </c>
      <c r="G17" s="5">
        <v>1250</v>
      </c>
      <c r="H17" s="5">
        <v>1250</v>
      </c>
      <c r="I17" s="5">
        <v>1250</v>
      </c>
      <c r="J17" s="5">
        <v>1250</v>
      </c>
      <c r="K17" s="5">
        <v>1250</v>
      </c>
      <c r="L17" s="5">
        <v>1250</v>
      </c>
      <c r="M17" s="5">
        <v>1250</v>
      </c>
      <c r="N17" s="5">
        <v>1250</v>
      </c>
      <c r="O17" s="5">
        <v>1250</v>
      </c>
      <c r="P17" s="150">
        <v>1250</v>
      </c>
      <c r="R17" s="130">
        <f t="shared" si="0"/>
        <v>15000</v>
      </c>
      <c r="T17" s="146" t="s">
        <v>415</v>
      </c>
      <c r="U17" s="130">
        <f>R39+R9+R14+R45+R79+R81+R90+R97+R113+R124</f>
        <v>113460</v>
      </c>
      <c r="V17" s="130">
        <f t="shared" si="1"/>
        <v>9455</v>
      </c>
      <c r="W17" s="130">
        <f>V17/10</f>
        <v>945.5</v>
      </c>
      <c r="X17" s="130"/>
    </row>
    <row r="18" spans="1:24" ht="24" x14ac:dyDescent="0.25">
      <c r="A18" s="103" t="s">
        <v>0</v>
      </c>
      <c r="B18" s="5" t="s">
        <v>412</v>
      </c>
      <c r="C18" s="148" t="s">
        <v>114</v>
      </c>
      <c r="D18" s="5">
        <v>1012</v>
      </c>
      <c r="E18" s="5">
        <v>1072</v>
      </c>
      <c r="F18" s="5">
        <v>1171</v>
      </c>
      <c r="G18" s="5">
        <v>1171</v>
      </c>
      <c r="H18" s="5">
        <v>1153</v>
      </c>
      <c r="I18" s="5">
        <v>1181</v>
      </c>
      <c r="J18" s="5">
        <v>1192</v>
      </c>
      <c r="K18" s="5">
        <v>1192</v>
      </c>
      <c r="L18" s="5">
        <v>1192</v>
      </c>
      <c r="M18" s="5">
        <v>1192</v>
      </c>
      <c r="N18" s="5">
        <v>1192</v>
      </c>
      <c r="O18" s="5">
        <v>1192</v>
      </c>
      <c r="P18" s="150">
        <v>1159.3333333333333</v>
      </c>
      <c r="R18" s="130">
        <f t="shared" si="0"/>
        <v>13912</v>
      </c>
      <c r="T18" s="146" t="s">
        <v>414</v>
      </c>
      <c r="U18" s="130">
        <f>R6+R7+R8+R15+R30+R60+R86+R88+R110+R130</f>
        <v>120268</v>
      </c>
      <c r="V18" s="130">
        <f t="shared" si="1"/>
        <v>10022.333333333334</v>
      </c>
      <c r="W18" s="130">
        <f>V18/10</f>
        <v>1002.2333333333333</v>
      </c>
      <c r="X18" s="130"/>
    </row>
    <row r="19" spans="1:24" ht="15.75" thickBot="1" x14ac:dyDescent="0.3">
      <c r="A19" s="598" t="s">
        <v>0</v>
      </c>
      <c r="B19" s="95" t="s">
        <v>412</v>
      </c>
      <c r="C19" s="599" t="s">
        <v>113</v>
      </c>
      <c r="D19" s="95">
        <v>900</v>
      </c>
      <c r="E19" s="95">
        <v>900</v>
      </c>
      <c r="F19" s="95">
        <v>900</v>
      </c>
      <c r="G19" s="95">
        <v>900</v>
      </c>
      <c r="H19" s="95">
        <v>900</v>
      </c>
      <c r="I19" s="95">
        <v>900</v>
      </c>
      <c r="J19" s="95">
        <v>900</v>
      </c>
      <c r="K19" s="95">
        <v>900</v>
      </c>
      <c r="L19" s="95">
        <v>900</v>
      </c>
      <c r="M19" s="95">
        <v>900</v>
      </c>
      <c r="N19" s="95">
        <v>900</v>
      </c>
      <c r="O19" s="95">
        <v>900</v>
      </c>
      <c r="P19" s="277">
        <v>900</v>
      </c>
      <c r="R19" s="130">
        <f t="shared" si="0"/>
        <v>10800</v>
      </c>
      <c r="T19" s="147" t="s">
        <v>23</v>
      </c>
      <c r="U19" s="130">
        <f>R38+R29+R47+R64+R99+R106+R107+R109+R120+R19</f>
        <v>111520</v>
      </c>
      <c r="V19" s="130">
        <f t="shared" si="1"/>
        <v>9293.3333333333339</v>
      </c>
      <c r="W19" s="130">
        <f>V19/10</f>
        <v>929.33333333333337</v>
      </c>
      <c r="X19" s="130"/>
    </row>
    <row r="20" spans="1:24" ht="15.75" thickBot="1" x14ac:dyDescent="0.3">
      <c r="A20" s="602"/>
      <c r="B20" s="603" t="s">
        <v>568</v>
      </c>
      <c r="C20" s="577"/>
      <c r="D20" s="577">
        <v>1157.75</v>
      </c>
      <c r="E20" s="577">
        <v>1152.75</v>
      </c>
      <c r="F20" s="577">
        <v>1165.125</v>
      </c>
      <c r="G20" s="577">
        <v>1165.125</v>
      </c>
      <c r="H20" s="577">
        <v>1162.875</v>
      </c>
      <c r="I20" s="577">
        <v>1172.625</v>
      </c>
      <c r="J20" s="577">
        <v>1174</v>
      </c>
      <c r="K20" s="577">
        <v>1167.75</v>
      </c>
      <c r="L20" s="577">
        <v>1167.75</v>
      </c>
      <c r="M20" s="577">
        <v>1167.75</v>
      </c>
      <c r="N20" s="577">
        <v>1167.75</v>
      </c>
      <c r="O20" s="577">
        <v>1167.75</v>
      </c>
      <c r="P20" s="578">
        <v>1165.75</v>
      </c>
      <c r="R20" s="130"/>
      <c r="T20" s="149"/>
      <c r="U20" s="130"/>
      <c r="V20" s="130"/>
      <c r="W20" s="130"/>
      <c r="X20" s="130"/>
    </row>
    <row r="21" spans="1:24" x14ac:dyDescent="0.25">
      <c r="A21" s="600" t="s">
        <v>0</v>
      </c>
      <c r="B21" s="77" t="s">
        <v>419</v>
      </c>
      <c r="C21" s="601" t="s">
        <v>112</v>
      </c>
      <c r="D21" s="77">
        <v>1000</v>
      </c>
      <c r="E21" s="77">
        <v>1000</v>
      </c>
      <c r="F21" s="77">
        <v>1000</v>
      </c>
      <c r="G21" s="77">
        <v>1000</v>
      </c>
      <c r="H21" s="77">
        <v>1000</v>
      </c>
      <c r="I21" s="77">
        <v>1000</v>
      </c>
      <c r="J21" s="77">
        <v>1000</v>
      </c>
      <c r="K21" s="77">
        <v>1000</v>
      </c>
      <c r="L21" s="77">
        <v>1000</v>
      </c>
      <c r="M21" s="77">
        <v>1000</v>
      </c>
      <c r="N21" s="77">
        <v>1000</v>
      </c>
      <c r="O21" s="77">
        <v>1000</v>
      </c>
      <c r="P21" s="276">
        <v>1000</v>
      </c>
      <c r="R21" s="130">
        <f t="shared" si="0"/>
        <v>12000</v>
      </c>
    </row>
    <row r="22" spans="1:24" x14ac:dyDescent="0.25">
      <c r="A22" s="103" t="s">
        <v>0</v>
      </c>
      <c r="B22" s="5" t="s">
        <v>419</v>
      </c>
      <c r="C22" s="148" t="s">
        <v>111</v>
      </c>
      <c r="D22" s="5">
        <v>860</v>
      </c>
      <c r="E22" s="5">
        <v>860</v>
      </c>
      <c r="F22" s="5">
        <v>860</v>
      </c>
      <c r="G22" s="5">
        <v>860</v>
      </c>
      <c r="H22" s="5">
        <v>860</v>
      </c>
      <c r="I22" s="5">
        <v>860</v>
      </c>
      <c r="J22" s="5">
        <v>860</v>
      </c>
      <c r="K22" s="5">
        <v>860</v>
      </c>
      <c r="L22" s="5">
        <v>860</v>
      </c>
      <c r="M22" s="5">
        <v>860</v>
      </c>
      <c r="N22" s="5">
        <v>860</v>
      </c>
      <c r="O22" s="5">
        <v>860</v>
      </c>
      <c r="P22" s="150">
        <v>860</v>
      </c>
      <c r="R22" s="130">
        <f t="shared" si="0"/>
        <v>10320</v>
      </c>
    </row>
    <row r="23" spans="1:24" ht="15.75" thickBot="1" x14ac:dyDescent="0.3">
      <c r="A23" s="598" t="s">
        <v>0</v>
      </c>
      <c r="B23" s="95" t="s">
        <v>419</v>
      </c>
      <c r="C23" s="599" t="s">
        <v>110</v>
      </c>
      <c r="D23" s="95">
        <v>840</v>
      </c>
      <c r="E23" s="95">
        <v>840</v>
      </c>
      <c r="F23" s="95">
        <v>840</v>
      </c>
      <c r="G23" s="95">
        <v>840</v>
      </c>
      <c r="H23" s="95">
        <v>840</v>
      </c>
      <c r="I23" s="95">
        <v>840</v>
      </c>
      <c r="J23" s="95">
        <v>870</v>
      </c>
      <c r="K23" s="95">
        <v>870</v>
      </c>
      <c r="L23" s="95">
        <v>870</v>
      </c>
      <c r="M23" s="95">
        <v>870</v>
      </c>
      <c r="N23" s="95">
        <v>870</v>
      </c>
      <c r="O23" s="95">
        <v>870</v>
      </c>
      <c r="P23" s="277">
        <v>855</v>
      </c>
      <c r="R23" s="130">
        <f t="shared" si="0"/>
        <v>10260</v>
      </c>
    </row>
    <row r="24" spans="1:24" ht="15.75" thickBot="1" x14ac:dyDescent="0.3">
      <c r="A24" s="602"/>
      <c r="B24" s="603" t="s">
        <v>575</v>
      </c>
      <c r="C24" s="577"/>
      <c r="D24" s="577">
        <v>900</v>
      </c>
      <c r="E24" s="577">
        <v>900</v>
      </c>
      <c r="F24" s="577">
        <v>900</v>
      </c>
      <c r="G24" s="577">
        <v>900</v>
      </c>
      <c r="H24" s="577">
        <v>900</v>
      </c>
      <c r="I24" s="577">
        <v>900</v>
      </c>
      <c r="J24" s="577">
        <v>910</v>
      </c>
      <c r="K24" s="577">
        <v>910</v>
      </c>
      <c r="L24" s="577">
        <v>910</v>
      </c>
      <c r="M24" s="577">
        <v>910</v>
      </c>
      <c r="N24" s="577">
        <v>910</v>
      </c>
      <c r="O24" s="577">
        <v>910</v>
      </c>
      <c r="P24" s="578">
        <v>905</v>
      </c>
      <c r="R24" s="130"/>
    </row>
    <row r="25" spans="1:24" x14ac:dyDescent="0.25">
      <c r="A25" s="600" t="s">
        <v>0</v>
      </c>
      <c r="B25" s="77" t="s">
        <v>413</v>
      </c>
      <c r="C25" s="601" t="s">
        <v>109</v>
      </c>
      <c r="D25" s="77">
        <v>800</v>
      </c>
      <c r="E25" s="77">
        <v>800</v>
      </c>
      <c r="F25" s="77">
        <v>800</v>
      </c>
      <c r="G25" s="77">
        <v>800</v>
      </c>
      <c r="H25" s="77">
        <v>800</v>
      </c>
      <c r="I25" s="77">
        <v>800</v>
      </c>
      <c r="J25" s="77">
        <v>800</v>
      </c>
      <c r="K25" s="77">
        <v>800</v>
      </c>
      <c r="L25" s="77">
        <v>800</v>
      </c>
      <c r="M25" s="77">
        <v>800</v>
      </c>
      <c r="N25" s="77">
        <v>800</v>
      </c>
      <c r="O25" s="77">
        <v>800</v>
      </c>
      <c r="P25" s="276">
        <v>800</v>
      </c>
      <c r="R25" s="130">
        <f t="shared" si="0"/>
        <v>9600</v>
      </c>
    </row>
    <row r="26" spans="1:24" x14ac:dyDescent="0.25">
      <c r="A26" s="103" t="s">
        <v>0</v>
      </c>
      <c r="B26" s="5" t="s">
        <v>413</v>
      </c>
      <c r="C26" s="148" t="s">
        <v>108</v>
      </c>
      <c r="D26" s="5">
        <v>1500</v>
      </c>
      <c r="E26" s="5">
        <v>1500</v>
      </c>
      <c r="F26" s="5">
        <v>1500</v>
      </c>
      <c r="G26" s="5">
        <v>1500</v>
      </c>
      <c r="H26" s="5">
        <v>1500</v>
      </c>
      <c r="I26" s="5">
        <v>1500</v>
      </c>
      <c r="J26" s="5">
        <v>1500</v>
      </c>
      <c r="K26" s="5">
        <v>1500</v>
      </c>
      <c r="L26" s="5">
        <v>1500</v>
      </c>
      <c r="M26" s="5">
        <v>1500</v>
      </c>
      <c r="N26" s="5">
        <v>1500</v>
      </c>
      <c r="O26" s="5">
        <v>1500</v>
      </c>
      <c r="P26" s="150">
        <v>1500</v>
      </c>
      <c r="R26" s="130">
        <f>SUM(D26:O26)</f>
        <v>18000</v>
      </c>
    </row>
    <row r="27" spans="1:24" x14ac:dyDescent="0.25">
      <c r="A27" s="103" t="s">
        <v>0</v>
      </c>
      <c r="B27" s="5" t="s">
        <v>413</v>
      </c>
      <c r="C27" s="148" t="s">
        <v>107</v>
      </c>
      <c r="D27" s="5">
        <v>900</v>
      </c>
      <c r="E27" s="5">
        <v>950</v>
      </c>
      <c r="F27" s="5">
        <v>950</v>
      </c>
      <c r="G27" s="5">
        <v>950</v>
      </c>
      <c r="H27" s="5">
        <v>980</v>
      </c>
      <c r="I27" s="5">
        <v>900</v>
      </c>
      <c r="J27" s="5">
        <v>900</v>
      </c>
      <c r="K27" s="5">
        <v>920</v>
      </c>
      <c r="L27" s="5">
        <v>920</v>
      </c>
      <c r="M27" s="5">
        <v>900</v>
      </c>
      <c r="N27" s="5">
        <v>900</v>
      </c>
      <c r="O27" s="5">
        <v>900</v>
      </c>
      <c r="P27" s="150">
        <v>922.5</v>
      </c>
      <c r="R27" s="130">
        <f t="shared" si="0"/>
        <v>11070</v>
      </c>
    </row>
    <row r="28" spans="1:24" x14ac:dyDescent="0.25">
      <c r="A28" s="103" t="s">
        <v>0</v>
      </c>
      <c r="B28" s="5" t="s">
        <v>413</v>
      </c>
      <c r="C28" s="148" t="s">
        <v>106</v>
      </c>
      <c r="D28" s="5">
        <v>1000</v>
      </c>
      <c r="E28" s="5">
        <v>1000</v>
      </c>
      <c r="F28" s="5">
        <v>1000</v>
      </c>
      <c r="G28" s="5">
        <v>1000</v>
      </c>
      <c r="H28" s="5">
        <v>1000</v>
      </c>
      <c r="I28" s="5">
        <v>1000</v>
      </c>
      <c r="J28" s="5">
        <v>1000</v>
      </c>
      <c r="K28" s="5">
        <v>1000</v>
      </c>
      <c r="L28" s="5">
        <v>1000</v>
      </c>
      <c r="M28" s="5">
        <v>1000</v>
      </c>
      <c r="N28" s="5">
        <v>1000</v>
      </c>
      <c r="O28" s="5">
        <v>1000</v>
      </c>
      <c r="P28" s="150">
        <v>1000</v>
      </c>
      <c r="R28" s="130">
        <f t="shared" si="0"/>
        <v>12000</v>
      </c>
    </row>
    <row r="29" spans="1:24" x14ac:dyDescent="0.25">
      <c r="A29" s="103" t="s">
        <v>0</v>
      </c>
      <c r="B29" s="5" t="s">
        <v>413</v>
      </c>
      <c r="C29" s="148" t="s">
        <v>105</v>
      </c>
      <c r="D29" s="5">
        <v>850</v>
      </c>
      <c r="E29" s="5">
        <v>850</v>
      </c>
      <c r="F29" s="5">
        <v>850</v>
      </c>
      <c r="G29" s="5">
        <v>900</v>
      </c>
      <c r="H29" s="5">
        <v>900</v>
      </c>
      <c r="I29" s="5">
        <v>900</v>
      </c>
      <c r="J29" s="5">
        <v>850</v>
      </c>
      <c r="K29" s="5">
        <v>900</v>
      </c>
      <c r="L29" s="5">
        <v>900</v>
      </c>
      <c r="M29" s="5">
        <v>900</v>
      </c>
      <c r="N29" s="5">
        <v>900</v>
      </c>
      <c r="O29" s="5">
        <v>900</v>
      </c>
      <c r="P29" s="150">
        <v>883.33333333333337</v>
      </c>
      <c r="R29" s="130">
        <f t="shared" si="0"/>
        <v>10600</v>
      </c>
    </row>
    <row r="30" spans="1:24" x14ac:dyDescent="0.25">
      <c r="A30" s="103" t="s">
        <v>0</v>
      </c>
      <c r="B30" s="5" t="s">
        <v>413</v>
      </c>
      <c r="C30" s="148" t="s">
        <v>104</v>
      </c>
      <c r="D30" s="5">
        <v>850</v>
      </c>
      <c r="E30" s="5">
        <v>850</v>
      </c>
      <c r="F30" s="5">
        <v>850</v>
      </c>
      <c r="G30" s="5">
        <v>900</v>
      </c>
      <c r="H30" s="5">
        <v>900</v>
      </c>
      <c r="I30" s="5">
        <v>900</v>
      </c>
      <c r="J30" s="5">
        <v>900</v>
      </c>
      <c r="K30" s="5">
        <v>900</v>
      </c>
      <c r="L30" s="5">
        <v>900</v>
      </c>
      <c r="M30" s="5">
        <v>900</v>
      </c>
      <c r="N30" s="5">
        <v>900</v>
      </c>
      <c r="O30" s="5">
        <v>900</v>
      </c>
      <c r="P30" s="150">
        <v>887.5</v>
      </c>
      <c r="R30" s="130">
        <f t="shared" si="0"/>
        <v>10650</v>
      </c>
    </row>
    <row r="31" spans="1:24" x14ac:dyDescent="0.25">
      <c r="A31" s="103" t="s">
        <v>0</v>
      </c>
      <c r="B31" s="5" t="s">
        <v>413</v>
      </c>
      <c r="C31" s="148" t="s">
        <v>103</v>
      </c>
      <c r="D31" s="5">
        <v>900</v>
      </c>
      <c r="E31" s="5">
        <v>900</v>
      </c>
      <c r="F31" s="5">
        <v>900</v>
      </c>
      <c r="G31" s="5">
        <v>900</v>
      </c>
      <c r="H31" s="5">
        <v>900</v>
      </c>
      <c r="I31" s="5">
        <v>900</v>
      </c>
      <c r="J31" s="5">
        <v>900</v>
      </c>
      <c r="K31" s="5">
        <v>900</v>
      </c>
      <c r="L31" s="5">
        <v>900</v>
      </c>
      <c r="M31" s="5">
        <v>900</v>
      </c>
      <c r="N31" s="5">
        <v>900</v>
      </c>
      <c r="O31" s="5" t="s">
        <v>145</v>
      </c>
      <c r="P31" s="150">
        <v>900</v>
      </c>
      <c r="R31" s="130">
        <f t="shared" si="0"/>
        <v>9900</v>
      </c>
    </row>
    <row r="32" spans="1:24" x14ac:dyDescent="0.25">
      <c r="A32" s="103" t="s">
        <v>0</v>
      </c>
      <c r="B32" s="5" t="s">
        <v>413</v>
      </c>
      <c r="C32" s="148" t="s">
        <v>102</v>
      </c>
      <c r="D32" s="5">
        <v>886</v>
      </c>
      <c r="E32" s="5">
        <v>905</v>
      </c>
      <c r="F32" s="5">
        <v>900</v>
      </c>
      <c r="G32" s="5">
        <v>878</v>
      </c>
      <c r="H32" s="5">
        <v>875</v>
      </c>
      <c r="I32" s="5">
        <v>875</v>
      </c>
      <c r="J32" s="5">
        <v>879</v>
      </c>
      <c r="K32" s="5">
        <v>870</v>
      </c>
      <c r="L32" s="5">
        <v>900</v>
      </c>
      <c r="M32" s="5">
        <v>910</v>
      </c>
      <c r="N32" s="5">
        <v>905</v>
      </c>
      <c r="O32" s="5">
        <v>915</v>
      </c>
      <c r="P32" s="150">
        <v>891.5</v>
      </c>
      <c r="R32" s="130">
        <f t="shared" si="0"/>
        <v>10698</v>
      </c>
    </row>
    <row r="33" spans="1:18" x14ac:dyDescent="0.25">
      <c r="A33" s="103" t="s">
        <v>0</v>
      </c>
      <c r="B33" s="5" t="s">
        <v>413</v>
      </c>
      <c r="C33" s="148" t="s">
        <v>20</v>
      </c>
      <c r="D33" s="5">
        <v>900</v>
      </c>
      <c r="E33" s="5">
        <v>900</v>
      </c>
      <c r="F33" s="5">
        <v>900</v>
      </c>
      <c r="G33" s="5">
        <v>900</v>
      </c>
      <c r="H33" s="5">
        <v>900</v>
      </c>
      <c r="I33" s="5">
        <v>900</v>
      </c>
      <c r="J33" s="5">
        <v>900</v>
      </c>
      <c r="K33" s="5">
        <v>900</v>
      </c>
      <c r="L33" s="5">
        <v>900</v>
      </c>
      <c r="M33" s="5">
        <v>900</v>
      </c>
      <c r="N33" s="5">
        <v>900</v>
      </c>
      <c r="O33" s="5">
        <v>900</v>
      </c>
      <c r="P33" s="150">
        <v>900</v>
      </c>
      <c r="R33" s="130">
        <f t="shared" si="0"/>
        <v>10800</v>
      </c>
    </row>
    <row r="34" spans="1:18" x14ac:dyDescent="0.25">
      <c r="A34" s="103" t="s">
        <v>0</v>
      </c>
      <c r="B34" s="5" t="s">
        <v>413</v>
      </c>
      <c r="C34" s="148" t="s">
        <v>101</v>
      </c>
      <c r="D34" s="5">
        <v>800</v>
      </c>
      <c r="E34" s="5">
        <v>800</v>
      </c>
      <c r="F34" s="5">
        <v>800</v>
      </c>
      <c r="G34" s="5">
        <v>800</v>
      </c>
      <c r="H34" s="5">
        <v>800</v>
      </c>
      <c r="I34" s="5">
        <v>800</v>
      </c>
      <c r="J34" s="5">
        <v>800</v>
      </c>
      <c r="K34" s="5">
        <v>800</v>
      </c>
      <c r="L34" s="5">
        <v>800</v>
      </c>
      <c r="M34" s="5">
        <v>800</v>
      </c>
      <c r="N34" s="5" t="s">
        <v>145</v>
      </c>
      <c r="O34" s="5" t="s">
        <v>145</v>
      </c>
      <c r="P34" s="150">
        <v>800</v>
      </c>
      <c r="R34" s="130">
        <f t="shared" si="0"/>
        <v>8000</v>
      </c>
    </row>
    <row r="35" spans="1:18" x14ac:dyDescent="0.25">
      <c r="A35" s="103" t="s">
        <v>0</v>
      </c>
      <c r="B35" s="5" t="s">
        <v>413</v>
      </c>
      <c r="C35" s="148" t="s">
        <v>100</v>
      </c>
      <c r="D35" s="5">
        <v>900</v>
      </c>
      <c r="E35" s="5">
        <v>900</v>
      </c>
      <c r="F35" s="5">
        <v>900</v>
      </c>
      <c r="G35" s="5">
        <v>900</v>
      </c>
      <c r="H35" s="5">
        <v>900</v>
      </c>
      <c r="I35" s="5">
        <v>900</v>
      </c>
      <c r="J35" s="5">
        <v>900</v>
      </c>
      <c r="K35" s="5">
        <v>900</v>
      </c>
      <c r="L35" s="5">
        <v>900</v>
      </c>
      <c r="M35" s="5">
        <v>900</v>
      </c>
      <c r="N35" s="5">
        <v>900</v>
      </c>
      <c r="O35" s="5">
        <v>900</v>
      </c>
      <c r="P35" s="150">
        <v>900</v>
      </c>
      <c r="R35" s="130">
        <f t="shared" si="0"/>
        <v>10800</v>
      </c>
    </row>
    <row r="36" spans="1:18" ht="15.75" thickBot="1" x14ac:dyDescent="0.3">
      <c r="A36" s="598" t="s">
        <v>0</v>
      </c>
      <c r="B36" s="95" t="s">
        <v>413</v>
      </c>
      <c r="C36" s="599" t="s">
        <v>99</v>
      </c>
      <c r="D36" s="95">
        <v>700</v>
      </c>
      <c r="E36" s="95">
        <v>700</v>
      </c>
      <c r="F36" s="95">
        <v>750</v>
      </c>
      <c r="G36" s="95">
        <v>750</v>
      </c>
      <c r="H36" s="95">
        <v>750</v>
      </c>
      <c r="I36" s="95">
        <v>750</v>
      </c>
      <c r="J36" s="95">
        <v>800</v>
      </c>
      <c r="K36" s="95">
        <v>800</v>
      </c>
      <c r="L36" s="95">
        <v>800</v>
      </c>
      <c r="M36" s="95">
        <v>800</v>
      </c>
      <c r="N36" s="95">
        <v>800</v>
      </c>
      <c r="O36" s="95">
        <v>800</v>
      </c>
      <c r="P36" s="277">
        <v>766.66666666666663</v>
      </c>
      <c r="R36" s="130">
        <f t="shared" si="0"/>
        <v>9200</v>
      </c>
    </row>
    <row r="37" spans="1:18" ht="15.75" thickBot="1" x14ac:dyDescent="0.3">
      <c r="A37" s="602"/>
      <c r="B37" s="603" t="s">
        <v>569</v>
      </c>
      <c r="C37" s="577"/>
      <c r="D37" s="577">
        <v>915.5</v>
      </c>
      <c r="E37" s="577">
        <v>921.25</v>
      </c>
      <c r="F37" s="577">
        <v>925</v>
      </c>
      <c r="G37" s="577">
        <v>931.5</v>
      </c>
      <c r="H37" s="577">
        <v>933.75</v>
      </c>
      <c r="I37" s="577">
        <v>927.08333333333337</v>
      </c>
      <c r="J37" s="577">
        <v>927.41666666666663</v>
      </c>
      <c r="K37" s="577">
        <v>932.5</v>
      </c>
      <c r="L37" s="577">
        <v>935</v>
      </c>
      <c r="M37" s="577">
        <v>934.16666666666663</v>
      </c>
      <c r="N37" s="577">
        <v>945.90909090909088</v>
      </c>
      <c r="O37" s="577">
        <v>951.5</v>
      </c>
      <c r="P37" s="578">
        <v>929.29166666666652</v>
      </c>
      <c r="R37" s="130"/>
    </row>
    <row r="38" spans="1:18" x14ac:dyDescent="0.25">
      <c r="A38" s="600" t="s">
        <v>0</v>
      </c>
      <c r="B38" s="77" t="s">
        <v>423</v>
      </c>
      <c r="C38" s="601" t="s">
        <v>19</v>
      </c>
      <c r="D38" s="77">
        <v>900</v>
      </c>
      <c r="E38" s="77">
        <v>900</v>
      </c>
      <c r="F38" s="77">
        <v>900</v>
      </c>
      <c r="G38" s="77">
        <v>900</v>
      </c>
      <c r="H38" s="77">
        <v>900</v>
      </c>
      <c r="I38" s="77">
        <v>900</v>
      </c>
      <c r="J38" s="77">
        <v>900</v>
      </c>
      <c r="K38" s="77">
        <v>900</v>
      </c>
      <c r="L38" s="77">
        <v>900</v>
      </c>
      <c r="M38" s="77">
        <v>900</v>
      </c>
      <c r="N38" s="77">
        <v>900</v>
      </c>
      <c r="O38" s="77">
        <v>900</v>
      </c>
      <c r="P38" s="276">
        <v>900</v>
      </c>
      <c r="R38" s="130">
        <f t="shared" si="0"/>
        <v>10800</v>
      </c>
    </row>
    <row r="39" spans="1:18" x14ac:dyDescent="0.25">
      <c r="A39" s="103" t="s">
        <v>0</v>
      </c>
      <c r="B39" s="5" t="s">
        <v>423</v>
      </c>
      <c r="C39" s="148" t="s">
        <v>18</v>
      </c>
      <c r="D39" s="5">
        <v>870</v>
      </c>
      <c r="E39" s="5">
        <v>870</v>
      </c>
      <c r="F39" s="5">
        <v>870</v>
      </c>
      <c r="G39" s="5">
        <v>870</v>
      </c>
      <c r="H39" s="5">
        <v>870</v>
      </c>
      <c r="I39" s="5">
        <v>870</v>
      </c>
      <c r="J39" s="5">
        <v>870</v>
      </c>
      <c r="K39" s="5">
        <v>870</v>
      </c>
      <c r="L39" s="5">
        <v>870</v>
      </c>
      <c r="M39" s="5">
        <v>870</v>
      </c>
      <c r="N39" s="5">
        <v>870</v>
      </c>
      <c r="O39" s="5">
        <v>870</v>
      </c>
      <c r="P39" s="150">
        <v>870</v>
      </c>
      <c r="R39" s="130">
        <f t="shared" si="0"/>
        <v>10440</v>
      </c>
    </row>
    <row r="40" spans="1:18" x14ac:dyDescent="0.25">
      <c r="A40" s="103" t="s">
        <v>0</v>
      </c>
      <c r="B40" s="5" t="s">
        <v>423</v>
      </c>
      <c r="C40" s="148" t="s">
        <v>98</v>
      </c>
      <c r="D40" s="5">
        <v>800</v>
      </c>
      <c r="E40" s="5">
        <v>800</v>
      </c>
      <c r="F40" s="5">
        <v>800</v>
      </c>
      <c r="G40" s="5">
        <v>800</v>
      </c>
      <c r="H40" s="5">
        <v>800</v>
      </c>
      <c r="I40" s="5">
        <v>800</v>
      </c>
      <c r="J40" s="5">
        <v>800</v>
      </c>
      <c r="K40" s="5">
        <v>800</v>
      </c>
      <c r="L40" s="5">
        <v>800</v>
      </c>
      <c r="M40" s="5">
        <v>800</v>
      </c>
      <c r="N40" s="5">
        <v>800</v>
      </c>
      <c r="O40" s="5">
        <v>800</v>
      </c>
      <c r="P40" s="150">
        <v>800</v>
      </c>
      <c r="R40" s="130">
        <f t="shared" si="0"/>
        <v>9600</v>
      </c>
    </row>
    <row r="41" spans="1:18" x14ac:dyDescent="0.25">
      <c r="A41" s="103" t="s">
        <v>0</v>
      </c>
      <c r="B41" s="5" t="s">
        <v>423</v>
      </c>
      <c r="C41" s="148" t="s">
        <v>97</v>
      </c>
      <c r="D41" s="5">
        <v>960</v>
      </c>
      <c r="E41" s="5">
        <v>960</v>
      </c>
      <c r="F41" s="5">
        <v>960</v>
      </c>
      <c r="G41" s="5">
        <v>980</v>
      </c>
      <c r="H41" s="5">
        <v>980</v>
      </c>
      <c r="I41" s="5">
        <v>980</v>
      </c>
      <c r="J41" s="5">
        <v>980</v>
      </c>
      <c r="K41" s="5">
        <v>980</v>
      </c>
      <c r="L41" s="5">
        <v>980</v>
      </c>
      <c r="M41" s="5">
        <v>980</v>
      </c>
      <c r="N41" s="5">
        <v>980</v>
      </c>
      <c r="O41" s="5">
        <v>980</v>
      </c>
      <c r="P41" s="150">
        <v>975</v>
      </c>
      <c r="R41" s="130">
        <f t="shared" si="0"/>
        <v>11700</v>
      </c>
    </row>
    <row r="42" spans="1:18" x14ac:dyDescent="0.25">
      <c r="A42" s="103" t="s">
        <v>0</v>
      </c>
      <c r="B42" s="5" t="s">
        <v>423</v>
      </c>
      <c r="C42" s="148" t="s">
        <v>96</v>
      </c>
      <c r="D42" s="5">
        <v>1000</v>
      </c>
      <c r="E42" s="5">
        <v>1050</v>
      </c>
      <c r="F42" s="5">
        <v>1000</v>
      </c>
      <c r="G42" s="5">
        <v>1000</v>
      </c>
      <c r="H42" s="5">
        <v>1000</v>
      </c>
      <c r="I42" s="5">
        <v>1010</v>
      </c>
      <c r="J42" s="5">
        <v>1000</v>
      </c>
      <c r="K42" s="5">
        <v>1000</v>
      </c>
      <c r="L42" s="5">
        <v>1100</v>
      </c>
      <c r="M42" s="5">
        <v>1000</v>
      </c>
      <c r="N42" s="5">
        <v>1050</v>
      </c>
      <c r="O42" s="5">
        <v>1100</v>
      </c>
      <c r="P42" s="150">
        <v>1025.8333333333333</v>
      </c>
      <c r="R42" s="130">
        <f t="shared" si="0"/>
        <v>12310</v>
      </c>
    </row>
    <row r="43" spans="1:18" x14ac:dyDescent="0.25">
      <c r="A43" s="103" t="s">
        <v>0</v>
      </c>
      <c r="B43" s="5" t="s">
        <v>423</v>
      </c>
      <c r="C43" s="148" t="s">
        <v>95</v>
      </c>
      <c r="D43" s="5">
        <v>920</v>
      </c>
      <c r="E43" s="5">
        <v>920</v>
      </c>
      <c r="F43" s="5">
        <v>850</v>
      </c>
      <c r="G43" s="5">
        <v>850</v>
      </c>
      <c r="H43" s="5">
        <v>850</v>
      </c>
      <c r="I43" s="5">
        <v>850</v>
      </c>
      <c r="J43" s="5">
        <v>850</v>
      </c>
      <c r="K43" s="5">
        <v>850</v>
      </c>
      <c r="L43" s="5">
        <v>850</v>
      </c>
      <c r="M43" s="5">
        <v>850</v>
      </c>
      <c r="N43" s="5">
        <v>850</v>
      </c>
      <c r="O43" s="5">
        <v>850</v>
      </c>
      <c r="P43" s="150">
        <v>861.66666666666663</v>
      </c>
      <c r="R43" s="130">
        <f t="shared" si="0"/>
        <v>10340</v>
      </c>
    </row>
    <row r="44" spans="1:18" x14ac:dyDescent="0.25">
      <c r="A44" s="103" t="s">
        <v>0</v>
      </c>
      <c r="B44" s="5" t="s">
        <v>423</v>
      </c>
      <c r="C44" s="148" t="s">
        <v>94</v>
      </c>
      <c r="D44" s="5">
        <v>960</v>
      </c>
      <c r="E44" s="5">
        <v>974</v>
      </c>
      <c r="F44" s="5">
        <v>950</v>
      </c>
      <c r="G44" s="5">
        <v>987</v>
      </c>
      <c r="H44" s="5">
        <v>1002</v>
      </c>
      <c r="I44" s="5">
        <v>1034</v>
      </c>
      <c r="J44" s="5">
        <v>998</v>
      </c>
      <c r="K44" s="5">
        <v>1024</v>
      </c>
      <c r="L44" s="5">
        <v>1018</v>
      </c>
      <c r="M44" s="5">
        <v>1032</v>
      </c>
      <c r="N44" s="5">
        <v>1004</v>
      </c>
      <c r="O44" s="5">
        <v>1000</v>
      </c>
      <c r="P44" s="150">
        <v>998.58333333333337</v>
      </c>
      <c r="R44" s="130">
        <f t="shared" si="0"/>
        <v>11983</v>
      </c>
    </row>
    <row r="45" spans="1:18" ht="15.75" thickBot="1" x14ac:dyDescent="0.3">
      <c r="A45" s="598" t="s">
        <v>0</v>
      </c>
      <c r="B45" s="95" t="s">
        <v>423</v>
      </c>
      <c r="C45" s="599" t="s">
        <v>93</v>
      </c>
      <c r="D45" s="95">
        <v>800</v>
      </c>
      <c r="E45" s="95">
        <v>800</v>
      </c>
      <c r="F45" s="95">
        <v>800</v>
      </c>
      <c r="G45" s="95">
        <v>800</v>
      </c>
      <c r="H45" s="95">
        <v>800</v>
      </c>
      <c r="I45" s="95">
        <v>800</v>
      </c>
      <c r="J45" s="95">
        <v>800</v>
      </c>
      <c r="K45" s="95">
        <v>800</v>
      </c>
      <c r="L45" s="95">
        <v>800</v>
      </c>
      <c r="M45" s="95">
        <v>800</v>
      </c>
      <c r="N45" s="95">
        <v>800</v>
      </c>
      <c r="O45" s="95">
        <v>800</v>
      </c>
      <c r="P45" s="277">
        <v>800</v>
      </c>
      <c r="R45" s="130">
        <f t="shared" si="0"/>
        <v>9600</v>
      </c>
    </row>
    <row r="46" spans="1:18" ht="15.75" thickBot="1" x14ac:dyDescent="0.3">
      <c r="A46" s="602"/>
      <c r="B46" s="603" t="s">
        <v>580</v>
      </c>
      <c r="C46" s="577"/>
      <c r="D46" s="577">
        <v>901.25</v>
      </c>
      <c r="E46" s="577">
        <v>909.25</v>
      </c>
      <c r="F46" s="577">
        <v>891.25</v>
      </c>
      <c r="G46" s="577">
        <v>898.375</v>
      </c>
      <c r="H46" s="577">
        <v>900.25</v>
      </c>
      <c r="I46" s="577">
        <v>905.5</v>
      </c>
      <c r="J46" s="577">
        <v>899.75</v>
      </c>
      <c r="K46" s="577">
        <v>903</v>
      </c>
      <c r="L46" s="577">
        <v>914.75</v>
      </c>
      <c r="M46" s="577">
        <v>904</v>
      </c>
      <c r="N46" s="577">
        <v>906.75</v>
      </c>
      <c r="O46" s="577">
        <v>912.5</v>
      </c>
      <c r="P46" s="578">
        <v>903.88541666666663</v>
      </c>
      <c r="R46" s="130"/>
    </row>
    <row r="47" spans="1:18" x14ac:dyDescent="0.25">
      <c r="A47" s="600" t="s">
        <v>0</v>
      </c>
      <c r="B47" s="77" t="s">
        <v>416</v>
      </c>
      <c r="C47" s="601" t="s">
        <v>92</v>
      </c>
      <c r="D47" s="77">
        <v>1000</v>
      </c>
      <c r="E47" s="77">
        <v>1000</v>
      </c>
      <c r="F47" s="77">
        <v>1000</v>
      </c>
      <c r="G47" s="77">
        <v>1000</v>
      </c>
      <c r="H47" s="77">
        <v>1000</v>
      </c>
      <c r="I47" s="77">
        <v>1000</v>
      </c>
      <c r="J47" s="77">
        <v>1000</v>
      </c>
      <c r="K47" s="77">
        <v>1000</v>
      </c>
      <c r="L47" s="77">
        <v>1000</v>
      </c>
      <c r="M47" s="77">
        <v>1000</v>
      </c>
      <c r="N47" s="77">
        <v>1000</v>
      </c>
      <c r="O47" s="77">
        <v>1000</v>
      </c>
      <c r="P47" s="276">
        <v>1000</v>
      </c>
      <c r="R47" s="130">
        <f t="shared" si="0"/>
        <v>12000</v>
      </c>
    </row>
    <row r="48" spans="1:18" x14ac:dyDescent="0.25">
      <c r="A48" s="103" t="s">
        <v>0</v>
      </c>
      <c r="B48" s="5" t="s">
        <v>416</v>
      </c>
      <c r="C48" s="148" t="s">
        <v>91</v>
      </c>
      <c r="D48" s="5">
        <v>1000</v>
      </c>
      <c r="E48" s="5">
        <v>1000</v>
      </c>
      <c r="F48" s="5">
        <v>1000</v>
      </c>
      <c r="G48" s="5">
        <v>1000</v>
      </c>
      <c r="H48" s="5">
        <v>1000</v>
      </c>
      <c r="I48" s="5">
        <v>1000</v>
      </c>
      <c r="J48" s="5">
        <v>1000</v>
      </c>
      <c r="K48" s="5">
        <v>1000</v>
      </c>
      <c r="L48" s="5">
        <v>1000</v>
      </c>
      <c r="M48" s="5">
        <v>1000</v>
      </c>
      <c r="N48" s="5">
        <v>1000</v>
      </c>
      <c r="O48" s="5">
        <v>1000</v>
      </c>
      <c r="P48" s="150">
        <v>1000</v>
      </c>
      <c r="R48" s="130">
        <f t="shared" si="0"/>
        <v>12000</v>
      </c>
    </row>
    <row r="49" spans="1:18" x14ac:dyDescent="0.25">
      <c r="A49" s="103" t="s">
        <v>0</v>
      </c>
      <c r="B49" s="5" t="s">
        <v>416</v>
      </c>
      <c r="C49" s="148" t="s">
        <v>90</v>
      </c>
      <c r="D49" s="5">
        <v>1200</v>
      </c>
      <c r="E49" s="5">
        <v>1200</v>
      </c>
      <c r="F49" s="5">
        <v>1200</v>
      </c>
      <c r="G49" s="5">
        <v>1200</v>
      </c>
      <c r="H49" s="5">
        <v>1200</v>
      </c>
      <c r="I49" s="5">
        <v>1200</v>
      </c>
      <c r="J49" s="5">
        <v>1200</v>
      </c>
      <c r="K49" s="5">
        <v>1200</v>
      </c>
      <c r="L49" s="5">
        <v>1200</v>
      </c>
      <c r="M49" s="5">
        <v>1200</v>
      </c>
      <c r="N49" s="5">
        <v>1200</v>
      </c>
      <c r="O49" s="5">
        <v>1200</v>
      </c>
      <c r="P49" s="150">
        <v>1200</v>
      </c>
      <c r="R49" s="130">
        <f t="shared" si="0"/>
        <v>14400</v>
      </c>
    </row>
    <row r="50" spans="1:18" x14ac:dyDescent="0.25">
      <c r="A50" s="103" t="s">
        <v>0</v>
      </c>
      <c r="B50" s="5" t="s">
        <v>416</v>
      </c>
      <c r="C50" s="148" t="s">
        <v>89</v>
      </c>
      <c r="D50" s="5">
        <v>940</v>
      </c>
      <c r="E50" s="5">
        <v>940</v>
      </c>
      <c r="F50" s="5">
        <v>940</v>
      </c>
      <c r="G50" s="5">
        <v>940</v>
      </c>
      <c r="H50" s="5">
        <v>940</v>
      </c>
      <c r="I50" s="5">
        <v>940</v>
      </c>
      <c r="J50" s="5">
        <v>940</v>
      </c>
      <c r="K50" s="5">
        <v>940</v>
      </c>
      <c r="L50" s="5">
        <v>940</v>
      </c>
      <c r="M50" s="5">
        <v>940</v>
      </c>
      <c r="N50" s="5">
        <v>940</v>
      </c>
      <c r="O50" s="5">
        <v>940</v>
      </c>
      <c r="P50" s="150">
        <v>940</v>
      </c>
      <c r="R50" s="130">
        <f t="shared" si="0"/>
        <v>11280</v>
      </c>
    </row>
    <row r="51" spans="1:18" x14ac:dyDescent="0.25">
      <c r="A51" s="103" t="s">
        <v>0</v>
      </c>
      <c r="B51" s="5" t="s">
        <v>416</v>
      </c>
      <c r="C51" s="148" t="s">
        <v>88</v>
      </c>
      <c r="D51" s="5">
        <v>900</v>
      </c>
      <c r="E51" s="5">
        <v>1150</v>
      </c>
      <c r="F51" s="5">
        <v>1200</v>
      </c>
      <c r="G51" s="5">
        <v>1000</v>
      </c>
      <c r="H51" s="5">
        <v>1200</v>
      </c>
      <c r="I51" s="5">
        <v>1200</v>
      </c>
      <c r="J51" s="5">
        <v>1250</v>
      </c>
      <c r="K51" s="5">
        <v>1300</v>
      </c>
      <c r="L51" s="5">
        <v>1000</v>
      </c>
      <c r="M51" s="5">
        <v>1200</v>
      </c>
      <c r="N51" s="5">
        <v>1100</v>
      </c>
      <c r="O51" s="5" t="s">
        <v>145</v>
      </c>
      <c r="P51" s="150">
        <v>1136.3636363636363</v>
      </c>
      <c r="R51" s="130">
        <f t="shared" si="0"/>
        <v>12500</v>
      </c>
    </row>
    <row r="52" spans="1:18" x14ac:dyDescent="0.25">
      <c r="A52" s="103" t="s">
        <v>0</v>
      </c>
      <c r="B52" s="5" t="s">
        <v>416</v>
      </c>
      <c r="C52" s="148" t="s">
        <v>87</v>
      </c>
      <c r="D52" s="5">
        <v>900</v>
      </c>
      <c r="E52" s="5">
        <v>900</v>
      </c>
      <c r="F52" s="5">
        <v>900</v>
      </c>
      <c r="G52" s="5">
        <v>900</v>
      </c>
      <c r="H52" s="5">
        <v>900</v>
      </c>
      <c r="I52" s="5">
        <v>900</v>
      </c>
      <c r="J52" s="5">
        <v>900</v>
      </c>
      <c r="K52" s="5">
        <v>900</v>
      </c>
      <c r="L52" s="5">
        <v>900</v>
      </c>
      <c r="M52" s="5">
        <v>900</v>
      </c>
      <c r="N52" s="5">
        <v>900</v>
      </c>
      <c r="O52" s="5">
        <v>900</v>
      </c>
      <c r="P52" s="150">
        <v>900</v>
      </c>
      <c r="R52" s="130">
        <f t="shared" si="0"/>
        <v>10800</v>
      </c>
    </row>
    <row r="53" spans="1:18" ht="15.75" thickBot="1" x14ac:dyDescent="0.3">
      <c r="A53" s="598" t="s">
        <v>0</v>
      </c>
      <c r="B53" s="95" t="s">
        <v>416</v>
      </c>
      <c r="C53" s="599" t="s">
        <v>86</v>
      </c>
      <c r="D53" s="95">
        <v>1000</v>
      </c>
      <c r="E53" s="95">
        <v>1000</v>
      </c>
      <c r="F53" s="95">
        <v>900</v>
      </c>
      <c r="G53" s="95">
        <v>900</v>
      </c>
      <c r="H53" s="95">
        <v>1000</v>
      </c>
      <c r="I53" s="95">
        <v>1000</v>
      </c>
      <c r="J53" s="95">
        <v>1000</v>
      </c>
      <c r="K53" s="95">
        <v>1000</v>
      </c>
      <c r="L53" s="95">
        <v>1000</v>
      </c>
      <c r="M53" s="95">
        <v>900</v>
      </c>
      <c r="N53" s="95">
        <v>1000</v>
      </c>
      <c r="O53" s="95">
        <v>1000</v>
      </c>
      <c r="P53" s="277">
        <v>975</v>
      </c>
      <c r="R53" s="130">
        <f t="shared" si="0"/>
        <v>11700</v>
      </c>
    </row>
    <row r="54" spans="1:18" ht="15.75" thickBot="1" x14ac:dyDescent="0.3">
      <c r="A54" s="602"/>
      <c r="B54" s="603" t="s">
        <v>572</v>
      </c>
      <c r="C54" s="577"/>
      <c r="D54" s="577">
        <v>991.42857142857144</v>
      </c>
      <c r="E54" s="577">
        <v>1027.1428571428571</v>
      </c>
      <c r="F54" s="577">
        <v>1020</v>
      </c>
      <c r="G54" s="577">
        <v>991.42857142857144</v>
      </c>
      <c r="H54" s="577">
        <v>1034.2857142857142</v>
      </c>
      <c r="I54" s="577">
        <v>1034.2857142857142</v>
      </c>
      <c r="J54" s="577">
        <v>1041.4285714285713</v>
      </c>
      <c r="K54" s="577">
        <v>1048.5714285714287</v>
      </c>
      <c r="L54" s="577">
        <v>1005.7142857142857</v>
      </c>
      <c r="M54" s="577">
        <v>1020</v>
      </c>
      <c r="N54" s="577">
        <v>1020</v>
      </c>
      <c r="O54" s="577">
        <v>1006.6666666666666</v>
      </c>
      <c r="P54" s="578">
        <v>1021.6233766233765</v>
      </c>
      <c r="R54" s="130"/>
    </row>
    <row r="55" spans="1:18" x14ac:dyDescent="0.25">
      <c r="A55" s="600" t="s">
        <v>0</v>
      </c>
      <c r="B55" s="77" t="s">
        <v>85</v>
      </c>
      <c r="C55" s="601" t="s">
        <v>85</v>
      </c>
      <c r="D55" s="77">
        <v>1100</v>
      </c>
      <c r="E55" s="77">
        <v>1100</v>
      </c>
      <c r="F55" s="77">
        <v>1100</v>
      </c>
      <c r="G55" s="77">
        <v>1100</v>
      </c>
      <c r="H55" s="77">
        <v>1100</v>
      </c>
      <c r="I55" s="77">
        <v>1100</v>
      </c>
      <c r="J55" s="77">
        <v>1100</v>
      </c>
      <c r="K55" s="77">
        <v>1100</v>
      </c>
      <c r="L55" s="77">
        <v>1100</v>
      </c>
      <c r="M55" s="77">
        <v>1100</v>
      </c>
      <c r="N55" s="77">
        <v>1100</v>
      </c>
      <c r="O55" s="77">
        <v>1100</v>
      </c>
      <c r="P55" s="276">
        <v>1100</v>
      </c>
      <c r="R55" s="130">
        <f t="shared" si="0"/>
        <v>13200</v>
      </c>
    </row>
    <row r="56" spans="1:18" ht="15.75" thickBot="1" x14ac:dyDescent="0.3">
      <c r="A56" s="598" t="s">
        <v>0</v>
      </c>
      <c r="B56" s="95" t="s">
        <v>85</v>
      </c>
      <c r="C56" s="599" t="s">
        <v>84</v>
      </c>
      <c r="D56" s="95">
        <v>850</v>
      </c>
      <c r="E56" s="95">
        <v>850</v>
      </c>
      <c r="F56" s="95">
        <v>850</v>
      </c>
      <c r="G56" s="95">
        <v>850</v>
      </c>
      <c r="H56" s="95">
        <v>860</v>
      </c>
      <c r="I56" s="95">
        <v>860</v>
      </c>
      <c r="J56" s="95">
        <v>860</v>
      </c>
      <c r="K56" s="95">
        <v>860</v>
      </c>
      <c r="L56" s="95">
        <v>860</v>
      </c>
      <c r="M56" s="95">
        <v>860</v>
      </c>
      <c r="N56" s="95">
        <v>860</v>
      </c>
      <c r="O56" s="95">
        <v>860</v>
      </c>
      <c r="P56" s="277">
        <v>856.66666666666663</v>
      </c>
      <c r="R56" s="130">
        <f t="shared" si="0"/>
        <v>10280</v>
      </c>
    </row>
    <row r="57" spans="1:18" ht="15.75" thickBot="1" x14ac:dyDescent="0.3">
      <c r="A57" s="602"/>
      <c r="B57" s="603" t="s">
        <v>581</v>
      </c>
      <c r="C57" s="577"/>
      <c r="D57" s="577">
        <v>975</v>
      </c>
      <c r="E57" s="577">
        <v>975</v>
      </c>
      <c r="F57" s="577">
        <v>975</v>
      </c>
      <c r="G57" s="577">
        <v>975</v>
      </c>
      <c r="H57" s="577">
        <v>980</v>
      </c>
      <c r="I57" s="577">
        <v>980</v>
      </c>
      <c r="J57" s="577">
        <v>980</v>
      </c>
      <c r="K57" s="577">
        <v>980</v>
      </c>
      <c r="L57" s="577">
        <v>980</v>
      </c>
      <c r="M57" s="577">
        <v>980</v>
      </c>
      <c r="N57" s="577">
        <v>980</v>
      </c>
      <c r="O57" s="577">
        <v>980</v>
      </c>
      <c r="P57" s="578">
        <v>978.33333333333326</v>
      </c>
      <c r="R57" s="130"/>
    </row>
    <row r="58" spans="1:18" x14ac:dyDescent="0.25">
      <c r="A58" s="600" t="s">
        <v>0</v>
      </c>
      <c r="B58" s="77" t="s">
        <v>420</v>
      </c>
      <c r="C58" s="601" t="s">
        <v>83</v>
      </c>
      <c r="D58" s="77">
        <v>1200</v>
      </c>
      <c r="E58" s="77">
        <v>1200</v>
      </c>
      <c r="F58" s="77">
        <v>1200</v>
      </c>
      <c r="G58" s="77">
        <v>1200</v>
      </c>
      <c r="H58" s="77">
        <v>1200</v>
      </c>
      <c r="I58" s="77">
        <v>1200</v>
      </c>
      <c r="J58" s="77">
        <v>1200</v>
      </c>
      <c r="K58" s="77">
        <v>1200</v>
      </c>
      <c r="L58" s="77">
        <v>1200</v>
      </c>
      <c r="M58" s="77">
        <v>1200</v>
      </c>
      <c r="N58" s="77">
        <v>1200</v>
      </c>
      <c r="O58" s="77">
        <v>1200</v>
      </c>
      <c r="P58" s="276">
        <v>1200</v>
      </c>
      <c r="R58" s="130">
        <f t="shared" si="0"/>
        <v>14400</v>
      </c>
    </row>
    <row r="59" spans="1:18" x14ac:dyDescent="0.25">
      <c r="A59" s="103" t="s">
        <v>0</v>
      </c>
      <c r="B59" s="5" t="s">
        <v>420</v>
      </c>
      <c r="C59" s="148" t="s">
        <v>17</v>
      </c>
      <c r="D59" s="5">
        <v>850</v>
      </c>
      <c r="E59" s="5">
        <v>850</v>
      </c>
      <c r="F59" s="5">
        <v>800</v>
      </c>
      <c r="G59" s="5">
        <v>800</v>
      </c>
      <c r="H59" s="5">
        <v>850</v>
      </c>
      <c r="I59" s="5">
        <v>800</v>
      </c>
      <c r="J59" s="5">
        <v>800</v>
      </c>
      <c r="K59" s="5">
        <v>850</v>
      </c>
      <c r="L59" s="5">
        <v>900</v>
      </c>
      <c r="M59" s="5">
        <v>900</v>
      </c>
      <c r="N59" s="5">
        <v>900</v>
      </c>
      <c r="O59" s="5">
        <v>900</v>
      </c>
      <c r="P59" s="150">
        <v>850</v>
      </c>
      <c r="R59" s="130">
        <f t="shared" si="0"/>
        <v>10200</v>
      </c>
    </row>
    <row r="60" spans="1:18" x14ac:dyDescent="0.25">
      <c r="A60" s="103" t="s">
        <v>0</v>
      </c>
      <c r="B60" s="5" t="s">
        <v>420</v>
      </c>
      <c r="C60" s="148" t="s">
        <v>82</v>
      </c>
      <c r="D60" s="5">
        <v>900</v>
      </c>
      <c r="E60" s="5">
        <v>900</v>
      </c>
      <c r="F60" s="5">
        <v>900</v>
      </c>
      <c r="G60" s="5">
        <v>1000</v>
      </c>
      <c r="H60" s="5">
        <v>1000</v>
      </c>
      <c r="I60" s="5">
        <v>1000</v>
      </c>
      <c r="J60" s="5">
        <v>1000</v>
      </c>
      <c r="K60" s="5">
        <v>1000</v>
      </c>
      <c r="L60" s="5">
        <v>1000</v>
      </c>
      <c r="M60" s="5">
        <v>1000</v>
      </c>
      <c r="N60" s="5">
        <v>1000</v>
      </c>
      <c r="O60" s="5">
        <v>1000</v>
      </c>
      <c r="P60" s="150">
        <v>975</v>
      </c>
      <c r="R60" s="130">
        <f t="shared" si="0"/>
        <v>11700</v>
      </c>
    </row>
    <row r="61" spans="1:18" x14ac:dyDescent="0.25">
      <c r="A61" s="103" t="s">
        <v>0</v>
      </c>
      <c r="B61" s="5" t="s">
        <v>420</v>
      </c>
      <c r="C61" s="148" t="s">
        <v>78</v>
      </c>
      <c r="D61" s="5">
        <v>1000</v>
      </c>
      <c r="E61" s="5">
        <v>1100</v>
      </c>
      <c r="F61" s="5">
        <v>1050</v>
      </c>
      <c r="G61" s="5">
        <v>950</v>
      </c>
      <c r="H61" s="5">
        <v>950</v>
      </c>
      <c r="I61" s="5">
        <v>950</v>
      </c>
      <c r="J61" s="5">
        <v>950</v>
      </c>
      <c r="K61" s="5">
        <v>950</v>
      </c>
      <c r="L61" s="5">
        <v>1000</v>
      </c>
      <c r="M61" s="5">
        <v>1000</v>
      </c>
      <c r="N61" s="5" t="s">
        <v>145</v>
      </c>
      <c r="O61" s="5" t="s">
        <v>145</v>
      </c>
      <c r="P61" s="150">
        <v>990</v>
      </c>
      <c r="R61" s="130">
        <f t="shared" si="0"/>
        <v>9900</v>
      </c>
    </row>
    <row r="62" spans="1:18" x14ac:dyDescent="0.25">
      <c r="A62" s="103" t="s">
        <v>0</v>
      </c>
      <c r="B62" s="5" t="s">
        <v>420</v>
      </c>
      <c r="C62" s="148" t="s">
        <v>77</v>
      </c>
      <c r="D62" s="5">
        <v>1000</v>
      </c>
      <c r="E62" s="5">
        <v>1000</v>
      </c>
      <c r="F62" s="5">
        <v>1000</v>
      </c>
      <c r="G62" s="5">
        <v>1000</v>
      </c>
      <c r="H62" s="5">
        <v>1000</v>
      </c>
      <c r="I62" s="5">
        <v>1000</v>
      </c>
      <c r="J62" s="5">
        <v>1000</v>
      </c>
      <c r="K62" s="5">
        <v>1000</v>
      </c>
      <c r="L62" s="5">
        <v>1000</v>
      </c>
      <c r="M62" s="5">
        <v>1000</v>
      </c>
      <c r="N62" s="5">
        <v>1000</v>
      </c>
      <c r="O62" s="5">
        <v>1000</v>
      </c>
      <c r="P62" s="150">
        <v>1000</v>
      </c>
      <c r="R62" s="130">
        <f t="shared" si="0"/>
        <v>12000</v>
      </c>
    </row>
    <row r="63" spans="1:18" x14ac:dyDescent="0.25">
      <c r="A63" s="103" t="s">
        <v>0</v>
      </c>
      <c r="B63" s="5" t="s">
        <v>420</v>
      </c>
      <c r="C63" s="148" t="s">
        <v>81</v>
      </c>
      <c r="D63" s="5">
        <v>1250</v>
      </c>
      <c r="E63" s="5">
        <v>1250</v>
      </c>
      <c r="F63" s="5">
        <v>1250</v>
      </c>
      <c r="G63" s="5">
        <v>1250</v>
      </c>
      <c r="H63" s="5">
        <v>1250</v>
      </c>
      <c r="I63" s="5">
        <v>1250</v>
      </c>
      <c r="J63" s="5">
        <v>1250</v>
      </c>
      <c r="K63" s="5">
        <v>1250</v>
      </c>
      <c r="L63" s="5">
        <v>1250</v>
      </c>
      <c r="M63" s="5">
        <v>1250</v>
      </c>
      <c r="N63" s="5">
        <v>1250</v>
      </c>
      <c r="O63" s="5">
        <v>1250</v>
      </c>
      <c r="P63" s="150">
        <v>1250</v>
      </c>
      <c r="R63" s="130">
        <f t="shared" si="0"/>
        <v>15000</v>
      </c>
    </row>
    <row r="64" spans="1:18" x14ac:dyDescent="0.25">
      <c r="A64" s="103" t="s">
        <v>0</v>
      </c>
      <c r="B64" s="5" t="s">
        <v>420</v>
      </c>
      <c r="C64" s="148" t="s">
        <v>80</v>
      </c>
      <c r="D64" s="5">
        <v>850</v>
      </c>
      <c r="E64" s="5">
        <v>850</v>
      </c>
      <c r="F64" s="5">
        <v>850</v>
      </c>
      <c r="G64" s="5">
        <v>850</v>
      </c>
      <c r="H64" s="5">
        <v>850</v>
      </c>
      <c r="I64" s="5">
        <v>850</v>
      </c>
      <c r="J64" s="5">
        <v>850</v>
      </c>
      <c r="K64" s="5">
        <v>850</v>
      </c>
      <c r="L64" s="5">
        <v>850</v>
      </c>
      <c r="M64" s="5">
        <v>850</v>
      </c>
      <c r="N64" s="5">
        <v>850</v>
      </c>
      <c r="O64" s="5">
        <v>850</v>
      </c>
      <c r="P64" s="150">
        <v>850</v>
      </c>
      <c r="R64" s="130">
        <f t="shared" si="0"/>
        <v>10200</v>
      </c>
    </row>
    <row r="65" spans="1:18" x14ac:dyDescent="0.25">
      <c r="A65" s="103" t="s">
        <v>0</v>
      </c>
      <c r="B65" s="5" t="s">
        <v>420</v>
      </c>
      <c r="C65" s="148" t="s">
        <v>16</v>
      </c>
      <c r="D65" s="5">
        <v>1000</v>
      </c>
      <c r="E65" s="5">
        <v>1050</v>
      </c>
      <c r="F65" s="5">
        <v>950</v>
      </c>
      <c r="G65" s="5">
        <v>1100</v>
      </c>
      <c r="H65" s="5">
        <v>1000</v>
      </c>
      <c r="I65" s="5">
        <v>970</v>
      </c>
      <c r="J65" s="5">
        <v>1000</v>
      </c>
      <c r="K65" s="5">
        <v>1000</v>
      </c>
      <c r="L65" s="5">
        <v>1000</v>
      </c>
      <c r="M65" s="5">
        <v>1050</v>
      </c>
      <c r="N65" s="5">
        <v>1050</v>
      </c>
      <c r="O65" s="5">
        <v>1000</v>
      </c>
      <c r="P65" s="150">
        <v>1014.1666666666666</v>
      </c>
      <c r="R65" s="130">
        <f t="shared" si="0"/>
        <v>12170</v>
      </c>
    </row>
    <row r="66" spans="1:18" x14ac:dyDescent="0.25">
      <c r="A66" s="103" t="s">
        <v>0</v>
      </c>
      <c r="B66" s="5" t="s">
        <v>420</v>
      </c>
      <c r="C66" s="148" t="s">
        <v>15</v>
      </c>
      <c r="D66" s="5">
        <v>850</v>
      </c>
      <c r="E66" s="5">
        <v>850</v>
      </c>
      <c r="F66" s="5">
        <v>900</v>
      </c>
      <c r="G66" s="5">
        <v>900</v>
      </c>
      <c r="H66" s="5">
        <v>900</v>
      </c>
      <c r="I66" s="5">
        <v>900</v>
      </c>
      <c r="J66" s="5">
        <v>900</v>
      </c>
      <c r="K66" s="5">
        <v>900</v>
      </c>
      <c r="L66" s="5">
        <v>900</v>
      </c>
      <c r="M66" s="5">
        <v>900</v>
      </c>
      <c r="N66" s="5">
        <v>900</v>
      </c>
      <c r="O66" s="5">
        <v>900</v>
      </c>
      <c r="P66" s="150">
        <v>891.66666666666663</v>
      </c>
      <c r="R66" s="130">
        <f t="shared" si="0"/>
        <v>10700</v>
      </c>
    </row>
    <row r="67" spans="1:18" ht="15.75" thickBot="1" x14ac:dyDescent="0.3">
      <c r="A67" s="598" t="s">
        <v>0</v>
      </c>
      <c r="B67" s="95" t="s">
        <v>420</v>
      </c>
      <c r="C67" s="599" t="s">
        <v>79</v>
      </c>
      <c r="D67" s="95">
        <v>850</v>
      </c>
      <c r="E67" s="95">
        <v>850</v>
      </c>
      <c r="F67" s="95">
        <v>850</v>
      </c>
      <c r="G67" s="95">
        <v>850</v>
      </c>
      <c r="H67" s="95">
        <v>850</v>
      </c>
      <c r="I67" s="95">
        <v>850</v>
      </c>
      <c r="J67" s="95">
        <v>850</v>
      </c>
      <c r="K67" s="95">
        <v>850</v>
      </c>
      <c r="L67" s="95">
        <v>850</v>
      </c>
      <c r="M67" s="95">
        <v>850</v>
      </c>
      <c r="N67" s="95">
        <v>850</v>
      </c>
      <c r="O67" s="95">
        <v>850</v>
      </c>
      <c r="P67" s="277">
        <v>850</v>
      </c>
      <c r="R67" s="130">
        <f t="shared" si="0"/>
        <v>10200</v>
      </c>
    </row>
    <row r="68" spans="1:18" ht="15.75" thickBot="1" x14ac:dyDescent="0.3">
      <c r="A68" s="602"/>
      <c r="B68" s="603" t="s">
        <v>576</v>
      </c>
      <c r="C68" s="577"/>
      <c r="D68" s="577">
        <v>975</v>
      </c>
      <c r="E68" s="577">
        <v>990</v>
      </c>
      <c r="F68" s="577">
        <v>975</v>
      </c>
      <c r="G68" s="577">
        <v>990</v>
      </c>
      <c r="H68" s="577">
        <v>985</v>
      </c>
      <c r="I68" s="577">
        <v>977</v>
      </c>
      <c r="J68" s="577">
        <v>980</v>
      </c>
      <c r="K68" s="577">
        <v>985</v>
      </c>
      <c r="L68" s="577">
        <v>995</v>
      </c>
      <c r="M68" s="577">
        <v>1000</v>
      </c>
      <c r="N68" s="577">
        <v>1000</v>
      </c>
      <c r="O68" s="577">
        <v>994.44444444444446</v>
      </c>
      <c r="P68" s="578">
        <v>987.08333333333337</v>
      </c>
      <c r="R68" s="130"/>
    </row>
    <row r="69" spans="1:18" x14ac:dyDescent="0.25">
      <c r="A69" s="600" t="s">
        <v>0</v>
      </c>
      <c r="B69" s="77" t="s">
        <v>422</v>
      </c>
      <c r="C69" s="601" t="s">
        <v>76</v>
      </c>
      <c r="D69" s="77">
        <v>1000</v>
      </c>
      <c r="E69" s="77">
        <v>1000</v>
      </c>
      <c r="F69" s="77">
        <v>1000</v>
      </c>
      <c r="G69" s="77">
        <v>1000</v>
      </c>
      <c r="H69" s="77">
        <v>1000</v>
      </c>
      <c r="I69" s="77">
        <v>1000</v>
      </c>
      <c r="J69" s="77">
        <v>1000</v>
      </c>
      <c r="K69" s="77">
        <v>1000</v>
      </c>
      <c r="L69" s="77">
        <v>1000</v>
      </c>
      <c r="M69" s="77">
        <v>1000</v>
      </c>
      <c r="N69" s="77">
        <v>1000</v>
      </c>
      <c r="O69" s="77">
        <v>1000</v>
      </c>
      <c r="P69" s="276">
        <v>1000</v>
      </c>
      <c r="R69" s="130">
        <f t="shared" si="0"/>
        <v>12000</v>
      </c>
    </row>
    <row r="70" spans="1:18" x14ac:dyDescent="0.25">
      <c r="A70" s="103" t="s">
        <v>0</v>
      </c>
      <c r="B70" s="5" t="s">
        <v>422</v>
      </c>
      <c r="C70" s="148" t="s">
        <v>75</v>
      </c>
      <c r="D70" s="5">
        <v>900</v>
      </c>
      <c r="E70" s="5">
        <v>900</v>
      </c>
      <c r="F70" s="5">
        <v>900</v>
      </c>
      <c r="G70" s="5">
        <v>900</v>
      </c>
      <c r="H70" s="5">
        <v>900</v>
      </c>
      <c r="I70" s="5">
        <v>900</v>
      </c>
      <c r="J70" s="5">
        <v>900</v>
      </c>
      <c r="K70" s="5">
        <v>900</v>
      </c>
      <c r="L70" s="5">
        <v>900</v>
      </c>
      <c r="M70" s="5">
        <v>900</v>
      </c>
      <c r="N70" s="5">
        <v>900</v>
      </c>
      <c r="O70" s="5">
        <v>900</v>
      </c>
      <c r="P70" s="150">
        <v>900</v>
      </c>
      <c r="R70" s="130">
        <f t="shared" si="0"/>
        <v>10800</v>
      </c>
    </row>
    <row r="71" spans="1:18" x14ac:dyDescent="0.25">
      <c r="A71" s="103" t="s">
        <v>0</v>
      </c>
      <c r="B71" s="5" t="s">
        <v>422</v>
      </c>
      <c r="C71" s="148" t="s">
        <v>74</v>
      </c>
      <c r="D71" s="5">
        <v>850</v>
      </c>
      <c r="E71" s="5">
        <v>890</v>
      </c>
      <c r="F71" s="5">
        <v>890</v>
      </c>
      <c r="G71" s="5">
        <v>890</v>
      </c>
      <c r="H71" s="5">
        <v>890</v>
      </c>
      <c r="I71" s="5">
        <v>910</v>
      </c>
      <c r="J71" s="5">
        <v>910</v>
      </c>
      <c r="K71" s="5">
        <v>910</v>
      </c>
      <c r="L71" s="5">
        <v>910</v>
      </c>
      <c r="M71" s="5">
        <v>890</v>
      </c>
      <c r="N71" s="5">
        <v>890</v>
      </c>
      <c r="O71" s="5">
        <v>890</v>
      </c>
      <c r="P71" s="150">
        <v>893.33333333333337</v>
      </c>
      <c r="R71" s="130">
        <f t="shared" si="0"/>
        <v>10720</v>
      </c>
    </row>
    <row r="72" spans="1:18" x14ac:dyDescent="0.25">
      <c r="A72" s="103" t="s">
        <v>0</v>
      </c>
      <c r="B72" s="5" t="s">
        <v>422</v>
      </c>
      <c r="C72" s="148" t="s">
        <v>73</v>
      </c>
      <c r="D72" s="5">
        <v>1500</v>
      </c>
      <c r="E72" s="5">
        <v>1500</v>
      </c>
      <c r="F72" s="5">
        <v>1500</v>
      </c>
      <c r="G72" s="5">
        <v>1500</v>
      </c>
      <c r="H72" s="5">
        <v>1500</v>
      </c>
      <c r="I72" s="5">
        <v>1500</v>
      </c>
      <c r="J72" s="5">
        <v>1500</v>
      </c>
      <c r="K72" s="5">
        <v>1500</v>
      </c>
      <c r="L72" s="5">
        <v>1500</v>
      </c>
      <c r="M72" s="5">
        <v>1500</v>
      </c>
      <c r="N72" s="5">
        <v>1500</v>
      </c>
      <c r="O72" s="5">
        <v>1500</v>
      </c>
      <c r="P72" s="150">
        <v>1500</v>
      </c>
      <c r="R72" s="130">
        <f t="shared" si="0"/>
        <v>18000</v>
      </c>
    </row>
    <row r="73" spans="1:18" x14ac:dyDescent="0.25">
      <c r="A73" s="103" t="s">
        <v>0</v>
      </c>
      <c r="B73" s="5" t="s">
        <v>422</v>
      </c>
      <c r="C73" s="148" t="s">
        <v>72</v>
      </c>
      <c r="D73" s="5">
        <v>800</v>
      </c>
      <c r="E73" s="5">
        <v>850</v>
      </c>
      <c r="F73" s="5">
        <v>880</v>
      </c>
      <c r="G73" s="5">
        <v>880</v>
      </c>
      <c r="H73" s="5">
        <v>890</v>
      </c>
      <c r="I73" s="5">
        <v>850</v>
      </c>
      <c r="J73" s="5">
        <v>830</v>
      </c>
      <c r="K73" s="5">
        <v>830</v>
      </c>
      <c r="L73" s="5">
        <v>880</v>
      </c>
      <c r="M73" s="5">
        <v>850</v>
      </c>
      <c r="N73" s="5">
        <v>850</v>
      </c>
      <c r="O73" s="5">
        <v>850</v>
      </c>
      <c r="P73" s="150">
        <v>853.33333333333337</v>
      </c>
      <c r="R73" s="130">
        <f t="shared" si="0"/>
        <v>10240</v>
      </c>
    </row>
    <row r="74" spans="1:18" x14ac:dyDescent="0.25">
      <c r="A74" s="103" t="s">
        <v>0</v>
      </c>
      <c r="B74" s="5" t="s">
        <v>422</v>
      </c>
      <c r="C74" s="148" t="s">
        <v>71</v>
      </c>
      <c r="D74" s="5">
        <v>800</v>
      </c>
      <c r="E74" s="5">
        <v>800</v>
      </c>
      <c r="F74" s="5">
        <v>800</v>
      </c>
      <c r="G74" s="5">
        <v>850</v>
      </c>
      <c r="H74" s="5">
        <v>850</v>
      </c>
      <c r="I74" s="5">
        <v>850</v>
      </c>
      <c r="J74" s="5">
        <v>850</v>
      </c>
      <c r="K74" s="5">
        <v>850</v>
      </c>
      <c r="L74" s="5">
        <v>850</v>
      </c>
      <c r="M74" s="5">
        <v>850</v>
      </c>
      <c r="N74" s="5">
        <v>850</v>
      </c>
      <c r="O74" s="5">
        <v>850</v>
      </c>
      <c r="P74" s="150">
        <v>837.5</v>
      </c>
      <c r="R74" s="130">
        <f t="shared" si="0"/>
        <v>10050</v>
      </c>
    </row>
    <row r="75" spans="1:18" x14ac:dyDescent="0.25">
      <c r="A75" s="103" t="s">
        <v>0</v>
      </c>
      <c r="B75" s="5" t="s">
        <v>422</v>
      </c>
      <c r="C75" s="148" t="s">
        <v>70</v>
      </c>
      <c r="D75" s="5">
        <v>800</v>
      </c>
      <c r="E75" s="5">
        <v>800</v>
      </c>
      <c r="F75" s="5">
        <v>800</v>
      </c>
      <c r="G75" s="5">
        <v>800</v>
      </c>
      <c r="H75" s="5">
        <v>800</v>
      </c>
      <c r="I75" s="5">
        <v>800</v>
      </c>
      <c r="J75" s="5">
        <v>800</v>
      </c>
      <c r="K75" s="5">
        <v>800</v>
      </c>
      <c r="L75" s="5">
        <v>800</v>
      </c>
      <c r="M75" s="5">
        <v>800</v>
      </c>
      <c r="N75" s="5">
        <v>800</v>
      </c>
      <c r="O75" s="5">
        <v>800</v>
      </c>
      <c r="P75" s="150">
        <v>800</v>
      </c>
      <c r="R75" s="130">
        <f t="shared" si="0"/>
        <v>9600</v>
      </c>
    </row>
    <row r="76" spans="1:18" ht="15.75" thickBot="1" x14ac:dyDescent="0.3">
      <c r="A76" s="598" t="s">
        <v>0</v>
      </c>
      <c r="B76" s="95" t="s">
        <v>422</v>
      </c>
      <c r="C76" s="599" t="s">
        <v>14</v>
      </c>
      <c r="D76" s="95">
        <v>800</v>
      </c>
      <c r="E76" s="95">
        <v>800</v>
      </c>
      <c r="F76" s="95">
        <v>800</v>
      </c>
      <c r="G76" s="95">
        <v>800</v>
      </c>
      <c r="H76" s="95">
        <v>800</v>
      </c>
      <c r="I76" s="95">
        <v>800</v>
      </c>
      <c r="J76" s="95">
        <v>800</v>
      </c>
      <c r="K76" s="95">
        <v>800</v>
      </c>
      <c r="L76" s="95">
        <v>800</v>
      </c>
      <c r="M76" s="95">
        <v>800</v>
      </c>
      <c r="N76" s="95">
        <v>800</v>
      </c>
      <c r="O76" s="95">
        <v>800</v>
      </c>
      <c r="P76" s="277">
        <v>800</v>
      </c>
      <c r="R76" s="130">
        <f t="shared" si="0"/>
        <v>9600</v>
      </c>
    </row>
    <row r="77" spans="1:18" ht="15.75" thickBot="1" x14ac:dyDescent="0.3">
      <c r="A77" s="602"/>
      <c r="B77" s="603" t="s">
        <v>579</v>
      </c>
      <c r="C77" s="577"/>
      <c r="D77" s="577">
        <v>931.25</v>
      </c>
      <c r="E77" s="577">
        <v>942.5</v>
      </c>
      <c r="F77" s="577">
        <v>946.25</v>
      </c>
      <c r="G77" s="577">
        <v>952.5</v>
      </c>
      <c r="H77" s="577">
        <v>953.75</v>
      </c>
      <c r="I77" s="577">
        <v>951.25</v>
      </c>
      <c r="J77" s="577">
        <v>948.75</v>
      </c>
      <c r="K77" s="577">
        <v>948.75</v>
      </c>
      <c r="L77" s="577">
        <v>955</v>
      </c>
      <c r="M77" s="577">
        <v>948.75</v>
      </c>
      <c r="N77" s="577">
        <v>948.75</v>
      </c>
      <c r="O77" s="577">
        <v>948.75</v>
      </c>
      <c r="P77" s="578">
        <v>948.02083333333337</v>
      </c>
      <c r="R77" s="130"/>
    </row>
    <row r="78" spans="1:18" x14ac:dyDescent="0.25">
      <c r="A78" s="600" t="s">
        <v>0</v>
      </c>
      <c r="B78" s="77" t="s">
        <v>418</v>
      </c>
      <c r="C78" s="601" t="s">
        <v>60</v>
      </c>
      <c r="D78" s="77">
        <v>885</v>
      </c>
      <c r="E78" s="77">
        <v>875</v>
      </c>
      <c r="F78" s="77">
        <v>885</v>
      </c>
      <c r="G78" s="77">
        <v>931</v>
      </c>
      <c r="H78" s="77">
        <v>944</v>
      </c>
      <c r="I78" s="77">
        <v>960</v>
      </c>
      <c r="J78" s="77">
        <v>991</v>
      </c>
      <c r="K78" s="77">
        <v>939</v>
      </c>
      <c r="L78" s="77">
        <v>939</v>
      </c>
      <c r="M78" s="77">
        <v>939</v>
      </c>
      <c r="N78" s="77">
        <v>939</v>
      </c>
      <c r="O78" s="77" t="s">
        <v>145</v>
      </c>
      <c r="P78" s="276">
        <v>929.72727272727275</v>
      </c>
      <c r="R78" s="130">
        <f t="shared" ref="R78:R133" si="3">SUM(D78:O78)</f>
        <v>10227</v>
      </c>
    </row>
    <row r="79" spans="1:18" x14ac:dyDescent="0.25">
      <c r="A79" s="103" t="s">
        <v>0</v>
      </c>
      <c r="B79" s="5" t="s">
        <v>418</v>
      </c>
      <c r="C79" s="148" t="s">
        <v>61</v>
      </c>
      <c r="D79" s="5">
        <v>800</v>
      </c>
      <c r="E79" s="5">
        <v>800</v>
      </c>
      <c r="F79" s="5">
        <v>800</v>
      </c>
      <c r="G79" s="5">
        <v>850</v>
      </c>
      <c r="H79" s="5">
        <v>850</v>
      </c>
      <c r="I79" s="5">
        <v>850</v>
      </c>
      <c r="J79" s="5">
        <v>850</v>
      </c>
      <c r="K79" s="5">
        <v>850</v>
      </c>
      <c r="L79" s="5">
        <v>850</v>
      </c>
      <c r="M79" s="5">
        <v>850</v>
      </c>
      <c r="N79" s="5">
        <v>850</v>
      </c>
      <c r="O79" s="5">
        <v>850</v>
      </c>
      <c r="P79" s="150">
        <v>837.5</v>
      </c>
      <c r="R79" s="130">
        <f t="shared" si="3"/>
        <v>10050</v>
      </c>
    </row>
    <row r="80" spans="1:18" x14ac:dyDescent="0.25">
      <c r="A80" s="103" t="s">
        <v>0</v>
      </c>
      <c r="B80" s="5" t="s">
        <v>418</v>
      </c>
      <c r="C80" s="148" t="s">
        <v>62</v>
      </c>
      <c r="D80" s="5">
        <v>890</v>
      </c>
      <c r="E80" s="5">
        <v>890</v>
      </c>
      <c r="F80" s="5">
        <v>890</v>
      </c>
      <c r="G80" s="5">
        <v>890</v>
      </c>
      <c r="H80" s="5">
        <v>890</v>
      </c>
      <c r="I80" s="5">
        <v>890</v>
      </c>
      <c r="J80" s="5">
        <v>890</v>
      </c>
      <c r="K80" s="5">
        <v>900</v>
      </c>
      <c r="L80" s="5">
        <v>900</v>
      </c>
      <c r="M80" s="5">
        <v>900</v>
      </c>
      <c r="N80" s="5">
        <v>900</v>
      </c>
      <c r="O80" s="5">
        <v>900</v>
      </c>
      <c r="P80" s="150">
        <v>894.16666666666663</v>
      </c>
      <c r="R80" s="130">
        <f t="shared" si="3"/>
        <v>10730</v>
      </c>
    </row>
    <row r="81" spans="1:18" x14ac:dyDescent="0.25">
      <c r="A81" s="103" t="s">
        <v>0</v>
      </c>
      <c r="B81" s="5" t="s">
        <v>418</v>
      </c>
      <c r="C81" s="148" t="s">
        <v>63</v>
      </c>
      <c r="D81" s="5">
        <v>900</v>
      </c>
      <c r="E81" s="5">
        <v>900</v>
      </c>
      <c r="F81" s="5">
        <v>950</v>
      </c>
      <c r="G81" s="5">
        <v>950</v>
      </c>
      <c r="H81" s="5">
        <v>950</v>
      </c>
      <c r="I81" s="5">
        <v>900</v>
      </c>
      <c r="J81" s="5">
        <v>900</v>
      </c>
      <c r="K81" s="5">
        <v>900</v>
      </c>
      <c r="L81" s="5">
        <v>900</v>
      </c>
      <c r="M81" s="5">
        <v>900</v>
      </c>
      <c r="N81" s="5">
        <v>900</v>
      </c>
      <c r="O81" s="5">
        <v>900</v>
      </c>
      <c r="P81" s="150">
        <v>912.5</v>
      </c>
      <c r="R81" s="130">
        <f t="shared" si="3"/>
        <v>10950</v>
      </c>
    </row>
    <row r="82" spans="1:18" x14ac:dyDescent="0.25">
      <c r="A82" s="103" t="s">
        <v>0</v>
      </c>
      <c r="B82" s="5" t="s">
        <v>418</v>
      </c>
      <c r="C82" s="148" t="s">
        <v>64</v>
      </c>
      <c r="D82" s="5">
        <v>850</v>
      </c>
      <c r="E82" s="5">
        <v>850</v>
      </c>
      <c r="F82" s="5">
        <v>950</v>
      </c>
      <c r="G82" s="5">
        <v>980</v>
      </c>
      <c r="H82" s="5">
        <v>1000</v>
      </c>
      <c r="I82" s="5">
        <v>1000</v>
      </c>
      <c r="J82" s="5">
        <v>1050</v>
      </c>
      <c r="K82" s="5">
        <v>1050</v>
      </c>
      <c r="L82" s="5">
        <v>1050</v>
      </c>
      <c r="M82" s="5">
        <v>1050</v>
      </c>
      <c r="N82" s="5">
        <v>1050</v>
      </c>
      <c r="O82" s="5">
        <v>1050</v>
      </c>
      <c r="P82" s="150">
        <v>994.16666666666663</v>
      </c>
      <c r="R82" s="130">
        <f t="shared" si="3"/>
        <v>11930</v>
      </c>
    </row>
    <row r="83" spans="1:18" x14ac:dyDescent="0.25">
      <c r="A83" s="103" t="s">
        <v>0</v>
      </c>
      <c r="B83" s="5" t="s">
        <v>418</v>
      </c>
      <c r="C83" s="148" t="s">
        <v>65</v>
      </c>
      <c r="D83" s="5">
        <v>960</v>
      </c>
      <c r="E83" s="5">
        <v>960</v>
      </c>
      <c r="F83" s="5">
        <v>960</v>
      </c>
      <c r="G83" s="5">
        <v>960</v>
      </c>
      <c r="H83" s="5">
        <v>960</v>
      </c>
      <c r="I83" s="5">
        <v>960</v>
      </c>
      <c r="J83" s="5">
        <v>1000</v>
      </c>
      <c r="K83" s="5">
        <v>1000</v>
      </c>
      <c r="L83" s="5">
        <v>1000</v>
      </c>
      <c r="M83" s="5">
        <v>1000</v>
      </c>
      <c r="N83" s="5">
        <v>1000</v>
      </c>
      <c r="O83" s="5">
        <v>1000</v>
      </c>
      <c r="P83" s="150">
        <v>980</v>
      </c>
      <c r="R83" s="130">
        <f t="shared" si="3"/>
        <v>11760</v>
      </c>
    </row>
    <row r="84" spans="1:18" x14ac:dyDescent="0.25">
      <c r="A84" s="103" t="s">
        <v>0</v>
      </c>
      <c r="B84" s="5" t="s">
        <v>418</v>
      </c>
      <c r="C84" s="148" t="s">
        <v>66</v>
      </c>
      <c r="D84" s="5">
        <v>950</v>
      </c>
      <c r="E84" s="5">
        <v>950</v>
      </c>
      <c r="F84" s="5">
        <v>950</v>
      </c>
      <c r="G84" s="5">
        <v>950</v>
      </c>
      <c r="H84" s="5">
        <v>980</v>
      </c>
      <c r="I84" s="5">
        <v>980</v>
      </c>
      <c r="J84" s="5">
        <v>980</v>
      </c>
      <c r="K84" s="5">
        <v>980</v>
      </c>
      <c r="L84" s="5">
        <v>1000</v>
      </c>
      <c r="M84" s="5">
        <v>1000</v>
      </c>
      <c r="N84" s="5">
        <v>1000</v>
      </c>
      <c r="O84" s="5">
        <v>1000</v>
      </c>
      <c r="P84" s="150">
        <v>976.66666666666663</v>
      </c>
      <c r="R84" s="130">
        <f t="shared" si="3"/>
        <v>11720</v>
      </c>
    </row>
    <row r="85" spans="1:18" x14ac:dyDescent="0.25">
      <c r="A85" s="103" t="s">
        <v>0</v>
      </c>
      <c r="B85" s="5" t="s">
        <v>418</v>
      </c>
      <c r="C85" s="148" t="s">
        <v>67</v>
      </c>
      <c r="D85" s="5">
        <v>950</v>
      </c>
      <c r="E85" s="5">
        <v>950</v>
      </c>
      <c r="F85" s="5">
        <v>950</v>
      </c>
      <c r="G85" s="5">
        <v>975</v>
      </c>
      <c r="H85" s="5">
        <v>975</v>
      </c>
      <c r="I85" s="5">
        <v>975</v>
      </c>
      <c r="J85" s="5">
        <v>1000</v>
      </c>
      <c r="K85" s="5">
        <v>1000</v>
      </c>
      <c r="L85" s="5">
        <v>1000</v>
      </c>
      <c r="M85" s="5" t="s">
        <v>145</v>
      </c>
      <c r="N85" s="5" t="s">
        <v>145</v>
      </c>
      <c r="O85" s="5" t="s">
        <v>145</v>
      </c>
      <c r="P85" s="150">
        <v>975</v>
      </c>
      <c r="R85" s="130">
        <f t="shared" si="3"/>
        <v>8775</v>
      </c>
    </row>
    <row r="86" spans="1:18" x14ac:dyDescent="0.25">
      <c r="A86" s="103" t="s">
        <v>0</v>
      </c>
      <c r="B86" s="5" t="s">
        <v>418</v>
      </c>
      <c r="C86" s="148" t="s">
        <v>68</v>
      </c>
      <c r="D86" s="5">
        <v>900</v>
      </c>
      <c r="E86" s="5">
        <v>900</v>
      </c>
      <c r="F86" s="5">
        <v>910</v>
      </c>
      <c r="G86" s="5">
        <v>912</v>
      </c>
      <c r="H86" s="5">
        <v>920</v>
      </c>
      <c r="I86" s="5">
        <v>920</v>
      </c>
      <c r="J86" s="5">
        <v>920</v>
      </c>
      <c r="K86" s="5">
        <v>920</v>
      </c>
      <c r="L86" s="5">
        <v>920</v>
      </c>
      <c r="M86" s="5">
        <v>920</v>
      </c>
      <c r="N86" s="5">
        <v>920</v>
      </c>
      <c r="O86" s="5">
        <v>920</v>
      </c>
      <c r="P86" s="150">
        <v>915.16666666666663</v>
      </c>
      <c r="R86" s="130">
        <f t="shared" si="3"/>
        <v>10982</v>
      </c>
    </row>
    <row r="87" spans="1:18" x14ac:dyDescent="0.25">
      <c r="A87" s="103" t="s">
        <v>0</v>
      </c>
      <c r="B87" s="5" t="s">
        <v>418</v>
      </c>
      <c r="C87" s="148" t="s">
        <v>13</v>
      </c>
      <c r="D87" s="5">
        <v>980</v>
      </c>
      <c r="E87" s="5">
        <v>980</v>
      </c>
      <c r="F87" s="5">
        <v>1060</v>
      </c>
      <c r="G87" s="5">
        <v>1060</v>
      </c>
      <c r="H87" s="5">
        <v>1060</v>
      </c>
      <c r="I87" s="5">
        <v>1080</v>
      </c>
      <c r="J87" s="5">
        <v>1080</v>
      </c>
      <c r="K87" s="5">
        <v>1080</v>
      </c>
      <c r="L87" s="5">
        <v>1080</v>
      </c>
      <c r="M87" s="5">
        <v>1080</v>
      </c>
      <c r="N87" s="5">
        <v>1080</v>
      </c>
      <c r="O87" s="5">
        <v>1080</v>
      </c>
      <c r="P87" s="150">
        <v>1058.3333333333333</v>
      </c>
      <c r="R87" s="130">
        <f t="shared" si="3"/>
        <v>12700</v>
      </c>
    </row>
    <row r="88" spans="1:18" ht="15.75" thickBot="1" x14ac:dyDescent="0.3">
      <c r="A88" s="598" t="s">
        <v>0</v>
      </c>
      <c r="B88" s="95" t="s">
        <v>418</v>
      </c>
      <c r="C88" s="599" t="s">
        <v>69</v>
      </c>
      <c r="D88" s="95">
        <v>980</v>
      </c>
      <c r="E88" s="95">
        <v>980</v>
      </c>
      <c r="F88" s="95">
        <v>990</v>
      </c>
      <c r="G88" s="95">
        <v>1020</v>
      </c>
      <c r="H88" s="95">
        <v>1020</v>
      </c>
      <c r="I88" s="95">
        <v>1020</v>
      </c>
      <c r="J88" s="95">
        <v>1020</v>
      </c>
      <c r="K88" s="95">
        <v>1020</v>
      </c>
      <c r="L88" s="95">
        <v>1010</v>
      </c>
      <c r="M88" s="95">
        <v>1020</v>
      </c>
      <c r="N88" s="95">
        <v>1020</v>
      </c>
      <c r="O88" s="95">
        <v>1020</v>
      </c>
      <c r="P88" s="277">
        <v>1010</v>
      </c>
      <c r="R88" s="130">
        <f t="shared" si="3"/>
        <v>12120</v>
      </c>
    </row>
    <row r="89" spans="1:18" ht="15.75" thickBot="1" x14ac:dyDescent="0.3">
      <c r="A89" s="602"/>
      <c r="B89" s="603" t="s">
        <v>574</v>
      </c>
      <c r="C89" s="577"/>
      <c r="D89" s="577">
        <v>913.18181818181813</v>
      </c>
      <c r="E89" s="577">
        <v>912.27272727272725</v>
      </c>
      <c r="F89" s="577">
        <v>935.90909090909088</v>
      </c>
      <c r="G89" s="577">
        <v>952.5454545454545</v>
      </c>
      <c r="H89" s="577">
        <v>959</v>
      </c>
      <c r="I89" s="577">
        <v>957.72727272727275</v>
      </c>
      <c r="J89" s="577">
        <v>971</v>
      </c>
      <c r="K89" s="577">
        <v>967.18181818181813</v>
      </c>
      <c r="L89" s="577">
        <v>968.09090909090912</v>
      </c>
      <c r="M89" s="577">
        <v>965.9</v>
      </c>
      <c r="N89" s="577">
        <v>965.9</v>
      </c>
      <c r="O89" s="577">
        <v>968.88888888888891</v>
      </c>
      <c r="P89" s="578">
        <v>953.02066115702485</v>
      </c>
      <c r="R89" s="130"/>
    </row>
    <row r="90" spans="1:18" x14ac:dyDescent="0.25">
      <c r="A90" s="600" t="s">
        <v>0</v>
      </c>
      <c r="B90" s="77" t="s">
        <v>417</v>
      </c>
      <c r="C90" s="601" t="s">
        <v>59</v>
      </c>
      <c r="D90" s="77">
        <v>960</v>
      </c>
      <c r="E90" s="77">
        <v>960</v>
      </c>
      <c r="F90" s="77">
        <v>960</v>
      </c>
      <c r="G90" s="77">
        <v>960</v>
      </c>
      <c r="H90" s="77">
        <v>960</v>
      </c>
      <c r="I90" s="77">
        <v>960</v>
      </c>
      <c r="J90" s="77">
        <v>960</v>
      </c>
      <c r="K90" s="77">
        <v>960</v>
      </c>
      <c r="L90" s="77">
        <v>960</v>
      </c>
      <c r="M90" s="77">
        <v>960</v>
      </c>
      <c r="N90" s="77">
        <v>960</v>
      </c>
      <c r="O90" s="77">
        <v>960</v>
      </c>
      <c r="P90" s="276">
        <v>960</v>
      </c>
      <c r="R90" s="130">
        <f t="shared" si="3"/>
        <v>11520</v>
      </c>
    </row>
    <row r="91" spans="1:18" x14ac:dyDescent="0.25">
      <c r="A91" s="103" t="s">
        <v>0</v>
      </c>
      <c r="B91" s="5" t="s">
        <v>417</v>
      </c>
      <c r="C91" s="148" t="s">
        <v>58</v>
      </c>
      <c r="D91" s="5">
        <v>1025</v>
      </c>
      <c r="E91" s="5">
        <v>1013</v>
      </c>
      <c r="F91" s="5">
        <v>1056</v>
      </c>
      <c r="G91" s="5">
        <v>1064</v>
      </c>
      <c r="H91" s="5">
        <v>1067</v>
      </c>
      <c r="I91" s="5">
        <v>1023</v>
      </c>
      <c r="J91" s="5">
        <v>1038</v>
      </c>
      <c r="K91" s="5">
        <v>1066</v>
      </c>
      <c r="L91" s="5">
        <v>1076</v>
      </c>
      <c r="M91" s="5">
        <v>1073</v>
      </c>
      <c r="N91" s="5">
        <v>1069</v>
      </c>
      <c r="O91" s="5">
        <v>1070</v>
      </c>
      <c r="P91" s="150">
        <v>1053.3333333333333</v>
      </c>
      <c r="R91" s="130">
        <f t="shared" si="3"/>
        <v>12640</v>
      </c>
    </row>
    <row r="92" spans="1:18" x14ac:dyDescent="0.25">
      <c r="A92" s="103" t="s">
        <v>0</v>
      </c>
      <c r="B92" s="5" t="s">
        <v>417</v>
      </c>
      <c r="C92" s="148" t="s">
        <v>57</v>
      </c>
      <c r="D92" s="5">
        <v>950</v>
      </c>
      <c r="E92" s="5">
        <v>950</v>
      </c>
      <c r="F92" s="5">
        <v>950</v>
      </c>
      <c r="G92" s="5">
        <v>950</v>
      </c>
      <c r="H92" s="5">
        <v>950</v>
      </c>
      <c r="I92" s="5">
        <v>950</v>
      </c>
      <c r="J92" s="5">
        <v>950</v>
      </c>
      <c r="K92" s="5">
        <v>950</v>
      </c>
      <c r="L92" s="5">
        <v>950</v>
      </c>
      <c r="M92" s="5">
        <v>950</v>
      </c>
      <c r="N92" s="5">
        <v>950</v>
      </c>
      <c r="O92" s="5">
        <v>950</v>
      </c>
      <c r="P92" s="150">
        <v>950</v>
      </c>
      <c r="R92" s="130">
        <f t="shared" si="3"/>
        <v>11400</v>
      </c>
    </row>
    <row r="93" spans="1:18" x14ac:dyDescent="0.25">
      <c r="A93" s="103" t="s">
        <v>0</v>
      </c>
      <c r="B93" s="5" t="s">
        <v>417</v>
      </c>
      <c r="C93" s="148" t="s">
        <v>56</v>
      </c>
      <c r="D93" s="5">
        <v>970</v>
      </c>
      <c r="E93" s="5">
        <v>950</v>
      </c>
      <c r="F93" s="5">
        <v>970</v>
      </c>
      <c r="G93" s="5">
        <v>1010</v>
      </c>
      <c r="H93" s="5">
        <v>1000</v>
      </c>
      <c r="I93" s="5">
        <v>1020</v>
      </c>
      <c r="J93" s="5">
        <v>980</v>
      </c>
      <c r="K93" s="5">
        <v>1020</v>
      </c>
      <c r="L93" s="5">
        <v>1050</v>
      </c>
      <c r="M93" s="5">
        <v>940</v>
      </c>
      <c r="N93" s="5">
        <v>1000</v>
      </c>
      <c r="O93" s="5">
        <v>1050</v>
      </c>
      <c r="P93" s="150">
        <v>996.66666666666663</v>
      </c>
      <c r="R93" s="130">
        <f t="shared" si="3"/>
        <v>11960</v>
      </c>
    </row>
    <row r="94" spans="1:18" x14ac:dyDescent="0.25">
      <c r="A94" s="103" t="s">
        <v>0</v>
      </c>
      <c r="B94" s="5" t="s">
        <v>417</v>
      </c>
      <c r="C94" s="148" t="s">
        <v>55</v>
      </c>
      <c r="D94" s="5">
        <v>930</v>
      </c>
      <c r="E94" s="5">
        <v>950</v>
      </c>
      <c r="F94" s="5">
        <v>950</v>
      </c>
      <c r="G94" s="5">
        <v>950</v>
      </c>
      <c r="H94" s="5">
        <v>950</v>
      </c>
      <c r="I94" s="5">
        <v>930</v>
      </c>
      <c r="J94" s="5">
        <v>930</v>
      </c>
      <c r="K94" s="5">
        <v>950</v>
      </c>
      <c r="L94" s="5">
        <v>950</v>
      </c>
      <c r="M94" s="5">
        <v>930</v>
      </c>
      <c r="N94" s="5">
        <v>950</v>
      </c>
      <c r="O94" s="5">
        <v>930</v>
      </c>
      <c r="P94" s="150">
        <v>941.66666666666663</v>
      </c>
      <c r="R94" s="130">
        <f t="shared" si="3"/>
        <v>11300</v>
      </c>
    </row>
    <row r="95" spans="1:18" x14ac:dyDescent="0.25">
      <c r="A95" s="103" t="s">
        <v>0</v>
      </c>
      <c r="B95" s="5" t="s">
        <v>417</v>
      </c>
      <c r="C95" s="148" t="s">
        <v>54</v>
      </c>
      <c r="D95" s="5">
        <v>950</v>
      </c>
      <c r="E95" s="5">
        <v>950</v>
      </c>
      <c r="F95" s="5">
        <v>940</v>
      </c>
      <c r="G95" s="5">
        <v>960</v>
      </c>
      <c r="H95" s="5">
        <v>970</v>
      </c>
      <c r="I95" s="5">
        <v>975</v>
      </c>
      <c r="J95" s="5">
        <v>950</v>
      </c>
      <c r="K95" s="5">
        <v>1000</v>
      </c>
      <c r="L95" s="5">
        <v>1000</v>
      </c>
      <c r="M95" s="5">
        <v>1050</v>
      </c>
      <c r="N95" s="5">
        <v>1000</v>
      </c>
      <c r="O95" s="5">
        <v>1000</v>
      </c>
      <c r="P95" s="150">
        <v>978.75</v>
      </c>
      <c r="R95" s="130">
        <f t="shared" si="3"/>
        <v>11745</v>
      </c>
    </row>
    <row r="96" spans="1:18" x14ac:dyDescent="0.25">
      <c r="A96" s="103" t="s">
        <v>0</v>
      </c>
      <c r="B96" s="5" t="s">
        <v>417</v>
      </c>
      <c r="C96" s="148" t="s">
        <v>53</v>
      </c>
      <c r="D96" s="5">
        <v>920</v>
      </c>
      <c r="E96" s="5">
        <v>950</v>
      </c>
      <c r="F96" s="5">
        <v>950</v>
      </c>
      <c r="G96" s="5">
        <v>930</v>
      </c>
      <c r="H96" s="5">
        <v>930</v>
      </c>
      <c r="I96" s="5">
        <v>930</v>
      </c>
      <c r="J96" s="5">
        <v>930</v>
      </c>
      <c r="K96" s="5">
        <v>930</v>
      </c>
      <c r="L96" s="5">
        <v>950</v>
      </c>
      <c r="M96" s="5">
        <v>950</v>
      </c>
      <c r="N96" s="5">
        <v>950</v>
      </c>
      <c r="O96" s="5" t="s">
        <v>145</v>
      </c>
      <c r="P96" s="150">
        <v>938.18181818181813</v>
      </c>
      <c r="R96" s="130">
        <f t="shared" si="3"/>
        <v>10320</v>
      </c>
    </row>
    <row r="97" spans="1:18" ht="15.75" thickBot="1" x14ac:dyDescent="0.3">
      <c r="A97" s="598" t="s">
        <v>0</v>
      </c>
      <c r="B97" s="95" t="s">
        <v>417</v>
      </c>
      <c r="C97" s="599" t="s">
        <v>52</v>
      </c>
      <c r="D97" s="95">
        <v>950</v>
      </c>
      <c r="E97" s="95">
        <v>950</v>
      </c>
      <c r="F97" s="95">
        <v>950</v>
      </c>
      <c r="G97" s="95">
        <v>950</v>
      </c>
      <c r="H97" s="95">
        <v>950</v>
      </c>
      <c r="I97" s="95">
        <v>950</v>
      </c>
      <c r="J97" s="95">
        <v>950</v>
      </c>
      <c r="K97" s="95">
        <v>950</v>
      </c>
      <c r="L97" s="95">
        <v>950</v>
      </c>
      <c r="M97" s="95">
        <v>950</v>
      </c>
      <c r="N97" s="95">
        <v>950</v>
      </c>
      <c r="O97" s="95">
        <v>950</v>
      </c>
      <c r="P97" s="277">
        <v>950</v>
      </c>
      <c r="R97" s="130">
        <f t="shared" si="3"/>
        <v>11400</v>
      </c>
    </row>
    <row r="98" spans="1:18" ht="15.75" thickBot="1" x14ac:dyDescent="0.3">
      <c r="A98" s="602"/>
      <c r="B98" s="603" t="s">
        <v>573</v>
      </c>
      <c r="C98" s="577"/>
      <c r="D98" s="577">
        <v>956.875</v>
      </c>
      <c r="E98" s="577">
        <v>959.125</v>
      </c>
      <c r="F98" s="577">
        <v>965.75</v>
      </c>
      <c r="G98" s="577">
        <v>971.75</v>
      </c>
      <c r="H98" s="577">
        <v>972.125</v>
      </c>
      <c r="I98" s="577">
        <v>967.25</v>
      </c>
      <c r="J98" s="577">
        <v>961</v>
      </c>
      <c r="K98" s="577">
        <v>978.25</v>
      </c>
      <c r="L98" s="577">
        <v>985.75</v>
      </c>
      <c r="M98" s="577">
        <v>975.375</v>
      </c>
      <c r="N98" s="577">
        <v>978.625</v>
      </c>
      <c r="O98" s="577">
        <v>987.14285714285711</v>
      </c>
      <c r="P98" s="578">
        <v>971.07481060606051</v>
      </c>
      <c r="R98" s="130"/>
    </row>
    <row r="99" spans="1:18" x14ac:dyDescent="0.25">
      <c r="A99" s="600" t="s">
        <v>0</v>
      </c>
      <c r="B99" s="77" t="s">
        <v>51</v>
      </c>
      <c r="C99" s="601" t="s">
        <v>22</v>
      </c>
      <c r="D99" s="77">
        <v>940</v>
      </c>
      <c r="E99" s="77">
        <v>940</v>
      </c>
      <c r="F99" s="77">
        <v>940</v>
      </c>
      <c r="G99" s="77">
        <v>940</v>
      </c>
      <c r="H99" s="77">
        <v>940</v>
      </c>
      <c r="I99" s="77">
        <v>940</v>
      </c>
      <c r="J99" s="77">
        <v>980</v>
      </c>
      <c r="K99" s="77">
        <v>980</v>
      </c>
      <c r="L99" s="77">
        <v>980</v>
      </c>
      <c r="M99" s="77">
        <v>980</v>
      </c>
      <c r="N99" s="77">
        <v>980</v>
      </c>
      <c r="O99" s="77">
        <v>980</v>
      </c>
      <c r="P99" s="276">
        <v>960</v>
      </c>
      <c r="R99" s="130">
        <f t="shared" si="3"/>
        <v>11520</v>
      </c>
    </row>
    <row r="100" spans="1:18" ht="15.75" thickBot="1" x14ac:dyDescent="0.3">
      <c r="A100" s="598" t="s">
        <v>0</v>
      </c>
      <c r="B100" s="95" t="s">
        <v>51</v>
      </c>
      <c r="C100" s="599" t="s">
        <v>51</v>
      </c>
      <c r="D100" s="95">
        <v>900</v>
      </c>
      <c r="E100" s="95">
        <v>900</v>
      </c>
      <c r="F100" s="95">
        <v>900</v>
      </c>
      <c r="G100" s="95">
        <v>900</v>
      </c>
      <c r="H100" s="95">
        <v>900</v>
      </c>
      <c r="I100" s="95">
        <v>900</v>
      </c>
      <c r="J100" s="95">
        <v>900</v>
      </c>
      <c r="K100" s="95">
        <v>900</v>
      </c>
      <c r="L100" s="95">
        <v>900</v>
      </c>
      <c r="M100" s="95">
        <v>900</v>
      </c>
      <c r="N100" s="95">
        <v>900</v>
      </c>
      <c r="O100" s="95">
        <v>900</v>
      </c>
      <c r="P100" s="277">
        <v>900</v>
      </c>
      <c r="R100" s="130">
        <f t="shared" si="3"/>
        <v>10800</v>
      </c>
    </row>
    <row r="101" spans="1:18" ht="15.75" thickBot="1" x14ac:dyDescent="0.3">
      <c r="A101" s="602"/>
      <c r="B101" s="603" t="s">
        <v>582</v>
      </c>
      <c r="C101" s="577"/>
      <c r="D101" s="577">
        <v>920</v>
      </c>
      <c r="E101" s="577">
        <v>920</v>
      </c>
      <c r="F101" s="577">
        <v>920</v>
      </c>
      <c r="G101" s="577">
        <v>920</v>
      </c>
      <c r="H101" s="577">
        <v>920</v>
      </c>
      <c r="I101" s="577">
        <v>920</v>
      </c>
      <c r="J101" s="577">
        <v>940</v>
      </c>
      <c r="K101" s="577">
        <v>940</v>
      </c>
      <c r="L101" s="577">
        <v>940</v>
      </c>
      <c r="M101" s="577">
        <v>940</v>
      </c>
      <c r="N101" s="577">
        <v>940</v>
      </c>
      <c r="O101" s="577">
        <v>940</v>
      </c>
      <c r="P101" s="578">
        <v>930</v>
      </c>
      <c r="R101" s="130"/>
    </row>
    <row r="102" spans="1:18" x14ac:dyDescent="0.25">
      <c r="A102" s="600" t="s">
        <v>0</v>
      </c>
      <c r="B102" s="77" t="s">
        <v>415</v>
      </c>
      <c r="C102" s="601" t="s">
        <v>50</v>
      </c>
      <c r="D102" s="77">
        <v>900</v>
      </c>
      <c r="E102" s="77">
        <v>900</v>
      </c>
      <c r="F102" s="77">
        <v>900</v>
      </c>
      <c r="G102" s="77">
        <v>900</v>
      </c>
      <c r="H102" s="77">
        <v>1000</v>
      </c>
      <c r="I102" s="77">
        <v>1000</v>
      </c>
      <c r="J102" s="77">
        <v>1000</v>
      </c>
      <c r="K102" s="77">
        <v>900</v>
      </c>
      <c r="L102" s="77">
        <v>1000</v>
      </c>
      <c r="M102" s="77">
        <v>900</v>
      </c>
      <c r="N102" s="77">
        <v>900</v>
      </c>
      <c r="O102" s="77">
        <v>900</v>
      </c>
      <c r="P102" s="276">
        <v>933.33333333333337</v>
      </c>
      <c r="R102" s="130">
        <f t="shared" si="3"/>
        <v>11200</v>
      </c>
    </row>
    <row r="103" spans="1:18" x14ac:dyDescent="0.25">
      <c r="A103" s="103" t="s">
        <v>0</v>
      </c>
      <c r="B103" s="5" t="s">
        <v>415</v>
      </c>
      <c r="C103" s="148" t="s">
        <v>49</v>
      </c>
      <c r="D103" s="5">
        <v>900</v>
      </c>
      <c r="E103" s="5">
        <v>900</v>
      </c>
      <c r="F103" s="5">
        <v>900</v>
      </c>
      <c r="G103" s="5">
        <v>900</v>
      </c>
      <c r="H103" s="5">
        <v>900</v>
      </c>
      <c r="I103" s="5">
        <v>900</v>
      </c>
      <c r="J103" s="5">
        <v>900</v>
      </c>
      <c r="K103" s="5">
        <v>900</v>
      </c>
      <c r="L103" s="5">
        <v>900</v>
      </c>
      <c r="M103" s="5">
        <v>900</v>
      </c>
      <c r="N103" s="5">
        <v>900</v>
      </c>
      <c r="O103" s="5">
        <v>900</v>
      </c>
      <c r="P103" s="150">
        <v>900</v>
      </c>
      <c r="R103" s="130">
        <f t="shared" si="3"/>
        <v>10800</v>
      </c>
    </row>
    <row r="104" spans="1:18" x14ac:dyDescent="0.25">
      <c r="A104" s="103" t="s">
        <v>0</v>
      </c>
      <c r="B104" s="5" t="s">
        <v>415</v>
      </c>
      <c r="C104" s="148" t="s">
        <v>48</v>
      </c>
      <c r="D104" s="5">
        <v>900</v>
      </c>
      <c r="E104" s="5">
        <v>900</v>
      </c>
      <c r="F104" s="5">
        <v>900</v>
      </c>
      <c r="G104" s="5">
        <v>950</v>
      </c>
      <c r="H104" s="5">
        <v>950</v>
      </c>
      <c r="I104" s="5">
        <v>950</v>
      </c>
      <c r="J104" s="5">
        <v>950</v>
      </c>
      <c r="K104" s="5">
        <v>950</v>
      </c>
      <c r="L104" s="5">
        <v>950</v>
      </c>
      <c r="M104" s="5">
        <v>950</v>
      </c>
      <c r="N104" s="5">
        <v>950</v>
      </c>
      <c r="O104" s="5">
        <v>950</v>
      </c>
      <c r="P104" s="150">
        <v>937.5</v>
      </c>
      <c r="R104" s="130">
        <f t="shared" si="3"/>
        <v>11250</v>
      </c>
    </row>
    <row r="105" spans="1:18" x14ac:dyDescent="0.25">
      <c r="A105" s="103" t="s">
        <v>0</v>
      </c>
      <c r="B105" s="5" t="s">
        <v>415</v>
      </c>
      <c r="C105" s="148" t="s">
        <v>47</v>
      </c>
      <c r="D105" s="5">
        <v>900</v>
      </c>
      <c r="E105" s="5">
        <v>900</v>
      </c>
      <c r="F105" s="5">
        <v>972</v>
      </c>
      <c r="G105" s="5">
        <v>973</v>
      </c>
      <c r="H105" s="5">
        <v>977</v>
      </c>
      <c r="I105" s="5">
        <v>950</v>
      </c>
      <c r="J105" s="5">
        <v>900</v>
      </c>
      <c r="K105" s="5">
        <v>960</v>
      </c>
      <c r="L105" s="5">
        <v>930</v>
      </c>
      <c r="M105" s="5">
        <v>950</v>
      </c>
      <c r="N105" s="5">
        <v>950</v>
      </c>
      <c r="O105" s="5">
        <v>950</v>
      </c>
      <c r="P105" s="150">
        <v>942.66666666666663</v>
      </c>
      <c r="R105" s="130">
        <f t="shared" si="3"/>
        <v>11312</v>
      </c>
    </row>
    <row r="106" spans="1:18" x14ac:dyDescent="0.25">
      <c r="A106" s="103" t="s">
        <v>0</v>
      </c>
      <c r="B106" s="5" t="s">
        <v>415</v>
      </c>
      <c r="C106" s="148" t="s">
        <v>12</v>
      </c>
      <c r="D106" s="5">
        <v>1000</v>
      </c>
      <c r="E106" s="5">
        <v>1000</v>
      </c>
      <c r="F106" s="5">
        <v>1000</v>
      </c>
      <c r="G106" s="5">
        <v>1000</v>
      </c>
      <c r="H106" s="5">
        <v>1000</v>
      </c>
      <c r="I106" s="5">
        <v>1000</v>
      </c>
      <c r="J106" s="5">
        <v>1000</v>
      </c>
      <c r="K106" s="5">
        <v>1000</v>
      </c>
      <c r="L106" s="5">
        <v>1000</v>
      </c>
      <c r="M106" s="5">
        <v>1000</v>
      </c>
      <c r="N106" s="5">
        <v>1000</v>
      </c>
      <c r="O106" s="5">
        <v>1000</v>
      </c>
      <c r="P106" s="150">
        <v>1000</v>
      </c>
      <c r="R106" s="130">
        <f t="shared" si="3"/>
        <v>12000</v>
      </c>
    </row>
    <row r="107" spans="1:18" x14ac:dyDescent="0.25">
      <c r="A107" s="103" t="s">
        <v>0</v>
      </c>
      <c r="B107" s="5" t="s">
        <v>415</v>
      </c>
      <c r="C107" s="148" t="s">
        <v>46</v>
      </c>
      <c r="D107" s="5">
        <v>900</v>
      </c>
      <c r="E107" s="5">
        <v>900</v>
      </c>
      <c r="F107" s="5">
        <v>900</v>
      </c>
      <c r="G107" s="5">
        <v>900</v>
      </c>
      <c r="H107" s="5">
        <v>900</v>
      </c>
      <c r="I107" s="5">
        <v>950</v>
      </c>
      <c r="J107" s="5">
        <v>950</v>
      </c>
      <c r="K107" s="5">
        <v>950</v>
      </c>
      <c r="L107" s="5">
        <v>950</v>
      </c>
      <c r="M107" s="5">
        <v>950</v>
      </c>
      <c r="N107" s="5">
        <v>950</v>
      </c>
      <c r="O107" s="5">
        <v>950</v>
      </c>
      <c r="P107" s="150">
        <v>929.16666666666663</v>
      </c>
      <c r="R107" s="130">
        <f t="shared" si="3"/>
        <v>11150</v>
      </c>
    </row>
    <row r="108" spans="1:18" x14ac:dyDescent="0.25">
      <c r="A108" s="103" t="s">
        <v>0</v>
      </c>
      <c r="B108" s="5" t="s">
        <v>415</v>
      </c>
      <c r="C108" s="148" t="s">
        <v>45</v>
      </c>
      <c r="D108" s="5">
        <v>950</v>
      </c>
      <c r="E108" s="5">
        <v>950</v>
      </c>
      <c r="F108" s="5">
        <v>950</v>
      </c>
      <c r="G108" s="5">
        <v>950</v>
      </c>
      <c r="H108" s="5">
        <v>950</v>
      </c>
      <c r="I108" s="5">
        <v>950</v>
      </c>
      <c r="J108" s="5">
        <v>950</v>
      </c>
      <c r="K108" s="5">
        <v>950</v>
      </c>
      <c r="L108" s="5">
        <v>950</v>
      </c>
      <c r="M108" s="5">
        <v>950</v>
      </c>
      <c r="N108" s="5">
        <v>950</v>
      </c>
      <c r="O108" s="5">
        <v>950</v>
      </c>
      <c r="P108" s="150">
        <v>950</v>
      </c>
      <c r="R108" s="130">
        <f t="shared" si="3"/>
        <v>11400</v>
      </c>
    </row>
    <row r="109" spans="1:18" x14ac:dyDescent="0.25">
      <c r="A109" s="103" t="s">
        <v>0</v>
      </c>
      <c r="B109" s="5" t="s">
        <v>415</v>
      </c>
      <c r="C109" s="148" t="s">
        <v>44</v>
      </c>
      <c r="D109" s="5">
        <v>950</v>
      </c>
      <c r="E109" s="5">
        <v>950</v>
      </c>
      <c r="F109" s="5">
        <v>950</v>
      </c>
      <c r="G109" s="5">
        <v>950</v>
      </c>
      <c r="H109" s="5">
        <v>950</v>
      </c>
      <c r="I109" s="5">
        <v>970</v>
      </c>
      <c r="J109" s="5">
        <v>970</v>
      </c>
      <c r="K109" s="5">
        <v>965</v>
      </c>
      <c r="L109" s="5">
        <v>965</v>
      </c>
      <c r="M109" s="5">
        <v>970</v>
      </c>
      <c r="N109" s="5">
        <v>970</v>
      </c>
      <c r="O109" s="5">
        <v>990</v>
      </c>
      <c r="P109" s="150">
        <v>962.5</v>
      </c>
      <c r="R109" s="130">
        <f t="shared" si="3"/>
        <v>11550</v>
      </c>
    </row>
    <row r="110" spans="1:18" x14ac:dyDescent="0.25">
      <c r="A110" s="103" t="s">
        <v>0</v>
      </c>
      <c r="B110" s="5" t="s">
        <v>415</v>
      </c>
      <c r="C110" s="148" t="s">
        <v>43</v>
      </c>
      <c r="D110" s="5">
        <v>1400</v>
      </c>
      <c r="E110" s="5">
        <v>1400</v>
      </c>
      <c r="F110" s="5">
        <v>1400</v>
      </c>
      <c r="G110" s="5">
        <v>1400</v>
      </c>
      <c r="H110" s="5">
        <v>1400</v>
      </c>
      <c r="I110" s="5">
        <v>1400</v>
      </c>
      <c r="J110" s="5">
        <v>1400</v>
      </c>
      <c r="K110" s="5">
        <v>1400</v>
      </c>
      <c r="L110" s="5">
        <v>1400</v>
      </c>
      <c r="M110" s="5">
        <v>1400</v>
      </c>
      <c r="N110" s="5">
        <v>1400</v>
      </c>
      <c r="O110" s="5">
        <v>1400</v>
      </c>
      <c r="P110" s="150">
        <v>1400</v>
      </c>
      <c r="R110" s="130">
        <f t="shared" si="3"/>
        <v>16800</v>
      </c>
    </row>
    <row r="111" spans="1:18" ht="15.75" thickBot="1" x14ac:dyDescent="0.3">
      <c r="A111" s="598" t="s">
        <v>0</v>
      </c>
      <c r="B111" s="95" t="s">
        <v>415</v>
      </c>
      <c r="C111" s="599" t="s">
        <v>42</v>
      </c>
      <c r="D111" s="95">
        <v>1200</v>
      </c>
      <c r="E111" s="95">
        <v>1200</v>
      </c>
      <c r="F111" s="95">
        <v>1200</v>
      </c>
      <c r="G111" s="95">
        <v>1200</v>
      </c>
      <c r="H111" s="95">
        <v>1200</v>
      </c>
      <c r="I111" s="95">
        <v>1200</v>
      </c>
      <c r="J111" s="95">
        <v>1200</v>
      </c>
      <c r="K111" s="95">
        <v>1200</v>
      </c>
      <c r="L111" s="95">
        <v>1200</v>
      </c>
      <c r="M111" s="95">
        <v>1200</v>
      </c>
      <c r="N111" s="95">
        <v>1200</v>
      </c>
      <c r="O111" s="95">
        <v>1200</v>
      </c>
      <c r="P111" s="277">
        <v>1200</v>
      </c>
      <c r="R111" s="130">
        <f t="shared" si="3"/>
        <v>14400</v>
      </c>
    </row>
    <row r="112" spans="1:18" ht="15.75" thickBot="1" x14ac:dyDescent="0.3">
      <c r="A112" s="602"/>
      <c r="B112" s="603" t="s">
        <v>571</v>
      </c>
      <c r="C112" s="577"/>
      <c r="D112" s="577">
        <v>1000</v>
      </c>
      <c r="E112" s="577">
        <v>1000</v>
      </c>
      <c r="F112" s="577">
        <v>1007.2</v>
      </c>
      <c r="G112" s="577">
        <v>1012.3</v>
      </c>
      <c r="H112" s="577">
        <v>1022.7</v>
      </c>
      <c r="I112" s="577">
        <v>1027</v>
      </c>
      <c r="J112" s="577">
        <v>1022</v>
      </c>
      <c r="K112" s="577">
        <v>1017.5</v>
      </c>
      <c r="L112" s="577">
        <v>1024.5</v>
      </c>
      <c r="M112" s="577">
        <v>1017</v>
      </c>
      <c r="N112" s="577">
        <v>1017</v>
      </c>
      <c r="O112" s="577">
        <v>1019</v>
      </c>
      <c r="P112" s="578">
        <v>1015.5166666666668</v>
      </c>
      <c r="R112" s="130"/>
    </row>
    <row r="113" spans="1:18" x14ac:dyDescent="0.25">
      <c r="A113" s="600" t="s">
        <v>0</v>
      </c>
      <c r="B113" s="77" t="s">
        <v>414</v>
      </c>
      <c r="C113" s="601" t="s">
        <v>41</v>
      </c>
      <c r="D113" s="77">
        <v>1150</v>
      </c>
      <c r="E113" s="77">
        <v>1150</v>
      </c>
      <c r="F113" s="77">
        <v>1150</v>
      </c>
      <c r="G113" s="77">
        <v>1150</v>
      </c>
      <c r="H113" s="77">
        <v>1150</v>
      </c>
      <c r="I113" s="77">
        <v>1150</v>
      </c>
      <c r="J113" s="77">
        <v>1150</v>
      </c>
      <c r="K113" s="77">
        <v>1150</v>
      </c>
      <c r="L113" s="77">
        <v>1150</v>
      </c>
      <c r="M113" s="77">
        <v>1150</v>
      </c>
      <c r="N113" s="77">
        <v>1150</v>
      </c>
      <c r="O113" s="77">
        <v>1150</v>
      </c>
      <c r="P113" s="276">
        <v>1150</v>
      </c>
      <c r="R113" s="130">
        <f t="shared" si="3"/>
        <v>13800</v>
      </c>
    </row>
    <row r="114" spans="1:18" x14ac:dyDescent="0.25">
      <c r="A114" s="103" t="s">
        <v>0</v>
      </c>
      <c r="B114" s="5" t="s">
        <v>414</v>
      </c>
      <c r="C114" s="148" t="s">
        <v>40</v>
      </c>
      <c r="D114" s="5">
        <v>900</v>
      </c>
      <c r="E114" s="5">
        <v>900</v>
      </c>
      <c r="F114" s="5">
        <v>900</v>
      </c>
      <c r="G114" s="5">
        <v>900</v>
      </c>
      <c r="H114" s="5">
        <v>900</v>
      </c>
      <c r="I114" s="5">
        <v>900</v>
      </c>
      <c r="J114" s="5">
        <v>950</v>
      </c>
      <c r="K114" s="5">
        <v>950</v>
      </c>
      <c r="L114" s="5">
        <v>950</v>
      </c>
      <c r="M114" s="5">
        <v>950</v>
      </c>
      <c r="N114" s="5">
        <v>950</v>
      </c>
      <c r="O114" s="5">
        <v>950</v>
      </c>
      <c r="P114" s="150">
        <v>925</v>
      </c>
      <c r="R114" s="130">
        <f t="shared" si="3"/>
        <v>11100</v>
      </c>
    </row>
    <row r="115" spans="1:18" x14ac:dyDescent="0.25">
      <c r="A115" s="103" t="s">
        <v>0</v>
      </c>
      <c r="B115" s="5" t="s">
        <v>414</v>
      </c>
      <c r="C115" s="148" t="s">
        <v>39</v>
      </c>
      <c r="D115" s="5">
        <v>1000</v>
      </c>
      <c r="E115" s="5">
        <v>1000</v>
      </c>
      <c r="F115" s="5">
        <v>1000</v>
      </c>
      <c r="G115" s="5">
        <v>1000</v>
      </c>
      <c r="H115" s="5">
        <v>1000</v>
      </c>
      <c r="I115" s="5">
        <v>1000</v>
      </c>
      <c r="J115" s="5">
        <v>1000</v>
      </c>
      <c r="K115" s="5">
        <v>1000</v>
      </c>
      <c r="L115" s="5">
        <v>1000</v>
      </c>
      <c r="M115" s="5">
        <v>1000</v>
      </c>
      <c r="N115" s="5">
        <v>1000</v>
      </c>
      <c r="O115" s="5">
        <v>1000</v>
      </c>
      <c r="P115" s="150">
        <v>1000</v>
      </c>
      <c r="R115" s="130">
        <f t="shared" si="3"/>
        <v>12000</v>
      </c>
    </row>
    <row r="116" spans="1:18" x14ac:dyDescent="0.25">
      <c r="A116" s="103" t="s">
        <v>0</v>
      </c>
      <c r="B116" s="5" t="s">
        <v>414</v>
      </c>
      <c r="C116" s="148" t="s">
        <v>38</v>
      </c>
      <c r="D116" s="5">
        <v>1270</v>
      </c>
      <c r="E116" s="5">
        <v>1270</v>
      </c>
      <c r="F116" s="5">
        <v>1270</v>
      </c>
      <c r="G116" s="5">
        <v>1270</v>
      </c>
      <c r="H116" s="5">
        <v>1270</v>
      </c>
      <c r="I116" s="5">
        <v>1270</v>
      </c>
      <c r="J116" s="5">
        <v>1270</v>
      </c>
      <c r="K116" s="5">
        <v>1270</v>
      </c>
      <c r="L116" s="5">
        <v>1270</v>
      </c>
      <c r="M116" s="5">
        <v>1270</v>
      </c>
      <c r="N116" s="5">
        <v>1270</v>
      </c>
      <c r="O116" s="5">
        <v>1270</v>
      </c>
      <c r="P116" s="150">
        <v>1270</v>
      </c>
      <c r="R116" s="130">
        <f t="shared" si="3"/>
        <v>15240</v>
      </c>
    </row>
    <row r="117" spans="1:18" x14ac:dyDescent="0.25">
      <c r="A117" s="103" t="s">
        <v>0</v>
      </c>
      <c r="B117" s="5" t="s">
        <v>414</v>
      </c>
      <c r="C117" s="148" t="s">
        <v>37</v>
      </c>
      <c r="D117" s="5">
        <v>900</v>
      </c>
      <c r="E117" s="5">
        <v>900</v>
      </c>
      <c r="F117" s="5">
        <v>900</v>
      </c>
      <c r="G117" s="5">
        <v>900</v>
      </c>
      <c r="H117" s="5">
        <v>900</v>
      </c>
      <c r="I117" s="5">
        <v>900</v>
      </c>
      <c r="J117" s="5">
        <v>900</v>
      </c>
      <c r="K117" s="5">
        <v>900</v>
      </c>
      <c r="L117" s="5">
        <v>900</v>
      </c>
      <c r="M117" s="5">
        <v>900</v>
      </c>
      <c r="N117" s="5">
        <v>900</v>
      </c>
      <c r="O117" s="5">
        <v>900</v>
      </c>
      <c r="P117" s="150">
        <v>900</v>
      </c>
      <c r="R117" s="130">
        <f t="shared" si="3"/>
        <v>10800</v>
      </c>
    </row>
    <row r="118" spans="1:18" x14ac:dyDescent="0.25">
      <c r="A118" s="103" t="s">
        <v>0</v>
      </c>
      <c r="B118" s="5" t="s">
        <v>414</v>
      </c>
      <c r="C118" s="148" t="s">
        <v>36</v>
      </c>
      <c r="D118" s="5">
        <v>1000</v>
      </c>
      <c r="E118" s="5">
        <v>1000</v>
      </c>
      <c r="F118" s="5">
        <v>1000</v>
      </c>
      <c r="G118" s="5">
        <v>1000</v>
      </c>
      <c r="H118" s="5">
        <v>1000</v>
      </c>
      <c r="I118" s="5">
        <v>1000</v>
      </c>
      <c r="J118" s="5">
        <v>1000</v>
      </c>
      <c r="K118" s="5">
        <v>1000</v>
      </c>
      <c r="L118" s="5">
        <v>1000</v>
      </c>
      <c r="M118" s="5">
        <v>1000</v>
      </c>
      <c r="N118" s="5">
        <v>1000</v>
      </c>
      <c r="O118" s="5">
        <v>1000</v>
      </c>
      <c r="P118" s="150">
        <v>1000</v>
      </c>
      <c r="R118" s="130">
        <f t="shared" si="3"/>
        <v>12000</v>
      </c>
    </row>
    <row r="119" spans="1:18" x14ac:dyDescent="0.25">
      <c r="A119" s="103" t="s">
        <v>0</v>
      </c>
      <c r="B119" s="5" t="s">
        <v>414</v>
      </c>
      <c r="C119" s="148" t="s">
        <v>35</v>
      </c>
      <c r="D119" s="5">
        <v>1050</v>
      </c>
      <c r="E119" s="5">
        <v>1000</v>
      </c>
      <c r="F119" s="5">
        <v>1200</v>
      </c>
      <c r="G119" s="5">
        <v>1100</v>
      </c>
      <c r="H119" s="5">
        <v>1250</v>
      </c>
      <c r="I119" s="5">
        <v>1250</v>
      </c>
      <c r="J119" s="5">
        <v>1250</v>
      </c>
      <c r="K119" s="5">
        <v>1300</v>
      </c>
      <c r="L119" s="5">
        <v>1300</v>
      </c>
      <c r="M119" s="5">
        <v>1050</v>
      </c>
      <c r="N119" s="5">
        <v>1000</v>
      </c>
      <c r="O119" s="5">
        <v>1300</v>
      </c>
      <c r="P119" s="150">
        <v>1170.8333333333333</v>
      </c>
      <c r="R119" s="130">
        <f t="shared" si="3"/>
        <v>14050</v>
      </c>
    </row>
    <row r="120" spans="1:18" x14ac:dyDescent="0.25">
      <c r="A120" s="103" t="s">
        <v>0</v>
      </c>
      <c r="B120" s="5" t="s">
        <v>414</v>
      </c>
      <c r="C120" s="148" t="s">
        <v>34</v>
      </c>
      <c r="D120" s="5">
        <v>900</v>
      </c>
      <c r="E120" s="5">
        <v>950</v>
      </c>
      <c r="F120" s="5">
        <v>850</v>
      </c>
      <c r="G120" s="5">
        <v>900</v>
      </c>
      <c r="H120" s="5">
        <v>900</v>
      </c>
      <c r="I120" s="5">
        <v>1000</v>
      </c>
      <c r="J120" s="5">
        <v>900</v>
      </c>
      <c r="K120" s="5">
        <v>900</v>
      </c>
      <c r="L120" s="5">
        <v>900</v>
      </c>
      <c r="M120" s="5">
        <v>900</v>
      </c>
      <c r="N120" s="5">
        <v>900</v>
      </c>
      <c r="O120" s="5">
        <v>900</v>
      </c>
      <c r="P120" s="150">
        <v>908.33333333333337</v>
      </c>
      <c r="R120" s="130">
        <f t="shared" si="3"/>
        <v>10900</v>
      </c>
    </row>
    <row r="121" spans="1:18" x14ac:dyDescent="0.25">
      <c r="A121" s="103" t="s">
        <v>0</v>
      </c>
      <c r="B121" s="5" t="s">
        <v>414</v>
      </c>
      <c r="C121" s="148" t="s">
        <v>33</v>
      </c>
      <c r="D121" s="5">
        <v>900</v>
      </c>
      <c r="E121" s="5">
        <v>900</v>
      </c>
      <c r="F121" s="5">
        <v>900</v>
      </c>
      <c r="G121" s="5">
        <v>900</v>
      </c>
      <c r="H121" s="5">
        <v>900</v>
      </c>
      <c r="I121" s="5">
        <v>900</v>
      </c>
      <c r="J121" s="5">
        <v>900</v>
      </c>
      <c r="K121" s="5">
        <v>900</v>
      </c>
      <c r="L121" s="5">
        <v>900</v>
      </c>
      <c r="M121" s="5">
        <v>900</v>
      </c>
      <c r="N121" s="5">
        <v>900</v>
      </c>
      <c r="O121" s="5">
        <v>900</v>
      </c>
      <c r="P121" s="150">
        <v>900</v>
      </c>
      <c r="R121" s="130">
        <f t="shared" si="3"/>
        <v>10800</v>
      </c>
    </row>
    <row r="122" spans="1:18" ht="15.75" thickBot="1" x14ac:dyDescent="0.3">
      <c r="A122" s="598" t="s">
        <v>0</v>
      </c>
      <c r="B122" s="95" t="s">
        <v>414</v>
      </c>
      <c r="C122" s="599" t="s">
        <v>32</v>
      </c>
      <c r="D122" s="95">
        <v>1000</v>
      </c>
      <c r="E122" s="95">
        <v>950</v>
      </c>
      <c r="F122" s="95">
        <v>950</v>
      </c>
      <c r="G122" s="95">
        <v>950</v>
      </c>
      <c r="H122" s="95">
        <v>950</v>
      </c>
      <c r="I122" s="95">
        <v>1000</v>
      </c>
      <c r="J122" s="95">
        <v>1100</v>
      </c>
      <c r="K122" s="95">
        <v>1000</v>
      </c>
      <c r="L122" s="95">
        <v>950</v>
      </c>
      <c r="M122" s="95">
        <v>950</v>
      </c>
      <c r="N122" s="95">
        <v>950</v>
      </c>
      <c r="O122" s="95">
        <v>1000</v>
      </c>
      <c r="P122" s="277">
        <v>979.16666666666663</v>
      </c>
      <c r="R122" s="130">
        <f t="shared" si="3"/>
        <v>11750</v>
      </c>
    </row>
    <row r="123" spans="1:18" ht="15.75" thickBot="1" x14ac:dyDescent="0.3">
      <c r="A123" s="602"/>
      <c r="B123" s="603" t="s">
        <v>570</v>
      </c>
      <c r="C123" s="577"/>
      <c r="D123" s="577">
        <v>1007</v>
      </c>
      <c r="E123" s="577">
        <v>1002</v>
      </c>
      <c r="F123" s="577">
        <v>1012</v>
      </c>
      <c r="G123" s="577">
        <v>1007</v>
      </c>
      <c r="H123" s="577">
        <v>1022</v>
      </c>
      <c r="I123" s="577">
        <v>1037</v>
      </c>
      <c r="J123" s="577">
        <v>1042</v>
      </c>
      <c r="K123" s="577">
        <v>1037</v>
      </c>
      <c r="L123" s="577">
        <v>1032</v>
      </c>
      <c r="M123" s="577">
        <v>1007</v>
      </c>
      <c r="N123" s="577">
        <v>1002</v>
      </c>
      <c r="O123" s="577">
        <v>1037</v>
      </c>
      <c r="P123" s="578">
        <v>1020.3333333333333</v>
      </c>
      <c r="R123" s="130"/>
    </row>
    <row r="124" spans="1:18" x14ac:dyDescent="0.25">
      <c r="A124" s="600" t="s">
        <v>0</v>
      </c>
      <c r="B124" s="77" t="s">
        <v>23</v>
      </c>
      <c r="C124" s="601" t="s">
        <v>31</v>
      </c>
      <c r="D124" s="77">
        <v>900</v>
      </c>
      <c r="E124" s="77">
        <v>880</v>
      </c>
      <c r="F124" s="77">
        <v>900</v>
      </c>
      <c r="G124" s="77">
        <v>850</v>
      </c>
      <c r="H124" s="77">
        <v>900</v>
      </c>
      <c r="I124" s="77">
        <v>900</v>
      </c>
      <c r="J124" s="77">
        <v>850</v>
      </c>
      <c r="K124" s="77">
        <v>900</v>
      </c>
      <c r="L124" s="77">
        <v>870</v>
      </c>
      <c r="M124" s="77">
        <v>900</v>
      </c>
      <c r="N124" s="77">
        <v>950</v>
      </c>
      <c r="O124" s="77">
        <v>1000</v>
      </c>
      <c r="P124" s="276">
        <v>900</v>
      </c>
      <c r="R124" s="130">
        <f t="shared" si="3"/>
        <v>10800</v>
      </c>
    </row>
    <row r="125" spans="1:18" x14ac:dyDescent="0.25">
      <c r="A125" s="103" t="s">
        <v>0</v>
      </c>
      <c r="B125" s="5" t="s">
        <v>23</v>
      </c>
      <c r="C125" s="148" t="s">
        <v>30</v>
      </c>
      <c r="D125" s="5">
        <v>950</v>
      </c>
      <c r="E125" s="5">
        <v>950</v>
      </c>
      <c r="F125" s="5">
        <v>950</v>
      </c>
      <c r="G125" s="5">
        <v>950</v>
      </c>
      <c r="H125" s="5">
        <v>950</v>
      </c>
      <c r="I125" s="5">
        <v>950</v>
      </c>
      <c r="J125" s="5">
        <v>950</v>
      </c>
      <c r="K125" s="5">
        <v>950</v>
      </c>
      <c r="L125" s="5">
        <v>950</v>
      </c>
      <c r="M125" s="5">
        <v>950</v>
      </c>
      <c r="N125" s="5">
        <v>950</v>
      </c>
      <c r="O125" s="5">
        <v>950</v>
      </c>
      <c r="P125" s="150">
        <v>950</v>
      </c>
      <c r="R125" s="130">
        <f t="shared" si="3"/>
        <v>11400</v>
      </c>
    </row>
    <row r="126" spans="1:18" x14ac:dyDescent="0.25">
      <c r="A126" s="103" t="s">
        <v>0</v>
      </c>
      <c r="B126" s="5" t="s">
        <v>23</v>
      </c>
      <c r="C126" s="148" t="s">
        <v>29</v>
      </c>
      <c r="D126" s="5">
        <v>1050</v>
      </c>
      <c r="E126" s="5">
        <v>1050</v>
      </c>
      <c r="F126" s="5">
        <v>1050</v>
      </c>
      <c r="G126" s="5">
        <v>1100</v>
      </c>
      <c r="H126" s="5">
        <v>1100</v>
      </c>
      <c r="I126" s="5">
        <v>1100</v>
      </c>
      <c r="J126" s="5">
        <v>1000</v>
      </c>
      <c r="K126" s="5">
        <v>1000</v>
      </c>
      <c r="L126" s="5">
        <v>1100</v>
      </c>
      <c r="M126" s="5">
        <v>1100</v>
      </c>
      <c r="N126" s="5">
        <v>1100</v>
      </c>
      <c r="O126" s="5">
        <v>1100</v>
      </c>
      <c r="P126" s="150">
        <v>1070.8333333333333</v>
      </c>
      <c r="R126" s="130">
        <f t="shared" si="3"/>
        <v>12850</v>
      </c>
    </row>
    <row r="127" spans="1:18" x14ac:dyDescent="0.25">
      <c r="A127" s="103" t="s">
        <v>0</v>
      </c>
      <c r="B127" s="5" t="s">
        <v>23</v>
      </c>
      <c r="C127" s="148" t="s">
        <v>28</v>
      </c>
      <c r="D127" s="5">
        <v>1050</v>
      </c>
      <c r="E127" s="5">
        <v>1050</v>
      </c>
      <c r="F127" s="5">
        <v>1050</v>
      </c>
      <c r="G127" s="5">
        <v>1050</v>
      </c>
      <c r="H127" s="5">
        <v>1050</v>
      </c>
      <c r="I127" s="5">
        <v>1100</v>
      </c>
      <c r="J127" s="5">
        <v>1100</v>
      </c>
      <c r="K127" s="5">
        <v>1100</v>
      </c>
      <c r="L127" s="5">
        <v>1100</v>
      </c>
      <c r="M127" s="5">
        <v>1100</v>
      </c>
      <c r="N127" s="5">
        <v>1100</v>
      </c>
      <c r="O127" s="5">
        <v>1100</v>
      </c>
      <c r="P127" s="150">
        <v>1079.1666666666667</v>
      </c>
      <c r="R127" s="130">
        <f t="shared" si="3"/>
        <v>12950</v>
      </c>
    </row>
    <row r="128" spans="1:18" x14ac:dyDescent="0.25">
      <c r="A128" s="103" t="s">
        <v>0</v>
      </c>
      <c r="B128" s="5" t="s">
        <v>23</v>
      </c>
      <c r="C128" s="148" t="s">
        <v>27</v>
      </c>
      <c r="D128" s="5">
        <v>800</v>
      </c>
      <c r="E128" s="5">
        <v>900</v>
      </c>
      <c r="F128" s="5">
        <v>900</v>
      </c>
      <c r="G128" s="5">
        <v>900</v>
      </c>
      <c r="H128" s="5">
        <v>900</v>
      </c>
      <c r="I128" s="5">
        <v>900</v>
      </c>
      <c r="J128" s="5">
        <v>900</v>
      </c>
      <c r="K128" s="5">
        <v>900</v>
      </c>
      <c r="L128" s="5">
        <v>900</v>
      </c>
      <c r="M128" s="5">
        <v>900</v>
      </c>
      <c r="N128" s="5">
        <v>900</v>
      </c>
      <c r="O128" s="5">
        <v>900</v>
      </c>
      <c r="P128" s="150">
        <v>891.66666666666663</v>
      </c>
      <c r="R128" s="130">
        <f t="shared" si="3"/>
        <v>10700</v>
      </c>
    </row>
    <row r="129" spans="1:18" x14ac:dyDescent="0.25">
      <c r="A129" s="103" t="s">
        <v>0</v>
      </c>
      <c r="B129" s="5" t="s">
        <v>23</v>
      </c>
      <c r="C129" s="148" t="s">
        <v>26</v>
      </c>
      <c r="D129" s="5">
        <v>1150</v>
      </c>
      <c r="E129" s="5">
        <v>1150</v>
      </c>
      <c r="F129" s="5">
        <v>1150</v>
      </c>
      <c r="G129" s="5">
        <v>1150</v>
      </c>
      <c r="H129" s="5">
        <v>1150</v>
      </c>
      <c r="I129" s="5">
        <v>1150</v>
      </c>
      <c r="J129" s="5">
        <v>1150</v>
      </c>
      <c r="K129" s="5">
        <v>1150</v>
      </c>
      <c r="L129" s="5">
        <v>1150</v>
      </c>
      <c r="M129" s="5">
        <v>1150</v>
      </c>
      <c r="N129" s="5">
        <v>1150</v>
      </c>
      <c r="O129" s="5">
        <v>1150</v>
      </c>
      <c r="P129" s="150">
        <v>1150</v>
      </c>
      <c r="R129" s="130">
        <f t="shared" si="3"/>
        <v>13800</v>
      </c>
    </row>
    <row r="130" spans="1:18" x14ac:dyDescent="0.25">
      <c r="A130" s="103" t="s">
        <v>0</v>
      </c>
      <c r="B130" s="5" t="s">
        <v>23</v>
      </c>
      <c r="C130" s="148" t="s">
        <v>1</v>
      </c>
      <c r="D130" s="5">
        <v>1000</v>
      </c>
      <c r="E130" s="5">
        <v>1000</v>
      </c>
      <c r="F130" s="5">
        <v>1000</v>
      </c>
      <c r="G130" s="5">
        <v>1000</v>
      </c>
      <c r="H130" s="5">
        <v>1000</v>
      </c>
      <c r="I130" s="5">
        <v>1000</v>
      </c>
      <c r="J130" s="5">
        <v>1000</v>
      </c>
      <c r="K130" s="5">
        <v>1000</v>
      </c>
      <c r="L130" s="5">
        <v>1000</v>
      </c>
      <c r="M130" s="5">
        <v>1000</v>
      </c>
      <c r="N130" s="5">
        <v>1000</v>
      </c>
      <c r="O130" s="5">
        <v>1000</v>
      </c>
      <c r="P130" s="150">
        <v>1000</v>
      </c>
      <c r="R130" s="130">
        <f t="shared" si="3"/>
        <v>12000</v>
      </c>
    </row>
    <row r="131" spans="1:18" x14ac:dyDescent="0.25">
      <c r="A131" s="103" t="s">
        <v>0</v>
      </c>
      <c r="B131" s="5" t="s">
        <v>23</v>
      </c>
      <c r="C131" s="148" t="s">
        <v>25</v>
      </c>
      <c r="D131" s="5">
        <v>1050</v>
      </c>
      <c r="E131" s="5">
        <v>1000</v>
      </c>
      <c r="F131" s="5">
        <v>1000</v>
      </c>
      <c r="G131" s="5">
        <v>1100</v>
      </c>
      <c r="H131" s="5">
        <v>1100</v>
      </c>
      <c r="I131" s="5">
        <v>1100</v>
      </c>
      <c r="J131" s="5">
        <v>1100</v>
      </c>
      <c r="K131" s="5">
        <v>1150</v>
      </c>
      <c r="L131" s="5">
        <v>1150</v>
      </c>
      <c r="M131" s="5">
        <v>1150</v>
      </c>
      <c r="N131" s="5">
        <v>1150</v>
      </c>
      <c r="O131" s="5">
        <v>1150</v>
      </c>
      <c r="P131" s="150">
        <v>1100</v>
      </c>
      <c r="R131" s="130">
        <f t="shared" si="3"/>
        <v>13200</v>
      </c>
    </row>
    <row r="132" spans="1:18" x14ac:dyDescent="0.25">
      <c r="A132" s="103" t="s">
        <v>0</v>
      </c>
      <c r="B132" s="5" t="s">
        <v>23</v>
      </c>
      <c r="C132" s="148" t="s">
        <v>24</v>
      </c>
      <c r="D132" s="5">
        <v>900</v>
      </c>
      <c r="E132" s="5">
        <v>900</v>
      </c>
      <c r="F132" s="5">
        <v>900</v>
      </c>
      <c r="G132" s="5">
        <v>900</v>
      </c>
      <c r="H132" s="5">
        <v>900</v>
      </c>
      <c r="I132" s="5">
        <v>900</v>
      </c>
      <c r="J132" s="5">
        <v>900</v>
      </c>
      <c r="K132" s="5">
        <v>900</v>
      </c>
      <c r="L132" s="5">
        <v>900</v>
      </c>
      <c r="M132" s="5">
        <v>900</v>
      </c>
      <c r="N132" s="5">
        <v>900</v>
      </c>
      <c r="O132" s="5">
        <v>900</v>
      </c>
      <c r="P132" s="150">
        <v>900</v>
      </c>
      <c r="R132" s="130">
        <f t="shared" si="3"/>
        <v>10800</v>
      </c>
    </row>
    <row r="133" spans="1:18" ht="15.75" thickBot="1" x14ac:dyDescent="0.3">
      <c r="A133" s="598" t="s">
        <v>0</v>
      </c>
      <c r="B133" s="95" t="s">
        <v>23</v>
      </c>
      <c r="C133" s="599" t="s">
        <v>23</v>
      </c>
      <c r="D133" s="95">
        <v>835</v>
      </c>
      <c r="E133" s="95">
        <v>875</v>
      </c>
      <c r="F133" s="95">
        <v>932</v>
      </c>
      <c r="G133" s="95">
        <v>930</v>
      </c>
      <c r="H133" s="95">
        <v>915</v>
      </c>
      <c r="I133" s="95">
        <v>930</v>
      </c>
      <c r="J133" s="95">
        <v>934</v>
      </c>
      <c r="K133" s="95">
        <v>925</v>
      </c>
      <c r="L133" s="95">
        <v>929</v>
      </c>
      <c r="M133" s="95">
        <v>920</v>
      </c>
      <c r="N133" s="95">
        <v>929</v>
      </c>
      <c r="O133" s="95">
        <v>930</v>
      </c>
      <c r="P133" s="277">
        <v>915.33333333333337</v>
      </c>
      <c r="R133" s="130">
        <f t="shared" si="3"/>
        <v>10984</v>
      </c>
    </row>
    <row r="134" spans="1:18" ht="15.75" thickBot="1" x14ac:dyDescent="0.3">
      <c r="A134" s="604"/>
      <c r="B134" s="605" t="s">
        <v>577</v>
      </c>
      <c r="C134" s="580"/>
      <c r="D134" s="580">
        <v>968.5</v>
      </c>
      <c r="E134" s="580">
        <v>975.5</v>
      </c>
      <c r="F134" s="580">
        <v>983.2</v>
      </c>
      <c r="G134" s="580">
        <v>993</v>
      </c>
      <c r="H134" s="580">
        <v>996.5</v>
      </c>
      <c r="I134" s="580">
        <v>1003</v>
      </c>
      <c r="J134" s="580">
        <v>988.4</v>
      </c>
      <c r="K134" s="580">
        <v>997.5</v>
      </c>
      <c r="L134" s="580">
        <v>1004.9</v>
      </c>
      <c r="M134" s="580">
        <v>1007</v>
      </c>
      <c r="N134" s="580">
        <v>1012.9</v>
      </c>
      <c r="O134" s="580">
        <v>1018</v>
      </c>
      <c r="P134" s="581">
        <v>995.70000000000016</v>
      </c>
      <c r="R134" s="130"/>
    </row>
    <row r="135" spans="1:18" ht="15.75" thickBot="1" x14ac:dyDescent="0.3">
      <c r="A135" s="602"/>
      <c r="B135" s="603" t="s">
        <v>583</v>
      </c>
      <c r="C135" s="577"/>
      <c r="D135" s="577">
        <v>965.45689655172418</v>
      </c>
      <c r="E135" s="577">
        <v>971.58620689655174</v>
      </c>
      <c r="F135" s="577">
        <v>974.5344827586207</v>
      </c>
      <c r="G135" s="577">
        <v>978.18103448275861</v>
      </c>
      <c r="H135" s="577">
        <v>984.62068965517244</v>
      </c>
      <c r="I135" s="577">
        <v>985.43965517241384</v>
      </c>
      <c r="J135" s="577">
        <v>986.29310344827582</v>
      </c>
      <c r="K135" s="577">
        <v>988.69827586206895</v>
      </c>
      <c r="L135" s="577">
        <v>989.19827586206895</v>
      </c>
      <c r="M135" s="577">
        <v>986.29565217391303</v>
      </c>
      <c r="N135" s="577">
        <v>988.28318584070792</v>
      </c>
      <c r="O135" s="577">
        <v>994.86111111111109</v>
      </c>
      <c r="P135" s="578">
        <v>982.27873563218407</v>
      </c>
      <c r="R135" s="130"/>
    </row>
  </sheetData>
  <autoFilter ref="A3:P135" xr:uid="{00000000-0009-0000-0000-00000E000000}"/>
  <sortState ref="B4:P222">
    <sortCondition ref="B4:B222"/>
    <sortCondition ref="C4:C222"/>
  </sortState>
  <mergeCells count="3">
    <mergeCell ref="D1:O1"/>
    <mergeCell ref="S1:U1"/>
    <mergeCell ref="T3:U3"/>
  </mergeCells>
  <hyperlinks>
    <hyperlink ref="A1" location="PRESENTACIÓN!A1" display="PRESENTACIÓN!A1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AJ142"/>
  <sheetViews>
    <sheetView zoomScale="110" zoomScaleNormal="110" workbookViewId="0">
      <selection activeCell="AK1" sqref="AK1:AK1048576"/>
    </sheetView>
  </sheetViews>
  <sheetFormatPr baseColWidth="10" defaultRowHeight="15" outlineLevelRow="2" x14ac:dyDescent="0.25"/>
  <cols>
    <col min="1" max="1" width="21.42578125" customWidth="1"/>
    <col min="2" max="2" width="32.7109375" customWidth="1"/>
    <col min="3" max="3" width="12.28515625" customWidth="1"/>
    <col min="18" max="18" width="14.7109375" style="4" customWidth="1"/>
    <col min="19" max="28" width="11.42578125" style="8"/>
    <col min="33" max="33" width="13.42578125" customWidth="1"/>
    <col min="34" max="34" width="14.5703125" customWidth="1"/>
    <col min="35" max="35" width="14.42578125" customWidth="1"/>
    <col min="36" max="36" width="14.85546875" style="1" customWidth="1"/>
  </cols>
  <sheetData>
    <row r="1" spans="1:36" ht="60.75" customHeight="1" thickBot="1" x14ac:dyDescent="0.3">
      <c r="A1" s="99" t="s">
        <v>490</v>
      </c>
      <c r="D1" s="1093" t="s">
        <v>489</v>
      </c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4"/>
      <c r="Q1" s="1094"/>
      <c r="R1" s="1096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1"/>
    </row>
    <row r="2" spans="1:36" s="1" customFormat="1" ht="35.25" customHeight="1" thickBot="1" x14ac:dyDescent="0.3">
      <c r="D2" s="1124" t="s">
        <v>431</v>
      </c>
      <c r="E2" s="1125"/>
      <c r="F2" s="1125"/>
      <c r="G2" s="1125"/>
      <c r="H2" s="1126"/>
      <c r="I2" s="1127" t="s">
        <v>432</v>
      </c>
      <c r="J2" s="1128"/>
      <c r="K2" s="1128"/>
      <c r="L2" s="1128"/>
      <c r="M2" s="1129"/>
      <c r="N2" s="1127" t="s">
        <v>435</v>
      </c>
      <c r="O2" s="1128"/>
      <c r="P2" s="1128"/>
      <c r="Q2" s="1129"/>
      <c r="R2" s="102" t="s">
        <v>437</v>
      </c>
      <c r="S2" s="1130" t="s">
        <v>433</v>
      </c>
      <c r="T2" s="1131"/>
      <c r="U2" s="1131"/>
      <c r="V2" s="1131"/>
      <c r="W2" s="1132"/>
      <c r="X2" s="1130" t="s">
        <v>434</v>
      </c>
      <c r="Y2" s="1131"/>
      <c r="Z2" s="1131"/>
      <c r="AA2" s="1131"/>
      <c r="AB2" s="1132"/>
      <c r="AC2" s="1119" t="s">
        <v>427</v>
      </c>
      <c r="AD2" s="1120"/>
      <c r="AE2" s="1120"/>
      <c r="AF2" s="1121"/>
      <c r="AG2" s="296" t="s">
        <v>438</v>
      </c>
      <c r="AH2" s="1122" t="s">
        <v>436</v>
      </c>
      <c r="AI2" s="1123"/>
      <c r="AJ2" s="297" t="s">
        <v>447</v>
      </c>
    </row>
    <row r="3" spans="1:36" ht="60.75" thickBot="1" x14ac:dyDescent="0.3">
      <c r="A3" s="274" t="s">
        <v>410</v>
      </c>
      <c r="B3" s="279" t="s">
        <v>2</v>
      </c>
      <c r="C3" s="275" t="s">
        <v>411</v>
      </c>
      <c r="D3" s="835" t="s">
        <v>330</v>
      </c>
      <c r="E3" s="835" t="s">
        <v>428</v>
      </c>
      <c r="F3" s="835" t="s">
        <v>429</v>
      </c>
      <c r="G3" s="835" t="s">
        <v>331</v>
      </c>
      <c r="H3" s="835" t="s">
        <v>430</v>
      </c>
      <c r="I3" s="835" t="s">
        <v>330</v>
      </c>
      <c r="J3" s="835" t="s">
        <v>428</v>
      </c>
      <c r="K3" s="835" t="s">
        <v>429</v>
      </c>
      <c r="L3" s="835" t="s">
        <v>331</v>
      </c>
      <c r="M3" s="835" t="s">
        <v>430</v>
      </c>
      <c r="N3" s="835" t="s">
        <v>330</v>
      </c>
      <c r="O3" s="835" t="s">
        <v>333</v>
      </c>
      <c r="P3" s="835" t="s">
        <v>334</v>
      </c>
      <c r="Q3" s="835" t="s">
        <v>332</v>
      </c>
      <c r="R3" s="835" t="s">
        <v>437</v>
      </c>
      <c r="S3" s="835" t="s">
        <v>330</v>
      </c>
      <c r="T3" s="835" t="s">
        <v>428</v>
      </c>
      <c r="U3" s="835" t="s">
        <v>429</v>
      </c>
      <c r="V3" s="835" t="s">
        <v>331</v>
      </c>
      <c r="W3" s="835" t="s">
        <v>430</v>
      </c>
      <c r="X3" s="835" t="s">
        <v>330</v>
      </c>
      <c r="Y3" s="835" t="s">
        <v>428</v>
      </c>
      <c r="Z3" s="835" t="s">
        <v>429</v>
      </c>
      <c r="AA3" s="835" t="s">
        <v>331</v>
      </c>
      <c r="AB3" s="835" t="s">
        <v>430</v>
      </c>
      <c r="AC3" s="836" t="s">
        <v>330</v>
      </c>
      <c r="AD3" s="836" t="s">
        <v>333</v>
      </c>
      <c r="AE3" s="836" t="s">
        <v>334</v>
      </c>
      <c r="AF3" s="836" t="s">
        <v>332</v>
      </c>
      <c r="AG3" s="837" t="s">
        <v>438</v>
      </c>
      <c r="AH3" s="836" t="s">
        <v>330</v>
      </c>
      <c r="AI3" s="836" t="s">
        <v>335</v>
      </c>
      <c r="AJ3" s="838" t="s">
        <v>492</v>
      </c>
    </row>
    <row r="4" spans="1:36" outlineLevel="2" x14ac:dyDescent="0.25">
      <c r="A4" s="301" t="s">
        <v>421</v>
      </c>
      <c r="B4" s="302" t="s">
        <v>126</v>
      </c>
      <c r="C4" s="303">
        <v>25183</v>
      </c>
      <c r="D4" s="839" t="s">
        <v>145</v>
      </c>
      <c r="E4" s="840" t="s">
        <v>145</v>
      </c>
      <c r="F4" s="840" t="s">
        <v>145</v>
      </c>
      <c r="G4" s="840" t="s">
        <v>145</v>
      </c>
      <c r="H4" s="841" t="str">
        <f t="shared" ref="H4:H10" si="0">IFERROR(E4*F4*G4,"0")</f>
        <v>0</v>
      </c>
      <c r="I4" s="842" t="s">
        <v>145</v>
      </c>
      <c r="J4" s="840" t="s">
        <v>145</v>
      </c>
      <c r="K4" s="840" t="s">
        <v>145</v>
      </c>
      <c r="L4" s="840" t="s">
        <v>145</v>
      </c>
      <c r="M4" s="843" t="str">
        <f t="shared" ref="M4:M10" si="1">IFERROR(J4*K4*L4,"0")</f>
        <v>0</v>
      </c>
      <c r="N4" s="839">
        <v>13</v>
      </c>
      <c r="O4" s="840">
        <v>2</v>
      </c>
      <c r="P4" s="840">
        <v>13000</v>
      </c>
      <c r="Q4" s="841">
        <f t="shared" ref="Q4:Q10" si="2">IFERROR(O4*P4,"0")</f>
        <v>26000</v>
      </c>
      <c r="R4" s="844">
        <f t="shared" ref="R4:R10" si="3">Q4+M4+H4</f>
        <v>26000</v>
      </c>
      <c r="S4" s="845" t="s">
        <v>145</v>
      </c>
      <c r="T4" s="846" t="s">
        <v>145</v>
      </c>
      <c r="U4" s="846" t="s">
        <v>145</v>
      </c>
      <c r="V4" s="846" t="s">
        <v>145</v>
      </c>
      <c r="W4" s="847" t="str">
        <f t="shared" ref="W4:W10" si="4">IFERROR(T4*U4*V4,"0")</f>
        <v>0</v>
      </c>
      <c r="X4" s="848" t="s">
        <v>145</v>
      </c>
      <c r="Y4" s="846" t="s">
        <v>145</v>
      </c>
      <c r="Z4" s="846" t="s">
        <v>145</v>
      </c>
      <c r="AA4" s="846" t="s">
        <v>145</v>
      </c>
      <c r="AB4" s="849" t="str">
        <f t="shared" ref="AB4:AB10" si="5">IFERROR(Y4*Z4*AA4,"0")</f>
        <v>0</v>
      </c>
      <c r="AC4" s="845" t="s">
        <v>145</v>
      </c>
      <c r="AD4" s="846" t="s">
        <v>145</v>
      </c>
      <c r="AE4" s="846" t="s">
        <v>145</v>
      </c>
      <c r="AF4" s="849" t="str">
        <f t="shared" ref="AF4:AF10" si="6">IFERROR(AD4*AE4,"0")</f>
        <v>0</v>
      </c>
      <c r="AG4" s="850">
        <f t="shared" ref="AG4:AG10" si="7">AF4+AB4+W4</f>
        <v>0</v>
      </c>
      <c r="AH4" s="851">
        <v>220</v>
      </c>
      <c r="AI4" s="852">
        <v>500</v>
      </c>
      <c r="AJ4" s="853">
        <f>AI4+AG4+R4</f>
        <v>26500</v>
      </c>
    </row>
    <row r="5" spans="1:36" outlineLevel="2" x14ac:dyDescent="0.25">
      <c r="A5" s="213" t="s">
        <v>421</v>
      </c>
      <c r="B5" s="69" t="s">
        <v>21</v>
      </c>
      <c r="C5" s="70">
        <v>25426</v>
      </c>
      <c r="D5" s="855"/>
      <c r="E5" s="856" t="s">
        <v>145</v>
      </c>
      <c r="F5" s="856" t="s">
        <v>145</v>
      </c>
      <c r="G5" s="856" t="s">
        <v>145</v>
      </c>
      <c r="H5" s="841" t="str">
        <f t="shared" si="0"/>
        <v>0</v>
      </c>
      <c r="I5" s="857" t="s">
        <v>145</v>
      </c>
      <c r="J5" s="856" t="s">
        <v>145</v>
      </c>
      <c r="K5" s="856" t="s">
        <v>145</v>
      </c>
      <c r="L5" s="856" t="s">
        <v>145</v>
      </c>
      <c r="M5" s="858" t="str">
        <f t="shared" si="1"/>
        <v>0</v>
      </c>
      <c r="N5" s="855" t="s">
        <v>145</v>
      </c>
      <c r="O5" s="856" t="s">
        <v>145</v>
      </c>
      <c r="P5" s="856" t="s">
        <v>145</v>
      </c>
      <c r="Q5" s="859" t="str">
        <f t="shared" si="2"/>
        <v>0</v>
      </c>
      <c r="R5" s="860">
        <f t="shared" si="3"/>
        <v>0</v>
      </c>
      <c r="S5" s="861">
        <v>22</v>
      </c>
      <c r="T5" s="862">
        <v>55</v>
      </c>
      <c r="U5" s="862">
        <v>2</v>
      </c>
      <c r="V5" s="862">
        <v>8</v>
      </c>
      <c r="W5" s="863">
        <f t="shared" si="4"/>
        <v>880</v>
      </c>
      <c r="X5" s="864">
        <v>9</v>
      </c>
      <c r="Y5" s="862">
        <v>10</v>
      </c>
      <c r="Z5" s="862">
        <v>1.8</v>
      </c>
      <c r="AA5" s="862">
        <v>8</v>
      </c>
      <c r="AB5" s="865">
        <f t="shared" si="5"/>
        <v>144</v>
      </c>
      <c r="AC5" s="861">
        <v>14</v>
      </c>
      <c r="AD5" s="862">
        <v>2</v>
      </c>
      <c r="AE5" s="862">
        <v>38</v>
      </c>
      <c r="AF5" s="865">
        <f t="shared" si="6"/>
        <v>76</v>
      </c>
      <c r="AG5" s="866">
        <f t="shared" si="7"/>
        <v>1100</v>
      </c>
      <c r="AH5" s="867">
        <v>194</v>
      </c>
      <c r="AI5" s="868">
        <v>388</v>
      </c>
      <c r="AJ5" s="869">
        <f t="shared" ref="AJ5:AJ10" si="8">AI5+AG5+R5</f>
        <v>1488</v>
      </c>
    </row>
    <row r="6" spans="1:36" outlineLevel="2" x14ac:dyDescent="0.25">
      <c r="A6" s="213" t="s">
        <v>421</v>
      </c>
      <c r="B6" s="69" t="s">
        <v>125</v>
      </c>
      <c r="C6" s="70">
        <v>25436</v>
      </c>
      <c r="D6" s="855">
        <v>4</v>
      </c>
      <c r="E6" s="856">
        <v>350</v>
      </c>
      <c r="F6" s="856">
        <v>2.5</v>
      </c>
      <c r="G6" s="856">
        <v>14</v>
      </c>
      <c r="H6" s="859">
        <f t="shared" si="0"/>
        <v>12250</v>
      </c>
      <c r="I6" s="857">
        <v>4</v>
      </c>
      <c r="J6" s="856">
        <v>80</v>
      </c>
      <c r="K6" s="856">
        <v>2.5</v>
      </c>
      <c r="L6" s="856">
        <v>14</v>
      </c>
      <c r="M6" s="858">
        <f t="shared" si="1"/>
        <v>2800</v>
      </c>
      <c r="N6" s="855">
        <v>10</v>
      </c>
      <c r="O6" s="856">
        <v>2.5</v>
      </c>
      <c r="P6" s="856">
        <v>4900</v>
      </c>
      <c r="Q6" s="859">
        <f t="shared" si="2"/>
        <v>12250</v>
      </c>
      <c r="R6" s="860">
        <f t="shared" si="3"/>
        <v>27300</v>
      </c>
      <c r="S6" s="861">
        <v>20</v>
      </c>
      <c r="T6" s="862">
        <v>580</v>
      </c>
      <c r="U6" s="862">
        <v>1.8</v>
      </c>
      <c r="V6" s="862">
        <v>10</v>
      </c>
      <c r="W6" s="863">
        <f t="shared" si="4"/>
        <v>10440</v>
      </c>
      <c r="X6" s="864">
        <v>17</v>
      </c>
      <c r="Y6" s="862">
        <v>90</v>
      </c>
      <c r="Z6" s="862">
        <v>1.8</v>
      </c>
      <c r="AA6" s="862">
        <v>10</v>
      </c>
      <c r="AB6" s="865">
        <f t="shared" si="5"/>
        <v>1620</v>
      </c>
      <c r="AC6" s="861">
        <v>40</v>
      </c>
      <c r="AD6" s="862">
        <v>1.8</v>
      </c>
      <c r="AE6" s="862">
        <v>150</v>
      </c>
      <c r="AF6" s="865">
        <f t="shared" si="6"/>
        <v>270</v>
      </c>
      <c r="AG6" s="866">
        <f t="shared" si="7"/>
        <v>12330</v>
      </c>
      <c r="AH6" s="867">
        <v>20</v>
      </c>
      <c r="AI6" s="868">
        <v>150</v>
      </c>
      <c r="AJ6" s="869">
        <f t="shared" si="8"/>
        <v>39780</v>
      </c>
    </row>
    <row r="7" spans="1:36" outlineLevel="2" x14ac:dyDescent="0.25">
      <c r="A7" s="213" t="s">
        <v>421</v>
      </c>
      <c r="B7" s="69" t="s">
        <v>124</v>
      </c>
      <c r="C7" s="70">
        <v>25736</v>
      </c>
      <c r="D7" s="855">
        <v>2</v>
      </c>
      <c r="E7" s="856">
        <v>20</v>
      </c>
      <c r="F7" s="856">
        <v>2.2999999999999998</v>
      </c>
      <c r="G7" s="856">
        <v>9</v>
      </c>
      <c r="H7" s="859">
        <f t="shared" si="0"/>
        <v>414</v>
      </c>
      <c r="I7" s="857">
        <v>2</v>
      </c>
      <c r="J7" s="856">
        <v>25</v>
      </c>
      <c r="K7" s="856">
        <v>2.1</v>
      </c>
      <c r="L7" s="856">
        <v>10</v>
      </c>
      <c r="M7" s="858">
        <f t="shared" si="1"/>
        <v>525</v>
      </c>
      <c r="N7" s="855" t="s">
        <v>145</v>
      </c>
      <c r="O7" s="856" t="s">
        <v>145</v>
      </c>
      <c r="P7" s="856" t="s">
        <v>145</v>
      </c>
      <c r="Q7" s="859" t="str">
        <f t="shared" si="2"/>
        <v>0</v>
      </c>
      <c r="R7" s="860">
        <f t="shared" si="3"/>
        <v>939</v>
      </c>
      <c r="S7" s="861">
        <v>4</v>
      </c>
      <c r="T7" s="862">
        <v>16</v>
      </c>
      <c r="U7" s="862">
        <v>2</v>
      </c>
      <c r="V7" s="862">
        <v>8</v>
      </c>
      <c r="W7" s="863">
        <f t="shared" si="4"/>
        <v>256</v>
      </c>
      <c r="X7" s="864">
        <v>3</v>
      </c>
      <c r="Y7" s="862">
        <v>3</v>
      </c>
      <c r="Z7" s="862">
        <v>2</v>
      </c>
      <c r="AA7" s="862">
        <v>8</v>
      </c>
      <c r="AB7" s="865">
        <f t="shared" si="5"/>
        <v>48</v>
      </c>
      <c r="AC7" s="861">
        <v>5</v>
      </c>
      <c r="AD7" s="862">
        <v>2</v>
      </c>
      <c r="AE7" s="862">
        <v>15</v>
      </c>
      <c r="AF7" s="865">
        <f t="shared" si="6"/>
        <v>30</v>
      </c>
      <c r="AG7" s="866">
        <f t="shared" si="7"/>
        <v>334</v>
      </c>
      <c r="AH7" s="867">
        <v>23</v>
      </c>
      <c r="AI7" s="868">
        <v>185</v>
      </c>
      <c r="AJ7" s="869">
        <f t="shared" si="8"/>
        <v>1458</v>
      </c>
    </row>
    <row r="8" spans="1:36" outlineLevel="2" x14ac:dyDescent="0.25">
      <c r="A8" s="213" t="s">
        <v>421</v>
      </c>
      <c r="B8" s="69" t="s">
        <v>123</v>
      </c>
      <c r="C8" s="70">
        <v>25772</v>
      </c>
      <c r="D8" s="855" t="s">
        <v>145</v>
      </c>
      <c r="E8" s="856" t="s">
        <v>145</v>
      </c>
      <c r="F8" s="856" t="s">
        <v>145</v>
      </c>
      <c r="G8" s="856" t="s">
        <v>145</v>
      </c>
      <c r="H8" s="859" t="str">
        <f t="shared" si="0"/>
        <v>0</v>
      </c>
      <c r="I8" s="857">
        <v>1</v>
      </c>
      <c r="J8" s="856">
        <v>20</v>
      </c>
      <c r="K8" s="856">
        <v>2</v>
      </c>
      <c r="L8" s="856">
        <v>13</v>
      </c>
      <c r="M8" s="858">
        <f t="shared" si="1"/>
        <v>520</v>
      </c>
      <c r="N8" s="855" t="s">
        <v>145</v>
      </c>
      <c r="O8" s="856" t="s">
        <v>145</v>
      </c>
      <c r="P8" s="856" t="s">
        <v>145</v>
      </c>
      <c r="Q8" s="859" t="str">
        <f t="shared" si="2"/>
        <v>0</v>
      </c>
      <c r="R8" s="860">
        <f t="shared" si="3"/>
        <v>520</v>
      </c>
      <c r="S8" s="861">
        <v>4</v>
      </c>
      <c r="T8" s="862">
        <v>18</v>
      </c>
      <c r="U8" s="862">
        <v>1.6</v>
      </c>
      <c r="V8" s="862">
        <v>12</v>
      </c>
      <c r="W8" s="863">
        <f t="shared" si="4"/>
        <v>345.6</v>
      </c>
      <c r="X8" s="864" t="s">
        <v>145</v>
      </c>
      <c r="Y8" s="862" t="s">
        <v>145</v>
      </c>
      <c r="Z8" s="862" t="s">
        <v>145</v>
      </c>
      <c r="AA8" s="862" t="s">
        <v>145</v>
      </c>
      <c r="AB8" s="865" t="str">
        <f t="shared" si="5"/>
        <v>0</v>
      </c>
      <c r="AC8" s="861" t="s">
        <v>145</v>
      </c>
      <c r="AD8" s="862" t="s">
        <v>145</v>
      </c>
      <c r="AE8" s="862" t="s">
        <v>145</v>
      </c>
      <c r="AF8" s="865" t="str">
        <f t="shared" si="6"/>
        <v>0</v>
      </c>
      <c r="AG8" s="866">
        <f t="shared" si="7"/>
        <v>345.6</v>
      </c>
      <c r="AH8" s="867">
        <v>10</v>
      </c>
      <c r="AI8" s="868">
        <v>110</v>
      </c>
      <c r="AJ8" s="869">
        <f t="shared" si="8"/>
        <v>975.6</v>
      </c>
    </row>
    <row r="9" spans="1:36" outlineLevel="2" x14ac:dyDescent="0.25">
      <c r="A9" s="213" t="s">
        <v>421</v>
      </c>
      <c r="B9" s="69" t="s">
        <v>122</v>
      </c>
      <c r="C9" s="70">
        <v>25807</v>
      </c>
      <c r="D9" s="855">
        <v>3</v>
      </c>
      <c r="E9" s="856">
        <v>400</v>
      </c>
      <c r="F9" s="856">
        <v>2.5</v>
      </c>
      <c r="G9" s="856">
        <v>15</v>
      </c>
      <c r="H9" s="859">
        <f t="shared" si="0"/>
        <v>15000</v>
      </c>
      <c r="I9" s="857">
        <v>3</v>
      </c>
      <c r="J9" s="856">
        <v>400</v>
      </c>
      <c r="K9" s="856">
        <v>2.5</v>
      </c>
      <c r="L9" s="856">
        <v>15</v>
      </c>
      <c r="M9" s="858">
        <f t="shared" si="1"/>
        <v>15000</v>
      </c>
      <c r="N9" s="855">
        <v>3</v>
      </c>
      <c r="O9" s="856">
        <v>5</v>
      </c>
      <c r="P9" s="856">
        <v>400</v>
      </c>
      <c r="Q9" s="859">
        <f t="shared" si="2"/>
        <v>2000</v>
      </c>
      <c r="R9" s="860">
        <f t="shared" si="3"/>
        <v>32000</v>
      </c>
      <c r="S9" s="861">
        <v>15</v>
      </c>
      <c r="T9" s="862">
        <v>100</v>
      </c>
      <c r="U9" s="862">
        <v>2</v>
      </c>
      <c r="V9" s="862">
        <v>10</v>
      </c>
      <c r="W9" s="863">
        <f t="shared" si="4"/>
        <v>2000</v>
      </c>
      <c r="X9" s="864">
        <v>10</v>
      </c>
      <c r="Y9" s="862">
        <v>100</v>
      </c>
      <c r="Z9" s="862">
        <v>2</v>
      </c>
      <c r="AA9" s="862">
        <v>10</v>
      </c>
      <c r="AB9" s="865">
        <f t="shared" si="5"/>
        <v>2000</v>
      </c>
      <c r="AC9" s="861">
        <v>8</v>
      </c>
      <c r="AD9" s="862">
        <v>2</v>
      </c>
      <c r="AE9" s="862">
        <v>100</v>
      </c>
      <c r="AF9" s="865">
        <f t="shared" si="6"/>
        <v>200</v>
      </c>
      <c r="AG9" s="866">
        <f t="shared" si="7"/>
        <v>4200</v>
      </c>
      <c r="AH9" s="867">
        <v>6</v>
      </c>
      <c r="AI9" s="868">
        <v>150</v>
      </c>
      <c r="AJ9" s="869">
        <f t="shared" si="8"/>
        <v>36350</v>
      </c>
    </row>
    <row r="10" spans="1:36" ht="15.75" outlineLevel="2" thickBot="1" x14ac:dyDescent="0.3">
      <c r="A10" s="298" t="s">
        <v>421</v>
      </c>
      <c r="B10" s="299" t="s">
        <v>121</v>
      </c>
      <c r="C10" s="300">
        <v>25873</v>
      </c>
      <c r="D10" s="870">
        <v>1</v>
      </c>
      <c r="E10" s="871">
        <v>220</v>
      </c>
      <c r="F10" s="871">
        <v>3</v>
      </c>
      <c r="G10" s="871">
        <v>13</v>
      </c>
      <c r="H10" s="872">
        <f t="shared" si="0"/>
        <v>8580</v>
      </c>
      <c r="I10" s="873">
        <v>3</v>
      </c>
      <c r="J10" s="871">
        <v>275</v>
      </c>
      <c r="K10" s="871">
        <v>3</v>
      </c>
      <c r="L10" s="871">
        <v>13</v>
      </c>
      <c r="M10" s="874">
        <f t="shared" si="1"/>
        <v>10725</v>
      </c>
      <c r="N10" s="870">
        <v>3</v>
      </c>
      <c r="O10" s="871">
        <v>2.5</v>
      </c>
      <c r="P10" s="871">
        <v>63</v>
      </c>
      <c r="Q10" s="872">
        <f t="shared" si="2"/>
        <v>157.5</v>
      </c>
      <c r="R10" s="875">
        <f t="shared" si="3"/>
        <v>19462.5</v>
      </c>
      <c r="S10" s="876">
        <v>3</v>
      </c>
      <c r="T10" s="877">
        <v>275</v>
      </c>
      <c r="U10" s="877">
        <v>2.7</v>
      </c>
      <c r="V10" s="877">
        <v>10</v>
      </c>
      <c r="W10" s="878">
        <f t="shared" si="4"/>
        <v>7425</v>
      </c>
      <c r="X10" s="879">
        <v>1</v>
      </c>
      <c r="Y10" s="877">
        <v>220</v>
      </c>
      <c r="Z10" s="877">
        <v>2.7</v>
      </c>
      <c r="AA10" s="877">
        <v>10</v>
      </c>
      <c r="AB10" s="880">
        <f t="shared" si="5"/>
        <v>5940</v>
      </c>
      <c r="AC10" s="876" t="s">
        <v>145</v>
      </c>
      <c r="AD10" s="877" t="s">
        <v>145</v>
      </c>
      <c r="AE10" s="877" t="s">
        <v>145</v>
      </c>
      <c r="AF10" s="880" t="str">
        <f t="shared" si="6"/>
        <v>0</v>
      </c>
      <c r="AG10" s="881">
        <f t="shared" si="7"/>
        <v>13365</v>
      </c>
      <c r="AH10" s="882">
        <v>101</v>
      </c>
      <c r="AI10" s="883">
        <v>212</v>
      </c>
      <c r="AJ10" s="884">
        <f t="shared" si="8"/>
        <v>33039.5</v>
      </c>
    </row>
    <row r="11" spans="1:36" ht="15.75" outlineLevel="1" thickBot="1" x14ac:dyDescent="0.3">
      <c r="A11" s="305" t="s">
        <v>537</v>
      </c>
      <c r="B11" s="306"/>
      <c r="C11" s="289"/>
      <c r="D11" s="885">
        <f>SUBTOTAL(9,D4:D10)</f>
        <v>10</v>
      </c>
      <c r="E11" s="885">
        <f>SUBTOTAL(9,E4:E10)</f>
        <v>990</v>
      </c>
      <c r="F11" s="885"/>
      <c r="G11" s="885"/>
      <c r="H11" s="885">
        <f>SUBTOTAL(9,H4:H10)</f>
        <v>36244</v>
      </c>
      <c r="I11" s="885">
        <f>SUBTOTAL(9,I4:I10)</f>
        <v>13</v>
      </c>
      <c r="J11" s="885">
        <f>SUBTOTAL(9,J4:J10)</f>
        <v>800</v>
      </c>
      <c r="K11" s="885"/>
      <c r="L11" s="885"/>
      <c r="M11" s="885">
        <f>SUBTOTAL(9,M4:M10)</f>
        <v>29570</v>
      </c>
      <c r="N11" s="885">
        <f>SUBTOTAL(9,N4:N10)</f>
        <v>29</v>
      </c>
      <c r="O11" s="885"/>
      <c r="P11" s="885">
        <f>SUBTOTAL(9,P4:P10)</f>
        <v>18363</v>
      </c>
      <c r="Q11" s="885">
        <f>SUBTOTAL(9,Q4:Q10)</f>
        <v>40407.5</v>
      </c>
      <c r="R11" s="885">
        <f>SUBTOTAL(9,R4:R10)</f>
        <v>106221.5</v>
      </c>
      <c r="S11" s="885">
        <f>SUBTOTAL(9,S4:S10)</f>
        <v>68</v>
      </c>
      <c r="T11" s="885">
        <f>SUBTOTAL(9,T4:T10)</f>
        <v>1044</v>
      </c>
      <c r="U11" s="885"/>
      <c r="V11" s="885"/>
      <c r="W11" s="885">
        <f>SUBTOTAL(9,W4:W10)</f>
        <v>21346.6</v>
      </c>
      <c r="X11" s="885">
        <f>SUBTOTAL(9,X4:X10)</f>
        <v>40</v>
      </c>
      <c r="Y11" s="885">
        <f>SUBTOTAL(9,Y4:Y10)</f>
        <v>423</v>
      </c>
      <c r="Z11" s="885"/>
      <c r="AA11" s="885"/>
      <c r="AB11" s="885">
        <f>SUBTOTAL(9,AB4:AB10)</f>
        <v>9752</v>
      </c>
      <c r="AC11" s="885">
        <f>SUBTOTAL(9,AC4:AC10)</f>
        <v>67</v>
      </c>
      <c r="AD11" s="885"/>
      <c r="AE11" s="885">
        <f t="shared" ref="AE11:AJ11" si="9">SUBTOTAL(9,AE4:AE10)</f>
        <v>303</v>
      </c>
      <c r="AF11" s="885">
        <f t="shared" si="9"/>
        <v>576</v>
      </c>
      <c r="AG11" s="885">
        <f t="shared" si="9"/>
        <v>31674.6</v>
      </c>
      <c r="AH11" s="885">
        <f t="shared" si="9"/>
        <v>574</v>
      </c>
      <c r="AI11" s="885">
        <f t="shared" si="9"/>
        <v>1695</v>
      </c>
      <c r="AJ11" s="886">
        <f t="shared" si="9"/>
        <v>139591.1</v>
      </c>
    </row>
    <row r="12" spans="1:36" outlineLevel="2" x14ac:dyDescent="0.25">
      <c r="A12" s="301" t="s">
        <v>412</v>
      </c>
      <c r="B12" s="302" t="s">
        <v>120</v>
      </c>
      <c r="C12" s="303">
        <v>25001</v>
      </c>
      <c r="D12" s="839">
        <v>4</v>
      </c>
      <c r="E12" s="840">
        <v>6</v>
      </c>
      <c r="F12" s="840">
        <v>2</v>
      </c>
      <c r="G12" s="840">
        <v>9</v>
      </c>
      <c r="H12" s="841">
        <f t="shared" ref="H12:H19" si="10">IFERROR(E12*F12*G12,"0")</f>
        <v>108</v>
      </c>
      <c r="I12" s="842">
        <v>2</v>
      </c>
      <c r="J12" s="840">
        <v>24</v>
      </c>
      <c r="K12" s="840">
        <v>2</v>
      </c>
      <c r="L12" s="840">
        <v>9</v>
      </c>
      <c r="M12" s="843">
        <f t="shared" ref="M12:M19" si="11">IFERROR(J12*K12*L12,"0")</f>
        <v>432</v>
      </c>
      <c r="N12" s="839">
        <v>15</v>
      </c>
      <c r="O12" s="840">
        <v>2</v>
      </c>
      <c r="P12" s="840">
        <v>15</v>
      </c>
      <c r="Q12" s="841">
        <f t="shared" ref="Q12:Q19" si="12">IFERROR(O12*P12,"0")</f>
        <v>30</v>
      </c>
      <c r="R12" s="844">
        <f t="shared" ref="R12:R19" si="13">Q12+M12+H12</f>
        <v>570</v>
      </c>
      <c r="S12" s="845">
        <v>12</v>
      </c>
      <c r="T12" s="846">
        <v>4</v>
      </c>
      <c r="U12" s="846">
        <v>2</v>
      </c>
      <c r="V12" s="846">
        <v>9</v>
      </c>
      <c r="W12" s="847">
        <f t="shared" ref="W12:W19" si="14">IFERROR(T12*U12*V12,"0")</f>
        <v>72</v>
      </c>
      <c r="X12" s="848">
        <v>3</v>
      </c>
      <c r="Y12" s="846">
        <v>15</v>
      </c>
      <c r="Z12" s="846">
        <v>2</v>
      </c>
      <c r="AA12" s="846">
        <v>8</v>
      </c>
      <c r="AB12" s="849">
        <f t="shared" ref="AB12:AB19" si="15">IFERROR(Y12*Z12*AA12,"0")</f>
        <v>240</v>
      </c>
      <c r="AC12" s="845">
        <v>11</v>
      </c>
      <c r="AD12" s="846">
        <v>2</v>
      </c>
      <c r="AE12" s="846">
        <v>8</v>
      </c>
      <c r="AF12" s="849">
        <f t="shared" ref="AF12:AF19" si="16">IFERROR(AD12*AE12,"0")</f>
        <v>16</v>
      </c>
      <c r="AG12" s="850">
        <f t="shared" ref="AG12:AG19" si="17">AF12+AB12+W12</f>
        <v>328</v>
      </c>
      <c r="AH12" s="851">
        <v>45</v>
      </c>
      <c r="AI12" s="852">
        <v>270</v>
      </c>
      <c r="AJ12" s="853">
        <f t="shared" ref="AJ12:AJ19" si="18">AI12+AG12+R12</f>
        <v>1168</v>
      </c>
    </row>
    <row r="13" spans="1:36" outlineLevel="2" x14ac:dyDescent="0.25">
      <c r="A13" s="213" t="s">
        <v>412</v>
      </c>
      <c r="B13" s="69" t="s">
        <v>119</v>
      </c>
      <c r="C13" s="70">
        <v>25307</v>
      </c>
      <c r="D13" s="855" t="s">
        <v>145</v>
      </c>
      <c r="E13" s="856" t="s">
        <v>145</v>
      </c>
      <c r="F13" s="856" t="s">
        <v>145</v>
      </c>
      <c r="G13" s="856" t="s">
        <v>145</v>
      </c>
      <c r="H13" s="859" t="str">
        <f t="shared" si="10"/>
        <v>0</v>
      </c>
      <c r="I13" s="857" t="s">
        <v>145</v>
      </c>
      <c r="J13" s="856" t="s">
        <v>145</v>
      </c>
      <c r="K13" s="856" t="s">
        <v>145</v>
      </c>
      <c r="L13" s="856" t="s">
        <v>145</v>
      </c>
      <c r="M13" s="858" t="str">
        <f t="shared" si="11"/>
        <v>0</v>
      </c>
      <c r="N13" s="855" t="s">
        <v>145</v>
      </c>
      <c r="O13" s="856" t="s">
        <v>145</v>
      </c>
      <c r="P13" s="856" t="s">
        <v>145</v>
      </c>
      <c r="Q13" s="859" t="str">
        <f t="shared" si="12"/>
        <v>0</v>
      </c>
      <c r="R13" s="860">
        <f t="shared" si="13"/>
        <v>0</v>
      </c>
      <c r="S13" s="861">
        <v>15</v>
      </c>
      <c r="T13" s="862">
        <v>32</v>
      </c>
      <c r="U13" s="862">
        <v>2</v>
      </c>
      <c r="V13" s="862">
        <v>11</v>
      </c>
      <c r="W13" s="863">
        <f t="shared" si="14"/>
        <v>704</v>
      </c>
      <c r="X13" s="864">
        <v>3</v>
      </c>
      <c r="Y13" s="862">
        <v>8</v>
      </c>
      <c r="Z13" s="862">
        <v>2</v>
      </c>
      <c r="AA13" s="862">
        <v>11</v>
      </c>
      <c r="AB13" s="865">
        <f t="shared" si="15"/>
        <v>176</v>
      </c>
      <c r="AC13" s="861">
        <v>4</v>
      </c>
      <c r="AD13" s="862">
        <v>2</v>
      </c>
      <c r="AE13" s="862">
        <v>16</v>
      </c>
      <c r="AF13" s="865">
        <f t="shared" si="16"/>
        <v>32</v>
      </c>
      <c r="AG13" s="866">
        <f t="shared" si="17"/>
        <v>912</v>
      </c>
      <c r="AH13" s="867">
        <v>62</v>
      </c>
      <c r="AI13" s="868">
        <v>172</v>
      </c>
      <c r="AJ13" s="869">
        <f t="shared" si="18"/>
        <v>1084</v>
      </c>
    </row>
    <row r="14" spans="1:36" outlineLevel="2" x14ac:dyDescent="0.25">
      <c r="A14" s="213" t="s">
        <v>412</v>
      </c>
      <c r="B14" s="69" t="s">
        <v>118</v>
      </c>
      <c r="C14" s="70">
        <v>25324</v>
      </c>
      <c r="D14" s="855" t="s">
        <v>145</v>
      </c>
      <c r="E14" s="856" t="s">
        <v>145</v>
      </c>
      <c r="F14" s="856" t="s">
        <v>145</v>
      </c>
      <c r="G14" s="856" t="s">
        <v>145</v>
      </c>
      <c r="H14" s="859" t="str">
        <f t="shared" si="10"/>
        <v>0</v>
      </c>
      <c r="I14" s="857" t="s">
        <v>145</v>
      </c>
      <c r="J14" s="856" t="s">
        <v>145</v>
      </c>
      <c r="K14" s="856" t="s">
        <v>145</v>
      </c>
      <c r="L14" s="856" t="s">
        <v>145</v>
      </c>
      <c r="M14" s="858" t="str">
        <f t="shared" si="11"/>
        <v>0</v>
      </c>
      <c r="N14" s="855" t="s">
        <v>145</v>
      </c>
      <c r="O14" s="856" t="s">
        <v>145</v>
      </c>
      <c r="P14" s="856" t="s">
        <v>145</v>
      </c>
      <c r="Q14" s="859" t="str">
        <f t="shared" si="12"/>
        <v>0</v>
      </c>
      <c r="R14" s="860">
        <f t="shared" si="13"/>
        <v>0</v>
      </c>
      <c r="S14" s="861" t="s">
        <v>145</v>
      </c>
      <c r="T14" s="862" t="s">
        <v>145</v>
      </c>
      <c r="U14" s="862" t="s">
        <v>145</v>
      </c>
      <c r="V14" s="862" t="s">
        <v>145</v>
      </c>
      <c r="W14" s="863" t="str">
        <f t="shared" si="14"/>
        <v>0</v>
      </c>
      <c r="X14" s="864" t="s">
        <v>145</v>
      </c>
      <c r="Y14" s="862" t="s">
        <v>145</v>
      </c>
      <c r="Z14" s="862" t="s">
        <v>145</v>
      </c>
      <c r="AA14" s="862" t="s">
        <v>145</v>
      </c>
      <c r="AB14" s="865" t="str">
        <f t="shared" si="15"/>
        <v>0</v>
      </c>
      <c r="AC14" s="861" t="s">
        <v>145</v>
      </c>
      <c r="AD14" s="862" t="s">
        <v>145</v>
      </c>
      <c r="AE14" s="862" t="s">
        <v>145</v>
      </c>
      <c r="AF14" s="865" t="str">
        <f t="shared" si="16"/>
        <v>0</v>
      </c>
      <c r="AG14" s="866">
        <f t="shared" si="17"/>
        <v>0</v>
      </c>
      <c r="AH14" s="867">
        <v>78</v>
      </c>
      <c r="AI14" s="868">
        <v>82</v>
      </c>
      <c r="AJ14" s="869">
        <f t="shared" si="18"/>
        <v>82</v>
      </c>
    </row>
    <row r="15" spans="1:36" outlineLevel="2" x14ac:dyDescent="0.25">
      <c r="A15" s="213" t="s">
        <v>412</v>
      </c>
      <c r="B15" s="69" t="s">
        <v>117</v>
      </c>
      <c r="C15" s="70">
        <v>25368</v>
      </c>
      <c r="D15" s="855" t="s">
        <v>145</v>
      </c>
      <c r="E15" s="856" t="s">
        <v>145</v>
      </c>
      <c r="F15" s="856" t="s">
        <v>145</v>
      </c>
      <c r="G15" s="856" t="s">
        <v>145</v>
      </c>
      <c r="H15" s="859" t="str">
        <f t="shared" si="10"/>
        <v>0</v>
      </c>
      <c r="I15" s="857" t="s">
        <v>145</v>
      </c>
      <c r="J15" s="856" t="s">
        <v>145</v>
      </c>
      <c r="K15" s="856" t="s">
        <v>145</v>
      </c>
      <c r="L15" s="856" t="s">
        <v>145</v>
      </c>
      <c r="M15" s="858" t="str">
        <f t="shared" si="11"/>
        <v>0</v>
      </c>
      <c r="N15" s="855" t="s">
        <v>145</v>
      </c>
      <c r="O15" s="856" t="s">
        <v>145</v>
      </c>
      <c r="P15" s="856" t="s">
        <v>145</v>
      </c>
      <c r="Q15" s="859" t="str">
        <f t="shared" si="12"/>
        <v>0</v>
      </c>
      <c r="R15" s="860">
        <f t="shared" si="13"/>
        <v>0</v>
      </c>
      <c r="S15" s="861">
        <v>30</v>
      </c>
      <c r="T15" s="862">
        <v>110</v>
      </c>
      <c r="U15" s="862">
        <v>2</v>
      </c>
      <c r="V15" s="862">
        <v>12</v>
      </c>
      <c r="W15" s="863">
        <f t="shared" si="14"/>
        <v>2640</v>
      </c>
      <c r="X15" s="864">
        <v>2</v>
      </c>
      <c r="Y15" s="862">
        <v>15</v>
      </c>
      <c r="Z15" s="862">
        <v>2</v>
      </c>
      <c r="AA15" s="862">
        <v>12</v>
      </c>
      <c r="AB15" s="865">
        <f t="shared" si="15"/>
        <v>360</v>
      </c>
      <c r="AC15" s="861">
        <v>52</v>
      </c>
      <c r="AD15" s="862">
        <v>3</v>
      </c>
      <c r="AE15" s="862">
        <v>208</v>
      </c>
      <c r="AF15" s="865">
        <f t="shared" si="16"/>
        <v>624</v>
      </c>
      <c r="AG15" s="866">
        <f t="shared" si="17"/>
        <v>3624</v>
      </c>
      <c r="AH15" s="867">
        <v>13</v>
      </c>
      <c r="AI15" s="868">
        <v>15</v>
      </c>
      <c r="AJ15" s="869">
        <f t="shared" si="18"/>
        <v>3639</v>
      </c>
    </row>
    <row r="16" spans="1:36" outlineLevel="2" x14ac:dyDescent="0.25">
      <c r="A16" s="213" t="s">
        <v>412</v>
      </c>
      <c r="B16" s="69" t="s">
        <v>116</v>
      </c>
      <c r="C16" s="70">
        <v>25483</v>
      </c>
      <c r="D16" s="855" t="s">
        <v>145</v>
      </c>
      <c r="E16" s="856" t="s">
        <v>145</v>
      </c>
      <c r="F16" s="856" t="s">
        <v>145</v>
      </c>
      <c r="G16" s="856" t="s">
        <v>145</v>
      </c>
      <c r="H16" s="859" t="str">
        <f t="shared" si="10"/>
        <v>0</v>
      </c>
      <c r="I16" s="857" t="s">
        <v>145</v>
      </c>
      <c r="J16" s="856" t="s">
        <v>145</v>
      </c>
      <c r="K16" s="856" t="s">
        <v>145</v>
      </c>
      <c r="L16" s="856" t="s">
        <v>145</v>
      </c>
      <c r="M16" s="858" t="str">
        <f t="shared" si="11"/>
        <v>0</v>
      </c>
      <c r="N16" s="855" t="s">
        <v>145</v>
      </c>
      <c r="O16" s="856" t="s">
        <v>145</v>
      </c>
      <c r="P16" s="856" t="s">
        <v>145</v>
      </c>
      <c r="Q16" s="859" t="str">
        <f t="shared" si="12"/>
        <v>0</v>
      </c>
      <c r="R16" s="860">
        <f t="shared" si="13"/>
        <v>0</v>
      </c>
      <c r="S16" s="861" t="s">
        <v>145</v>
      </c>
      <c r="T16" s="862" t="s">
        <v>145</v>
      </c>
      <c r="U16" s="862" t="s">
        <v>145</v>
      </c>
      <c r="V16" s="862" t="s">
        <v>145</v>
      </c>
      <c r="W16" s="863" t="str">
        <f t="shared" si="14"/>
        <v>0</v>
      </c>
      <c r="X16" s="864">
        <v>4</v>
      </c>
      <c r="Y16" s="862">
        <v>21</v>
      </c>
      <c r="Z16" s="862">
        <v>2</v>
      </c>
      <c r="AA16" s="862">
        <v>11</v>
      </c>
      <c r="AB16" s="865">
        <f t="shared" si="15"/>
        <v>462</v>
      </c>
      <c r="AC16" s="861" t="s">
        <v>145</v>
      </c>
      <c r="AD16" s="862" t="s">
        <v>145</v>
      </c>
      <c r="AE16" s="862" t="s">
        <v>145</v>
      </c>
      <c r="AF16" s="865" t="str">
        <f t="shared" si="16"/>
        <v>0</v>
      </c>
      <c r="AG16" s="866">
        <f t="shared" si="17"/>
        <v>462</v>
      </c>
      <c r="AH16" s="867">
        <v>14</v>
      </c>
      <c r="AI16" s="868">
        <v>30</v>
      </c>
      <c r="AJ16" s="869">
        <f t="shared" si="18"/>
        <v>492</v>
      </c>
    </row>
    <row r="17" spans="1:36" outlineLevel="2" x14ac:dyDescent="0.25">
      <c r="A17" s="213" t="s">
        <v>412</v>
      </c>
      <c r="B17" s="69" t="s">
        <v>115</v>
      </c>
      <c r="C17" s="70">
        <v>25488</v>
      </c>
      <c r="D17" s="855">
        <v>1</v>
      </c>
      <c r="E17" s="856">
        <v>20</v>
      </c>
      <c r="F17" s="856">
        <v>2.5</v>
      </c>
      <c r="G17" s="856">
        <v>10</v>
      </c>
      <c r="H17" s="859">
        <f t="shared" si="10"/>
        <v>500</v>
      </c>
      <c r="I17" s="857">
        <v>1</v>
      </c>
      <c r="J17" s="856">
        <v>24</v>
      </c>
      <c r="K17" s="856">
        <v>2.5</v>
      </c>
      <c r="L17" s="856">
        <v>11</v>
      </c>
      <c r="M17" s="858">
        <f t="shared" si="11"/>
        <v>660</v>
      </c>
      <c r="N17" s="855" t="s">
        <v>145</v>
      </c>
      <c r="O17" s="856" t="s">
        <v>145</v>
      </c>
      <c r="P17" s="856" t="s">
        <v>145</v>
      </c>
      <c r="Q17" s="859" t="str">
        <f t="shared" si="12"/>
        <v>0</v>
      </c>
      <c r="R17" s="860">
        <f t="shared" si="13"/>
        <v>1160</v>
      </c>
      <c r="S17" s="861">
        <v>1</v>
      </c>
      <c r="T17" s="862">
        <v>22</v>
      </c>
      <c r="U17" s="862">
        <v>2.5</v>
      </c>
      <c r="V17" s="862">
        <v>11</v>
      </c>
      <c r="W17" s="863">
        <f t="shared" si="14"/>
        <v>605</v>
      </c>
      <c r="X17" s="864" t="s">
        <v>145</v>
      </c>
      <c r="Y17" s="862" t="s">
        <v>145</v>
      </c>
      <c r="Z17" s="862" t="s">
        <v>145</v>
      </c>
      <c r="AA17" s="862" t="s">
        <v>145</v>
      </c>
      <c r="AB17" s="865" t="str">
        <f t="shared" si="15"/>
        <v>0</v>
      </c>
      <c r="AC17" s="861">
        <v>3</v>
      </c>
      <c r="AD17" s="862">
        <v>2.5</v>
      </c>
      <c r="AE17" s="862">
        <v>10</v>
      </c>
      <c r="AF17" s="865">
        <f t="shared" si="16"/>
        <v>25</v>
      </c>
      <c r="AG17" s="866">
        <f t="shared" si="17"/>
        <v>630</v>
      </c>
      <c r="AH17" s="867">
        <v>30</v>
      </c>
      <c r="AI17" s="868">
        <v>100</v>
      </c>
      <c r="AJ17" s="869">
        <f t="shared" si="18"/>
        <v>1890</v>
      </c>
    </row>
    <row r="18" spans="1:36" outlineLevel="2" x14ac:dyDescent="0.25">
      <c r="A18" s="213" t="s">
        <v>412</v>
      </c>
      <c r="B18" s="69" t="s">
        <v>114</v>
      </c>
      <c r="C18" s="70">
        <v>25612</v>
      </c>
      <c r="D18" s="855" t="s">
        <v>145</v>
      </c>
      <c r="E18" s="856" t="s">
        <v>145</v>
      </c>
      <c r="F18" s="856" t="s">
        <v>145</v>
      </c>
      <c r="G18" s="856" t="s">
        <v>145</v>
      </c>
      <c r="H18" s="859" t="str">
        <f t="shared" si="10"/>
        <v>0</v>
      </c>
      <c r="I18" s="857">
        <v>1</v>
      </c>
      <c r="J18" s="856">
        <v>1600</v>
      </c>
      <c r="K18" s="856">
        <v>2</v>
      </c>
      <c r="L18" s="856">
        <v>11.5</v>
      </c>
      <c r="M18" s="858">
        <f t="shared" si="11"/>
        <v>36800</v>
      </c>
      <c r="N18" s="855">
        <v>1</v>
      </c>
      <c r="O18" s="856">
        <v>2</v>
      </c>
      <c r="P18" s="856">
        <v>6000</v>
      </c>
      <c r="Q18" s="859">
        <f t="shared" si="12"/>
        <v>12000</v>
      </c>
      <c r="R18" s="860">
        <f t="shared" si="13"/>
        <v>48800</v>
      </c>
      <c r="S18" s="861" t="s">
        <v>145</v>
      </c>
      <c r="T18" s="862" t="s">
        <v>145</v>
      </c>
      <c r="U18" s="862" t="s">
        <v>145</v>
      </c>
      <c r="V18" s="862" t="s">
        <v>145</v>
      </c>
      <c r="W18" s="863" t="str">
        <f t="shared" si="14"/>
        <v>0</v>
      </c>
      <c r="X18" s="864">
        <v>1</v>
      </c>
      <c r="Y18" s="862">
        <v>12</v>
      </c>
      <c r="Z18" s="862">
        <v>2</v>
      </c>
      <c r="AA18" s="862">
        <v>10</v>
      </c>
      <c r="AB18" s="865">
        <f t="shared" si="15"/>
        <v>240</v>
      </c>
      <c r="AC18" s="861">
        <v>5</v>
      </c>
      <c r="AD18" s="862">
        <v>2</v>
      </c>
      <c r="AE18" s="862">
        <v>15</v>
      </c>
      <c r="AF18" s="865">
        <f t="shared" si="16"/>
        <v>30</v>
      </c>
      <c r="AG18" s="866">
        <f t="shared" si="17"/>
        <v>270</v>
      </c>
      <c r="AH18" s="867">
        <v>7</v>
      </c>
      <c r="AI18" s="868">
        <v>150</v>
      </c>
      <c r="AJ18" s="869">
        <f t="shared" si="18"/>
        <v>49220</v>
      </c>
    </row>
    <row r="19" spans="1:36" ht="15.75" outlineLevel="2" thickBot="1" x14ac:dyDescent="0.3">
      <c r="A19" s="298" t="s">
        <v>412</v>
      </c>
      <c r="B19" s="299" t="s">
        <v>113</v>
      </c>
      <c r="C19" s="300">
        <v>25815</v>
      </c>
      <c r="D19" s="870" t="s">
        <v>145</v>
      </c>
      <c r="E19" s="871" t="s">
        <v>145</v>
      </c>
      <c r="F19" s="871" t="s">
        <v>145</v>
      </c>
      <c r="G19" s="871" t="s">
        <v>145</v>
      </c>
      <c r="H19" s="872" t="str">
        <f t="shared" si="10"/>
        <v>0</v>
      </c>
      <c r="I19" s="873" t="s">
        <v>145</v>
      </c>
      <c r="J19" s="871" t="s">
        <v>145</v>
      </c>
      <c r="K19" s="871" t="s">
        <v>145</v>
      </c>
      <c r="L19" s="871" t="s">
        <v>145</v>
      </c>
      <c r="M19" s="874" t="str">
        <f t="shared" si="11"/>
        <v>0</v>
      </c>
      <c r="N19" s="870" t="s">
        <v>145</v>
      </c>
      <c r="O19" s="871" t="s">
        <v>145</v>
      </c>
      <c r="P19" s="871" t="s">
        <v>145</v>
      </c>
      <c r="Q19" s="872" t="str">
        <f t="shared" si="12"/>
        <v>0</v>
      </c>
      <c r="R19" s="875">
        <f t="shared" si="13"/>
        <v>0</v>
      </c>
      <c r="S19" s="876">
        <v>2</v>
      </c>
      <c r="T19" s="877">
        <v>6</v>
      </c>
      <c r="U19" s="877">
        <v>2.2000000000000002</v>
      </c>
      <c r="V19" s="877">
        <v>11</v>
      </c>
      <c r="W19" s="878">
        <f t="shared" si="14"/>
        <v>145.20000000000002</v>
      </c>
      <c r="X19" s="879">
        <v>53</v>
      </c>
      <c r="Y19" s="877">
        <v>46</v>
      </c>
      <c r="Z19" s="877">
        <v>2</v>
      </c>
      <c r="AA19" s="877">
        <v>8</v>
      </c>
      <c r="AB19" s="880">
        <f t="shared" si="15"/>
        <v>736</v>
      </c>
      <c r="AC19" s="876" t="s">
        <v>145</v>
      </c>
      <c r="AD19" s="877" t="s">
        <v>145</v>
      </c>
      <c r="AE19" s="877" t="s">
        <v>145</v>
      </c>
      <c r="AF19" s="880" t="str">
        <f t="shared" si="16"/>
        <v>0</v>
      </c>
      <c r="AG19" s="881">
        <f t="shared" si="17"/>
        <v>881.2</v>
      </c>
      <c r="AH19" s="882">
        <v>29</v>
      </c>
      <c r="AI19" s="883">
        <v>85</v>
      </c>
      <c r="AJ19" s="884">
        <f t="shared" si="18"/>
        <v>966.2</v>
      </c>
    </row>
    <row r="20" spans="1:36" ht="15.75" outlineLevel="1" thickBot="1" x14ac:dyDescent="0.3">
      <c r="A20" s="305" t="s">
        <v>538</v>
      </c>
      <c r="B20" s="306"/>
      <c r="C20" s="289"/>
      <c r="D20" s="885">
        <f>SUBTOTAL(9,D12:D19)</f>
        <v>5</v>
      </c>
      <c r="E20" s="885">
        <f>SUBTOTAL(9,E12:E19)</f>
        <v>26</v>
      </c>
      <c r="F20" s="885"/>
      <c r="G20" s="885"/>
      <c r="H20" s="885">
        <f>SUBTOTAL(9,H12:H19)</f>
        <v>608</v>
      </c>
      <c r="I20" s="885">
        <f>SUBTOTAL(9,I12:I19)</f>
        <v>4</v>
      </c>
      <c r="J20" s="885">
        <f>SUBTOTAL(9,J12:J19)</f>
        <v>1648</v>
      </c>
      <c r="K20" s="885"/>
      <c r="L20" s="885"/>
      <c r="M20" s="885">
        <f>SUBTOTAL(9,M12:M19)</f>
        <v>37892</v>
      </c>
      <c r="N20" s="885">
        <f>SUBTOTAL(9,N12:N19)</f>
        <v>16</v>
      </c>
      <c r="O20" s="885"/>
      <c r="P20" s="885">
        <f>SUBTOTAL(9,P12:P19)</f>
        <v>6015</v>
      </c>
      <c r="Q20" s="885">
        <f>SUBTOTAL(9,Q12:Q19)</f>
        <v>12030</v>
      </c>
      <c r="R20" s="885">
        <f>SUBTOTAL(9,R12:R19)</f>
        <v>50530</v>
      </c>
      <c r="S20" s="885">
        <f>SUBTOTAL(9,S12:S19)</f>
        <v>60</v>
      </c>
      <c r="T20" s="885">
        <f>SUBTOTAL(9,T12:T19)</f>
        <v>174</v>
      </c>
      <c r="U20" s="885"/>
      <c r="V20" s="885"/>
      <c r="W20" s="885">
        <f>SUBTOTAL(9,W12:W19)</f>
        <v>4166.2</v>
      </c>
      <c r="X20" s="885">
        <f>SUBTOTAL(9,X12:X19)</f>
        <v>66</v>
      </c>
      <c r="Y20" s="885">
        <f>SUBTOTAL(9,Y12:Y19)</f>
        <v>117</v>
      </c>
      <c r="Z20" s="885"/>
      <c r="AA20" s="885"/>
      <c r="AB20" s="885">
        <f>SUBTOTAL(9,AB12:AB19)</f>
        <v>2214</v>
      </c>
      <c r="AC20" s="885">
        <f>SUBTOTAL(9,AC12:AC19)</f>
        <v>75</v>
      </c>
      <c r="AD20" s="885"/>
      <c r="AE20" s="885">
        <f t="shared" ref="AE20:AJ20" si="19">SUBTOTAL(9,AE12:AE19)</f>
        <v>257</v>
      </c>
      <c r="AF20" s="885">
        <f t="shared" si="19"/>
        <v>727</v>
      </c>
      <c r="AG20" s="885">
        <f t="shared" si="19"/>
        <v>7107.2</v>
      </c>
      <c r="AH20" s="885">
        <f t="shared" si="19"/>
        <v>278</v>
      </c>
      <c r="AI20" s="885">
        <f t="shared" si="19"/>
        <v>904</v>
      </c>
      <c r="AJ20" s="886">
        <f t="shared" si="19"/>
        <v>58541.2</v>
      </c>
    </row>
    <row r="21" spans="1:36" outlineLevel="2" x14ac:dyDescent="0.25">
      <c r="A21" s="301" t="s">
        <v>419</v>
      </c>
      <c r="B21" s="302" t="s">
        <v>112</v>
      </c>
      <c r="C21" s="303">
        <v>25148</v>
      </c>
      <c r="D21" s="839" t="s">
        <v>145</v>
      </c>
      <c r="E21" s="840" t="s">
        <v>145</v>
      </c>
      <c r="F21" s="840" t="s">
        <v>145</v>
      </c>
      <c r="G21" s="840" t="s">
        <v>145</v>
      </c>
      <c r="H21" s="841" t="str">
        <f>IFERROR(E21*F21*G21,"0")</f>
        <v>0</v>
      </c>
      <c r="I21" s="842" t="s">
        <v>145</v>
      </c>
      <c r="J21" s="840" t="s">
        <v>145</v>
      </c>
      <c r="K21" s="840" t="s">
        <v>145</v>
      </c>
      <c r="L21" s="840" t="s">
        <v>145</v>
      </c>
      <c r="M21" s="843" t="str">
        <f>IFERROR(J21*K21*L21,"0")</f>
        <v>0</v>
      </c>
      <c r="N21" s="839" t="s">
        <v>145</v>
      </c>
      <c r="O21" s="840" t="s">
        <v>145</v>
      </c>
      <c r="P21" s="840" t="s">
        <v>145</v>
      </c>
      <c r="Q21" s="841" t="str">
        <f>IFERROR(O21*P21,"0")</f>
        <v>0</v>
      </c>
      <c r="R21" s="844">
        <f>Q21+M21+H21</f>
        <v>0</v>
      </c>
      <c r="S21" s="845">
        <v>90</v>
      </c>
      <c r="T21" s="846">
        <v>240</v>
      </c>
      <c r="U21" s="846">
        <v>2</v>
      </c>
      <c r="V21" s="846">
        <v>8</v>
      </c>
      <c r="W21" s="847">
        <f>IFERROR(T21*U21*V21,"0")</f>
        <v>3840</v>
      </c>
      <c r="X21" s="848" t="s">
        <v>145</v>
      </c>
      <c r="Y21" s="846" t="s">
        <v>145</v>
      </c>
      <c r="Z21" s="846" t="s">
        <v>145</v>
      </c>
      <c r="AA21" s="846" t="s">
        <v>145</v>
      </c>
      <c r="AB21" s="849" t="str">
        <f>IFERROR(Y21*Z21*AA21,"0")</f>
        <v>0</v>
      </c>
      <c r="AC21" s="845">
        <v>50</v>
      </c>
      <c r="AD21" s="846">
        <v>2</v>
      </c>
      <c r="AE21" s="846">
        <v>715</v>
      </c>
      <c r="AF21" s="849">
        <f>IFERROR(AD21*AE21,"0")</f>
        <v>1430</v>
      </c>
      <c r="AG21" s="850">
        <f>AF21+AB21+W21</f>
        <v>5270</v>
      </c>
      <c r="AH21" s="851">
        <v>245</v>
      </c>
      <c r="AI21" s="852">
        <v>980</v>
      </c>
      <c r="AJ21" s="853">
        <f>AI21+AG21+R21</f>
        <v>6250</v>
      </c>
    </row>
    <row r="22" spans="1:36" outlineLevel="2" x14ac:dyDescent="0.25">
      <c r="A22" s="213" t="s">
        <v>419</v>
      </c>
      <c r="B22" s="69" t="s">
        <v>111</v>
      </c>
      <c r="C22" s="70">
        <v>25320</v>
      </c>
      <c r="D22" s="855" t="s">
        <v>145</v>
      </c>
      <c r="E22" s="856" t="s">
        <v>145</v>
      </c>
      <c r="F22" s="856" t="s">
        <v>145</v>
      </c>
      <c r="G22" s="856" t="s">
        <v>145</v>
      </c>
      <c r="H22" s="859" t="str">
        <f>IFERROR(E22*F22*G22,"0")</f>
        <v>0</v>
      </c>
      <c r="I22" s="857">
        <v>3</v>
      </c>
      <c r="J22" s="856">
        <v>600</v>
      </c>
      <c r="K22" s="856">
        <v>2.5</v>
      </c>
      <c r="L22" s="856">
        <v>12</v>
      </c>
      <c r="M22" s="858">
        <f>IFERROR(J22*K22*L22,"0")</f>
        <v>18000</v>
      </c>
      <c r="N22" s="855">
        <v>3</v>
      </c>
      <c r="O22" s="856">
        <v>2</v>
      </c>
      <c r="P22" s="856">
        <v>400</v>
      </c>
      <c r="Q22" s="859">
        <f>IFERROR(O22*P22,"0")</f>
        <v>800</v>
      </c>
      <c r="R22" s="860">
        <f>Q22+M22+H22</f>
        <v>18800</v>
      </c>
      <c r="S22" s="861">
        <v>106</v>
      </c>
      <c r="T22" s="862">
        <v>348</v>
      </c>
      <c r="U22" s="862">
        <v>2</v>
      </c>
      <c r="V22" s="862">
        <v>10</v>
      </c>
      <c r="W22" s="863">
        <f>IFERROR(T22*U22*V22,"0")</f>
        <v>6960</v>
      </c>
      <c r="X22" s="864">
        <v>7</v>
      </c>
      <c r="Y22" s="862">
        <v>43</v>
      </c>
      <c r="Z22" s="862">
        <v>2</v>
      </c>
      <c r="AA22" s="862">
        <v>10</v>
      </c>
      <c r="AB22" s="865">
        <f>IFERROR(Y22*Z22*AA22,"0")</f>
        <v>860</v>
      </c>
      <c r="AC22" s="861">
        <v>73</v>
      </c>
      <c r="AD22" s="862">
        <v>2</v>
      </c>
      <c r="AE22" s="862">
        <v>310</v>
      </c>
      <c r="AF22" s="865">
        <f>IFERROR(AD22*AE22,"0")</f>
        <v>620</v>
      </c>
      <c r="AG22" s="866">
        <f>AF22+AB22+W22</f>
        <v>8440</v>
      </c>
      <c r="AH22" s="867">
        <v>73</v>
      </c>
      <c r="AI22" s="868">
        <v>182</v>
      </c>
      <c r="AJ22" s="869">
        <f>AI22+AG22+R22</f>
        <v>27422</v>
      </c>
    </row>
    <row r="23" spans="1:36" ht="15.75" outlineLevel="2" thickBot="1" x14ac:dyDescent="0.3">
      <c r="A23" s="298" t="s">
        <v>419</v>
      </c>
      <c r="B23" s="299" t="s">
        <v>110</v>
      </c>
      <c r="C23" s="300">
        <v>25572</v>
      </c>
      <c r="D23" s="870" t="s">
        <v>145</v>
      </c>
      <c r="E23" s="871" t="s">
        <v>145</v>
      </c>
      <c r="F23" s="871" t="s">
        <v>145</v>
      </c>
      <c r="G23" s="871" t="s">
        <v>145</v>
      </c>
      <c r="H23" s="872" t="str">
        <f>IFERROR(E23*F23*G23,"0")</f>
        <v>0</v>
      </c>
      <c r="I23" s="873" t="s">
        <v>145</v>
      </c>
      <c r="J23" s="871" t="s">
        <v>145</v>
      </c>
      <c r="K23" s="871" t="s">
        <v>145</v>
      </c>
      <c r="L23" s="871" t="s">
        <v>145</v>
      </c>
      <c r="M23" s="874" t="str">
        <f>IFERROR(J23*K23*L23,"0")</f>
        <v>0</v>
      </c>
      <c r="N23" s="870" t="s">
        <v>145</v>
      </c>
      <c r="O23" s="871" t="s">
        <v>145</v>
      </c>
      <c r="P23" s="871" t="s">
        <v>145</v>
      </c>
      <c r="Q23" s="872" t="str">
        <f>IFERROR(O23*P23,"0")</f>
        <v>0</v>
      </c>
      <c r="R23" s="875">
        <f>Q23+M23+H23</f>
        <v>0</v>
      </c>
      <c r="S23" s="876">
        <v>28</v>
      </c>
      <c r="T23" s="877">
        <v>512</v>
      </c>
      <c r="U23" s="877">
        <v>2</v>
      </c>
      <c r="V23" s="877">
        <v>8</v>
      </c>
      <c r="W23" s="878">
        <f>IFERROR(T23*U23*V23,"0")</f>
        <v>8192</v>
      </c>
      <c r="X23" s="879">
        <v>25</v>
      </c>
      <c r="Y23" s="877">
        <v>421</v>
      </c>
      <c r="Z23" s="877">
        <v>2</v>
      </c>
      <c r="AA23" s="877">
        <v>8</v>
      </c>
      <c r="AB23" s="880">
        <f>IFERROR(Y23*Z23*AA23,"0")</f>
        <v>6736</v>
      </c>
      <c r="AC23" s="876" t="s">
        <v>145</v>
      </c>
      <c r="AD23" s="877" t="s">
        <v>145</v>
      </c>
      <c r="AE23" s="877" t="s">
        <v>145</v>
      </c>
      <c r="AF23" s="880" t="str">
        <f>IFERROR(AD23*AE23,"0")</f>
        <v>0</v>
      </c>
      <c r="AG23" s="881">
        <f>AF23+AB23+W23</f>
        <v>14928</v>
      </c>
      <c r="AH23" s="882">
        <v>18</v>
      </c>
      <c r="AI23" s="883">
        <v>358</v>
      </c>
      <c r="AJ23" s="884">
        <f>AI23+AG23+R23</f>
        <v>15286</v>
      </c>
    </row>
    <row r="24" spans="1:36" ht="15.75" outlineLevel="1" thickBot="1" x14ac:dyDescent="0.3">
      <c r="A24" s="305" t="s">
        <v>539</v>
      </c>
      <c r="B24" s="306"/>
      <c r="C24" s="289"/>
      <c r="D24" s="885">
        <f>SUBTOTAL(9,D21:D23)</f>
        <v>0</v>
      </c>
      <c r="E24" s="885">
        <f>SUBTOTAL(9,E21:E23)</f>
        <v>0</v>
      </c>
      <c r="F24" s="885"/>
      <c r="G24" s="885"/>
      <c r="H24" s="885">
        <f>SUBTOTAL(9,H21:H23)</f>
        <v>0</v>
      </c>
      <c r="I24" s="885">
        <f>SUBTOTAL(9,I21:I23)</f>
        <v>3</v>
      </c>
      <c r="J24" s="885">
        <f>SUBTOTAL(9,J21:J23)</f>
        <v>600</v>
      </c>
      <c r="K24" s="885"/>
      <c r="L24" s="885"/>
      <c r="M24" s="885">
        <f>SUBTOTAL(9,M21:M23)</f>
        <v>18000</v>
      </c>
      <c r="N24" s="885">
        <f>SUBTOTAL(9,N21:N23)</f>
        <v>3</v>
      </c>
      <c r="O24" s="885"/>
      <c r="P24" s="885">
        <f>SUBTOTAL(9,P21:P23)</f>
        <v>400</v>
      </c>
      <c r="Q24" s="885">
        <f>SUBTOTAL(9,Q21:Q23)</f>
        <v>800</v>
      </c>
      <c r="R24" s="885">
        <f>SUBTOTAL(9,R21:R23)</f>
        <v>18800</v>
      </c>
      <c r="S24" s="885">
        <f>SUBTOTAL(9,S21:S23)</f>
        <v>224</v>
      </c>
      <c r="T24" s="885">
        <f>SUBTOTAL(9,T21:T23)</f>
        <v>1100</v>
      </c>
      <c r="U24" s="885"/>
      <c r="V24" s="885"/>
      <c r="W24" s="885">
        <f>SUBTOTAL(9,W21:W23)</f>
        <v>18992</v>
      </c>
      <c r="X24" s="885">
        <f>SUBTOTAL(9,X21:X23)</f>
        <v>32</v>
      </c>
      <c r="Y24" s="885">
        <f>SUBTOTAL(9,Y21:Y23)</f>
        <v>464</v>
      </c>
      <c r="Z24" s="885"/>
      <c r="AA24" s="885"/>
      <c r="AB24" s="885">
        <f>SUBTOTAL(9,AB21:AB23)</f>
        <v>7596</v>
      </c>
      <c r="AC24" s="885">
        <f>SUBTOTAL(9,AC21:AC23)</f>
        <v>123</v>
      </c>
      <c r="AD24" s="885"/>
      <c r="AE24" s="885">
        <f t="shared" ref="AE24:AJ24" si="20">SUBTOTAL(9,AE21:AE23)</f>
        <v>1025</v>
      </c>
      <c r="AF24" s="885">
        <f t="shared" si="20"/>
        <v>2050</v>
      </c>
      <c r="AG24" s="885">
        <f t="shared" si="20"/>
        <v>28638</v>
      </c>
      <c r="AH24" s="885">
        <f t="shared" si="20"/>
        <v>336</v>
      </c>
      <c r="AI24" s="885">
        <f t="shared" si="20"/>
        <v>1520</v>
      </c>
      <c r="AJ24" s="886">
        <f t="shared" si="20"/>
        <v>48958</v>
      </c>
    </row>
    <row r="25" spans="1:36" outlineLevel="2" x14ac:dyDescent="0.25">
      <c r="A25" s="301" t="s">
        <v>413</v>
      </c>
      <c r="B25" s="302" t="s">
        <v>109</v>
      </c>
      <c r="C25" s="303">
        <v>25019</v>
      </c>
      <c r="D25" s="839" t="s">
        <v>145</v>
      </c>
      <c r="E25" s="840" t="s">
        <v>145</v>
      </c>
      <c r="F25" s="840" t="s">
        <v>145</v>
      </c>
      <c r="G25" s="840" t="s">
        <v>145</v>
      </c>
      <c r="H25" s="841" t="str">
        <f t="shared" ref="H25:H36" si="21">IFERROR(E25*F25*G25,"0")</f>
        <v>0</v>
      </c>
      <c r="I25" s="842">
        <v>3</v>
      </c>
      <c r="J25" s="840">
        <v>65</v>
      </c>
      <c r="K25" s="840">
        <v>2</v>
      </c>
      <c r="L25" s="840">
        <v>100</v>
      </c>
      <c r="M25" s="843">
        <f t="shared" ref="M25:M36" si="22">IFERROR(J25*K25*L25,"0")</f>
        <v>13000</v>
      </c>
      <c r="N25" s="839">
        <v>11</v>
      </c>
      <c r="O25" s="840">
        <v>4</v>
      </c>
      <c r="P25" s="840">
        <v>2200</v>
      </c>
      <c r="Q25" s="841">
        <f t="shared" ref="Q25:Q36" si="23">IFERROR(O25*P25,"0")</f>
        <v>8800</v>
      </c>
      <c r="R25" s="844">
        <f t="shared" ref="R25:R36" si="24">Q25+M25+H25</f>
        <v>21800</v>
      </c>
      <c r="S25" s="845">
        <v>40</v>
      </c>
      <c r="T25" s="846">
        <v>151</v>
      </c>
      <c r="U25" s="846">
        <v>2</v>
      </c>
      <c r="V25" s="846">
        <v>10</v>
      </c>
      <c r="W25" s="847">
        <f t="shared" ref="W25:W36" si="25">IFERROR(T25*U25*V25,"0")</f>
        <v>3020</v>
      </c>
      <c r="X25" s="848" t="s">
        <v>145</v>
      </c>
      <c r="Y25" s="846" t="s">
        <v>145</v>
      </c>
      <c r="Z25" s="846" t="s">
        <v>145</v>
      </c>
      <c r="AA25" s="846" t="s">
        <v>145</v>
      </c>
      <c r="AB25" s="849" t="str">
        <f t="shared" ref="AB25:AB36" si="26">IFERROR(Y25*Z25*AA25,"0")</f>
        <v>0</v>
      </c>
      <c r="AC25" s="845">
        <v>14</v>
      </c>
      <c r="AD25" s="846">
        <v>2.5</v>
      </c>
      <c r="AE25" s="846">
        <v>250</v>
      </c>
      <c r="AF25" s="849">
        <f t="shared" ref="AF25:AF36" si="27">IFERROR(AD25*AE25,"0")</f>
        <v>625</v>
      </c>
      <c r="AG25" s="850">
        <f t="shared" ref="AG25:AG36" si="28">AF25+AB25+W25</f>
        <v>3645</v>
      </c>
      <c r="AH25" s="851">
        <v>80</v>
      </c>
      <c r="AI25" s="852">
        <v>205</v>
      </c>
      <c r="AJ25" s="853">
        <f t="shared" ref="AJ25:AJ36" si="29">AI25+AG25+R25</f>
        <v>25650</v>
      </c>
    </row>
    <row r="26" spans="1:36" outlineLevel="2" x14ac:dyDescent="0.25">
      <c r="A26" s="213" t="s">
        <v>413</v>
      </c>
      <c r="B26" s="69" t="s">
        <v>108</v>
      </c>
      <c r="C26" s="70">
        <v>25398</v>
      </c>
      <c r="D26" s="855" t="s">
        <v>145</v>
      </c>
      <c r="E26" s="856" t="s">
        <v>145</v>
      </c>
      <c r="F26" s="856" t="s">
        <v>145</v>
      </c>
      <c r="G26" s="856" t="s">
        <v>145</v>
      </c>
      <c r="H26" s="859" t="str">
        <f t="shared" si="21"/>
        <v>0</v>
      </c>
      <c r="I26" s="857" t="s">
        <v>145</v>
      </c>
      <c r="J26" s="856" t="s">
        <v>145</v>
      </c>
      <c r="K26" s="856" t="s">
        <v>145</v>
      </c>
      <c r="L26" s="856" t="s">
        <v>145</v>
      </c>
      <c r="M26" s="858" t="str">
        <f t="shared" si="22"/>
        <v>0</v>
      </c>
      <c r="N26" s="855" t="s">
        <v>145</v>
      </c>
      <c r="O26" s="856" t="s">
        <v>145</v>
      </c>
      <c r="P26" s="856" t="s">
        <v>145</v>
      </c>
      <c r="Q26" s="859" t="str">
        <f t="shared" si="23"/>
        <v>0</v>
      </c>
      <c r="R26" s="860">
        <f t="shared" si="24"/>
        <v>0</v>
      </c>
      <c r="S26" s="861">
        <v>30</v>
      </c>
      <c r="T26" s="862">
        <v>60</v>
      </c>
      <c r="U26" s="862">
        <v>2</v>
      </c>
      <c r="V26" s="862">
        <v>9</v>
      </c>
      <c r="W26" s="863">
        <f t="shared" si="25"/>
        <v>1080</v>
      </c>
      <c r="X26" s="864" t="s">
        <v>145</v>
      </c>
      <c r="Y26" s="862" t="s">
        <v>145</v>
      </c>
      <c r="Z26" s="862" t="s">
        <v>145</v>
      </c>
      <c r="AA26" s="862" t="s">
        <v>145</v>
      </c>
      <c r="AB26" s="865" t="str">
        <f t="shared" si="26"/>
        <v>0</v>
      </c>
      <c r="AC26" s="861">
        <v>10</v>
      </c>
      <c r="AD26" s="862">
        <v>2</v>
      </c>
      <c r="AE26" s="862">
        <v>20</v>
      </c>
      <c r="AF26" s="865">
        <f t="shared" si="27"/>
        <v>40</v>
      </c>
      <c r="AG26" s="866">
        <f t="shared" si="28"/>
        <v>1120</v>
      </c>
      <c r="AH26" s="867">
        <v>50</v>
      </c>
      <c r="AI26" s="868">
        <v>65</v>
      </c>
      <c r="AJ26" s="869">
        <f t="shared" si="29"/>
        <v>1185</v>
      </c>
    </row>
    <row r="27" spans="1:36" outlineLevel="2" x14ac:dyDescent="0.25">
      <c r="A27" s="213" t="s">
        <v>413</v>
      </c>
      <c r="B27" s="69" t="s">
        <v>107</v>
      </c>
      <c r="C27" s="70">
        <v>25402</v>
      </c>
      <c r="D27" s="855" t="s">
        <v>145</v>
      </c>
      <c r="E27" s="856" t="s">
        <v>145</v>
      </c>
      <c r="F27" s="856" t="s">
        <v>145</v>
      </c>
      <c r="G27" s="856" t="s">
        <v>145</v>
      </c>
      <c r="H27" s="859" t="str">
        <f t="shared" si="21"/>
        <v>0</v>
      </c>
      <c r="I27" s="857">
        <v>3</v>
      </c>
      <c r="J27" s="856">
        <v>330</v>
      </c>
      <c r="K27" s="856">
        <v>2.5</v>
      </c>
      <c r="L27" s="856">
        <v>10</v>
      </c>
      <c r="M27" s="858">
        <f t="shared" si="22"/>
        <v>8250</v>
      </c>
      <c r="N27" s="855">
        <v>2</v>
      </c>
      <c r="O27" s="856">
        <v>3</v>
      </c>
      <c r="P27" s="856">
        <v>300</v>
      </c>
      <c r="Q27" s="859">
        <f t="shared" si="23"/>
        <v>900</v>
      </c>
      <c r="R27" s="860">
        <f t="shared" si="24"/>
        <v>9150</v>
      </c>
      <c r="S27" s="861" t="s">
        <v>145</v>
      </c>
      <c r="T27" s="862" t="s">
        <v>145</v>
      </c>
      <c r="U27" s="862" t="s">
        <v>145</v>
      </c>
      <c r="V27" s="862" t="s">
        <v>145</v>
      </c>
      <c r="W27" s="863" t="str">
        <f t="shared" si="25"/>
        <v>0</v>
      </c>
      <c r="X27" s="864">
        <v>7</v>
      </c>
      <c r="Y27" s="862">
        <v>15</v>
      </c>
      <c r="Z27" s="862">
        <v>2.1</v>
      </c>
      <c r="AA27" s="862">
        <v>8</v>
      </c>
      <c r="AB27" s="865">
        <f t="shared" si="26"/>
        <v>252</v>
      </c>
      <c r="AC27" s="861">
        <v>3</v>
      </c>
      <c r="AD27" s="862">
        <v>3</v>
      </c>
      <c r="AE27" s="862">
        <v>25</v>
      </c>
      <c r="AF27" s="865">
        <f t="shared" si="27"/>
        <v>75</v>
      </c>
      <c r="AG27" s="866">
        <f t="shared" si="28"/>
        <v>327</v>
      </c>
      <c r="AH27" s="867">
        <v>45</v>
      </c>
      <c r="AI27" s="868">
        <v>210</v>
      </c>
      <c r="AJ27" s="869">
        <f t="shared" si="29"/>
        <v>9687</v>
      </c>
    </row>
    <row r="28" spans="1:36" outlineLevel="2" x14ac:dyDescent="0.25">
      <c r="A28" s="213" t="s">
        <v>413</v>
      </c>
      <c r="B28" s="69" t="s">
        <v>106</v>
      </c>
      <c r="C28" s="70">
        <v>25489</v>
      </c>
      <c r="D28" s="855" t="s">
        <v>145</v>
      </c>
      <c r="E28" s="856" t="s">
        <v>145</v>
      </c>
      <c r="F28" s="856" t="s">
        <v>145</v>
      </c>
      <c r="G28" s="856" t="s">
        <v>145</v>
      </c>
      <c r="H28" s="859" t="str">
        <f t="shared" si="21"/>
        <v>0</v>
      </c>
      <c r="I28" s="857" t="s">
        <v>145</v>
      </c>
      <c r="J28" s="856" t="s">
        <v>145</v>
      </c>
      <c r="K28" s="856" t="s">
        <v>145</v>
      </c>
      <c r="L28" s="856" t="s">
        <v>145</v>
      </c>
      <c r="M28" s="858" t="str">
        <f t="shared" si="22"/>
        <v>0</v>
      </c>
      <c r="N28" s="855" t="s">
        <v>145</v>
      </c>
      <c r="O28" s="856" t="s">
        <v>145</v>
      </c>
      <c r="P28" s="856" t="s">
        <v>145</v>
      </c>
      <c r="Q28" s="859" t="str">
        <f t="shared" si="23"/>
        <v>0</v>
      </c>
      <c r="R28" s="860">
        <f t="shared" si="24"/>
        <v>0</v>
      </c>
      <c r="S28" s="861">
        <v>30</v>
      </c>
      <c r="T28" s="862">
        <v>60</v>
      </c>
      <c r="U28" s="862">
        <v>2.1</v>
      </c>
      <c r="V28" s="862">
        <v>8</v>
      </c>
      <c r="W28" s="863">
        <f t="shared" si="25"/>
        <v>1008</v>
      </c>
      <c r="X28" s="864" t="s">
        <v>145</v>
      </c>
      <c r="Y28" s="862" t="s">
        <v>145</v>
      </c>
      <c r="Z28" s="862" t="s">
        <v>145</v>
      </c>
      <c r="AA28" s="862" t="s">
        <v>145</v>
      </c>
      <c r="AB28" s="865" t="str">
        <f t="shared" si="26"/>
        <v>0</v>
      </c>
      <c r="AC28" s="861" t="s">
        <v>145</v>
      </c>
      <c r="AD28" s="862" t="s">
        <v>145</v>
      </c>
      <c r="AE28" s="862" t="s">
        <v>145</v>
      </c>
      <c r="AF28" s="865" t="str">
        <f t="shared" si="27"/>
        <v>0</v>
      </c>
      <c r="AG28" s="866">
        <f t="shared" si="28"/>
        <v>1008</v>
      </c>
      <c r="AH28" s="867" t="s">
        <v>145</v>
      </c>
      <c r="AI28" s="868">
        <v>0</v>
      </c>
      <c r="AJ28" s="869">
        <f t="shared" si="29"/>
        <v>1008</v>
      </c>
    </row>
    <row r="29" spans="1:36" outlineLevel="2" x14ac:dyDescent="0.25">
      <c r="A29" s="213" t="s">
        <v>413</v>
      </c>
      <c r="B29" s="69" t="s">
        <v>105</v>
      </c>
      <c r="C29" s="70">
        <v>25491</v>
      </c>
      <c r="D29" s="855">
        <v>1</v>
      </c>
      <c r="E29" s="856">
        <v>100</v>
      </c>
      <c r="F29" s="856" t="s">
        <v>329</v>
      </c>
      <c r="G29" s="856">
        <v>12</v>
      </c>
      <c r="H29" s="859" t="str">
        <f t="shared" si="21"/>
        <v>0</v>
      </c>
      <c r="I29" s="857">
        <v>1</v>
      </c>
      <c r="J29" s="856">
        <v>150</v>
      </c>
      <c r="K29" s="856">
        <v>2.5</v>
      </c>
      <c r="L29" s="856">
        <v>12</v>
      </c>
      <c r="M29" s="858">
        <f t="shared" si="22"/>
        <v>4500</v>
      </c>
      <c r="N29" s="855">
        <v>1</v>
      </c>
      <c r="O29" s="856">
        <v>2</v>
      </c>
      <c r="P29" s="856">
        <v>950</v>
      </c>
      <c r="Q29" s="859">
        <f t="shared" si="23"/>
        <v>1900</v>
      </c>
      <c r="R29" s="860">
        <f t="shared" si="24"/>
        <v>6400</v>
      </c>
      <c r="S29" s="861" t="s">
        <v>145</v>
      </c>
      <c r="T29" s="862" t="s">
        <v>145</v>
      </c>
      <c r="U29" s="862" t="s">
        <v>145</v>
      </c>
      <c r="V29" s="862" t="s">
        <v>145</v>
      </c>
      <c r="W29" s="863" t="str">
        <f t="shared" si="25"/>
        <v>0</v>
      </c>
      <c r="X29" s="864" t="s">
        <v>145</v>
      </c>
      <c r="Y29" s="862" t="s">
        <v>145</v>
      </c>
      <c r="Z29" s="862" t="s">
        <v>145</v>
      </c>
      <c r="AA29" s="862" t="s">
        <v>145</v>
      </c>
      <c r="AB29" s="865" t="str">
        <f t="shared" si="26"/>
        <v>0</v>
      </c>
      <c r="AC29" s="861">
        <v>35</v>
      </c>
      <c r="AD29" s="862">
        <v>2</v>
      </c>
      <c r="AE29" s="862">
        <v>60</v>
      </c>
      <c r="AF29" s="865">
        <f t="shared" si="27"/>
        <v>120</v>
      </c>
      <c r="AG29" s="866">
        <f t="shared" si="28"/>
        <v>120</v>
      </c>
      <c r="AH29" s="867">
        <v>90</v>
      </c>
      <c r="AI29" s="868">
        <v>190</v>
      </c>
      <c r="AJ29" s="869">
        <f t="shared" si="29"/>
        <v>6710</v>
      </c>
    </row>
    <row r="30" spans="1:36" outlineLevel="2" x14ac:dyDescent="0.25">
      <c r="A30" s="213" t="s">
        <v>413</v>
      </c>
      <c r="B30" s="69" t="s">
        <v>104</v>
      </c>
      <c r="C30" s="70">
        <v>25592</v>
      </c>
      <c r="D30" s="855" t="s">
        <v>145</v>
      </c>
      <c r="E30" s="856" t="s">
        <v>145</v>
      </c>
      <c r="F30" s="856" t="s">
        <v>145</v>
      </c>
      <c r="G30" s="856" t="s">
        <v>145</v>
      </c>
      <c r="H30" s="859" t="str">
        <f t="shared" si="21"/>
        <v>0</v>
      </c>
      <c r="I30" s="857" t="s">
        <v>145</v>
      </c>
      <c r="J30" s="856" t="s">
        <v>145</v>
      </c>
      <c r="K30" s="856" t="s">
        <v>145</v>
      </c>
      <c r="L30" s="856" t="s">
        <v>145</v>
      </c>
      <c r="M30" s="858" t="str">
        <f t="shared" si="22"/>
        <v>0</v>
      </c>
      <c r="N30" s="855" t="s">
        <v>145</v>
      </c>
      <c r="O30" s="856" t="s">
        <v>145</v>
      </c>
      <c r="P30" s="856" t="s">
        <v>145</v>
      </c>
      <c r="Q30" s="859" t="str">
        <f t="shared" si="23"/>
        <v>0</v>
      </c>
      <c r="R30" s="860">
        <f t="shared" si="24"/>
        <v>0</v>
      </c>
      <c r="S30" s="861">
        <v>6</v>
      </c>
      <c r="T30" s="862">
        <v>28</v>
      </c>
      <c r="U30" s="862">
        <v>2.2000000000000002</v>
      </c>
      <c r="V30" s="862">
        <v>10</v>
      </c>
      <c r="W30" s="863">
        <f t="shared" si="25"/>
        <v>616.00000000000011</v>
      </c>
      <c r="X30" s="864">
        <v>2</v>
      </c>
      <c r="Y30" s="862">
        <v>15</v>
      </c>
      <c r="Z30" s="862">
        <v>2</v>
      </c>
      <c r="AA30" s="862">
        <v>10</v>
      </c>
      <c r="AB30" s="865">
        <f t="shared" si="26"/>
        <v>300</v>
      </c>
      <c r="AC30" s="861">
        <v>10</v>
      </c>
      <c r="AD30" s="862">
        <v>2</v>
      </c>
      <c r="AE30" s="862">
        <v>15</v>
      </c>
      <c r="AF30" s="865">
        <f t="shared" si="27"/>
        <v>30</v>
      </c>
      <c r="AG30" s="866">
        <f t="shared" si="28"/>
        <v>946.00000000000011</v>
      </c>
      <c r="AH30" s="867">
        <v>30</v>
      </c>
      <c r="AI30" s="868">
        <v>78</v>
      </c>
      <c r="AJ30" s="869">
        <f t="shared" si="29"/>
        <v>1024</v>
      </c>
    </row>
    <row r="31" spans="1:36" outlineLevel="2" x14ac:dyDescent="0.25">
      <c r="A31" s="213" t="s">
        <v>413</v>
      </c>
      <c r="B31" s="69" t="s">
        <v>103</v>
      </c>
      <c r="C31" s="70">
        <v>25658</v>
      </c>
      <c r="D31" s="855">
        <v>3</v>
      </c>
      <c r="E31" s="856">
        <v>25</v>
      </c>
      <c r="F31" s="856">
        <v>2.4</v>
      </c>
      <c r="G31" s="856">
        <v>10</v>
      </c>
      <c r="H31" s="859">
        <f t="shared" si="21"/>
        <v>600</v>
      </c>
      <c r="I31" s="857">
        <v>3</v>
      </c>
      <c r="J31" s="856">
        <v>22</v>
      </c>
      <c r="K31" s="856">
        <v>2.4</v>
      </c>
      <c r="L31" s="856">
        <v>10</v>
      </c>
      <c r="M31" s="858">
        <f t="shared" si="22"/>
        <v>528</v>
      </c>
      <c r="N31" s="855">
        <v>6</v>
      </c>
      <c r="O31" s="856">
        <v>2</v>
      </c>
      <c r="P31" s="856">
        <v>334</v>
      </c>
      <c r="Q31" s="859">
        <f t="shared" si="23"/>
        <v>668</v>
      </c>
      <c r="R31" s="860">
        <f t="shared" si="24"/>
        <v>1796</v>
      </c>
      <c r="S31" s="861">
        <v>14</v>
      </c>
      <c r="T31" s="862">
        <v>35</v>
      </c>
      <c r="U31" s="862">
        <v>2</v>
      </c>
      <c r="V31" s="862">
        <v>10</v>
      </c>
      <c r="W31" s="863">
        <f t="shared" si="25"/>
        <v>700</v>
      </c>
      <c r="X31" s="864">
        <v>5</v>
      </c>
      <c r="Y31" s="862">
        <v>10</v>
      </c>
      <c r="Z31" s="862">
        <v>2</v>
      </c>
      <c r="AA31" s="862">
        <v>10</v>
      </c>
      <c r="AB31" s="865">
        <f t="shared" si="26"/>
        <v>200</v>
      </c>
      <c r="AC31" s="861">
        <v>26</v>
      </c>
      <c r="AD31" s="862">
        <v>2</v>
      </c>
      <c r="AE31" s="862">
        <v>300</v>
      </c>
      <c r="AF31" s="865">
        <f t="shared" si="27"/>
        <v>600</v>
      </c>
      <c r="AG31" s="866">
        <f t="shared" si="28"/>
        <v>1500</v>
      </c>
      <c r="AH31" s="867" t="s">
        <v>145</v>
      </c>
      <c r="AI31" s="868">
        <v>0</v>
      </c>
      <c r="AJ31" s="869">
        <f t="shared" si="29"/>
        <v>3296</v>
      </c>
    </row>
    <row r="32" spans="1:36" outlineLevel="2" x14ac:dyDescent="0.25">
      <c r="A32" s="213" t="s">
        <v>413</v>
      </c>
      <c r="B32" s="69" t="s">
        <v>102</v>
      </c>
      <c r="C32" s="70">
        <v>25718</v>
      </c>
      <c r="D32" s="855">
        <v>14</v>
      </c>
      <c r="E32" s="856">
        <v>500</v>
      </c>
      <c r="F32" s="856">
        <v>2.5</v>
      </c>
      <c r="G32" s="856">
        <v>14</v>
      </c>
      <c r="H32" s="859">
        <f t="shared" si="21"/>
        <v>17500</v>
      </c>
      <c r="I32" s="857">
        <v>17</v>
      </c>
      <c r="J32" s="856">
        <v>500</v>
      </c>
      <c r="K32" s="856">
        <v>2.5</v>
      </c>
      <c r="L32" s="856">
        <v>14</v>
      </c>
      <c r="M32" s="858">
        <f t="shared" si="22"/>
        <v>17500</v>
      </c>
      <c r="N32" s="855">
        <v>12</v>
      </c>
      <c r="O32" s="856">
        <v>2</v>
      </c>
      <c r="P32" s="856">
        <v>700</v>
      </c>
      <c r="Q32" s="859">
        <f t="shared" si="23"/>
        <v>1400</v>
      </c>
      <c r="R32" s="860">
        <f t="shared" si="24"/>
        <v>36400</v>
      </c>
      <c r="S32" s="861">
        <v>12</v>
      </c>
      <c r="T32" s="862">
        <v>80</v>
      </c>
      <c r="U32" s="862">
        <v>2</v>
      </c>
      <c r="V32" s="862">
        <v>10</v>
      </c>
      <c r="W32" s="863">
        <f t="shared" si="25"/>
        <v>1600</v>
      </c>
      <c r="X32" s="864">
        <v>46</v>
      </c>
      <c r="Y32" s="862">
        <v>80</v>
      </c>
      <c r="Z32" s="862">
        <v>2</v>
      </c>
      <c r="AA32" s="862">
        <v>10</v>
      </c>
      <c r="AB32" s="865">
        <f t="shared" si="26"/>
        <v>1600</v>
      </c>
      <c r="AC32" s="861">
        <v>18</v>
      </c>
      <c r="AD32" s="862">
        <v>2</v>
      </c>
      <c r="AE32" s="862">
        <v>600</v>
      </c>
      <c r="AF32" s="865">
        <f t="shared" si="27"/>
        <v>1200</v>
      </c>
      <c r="AG32" s="866">
        <f t="shared" si="28"/>
        <v>4400</v>
      </c>
      <c r="AH32" s="867">
        <v>40</v>
      </c>
      <c r="AI32" s="868">
        <v>328</v>
      </c>
      <c r="AJ32" s="869">
        <f t="shared" si="29"/>
        <v>41128</v>
      </c>
    </row>
    <row r="33" spans="1:36" outlineLevel="2" x14ac:dyDescent="0.25">
      <c r="A33" s="213" t="s">
        <v>413</v>
      </c>
      <c r="B33" s="69" t="s">
        <v>20</v>
      </c>
      <c r="C33" s="70">
        <v>25777</v>
      </c>
      <c r="D33" s="855">
        <v>3</v>
      </c>
      <c r="E33" s="856">
        <v>50</v>
      </c>
      <c r="F33" s="856">
        <v>2</v>
      </c>
      <c r="G33" s="856">
        <v>14</v>
      </c>
      <c r="H33" s="859">
        <f t="shared" si="21"/>
        <v>1400</v>
      </c>
      <c r="I33" s="857">
        <v>2</v>
      </c>
      <c r="J33" s="856">
        <v>20</v>
      </c>
      <c r="K33" s="856">
        <v>2</v>
      </c>
      <c r="L33" s="856">
        <v>11</v>
      </c>
      <c r="M33" s="858">
        <f t="shared" si="22"/>
        <v>440</v>
      </c>
      <c r="N33" s="855">
        <v>1</v>
      </c>
      <c r="O33" s="856">
        <v>2</v>
      </c>
      <c r="P33" s="856">
        <v>15</v>
      </c>
      <c r="Q33" s="859">
        <f t="shared" si="23"/>
        <v>30</v>
      </c>
      <c r="R33" s="860">
        <f t="shared" si="24"/>
        <v>1870</v>
      </c>
      <c r="S33" s="861">
        <v>4</v>
      </c>
      <c r="T33" s="862">
        <v>10</v>
      </c>
      <c r="U33" s="862">
        <v>2</v>
      </c>
      <c r="V33" s="862">
        <v>8</v>
      </c>
      <c r="W33" s="863">
        <f t="shared" si="25"/>
        <v>160</v>
      </c>
      <c r="X33" s="864">
        <v>4</v>
      </c>
      <c r="Y33" s="862">
        <v>20</v>
      </c>
      <c r="Z33" s="862">
        <v>2</v>
      </c>
      <c r="AA33" s="862">
        <v>8</v>
      </c>
      <c r="AB33" s="865">
        <f t="shared" si="26"/>
        <v>320</v>
      </c>
      <c r="AC33" s="861">
        <v>3</v>
      </c>
      <c r="AD33" s="862">
        <v>2</v>
      </c>
      <c r="AE33" s="862">
        <v>20</v>
      </c>
      <c r="AF33" s="865">
        <f t="shared" si="27"/>
        <v>40</v>
      </c>
      <c r="AG33" s="866">
        <f t="shared" si="28"/>
        <v>520</v>
      </c>
      <c r="AH33" s="867">
        <v>36</v>
      </c>
      <c r="AI33" s="868">
        <v>90</v>
      </c>
      <c r="AJ33" s="869">
        <f t="shared" si="29"/>
        <v>2480</v>
      </c>
    </row>
    <row r="34" spans="1:36" outlineLevel="2" x14ac:dyDescent="0.25">
      <c r="A34" s="213" t="s">
        <v>413</v>
      </c>
      <c r="B34" s="69" t="s">
        <v>101</v>
      </c>
      <c r="C34" s="70">
        <v>25851</v>
      </c>
      <c r="D34" s="855" t="s">
        <v>145</v>
      </c>
      <c r="E34" s="856" t="s">
        <v>145</v>
      </c>
      <c r="F34" s="856" t="s">
        <v>145</v>
      </c>
      <c r="G34" s="856" t="s">
        <v>145</v>
      </c>
      <c r="H34" s="859" t="str">
        <f t="shared" si="21"/>
        <v>0</v>
      </c>
      <c r="I34" s="857" t="s">
        <v>145</v>
      </c>
      <c r="J34" s="856" t="s">
        <v>145</v>
      </c>
      <c r="K34" s="856" t="s">
        <v>145</v>
      </c>
      <c r="L34" s="856" t="s">
        <v>145</v>
      </c>
      <c r="M34" s="858" t="str">
        <f t="shared" si="22"/>
        <v>0</v>
      </c>
      <c r="N34" s="855" t="s">
        <v>145</v>
      </c>
      <c r="O34" s="856" t="s">
        <v>145</v>
      </c>
      <c r="P34" s="856" t="s">
        <v>145</v>
      </c>
      <c r="Q34" s="859" t="str">
        <f t="shared" si="23"/>
        <v>0</v>
      </c>
      <c r="R34" s="860">
        <f t="shared" si="24"/>
        <v>0</v>
      </c>
      <c r="S34" s="861">
        <v>6</v>
      </c>
      <c r="T34" s="862">
        <v>46</v>
      </c>
      <c r="U34" s="862">
        <v>2</v>
      </c>
      <c r="V34" s="862">
        <v>10</v>
      </c>
      <c r="W34" s="863">
        <f t="shared" si="25"/>
        <v>920</v>
      </c>
      <c r="X34" s="864">
        <v>2</v>
      </c>
      <c r="Y34" s="862">
        <v>14</v>
      </c>
      <c r="Z34" s="862">
        <v>2</v>
      </c>
      <c r="AA34" s="862">
        <v>8</v>
      </c>
      <c r="AB34" s="865">
        <f t="shared" si="26"/>
        <v>224</v>
      </c>
      <c r="AC34" s="861">
        <v>6</v>
      </c>
      <c r="AD34" s="862">
        <v>2.5</v>
      </c>
      <c r="AE34" s="862">
        <v>15</v>
      </c>
      <c r="AF34" s="865">
        <f t="shared" si="27"/>
        <v>37.5</v>
      </c>
      <c r="AG34" s="866">
        <f t="shared" si="28"/>
        <v>1181.5</v>
      </c>
      <c r="AH34" s="867">
        <v>50</v>
      </c>
      <c r="AI34" s="868">
        <v>90</v>
      </c>
      <c r="AJ34" s="869">
        <f t="shared" si="29"/>
        <v>1271.5</v>
      </c>
    </row>
    <row r="35" spans="1:36" outlineLevel="2" x14ac:dyDescent="0.25">
      <c r="A35" s="213" t="s">
        <v>413</v>
      </c>
      <c r="B35" s="69" t="s">
        <v>100</v>
      </c>
      <c r="C35" s="70" t="s">
        <v>424</v>
      </c>
      <c r="D35" s="855">
        <v>1</v>
      </c>
      <c r="E35" s="856">
        <v>50</v>
      </c>
      <c r="F35" s="856">
        <v>2.5</v>
      </c>
      <c r="G35" s="856">
        <v>10</v>
      </c>
      <c r="H35" s="859">
        <f t="shared" si="21"/>
        <v>1250</v>
      </c>
      <c r="I35" s="857" t="s">
        <v>145</v>
      </c>
      <c r="J35" s="856" t="s">
        <v>145</v>
      </c>
      <c r="K35" s="856" t="s">
        <v>145</v>
      </c>
      <c r="L35" s="856" t="s">
        <v>145</v>
      </c>
      <c r="M35" s="858" t="str">
        <f t="shared" si="22"/>
        <v>0</v>
      </c>
      <c r="N35" s="855" t="s">
        <v>145</v>
      </c>
      <c r="O35" s="856" t="s">
        <v>145</v>
      </c>
      <c r="P35" s="856" t="s">
        <v>145</v>
      </c>
      <c r="Q35" s="859" t="str">
        <f t="shared" si="23"/>
        <v>0</v>
      </c>
      <c r="R35" s="860">
        <f t="shared" si="24"/>
        <v>1250</v>
      </c>
      <c r="S35" s="861">
        <v>100</v>
      </c>
      <c r="T35" s="862">
        <v>400</v>
      </c>
      <c r="U35" s="862">
        <v>1.8</v>
      </c>
      <c r="V35" s="862">
        <v>10</v>
      </c>
      <c r="W35" s="863">
        <f t="shared" si="25"/>
        <v>7200</v>
      </c>
      <c r="X35" s="864">
        <v>20</v>
      </c>
      <c r="Y35" s="862">
        <v>45</v>
      </c>
      <c r="Z35" s="862">
        <v>1.8</v>
      </c>
      <c r="AA35" s="862">
        <v>10</v>
      </c>
      <c r="AB35" s="865">
        <f t="shared" si="26"/>
        <v>810</v>
      </c>
      <c r="AC35" s="861">
        <v>60</v>
      </c>
      <c r="AD35" s="862">
        <v>2</v>
      </c>
      <c r="AE35" s="862">
        <v>290</v>
      </c>
      <c r="AF35" s="865">
        <f t="shared" si="27"/>
        <v>580</v>
      </c>
      <c r="AG35" s="866">
        <f t="shared" si="28"/>
        <v>8590</v>
      </c>
      <c r="AH35" s="867">
        <v>65</v>
      </c>
      <c r="AI35" s="868">
        <v>115</v>
      </c>
      <c r="AJ35" s="869">
        <f t="shared" si="29"/>
        <v>9955</v>
      </c>
    </row>
    <row r="36" spans="1:36" ht="15.75" outlineLevel="2" thickBot="1" x14ac:dyDescent="0.3">
      <c r="A36" s="298" t="s">
        <v>413</v>
      </c>
      <c r="B36" s="299" t="s">
        <v>99</v>
      </c>
      <c r="C36" s="300">
        <v>25875</v>
      </c>
      <c r="D36" s="870" t="s">
        <v>145</v>
      </c>
      <c r="E36" s="871" t="s">
        <v>145</v>
      </c>
      <c r="F36" s="871" t="s">
        <v>145</v>
      </c>
      <c r="G36" s="871" t="s">
        <v>145</v>
      </c>
      <c r="H36" s="872" t="str">
        <f t="shared" si="21"/>
        <v>0</v>
      </c>
      <c r="I36" s="873" t="s">
        <v>145</v>
      </c>
      <c r="J36" s="871" t="s">
        <v>145</v>
      </c>
      <c r="K36" s="871" t="s">
        <v>145</v>
      </c>
      <c r="L36" s="871" t="s">
        <v>145</v>
      </c>
      <c r="M36" s="874" t="str">
        <f t="shared" si="22"/>
        <v>0</v>
      </c>
      <c r="N36" s="870" t="s">
        <v>145</v>
      </c>
      <c r="O36" s="871" t="s">
        <v>145</v>
      </c>
      <c r="P36" s="871" t="s">
        <v>145</v>
      </c>
      <c r="Q36" s="872" t="str">
        <f t="shared" si="23"/>
        <v>0</v>
      </c>
      <c r="R36" s="875">
        <f t="shared" si="24"/>
        <v>0</v>
      </c>
      <c r="S36" s="876">
        <v>2</v>
      </c>
      <c r="T36" s="877">
        <v>30</v>
      </c>
      <c r="U36" s="877">
        <v>2</v>
      </c>
      <c r="V36" s="877">
        <v>10</v>
      </c>
      <c r="W36" s="878">
        <f t="shared" si="25"/>
        <v>600</v>
      </c>
      <c r="X36" s="879">
        <v>12</v>
      </c>
      <c r="Y36" s="877">
        <v>148</v>
      </c>
      <c r="Z36" s="877">
        <v>2</v>
      </c>
      <c r="AA36" s="877">
        <v>10</v>
      </c>
      <c r="AB36" s="880">
        <f t="shared" si="26"/>
        <v>2960</v>
      </c>
      <c r="AC36" s="876">
        <v>3</v>
      </c>
      <c r="AD36" s="877">
        <v>3</v>
      </c>
      <c r="AE36" s="877">
        <v>70</v>
      </c>
      <c r="AF36" s="880">
        <f t="shared" si="27"/>
        <v>210</v>
      </c>
      <c r="AG36" s="881">
        <f t="shared" si="28"/>
        <v>3770</v>
      </c>
      <c r="AH36" s="882">
        <v>300</v>
      </c>
      <c r="AI36" s="883">
        <v>602</v>
      </c>
      <c r="AJ36" s="884">
        <f t="shared" si="29"/>
        <v>4372</v>
      </c>
    </row>
    <row r="37" spans="1:36" ht="15.75" outlineLevel="1" thickBot="1" x14ac:dyDescent="0.3">
      <c r="A37" s="305" t="s">
        <v>540</v>
      </c>
      <c r="B37" s="306"/>
      <c r="C37" s="289"/>
      <c r="D37" s="885">
        <f>SUBTOTAL(9,D25:D36)</f>
        <v>22</v>
      </c>
      <c r="E37" s="885">
        <f>SUBTOTAL(9,E25:E36)</f>
        <v>725</v>
      </c>
      <c r="F37" s="885"/>
      <c r="G37" s="885"/>
      <c r="H37" s="885">
        <f>SUBTOTAL(9,H25:H36)</f>
        <v>20750</v>
      </c>
      <c r="I37" s="885">
        <f>SUBTOTAL(9,I25:I36)</f>
        <v>29</v>
      </c>
      <c r="J37" s="885">
        <f>SUBTOTAL(9,J25:J36)</f>
        <v>1087</v>
      </c>
      <c r="K37" s="885"/>
      <c r="L37" s="885"/>
      <c r="M37" s="885">
        <f>SUBTOTAL(9,M25:M36)</f>
        <v>44218</v>
      </c>
      <c r="N37" s="885">
        <f>SUBTOTAL(9,N25:N36)</f>
        <v>33</v>
      </c>
      <c r="O37" s="885"/>
      <c r="P37" s="885">
        <f>SUBTOTAL(9,P25:P36)</f>
        <v>4499</v>
      </c>
      <c r="Q37" s="885">
        <f>SUBTOTAL(9,Q25:Q36)</f>
        <v>13698</v>
      </c>
      <c r="R37" s="885">
        <f>SUBTOTAL(9,R25:R36)</f>
        <v>78666</v>
      </c>
      <c r="S37" s="885">
        <f>SUBTOTAL(9,S25:S36)</f>
        <v>244</v>
      </c>
      <c r="T37" s="885">
        <f>SUBTOTAL(9,T25:T36)</f>
        <v>900</v>
      </c>
      <c r="U37" s="885"/>
      <c r="V37" s="885"/>
      <c r="W37" s="885">
        <f>SUBTOTAL(9,W25:W36)</f>
        <v>16904</v>
      </c>
      <c r="X37" s="885">
        <f>SUBTOTAL(9,X25:X36)</f>
        <v>98</v>
      </c>
      <c r="Y37" s="885">
        <f>SUBTOTAL(9,Y25:Y36)</f>
        <v>347</v>
      </c>
      <c r="Z37" s="885"/>
      <c r="AA37" s="885"/>
      <c r="AB37" s="885">
        <f>SUBTOTAL(9,AB25:AB36)</f>
        <v>6666</v>
      </c>
      <c r="AC37" s="885">
        <f>SUBTOTAL(9,AC25:AC36)</f>
        <v>188</v>
      </c>
      <c r="AD37" s="885"/>
      <c r="AE37" s="885">
        <f t="shared" ref="AE37:AJ37" si="30">SUBTOTAL(9,AE25:AE36)</f>
        <v>1665</v>
      </c>
      <c r="AF37" s="885">
        <f t="shared" si="30"/>
        <v>3557.5</v>
      </c>
      <c r="AG37" s="885">
        <f t="shared" si="30"/>
        <v>27127.5</v>
      </c>
      <c r="AH37" s="885">
        <f t="shared" si="30"/>
        <v>786</v>
      </c>
      <c r="AI37" s="885">
        <f t="shared" si="30"/>
        <v>1973</v>
      </c>
      <c r="AJ37" s="886">
        <f t="shared" si="30"/>
        <v>107766.5</v>
      </c>
    </row>
    <row r="38" spans="1:36" outlineLevel="2" x14ac:dyDescent="0.25">
      <c r="A38" s="301" t="s">
        <v>423</v>
      </c>
      <c r="B38" s="302" t="s">
        <v>19</v>
      </c>
      <c r="C38" s="303">
        <v>25293</v>
      </c>
      <c r="D38" s="839" t="s">
        <v>145</v>
      </c>
      <c r="E38" s="840" t="s">
        <v>145</v>
      </c>
      <c r="F38" s="840" t="s">
        <v>145</v>
      </c>
      <c r="G38" s="840" t="s">
        <v>145</v>
      </c>
      <c r="H38" s="841" t="str">
        <f t="shared" ref="H38:H45" si="31">IFERROR(E38*F38*G38,"0")</f>
        <v>0</v>
      </c>
      <c r="I38" s="842" t="s">
        <v>145</v>
      </c>
      <c r="J38" s="840" t="s">
        <v>145</v>
      </c>
      <c r="K38" s="840" t="s">
        <v>145</v>
      </c>
      <c r="L38" s="840" t="s">
        <v>145</v>
      </c>
      <c r="M38" s="843" t="str">
        <f t="shared" ref="M38:M45" si="32">IFERROR(J38*K38*L38,"0")</f>
        <v>0</v>
      </c>
      <c r="N38" s="839">
        <v>2</v>
      </c>
      <c r="O38" s="840" t="s">
        <v>145</v>
      </c>
      <c r="P38" s="840" t="s">
        <v>145</v>
      </c>
      <c r="Q38" s="841" t="str">
        <f t="shared" ref="Q38:Q45" si="33">IFERROR(O38*P38,"0")</f>
        <v>0</v>
      </c>
      <c r="R38" s="844">
        <f t="shared" ref="R38:R45" si="34">Q38+M38+H38</f>
        <v>0</v>
      </c>
      <c r="S38" s="845">
        <v>10</v>
      </c>
      <c r="T38" s="846">
        <v>15</v>
      </c>
      <c r="U38" s="846">
        <v>2</v>
      </c>
      <c r="V38" s="846">
        <v>10</v>
      </c>
      <c r="W38" s="847">
        <f t="shared" ref="W38:W45" si="35">IFERROR(T38*U38*V38,"0")</f>
        <v>300</v>
      </c>
      <c r="X38" s="848" t="s">
        <v>145</v>
      </c>
      <c r="Y38" s="846" t="s">
        <v>145</v>
      </c>
      <c r="Z38" s="846" t="s">
        <v>145</v>
      </c>
      <c r="AA38" s="846" t="s">
        <v>145</v>
      </c>
      <c r="AB38" s="849" t="str">
        <f t="shared" ref="AB38:AB45" si="36">IFERROR(Y38*Z38*AA38,"0")</f>
        <v>0</v>
      </c>
      <c r="AC38" s="845">
        <v>20</v>
      </c>
      <c r="AD38" s="846">
        <v>2</v>
      </c>
      <c r="AE38" s="846">
        <v>60</v>
      </c>
      <c r="AF38" s="849">
        <f t="shared" ref="AF38:AF45" si="37">IFERROR(AD38*AE38,"0")</f>
        <v>120</v>
      </c>
      <c r="AG38" s="850">
        <f t="shared" ref="AG38:AG45" si="38">AF38+AB38+W38</f>
        <v>420</v>
      </c>
      <c r="AH38" s="851">
        <v>20</v>
      </c>
      <c r="AI38" s="852">
        <v>150</v>
      </c>
      <c r="AJ38" s="853">
        <f t="shared" ref="AJ38:AJ45" si="39">AI38+AG38+R38</f>
        <v>570</v>
      </c>
    </row>
    <row r="39" spans="1:36" outlineLevel="2" x14ac:dyDescent="0.25">
      <c r="A39" s="213" t="s">
        <v>423</v>
      </c>
      <c r="B39" s="69" t="s">
        <v>18</v>
      </c>
      <c r="C39" s="70">
        <v>25297</v>
      </c>
      <c r="D39" s="855">
        <v>8</v>
      </c>
      <c r="E39" s="856">
        <v>90</v>
      </c>
      <c r="F39" s="856">
        <v>1.5</v>
      </c>
      <c r="G39" s="856">
        <v>10</v>
      </c>
      <c r="H39" s="859">
        <f t="shared" si="31"/>
        <v>1350</v>
      </c>
      <c r="I39" s="857">
        <v>5</v>
      </c>
      <c r="J39" s="856">
        <v>60</v>
      </c>
      <c r="K39" s="856">
        <v>1.5</v>
      </c>
      <c r="L39" s="856">
        <v>10</v>
      </c>
      <c r="M39" s="858">
        <f t="shared" si="32"/>
        <v>900</v>
      </c>
      <c r="N39" s="855">
        <v>30</v>
      </c>
      <c r="O39" s="856">
        <v>2</v>
      </c>
      <c r="P39" s="856">
        <v>600</v>
      </c>
      <c r="Q39" s="859">
        <f t="shared" si="33"/>
        <v>1200</v>
      </c>
      <c r="R39" s="860">
        <f t="shared" si="34"/>
        <v>3450</v>
      </c>
      <c r="S39" s="861">
        <v>75</v>
      </c>
      <c r="T39" s="862">
        <v>190</v>
      </c>
      <c r="U39" s="862">
        <v>1.5</v>
      </c>
      <c r="V39" s="862">
        <v>9</v>
      </c>
      <c r="W39" s="863">
        <f t="shared" si="35"/>
        <v>2565</v>
      </c>
      <c r="X39" s="864">
        <v>25</v>
      </c>
      <c r="Y39" s="862">
        <v>80</v>
      </c>
      <c r="Z39" s="862">
        <v>1.5</v>
      </c>
      <c r="AA39" s="862">
        <v>9</v>
      </c>
      <c r="AB39" s="865">
        <f t="shared" si="36"/>
        <v>1080</v>
      </c>
      <c r="AC39" s="861">
        <v>80</v>
      </c>
      <c r="AD39" s="862">
        <v>2</v>
      </c>
      <c r="AE39" s="862">
        <v>400</v>
      </c>
      <c r="AF39" s="865">
        <f t="shared" si="37"/>
        <v>800</v>
      </c>
      <c r="AG39" s="866">
        <f t="shared" si="38"/>
        <v>4445</v>
      </c>
      <c r="AH39" s="867">
        <v>38</v>
      </c>
      <c r="AI39" s="868">
        <v>110</v>
      </c>
      <c r="AJ39" s="869">
        <f t="shared" si="39"/>
        <v>8005</v>
      </c>
    </row>
    <row r="40" spans="1:36" outlineLevel="2" x14ac:dyDescent="0.25">
      <c r="A40" s="213" t="s">
        <v>423</v>
      </c>
      <c r="B40" s="69" t="s">
        <v>98</v>
      </c>
      <c r="C40" s="70">
        <v>25299</v>
      </c>
      <c r="D40" s="855" t="s">
        <v>145</v>
      </c>
      <c r="E40" s="856" t="s">
        <v>145</v>
      </c>
      <c r="F40" s="856" t="s">
        <v>145</v>
      </c>
      <c r="G40" s="856" t="s">
        <v>145</v>
      </c>
      <c r="H40" s="859" t="str">
        <f t="shared" si="31"/>
        <v>0</v>
      </c>
      <c r="I40" s="857" t="s">
        <v>145</v>
      </c>
      <c r="J40" s="856" t="s">
        <v>145</v>
      </c>
      <c r="K40" s="856" t="s">
        <v>145</v>
      </c>
      <c r="L40" s="856" t="s">
        <v>145</v>
      </c>
      <c r="M40" s="858" t="str">
        <f t="shared" si="32"/>
        <v>0</v>
      </c>
      <c r="N40" s="855" t="s">
        <v>145</v>
      </c>
      <c r="O40" s="856" t="s">
        <v>145</v>
      </c>
      <c r="P40" s="856" t="s">
        <v>145</v>
      </c>
      <c r="Q40" s="859" t="str">
        <f t="shared" si="33"/>
        <v>0</v>
      </c>
      <c r="R40" s="860">
        <f t="shared" si="34"/>
        <v>0</v>
      </c>
      <c r="S40" s="861">
        <v>8</v>
      </c>
      <c r="T40" s="862">
        <v>16</v>
      </c>
      <c r="U40" s="862">
        <v>2</v>
      </c>
      <c r="V40" s="862">
        <v>8</v>
      </c>
      <c r="W40" s="863">
        <f t="shared" si="35"/>
        <v>256</v>
      </c>
      <c r="X40" s="864">
        <v>5</v>
      </c>
      <c r="Y40" s="862">
        <v>6</v>
      </c>
      <c r="Z40" s="862">
        <v>2</v>
      </c>
      <c r="AA40" s="862">
        <v>10</v>
      </c>
      <c r="AB40" s="865">
        <f t="shared" si="36"/>
        <v>120</v>
      </c>
      <c r="AC40" s="861">
        <v>15</v>
      </c>
      <c r="AD40" s="862">
        <v>2</v>
      </c>
      <c r="AE40" s="862">
        <v>30</v>
      </c>
      <c r="AF40" s="865">
        <f t="shared" si="37"/>
        <v>60</v>
      </c>
      <c r="AG40" s="866">
        <f t="shared" si="38"/>
        <v>436</v>
      </c>
      <c r="AH40" s="867">
        <v>30</v>
      </c>
      <c r="AI40" s="868">
        <v>40</v>
      </c>
      <c r="AJ40" s="869">
        <f t="shared" si="39"/>
        <v>476</v>
      </c>
    </row>
    <row r="41" spans="1:36" outlineLevel="2" x14ac:dyDescent="0.25">
      <c r="A41" s="213" t="s">
        <v>423</v>
      </c>
      <c r="B41" s="69" t="s">
        <v>97</v>
      </c>
      <c r="C41" s="70">
        <v>25322</v>
      </c>
      <c r="D41" s="855" t="s">
        <v>145</v>
      </c>
      <c r="E41" s="856" t="s">
        <v>145</v>
      </c>
      <c r="F41" s="856" t="s">
        <v>145</v>
      </c>
      <c r="G41" s="856" t="s">
        <v>145</v>
      </c>
      <c r="H41" s="859" t="str">
        <f t="shared" si="31"/>
        <v>0</v>
      </c>
      <c r="I41" s="857" t="s">
        <v>145</v>
      </c>
      <c r="J41" s="856" t="s">
        <v>145</v>
      </c>
      <c r="K41" s="856" t="s">
        <v>145</v>
      </c>
      <c r="L41" s="856" t="s">
        <v>145</v>
      </c>
      <c r="M41" s="858" t="str">
        <f t="shared" si="32"/>
        <v>0</v>
      </c>
      <c r="N41" s="855" t="s">
        <v>145</v>
      </c>
      <c r="O41" s="856" t="s">
        <v>145</v>
      </c>
      <c r="P41" s="856" t="s">
        <v>145</v>
      </c>
      <c r="Q41" s="859" t="str">
        <f t="shared" si="33"/>
        <v>0</v>
      </c>
      <c r="R41" s="860">
        <f t="shared" si="34"/>
        <v>0</v>
      </c>
      <c r="S41" s="861" t="s">
        <v>145</v>
      </c>
      <c r="T41" s="862" t="s">
        <v>145</v>
      </c>
      <c r="U41" s="862" t="s">
        <v>145</v>
      </c>
      <c r="V41" s="862" t="s">
        <v>145</v>
      </c>
      <c r="W41" s="863" t="str">
        <f t="shared" si="35"/>
        <v>0</v>
      </c>
      <c r="X41" s="864" t="s">
        <v>145</v>
      </c>
      <c r="Y41" s="862" t="s">
        <v>145</v>
      </c>
      <c r="Z41" s="862" t="s">
        <v>145</v>
      </c>
      <c r="AA41" s="862" t="s">
        <v>145</v>
      </c>
      <c r="AB41" s="865" t="str">
        <f t="shared" si="36"/>
        <v>0</v>
      </c>
      <c r="AC41" s="861">
        <v>6</v>
      </c>
      <c r="AD41" s="862">
        <v>2</v>
      </c>
      <c r="AE41" s="862">
        <v>180</v>
      </c>
      <c r="AF41" s="865">
        <f t="shared" si="37"/>
        <v>360</v>
      </c>
      <c r="AG41" s="866">
        <f t="shared" si="38"/>
        <v>360</v>
      </c>
      <c r="AH41" s="867" t="s">
        <v>145</v>
      </c>
      <c r="AI41" s="868">
        <v>0</v>
      </c>
      <c r="AJ41" s="869">
        <f t="shared" si="39"/>
        <v>360</v>
      </c>
    </row>
    <row r="42" spans="1:36" outlineLevel="2" x14ac:dyDescent="0.25">
      <c r="A42" s="213" t="s">
        <v>423</v>
      </c>
      <c r="B42" s="69" t="s">
        <v>96</v>
      </c>
      <c r="C42" s="70">
        <v>25326</v>
      </c>
      <c r="D42" s="855" t="s">
        <v>145</v>
      </c>
      <c r="E42" s="856" t="s">
        <v>145</v>
      </c>
      <c r="F42" s="856" t="s">
        <v>145</v>
      </c>
      <c r="G42" s="856" t="s">
        <v>145</v>
      </c>
      <c r="H42" s="859" t="str">
        <f t="shared" si="31"/>
        <v>0</v>
      </c>
      <c r="I42" s="857" t="s">
        <v>145</v>
      </c>
      <c r="J42" s="856" t="s">
        <v>145</v>
      </c>
      <c r="K42" s="856" t="s">
        <v>145</v>
      </c>
      <c r="L42" s="856" t="s">
        <v>145</v>
      </c>
      <c r="M42" s="858" t="str">
        <f t="shared" si="32"/>
        <v>0</v>
      </c>
      <c r="N42" s="855">
        <v>5</v>
      </c>
      <c r="O42" s="856">
        <v>2</v>
      </c>
      <c r="P42" s="856">
        <v>1380</v>
      </c>
      <c r="Q42" s="859">
        <f t="shared" si="33"/>
        <v>2760</v>
      </c>
      <c r="R42" s="860">
        <f t="shared" si="34"/>
        <v>2760</v>
      </c>
      <c r="S42" s="861" t="s">
        <v>145</v>
      </c>
      <c r="T42" s="862" t="s">
        <v>145</v>
      </c>
      <c r="U42" s="862" t="s">
        <v>145</v>
      </c>
      <c r="V42" s="862" t="s">
        <v>145</v>
      </c>
      <c r="W42" s="863" t="str">
        <f t="shared" si="35"/>
        <v>0</v>
      </c>
      <c r="X42" s="864" t="s">
        <v>145</v>
      </c>
      <c r="Y42" s="862" t="s">
        <v>145</v>
      </c>
      <c r="Z42" s="862" t="s">
        <v>145</v>
      </c>
      <c r="AA42" s="862" t="s">
        <v>145</v>
      </c>
      <c r="AB42" s="865" t="str">
        <f t="shared" si="36"/>
        <v>0</v>
      </c>
      <c r="AC42" s="861">
        <v>4</v>
      </c>
      <c r="AD42" s="862">
        <v>2</v>
      </c>
      <c r="AE42" s="862">
        <v>190</v>
      </c>
      <c r="AF42" s="865">
        <f t="shared" si="37"/>
        <v>380</v>
      </c>
      <c r="AG42" s="866">
        <f t="shared" si="38"/>
        <v>380</v>
      </c>
      <c r="AH42" s="867">
        <v>59</v>
      </c>
      <c r="AI42" s="868">
        <v>80</v>
      </c>
      <c r="AJ42" s="869">
        <f t="shared" si="39"/>
        <v>3220</v>
      </c>
    </row>
    <row r="43" spans="1:36" outlineLevel="2" x14ac:dyDescent="0.25">
      <c r="A43" s="213" t="s">
        <v>423</v>
      </c>
      <c r="B43" s="69" t="s">
        <v>95</v>
      </c>
      <c r="C43" s="70">
        <v>25372</v>
      </c>
      <c r="D43" s="855" t="s">
        <v>145</v>
      </c>
      <c r="E43" s="856" t="s">
        <v>145</v>
      </c>
      <c r="F43" s="856" t="s">
        <v>145</v>
      </c>
      <c r="G43" s="856" t="s">
        <v>145</v>
      </c>
      <c r="H43" s="859" t="str">
        <f t="shared" si="31"/>
        <v>0</v>
      </c>
      <c r="I43" s="857" t="s">
        <v>145</v>
      </c>
      <c r="J43" s="856" t="s">
        <v>145</v>
      </c>
      <c r="K43" s="856" t="s">
        <v>145</v>
      </c>
      <c r="L43" s="856" t="s">
        <v>145</v>
      </c>
      <c r="M43" s="858" t="str">
        <f t="shared" si="32"/>
        <v>0</v>
      </c>
      <c r="N43" s="855" t="s">
        <v>145</v>
      </c>
      <c r="O43" s="856" t="s">
        <v>145</v>
      </c>
      <c r="P43" s="856" t="s">
        <v>145</v>
      </c>
      <c r="Q43" s="859" t="str">
        <f t="shared" si="33"/>
        <v>0</v>
      </c>
      <c r="R43" s="860">
        <f t="shared" si="34"/>
        <v>0</v>
      </c>
      <c r="S43" s="861" t="s">
        <v>145</v>
      </c>
      <c r="T43" s="862" t="s">
        <v>145</v>
      </c>
      <c r="U43" s="862" t="s">
        <v>145</v>
      </c>
      <c r="V43" s="862" t="s">
        <v>145</v>
      </c>
      <c r="W43" s="863" t="str">
        <f t="shared" si="35"/>
        <v>0</v>
      </c>
      <c r="X43" s="864">
        <v>800</v>
      </c>
      <c r="Y43" s="862">
        <v>2500</v>
      </c>
      <c r="Z43" s="862">
        <v>2</v>
      </c>
      <c r="AA43" s="862">
        <v>9</v>
      </c>
      <c r="AB43" s="865">
        <f t="shared" si="36"/>
        <v>45000</v>
      </c>
      <c r="AC43" s="861">
        <v>160</v>
      </c>
      <c r="AD43" s="862">
        <v>2</v>
      </c>
      <c r="AE43" s="862">
        <v>400</v>
      </c>
      <c r="AF43" s="865">
        <f t="shared" si="37"/>
        <v>800</v>
      </c>
      <c r="AG43" s="866">
        <f t="shared" si="38"/>
        <v>45800</v>
      </c>
      <c r="AH43" s="867">
        <v>180</v>
      </c>
      <c r="AI43" s="868">
        <v>470</v>
      </c>
      <c r="AJ43" s="869">
        <f t="shared" si="39"/>
        <v>46270</v>
      </c>
    </row>
    <row r="44" spans="1:36" outlineLevel="2" x14ac:dyDescent="0.25">
      <c r="A44" s="213" t="s">
        <v>423</v>
      </c>
      <c r="B44" s="69" t="s">
        <v>94</v>
      </c>
      <c r="C44" s="70">
        <v>25377</v>
      </c>
      <c r="D44" s="855" t="s">
        <v>145</v>
      </c>
      <c r="E44" s="856" t="s">
        <v>145</v>
      </c>
      <c r="F44" s="856" t="s">
        <v>145</v>
      </c>
      <c r="G44" s="856" t="s">
        <v>145</v>
      </c>
      <c r="H44" s="859" t="str">
        <f t="shared" si="31"/>
        <v>0</v>
      </c>
      <c r="I44" s="857" t="s">
        <v>145</v>
      </c>
      <c r="J44" s="856" t="s">
        <v>145</v>
      </c>
      <c r="K44" s="856" t="s">
        <v>145</v>
      </c>
      <c r="L44" s="856" t="s">
        <v>145</v>
      </c>
      <c r="M44" s="858" t="str">
        <f t="shared" si="32"/>
        <v>0</v>
      </c>
      <c r="N44" s="855" t="s">
        <v>145</v>
      </c>
      <c r="O44" s="856" t="s">
        <v>145</v>
      </c>
      <c r="P44" s="856" t="s">
        <v>145</v>
      </c>
      <c r="Q44" s="859" t="str">
        <f t="shared" si="33"/>
        <v>0</v>
      </c>
      <c r="R44" s="860">
        <f t="shared" si="34"/>
        <v>0</v>
      </c>
      <c r="S44" s="861">
        <v>8</v>
      </c>
      <c r="T44" s="862">
        <v>6</v>
      </c>
      <c r="U44" s="862">
        <v>2</v>
      </c>
      <c r="V44" s="862">
        <v>7</v>
      </c>
      <c r="W44" s="863">
        <f t="shared" si="35"/>
        <v>84</v>
      </c>
      <c r="X44" s="864" t="s">
        <v>145</v>
      </c>
      <c r="Y44" s="862" t="s">
        <v>145</v>
      </c>
      <c r="Z44" s="862" t="s">
        <v>145</v>
      </c>
      <c r="AA44" s="862" t="s">
        <v>145</v>
      </c>
      <c r="AB44" s="865" t="str">
        <f t="shared" si="36"/>
        <v>0</v>
      </c>
      <c r="AC44" s="861">
        <v>12</v>
      </c>
      <c r="AD44" s="862">
        <v>2</v>
      </c>
      <c r="AE44" s="862">
        <v>80</v>
      </c>
      <c r="AF44" s="865">
        <f t="shared" si="37"/>
        <v>160</v>
      </c>
      <c r="AG44" s="866">
        <f t="shared" si="38"/>
        <v>244</v>
      </c>
      <c r="AH44" s="867">
        <v>100</v>
      </c>
      <c r="AI44" s="868">
        <v>125</v>
      </c>
      <c r="AJ44" s="869">
        <f t="shared" si="39"/>
        <v>369</v>
      </c>
    </row>
    <row r="45" spans="1:36" ht="15.75" outlineLevel="2" thickBot="1" x14ac:dyDescent="0.3">
      <c r="A45" s="298" t="s">
        <v>423</v>
      </c>
      <c r="B45" s="299" t="s">
        <v>93</v>
      </c>
      <c r="C45" s="300">
        <v>25839</v>
      </c>
      <c r="D45" s="870">
        <v>4</v>
      </c>
      <c r="E45" s="871">
        <v>100</v>
      </c>
      <c r="F45" s="871">
        <v>2</v>
      </c>
      <c r="G45" s="871">
        <v>10</v>
      </c>
      <c r="H45" s="872">
        <f t="shared" si="31"/>
        <v>2000</v>
      </c>
      <c r="I45" s="873">
        <v>3</v>
      </c>
      <c r="J45" s="871">
        <v>80</v>
      </c>
      <c r="K45" s="871">
        <v>2</v>
      </c>
      <c r="L45" s="871">
        <v>10</v>
      </c>
      <c r="M45" s="874">
        <f t="shared" si="32"/>
        <v>1600</v>
      </c>
      <c r="N45" s="870">
        <v>1</v>
      </c>
      <c r="O45" s="871">
        <v>2</v>
      </c>
      <c r="P45" s="871">
        <v>1440</v>
      </c>
      <c r="Q45" s="872">
        <f t="shared" si="33"/>
        <v>2880</v>
      </c>
      <c r="R45" s="875">
        <f t="shared" si="34"/>
        <v>6480</v>
      </c>
      <c r="S45" s="876">
        <v>150</v>
      </c>
      <c r="T45" s="877">
        <v>235</v>
      </c>
      <c r="U45" s="877">
        <v>2</v>
      </c>
      <c r="V45" s="877">
        <v>10</v>
      </c>
      <c r="W45" s="878">
        <f t="shared" si="35"/>
        <v>4700</v>
      </c>
      <c r="X45" s="879">
        <v>10</v>
      </c>
      <c r="Y45" s="877">
        <v>10</v>
      </c>
      <c r="Z45" s="877">
        <v>2</v>
      </c>
      <c r="AA45" s="877">
        <v>12</v>
      </c>
      <c r="AB45" s="880">
        <f t="shared" si="36"/>
        <v>240</v>
      </c>
      <c r="AC45" s="876">
        <v>320</v>
      </c>
      <c r="AD45" s="877">
        <v>2</v>
      </c>
      <c r="AE45" s="877">
        <v>3500</v>
      </c>
      <c r="AF45" s="880">
        <f t="shared" si="37"/>
        <v>7000</v>
      </c>
      <c r="AG45" s="881">
        <f t="shared" si="38"/>
        <v>11940</v>
      </c>
      <c r="AH45" s="882" t="s">
        <v>145</v>
      </c>
      <c r="AI45" s="883">
        <v>0</v>
      </c>
      <c r="AJ45" s="884">
        <f t="shared" si="39"/>
        <v>18420</v>
      </c>
    </row>
    <row r="46" spans="1:36" ht="15.75" outlineLevel="1" thickBot="1" x14ac:dyDescent="0.3">
      <c r="A46" s="305" t="s">
        <v>541</v>
      </c>
      <c r="B46" s="306"/>
      <c r="C46" s="289"/>
      <c r="D46" s="885">
        <f>SUBTOTAL(9,D38:D45)</f>
        <v>12</v>
      </c>
      <c r="E46" s="885">
        <f>SUBTOTAL(9,E38:E45)</f>
        <v>190</v>
      </c>
      <c r="F46" s="885"/>
      <c r="G46" s="885"/>
      <c r="H46" s="885">
        <f>SUBTOTAL(9,H38:H45)</f>
        <v>3350</v>
      </c>
      <c r="I46" s="885">
        <f>SUBTOTAL(9,I38:I45)</f>
        <v>8</v>
      </c>
      <c r="J46" s="885">
        <f>SUBTOTAL(9,J38:J45)</f>
        <v>140</v>
      </c>
      <c r="K46" s="885"/>
      <c r="L46" s="885"/>
      <c r="M46" s="885">
        <f>SUBTOTAL(9,M38:M45)</f>
        <v>2500</v>
      </c>
      <c r="N46" s="885">
        <f>SUBTOTAL(9,N38:N45)</f>
        <v>38</v>
      </c>
      <c r="O46" s="885"/>
      <c r="P46" s="885">
        <f>SUBTOTAL(9,P38:P45)</f>
        <v>3420</v>
      </c>
      <c r="Q46" s="885">
        <f>SUBTOTAL(9,Q38:Q45)</f>
        <v>6840</v>
      </c>
      <c r="R46" s="885">
        <f>SUBTOTAL(9,R38:R45)</f>
        <v>12690</v>
      </c>
      <c r="S46" s="885">
        <f>SUBTOTAL(9,S38:S45)</f>
        <v>251</v>
      </c>
      <c r="T46" s="885">
        <f>SUBTOTAL(9,T38:T45)</f>
        <v>462</v>
      </c>
      <c r="U46" s="885"/>
      <c r="V46" s="885"/>
      <c r="W46" s="885">
        <f>SUBTOTAL(9,W38:W45)</f>
        <v>7905</v>
      </c>
      <c r="X46" s="885">
        <f>SUBTOTAL(9,X38:X45)</f>
        <v>840</v>
      </c>
      <c r="Y46" s="885">
        <f>SUBTOTAL(9,Y38:Y45)</f>
        <v>2596</v>
      </c>
      <c r="Z46" s="885"/>
      <c r="AA46" s="885"/>
      <c r="AB46" s="885">
        <f>SUBTOTAL(9,AB38:AB45)</f>
        <v>46440</v>
      </c>
      <c r="AC46" s="885">
        <f>SUBTOTAL(9,AC38:AC45)</f>
        <v>617</v>
      </c>
      <c r="AD46" s="885"/>
      <c r="AE46" s="885">
        <f t="shared" ref="AE46:AJ46" si="40">SUBTOTAL(9,AE38:AE45)</f>
        <v>4840</v>
      </c>
      <c r="AF46" s="885">
        <f t="shared" si="40"/>
        <v>9680</v>
      </c>
      <c r="AG46" s="885">
        <f t="shared" si="40"/>
        <v>64025</v>
      </c>
      <c r="AH46" s="885">
        <f t="shared" si="40"/>
        <v>427</v>
      </c>
      <c r="AI46" s="885">
        <f t="shared" si="40"/>
        <v>975</v>
      </c>
      <c r="AJ46" s="886">
        <f t="shared" si="40"/>
        <v>77690</v>
      </c>
    </row>
    <row r="47" spans="1:36" outlineLevel="2" x14ac:dyDescent="0.25">
      <c r="A47" s="301" t="s">
        <v>416</v>
      </c>
      <c r="B47" s="302" t="s">
        <v>92</v>
      </c>
      <c r="C47" s="303">
        <v>25086</v>
      </c>
      <c r="D47" s="839" t="s">
        <v>145</v>
      </c>
      <c r="E47" s="840" t="s">
        <v>145</v>
      </c>
      <c r="F47" s="840" t="s">
        <v>145</v>
      </c>
      <c r="G47" s="840" t="s">
        <v>145</v>
      </c>
      <c r="H47" s="841" t="str">
        <f t="shared" ref="H47:H53" si="41">IFERROR(E47*F47*G47,"0")</f>
        <v>0</v>
      </c>
      <c r="I47" s="842" t="s">
        <v>145</v>
      </c>
      <c r="J47" s="840" t="s">
        <v>145</v>
      </c>
      <c r="K47" s="840" t="s">
        <v>145</v>
      </c>
      <c r="L47" s="840" t="s">
        <v>145</v>
      </c>
      <c r="M47" s="843" t="str">
        <f t="shared" ref="M47:M53" si="42">IFERROR(J47*K47*L47,"0")</f>
        <v>0</v>
      </c>
      <c r="N47" s="839" t="s">
        <v>145</v>
      </c>
      <c r="O47" s="840" t="s">
        <v>145</v>
      </c>
      <c r="P47" s="840" t="s">
        <v>145</v>
      </c>
      <c r="Q47" s="841" t="str">
        <f t="shared" ref="Q47:Q53" si="43">IFERROR(O47*P47,"0")</f>
        <v>0</v>
      </c>
      <c r="R47" s="844">
        <f t="shared" ref="R47:R53" si="44">Q47+M47+H47</f>
        <v>0</v>
      </c>
      <c r="S47" s="845">
        <v>18</v>
      </c>
      <c r="T47" s="846">
        <v>5</v>
      </c>
      <c r="U47" s="846">
        <v>2</v>
      </c>
      <c r="V47" s="846">
        <v>11</v>
      </c>
      <c r="W47" s="847">
        <f t="shared" ref="W47:W53" si="45">IFERROR(T47*U47*V47,"0")</f>
        <v>110</v>
      </c>
      <c r="X47" s="848" t="s">
        <v>145</v>
      </c>
      <c r="Y47" s="846" t="s">
        <v>145</v>
      </c>
      <c r="Z47" s="846" t="s">
        <v>145</v>
      </c>
      <c r="AA47" s="846" t="s">
        <v>145</v>
      </c>
      <c r="AB47" s="849" t="str">
        <f t="shared" ref="AB47:AB53" si="46">IFERROR(Y47*Z47*AA47,"0")</f>
        <v>0</v>
      </c>
      <c r="AC47" s="845">
        <v>12</v>
      </c>
      <c r="AD47" s="846">
        <v>2</v>
      </c>
      <c r="AE47" s="846">
        <v>5</v>
      </c>
      <c r="AF47" s="849">
        <f t="shared" ref="AF47:AF53" si="47">IFERROR(AD47*AE47,"0")</f>
        <v>10</v>
      </c>
      <c r="AG47" s="850">
        <f t="shared" ref="AG47:AG53" si="48">AF47+AB47+W47</f>
        <v>120</v>
      </c>
      <c r="AH47" s="851">
        <v>20</v>
      </c>
      <c r="AI47" s="852">
        <v>56</v>
      </c>
      <c r="AJ47" s="853">
        <f t="shared" ref="AJ47:AJ53" si="49">AI47+AG47+R47</f>
        <v>176</v>
      </c>
    </row>
    <row r="48" spans="1:36" outlineLevel="2" x14ac:dyDescent="0.25">
      <c r="A48" s="213" t="s">
        <v>416</v>
      </c>
      <c r="B48" s="69" t="s">
        <v>91</v>
      </c>
      <c r="C48" s="70">
        <v>25095</v>
      </c>
      <c r="D48" s="855">
        <v>1</v>
      </c>
      <c r="E48" s="856">
        <v>206</v>
      </c>
      <c r="F48" s="856">
        <v>2</v>
      </c>
      <c r="G48" s="856">
        <v>11</v>
      </c>
      <c r="H48" s="859">
        <f t="shared" si="41"/>
        <v>4532</v>
      </c>
      <c r="I48" s="857" t="s">
        <v>145</v>
      </c>
      <c r="J48" s="856" t="s">
        <v>145</v>
      </c>
      <c r="K48" s="856" t="s">
        <v>145</v>
      </c>
      <c r="L48" s="856" t="s">
        <v>145</v>
      </c>
      <c r="M48" s="858" t="str">
        <f t="shared" si="42"/>
        <v>0</v>
      </c>
      <c r="N48" s="855" t="s">
        <v>145</v>
      </c>
      <c r="O48" s="856" t="s">
        <v>145</v>
      </c>
      <c r="P48" s="856" t="s">
        <v>145</v>
      </c>
      <c r="Q48" s="859" t="str">
        <f t="shared" si="43"/>
        <v>0</v>
      </c>
      <c r="R48" s="860">
        <f t="shared" si="44"/>
        <v>4532</v>
      </c>
      <c r="S48" s="861">
        <v>30</v>
      </c>
      <c r="T48" s="862">
        <v>240</v>
      </c>
      <c r="U48" s="862">
        <v>2</v>
      </c>
      <c r="V48" s="862">
        <v>9</v>
      </c>
      <c r="W48" s="863">
        <f t="shared" si="45"/>
        <v>4320</v>
      </c>
      <c r="X48" s="864">
        <v>8</v>
      </c>
      <c r="Y48" s="862">
        <v>48</v>
      </c>
      <c r="Z48" s="862">
        <v>2</v>
      </c>
      <c r="AA48" s="862">
        <v>9</v>
      </c>
      <c r="AB48" s="865">
        <f t="shared" si="46"/>
        <v>864</v>
      </c>
      <c r="AC48" s="861">
        <v>34</v>
      </c>
      <c r="AD48" s="862">
        <v>2</v>
      </c>
      <c r="AE48" s="862">
        <v>70</v>
      </c>
      <c r="AF48" s="865">
        <f t="shared" si="47"/>
        <v>140</v>
      </c>
      <c r="AG48" s="866">
        <f t="shared" si="48"/>
        <v>5324</v>
      </c>
      <c r="AH48" s="867">
        <v>60</v>
      </c>
      <c r="AI48" s="868">
        <v>240</v>
      </c>
      <c r="AJ48" s="869">
        <f t="shared" si="49"/>
        <v>10096</v>
      </c>
    </row>
    <row r="49" spans="1:36" outlineLevel="2" x14ac:dyDescent="0.25">
      <c r="A49" s="213" t="s">
        <v>416</v>
      </c>
      <c r="B49" s="69" t="s">
        <v>90</v>
      </c>
      <c r="C49" s="70">
        <v>25168</v>
      </c>
      <c r="D49" s="855" t="s">
        <v>145</v>
      </c>
      <c r="E49" s="856" t="s">
        <v>145</v>
      </c>
      <c r="F49" s="856" t="s">
        <v>145</v>
      </c>
      <c r="G49" s="856" t="s">
        <v>145</v>
      </c>
      <c r="H49" s="859" t="str">
        <f t="shared" si="41"/>
        <v>0</v>
      </c>
      <c r="I49" s="857" t="s">
        <v>145</v>
      </c>
      <c r="J49" s="856" t="s">
        <v>145</v>
      </c>
      <c r="K49" s="856" t="s">
        <v>145</v>
      </c>
      <c r="L49" s="856" t="s">
        <v>145</v>
      </c>
      <c r="M49" s="858" t="str">
        <f t="shared" si="42"/>
        <v>0</v>
      </c>
      <c r="N49" s="855" t="s">
        <v>145</v>
      </c>
      <c r="O49" s="856" t="s">
        <v>145</v>
      </c>
      <c r="P49" s="856" t="s">
        <v>145</v>
      </c>
      <c r="Q49" s="859" t="str">
        <f t="shared" si="43"/>
        <v>0</v>
      </c>
      <c r="R49" s="860">
        <f t="shared" si="44"/>
        <v>0</v>
      </c>
      <c r="S49" s="861">
        <v>20</v>
      </c>
      <c r="T49" s="862">
        <v>40</v>
      </c>
      <c r="U49" s="862">
        <v>1.8</v>
      </c>
      <c r="V49" s="862">
        <v>8</v>
      </c>
      <c r="W49" s="863">
        <f t="shared" si="45"/>
        <v>576</v>
      </c>
      <c r="X49" s="864">
        <v>3</v>
      </c>
      <c r="Y49" s="862">
        <v>10</v>
      </c>
      <c r="Z49" s="862">
        <v>1.9</v>
      </c>
      <c r="AA49" s="862">
        <v>9</v>
      </c>
      <c r="AB49" s="865">
        <f t="shared" si="46"/>
        <v>171</v>
      </c>
      <c r="AC49" s="861">
        <v>2</v>
      </c>
      <c r="AD49" s="862">
        <v>3</v>
      </c>
      <c r="AE49" s="862">
        <v>100</v>
      </c>
      <c r="AF49" s="865">
        <f t="shared" si="47"/>
        <v>300</v>
      </c>
      <c r="AG49" s="866">
        <f t="shared" si="48"/>
        <v>1047</v>
      </c>
      <c r="AH49" s="867">
        <v>46</v>
      </c>
      <c r="AI49" s="868">
        <v>60</v>
      </c>
      <c r="AJ49" s="869">
        <f t="shared" si="49"/>
        <v>1107</v>
      </c>
    </row>
    <row r="50" spans="1:36" outlineLevel="2" x14ac:dyDescent="0.25">
      <c r="A50" s="213" t="s">
        <v>416</v>
      </c>
      <c r="B50" s="69" t="s">
        <v>89</v>
      </c>
      <c r="C50" s="70">
        <v>25328</v>
      </c>
      <c r="D50" s="855">
        <v>4</v>
      </c>
      <c r="E50" s="856">
        <v>87</v>
      </c>
      <c r="F50" s="856">
        <v>2.5</v>
      </c>
      <c r="G50" s="856">
        <v>14</v>
      </c>
      <c r="H50" s="859">
        <f t="shared" si="41"/>
        <v>3045</v>
      </c>
      <c r="I50" s="857">
        <v>3</v>
      </c>
      <c r="J50" s="856">
        <v>45</v>
      </c>
      <c r="K50" s="856">
        <v>2.5</v>
      </c>
      <c r="L50" s="856">
        <v>14</v>
      </c>
      <c r="M50" s="858">
        <f t="shared" si="42"/>
        <v>1575</v>
      </c>
      <c r="N50" s="855" t="s">
        <v>145</v>
      </c>
      <c r="O50" s="856" t="s">
        <v>145</v>
      </c>
      <c r="P50" s="856" t="s">
        <v>145</v>
      </c>
      <c r="Q50" s="859" t="str">
        <f t="shared" si="43"/>
        <v>0</v>
      </c>
      <c r="R50" s="860">
        <f t="shared" si="44"/>
        <v>4620</v>
      </c>
      <c r="S50" s="861">
        <v>60</v>
      </c>
      <c r="T50" s="862">
        <v>115</v>
      </c>
      <c r="U50" s="862">
        <v>2</v>
      </c>
      <c r="V50" s="862">
        <v>10</v>
      </c>
      <c r="W50" s="863">
        <f t="shared" si="45"/>
        <v>2300</v>
      </c>
      <c r="X50" s="864">
        <v>15</v>
      </c>
      <c r="Y50" s="862">
        <v>52</v>
      </c>
      <c r="Z50" s="862">
        <v>2</v>
      </c>
      <c r="AA50" s="862">
        <v>10</v>
      </c>
      <c r="AB50" s="865">
        <f t="shared" si="46"/>
        <v>1040</v>
      </c>
      <c r="AC50" s="861">
        <v>22</v>
      </c>
      <c r="AD50" s="862">
        <v>2</v>
      </c>
      <c r="AE50" s="862">
        <v>260</v>
      </c>
      <c r="AF50" s="865">
        <f t="shared" si="47"/>
        <v>520</v>
      </c>
      <c r="AG50" s="866">
        <f t="shared" si="48"/>
        <v>3860</v>
      </c>
      <c r="AH50" s="867" t="s">
        <v>145</v>
      </c>
      <c r="AI50" s="868">
        <v>0</v>
      </c>
      <c r="AJ50" s="869">
        <f t="shared" si="49"/>
        <v>8480</v>
      </c>
    </row>
    <row r="51" spans="1:36" outlineLevel="2" x14ac:dyDescent="0.25">
      <c r="A51" s="213" t="s">
        <v>416</v>
      </c>
      <c r="B51" s="69" t="s">
        <v>88</v>
      </c>
      <c r="C51" s="70">
        <v>25580</v>
      </c>
      <c r="D51" s="855">
        <v>1</v>
      </c>
      <c r="E51" s="856">
        <v>14</v>
      </c>
      <c r="F51" s="856">
        <v>2.5</v>
      </c>
      <c r="G51" s="856">
        <v>12</v>
      </c>
      <c r="H51" s="859">
        <f t="shared" si="41"/>
        <v>420</v>
      </c>
      <c r="I51" s="857" t="s">
        <v>145</v>
      </c>
      <c r="J51" s="856" t="s">
        <v>145</v>
      </c>
      <c r="K51" s="856" t="s">
        <v>145</v>
      </c>
      <c r="L51" s="856" t="s">
        <v>145</v>
      </c>
      <c r="M51" s="858" t="str">
        <f t="shared" si="42"/>
        <v>0</v>
      </c>
      <c r="N51" s="855" t="s">
        <v>145</v>
      </c>
      <c r="O51" s="856" t="s">
        <v>145</v>
      </c>
      <c r="P51" s="856" t="s">
        <v>145</v>
      </c>
      <c r="Q51" s="859" t="str">
        <f t="shared" si="43"/>
        <v>0</v>
      </c>
      <c r="R51" s="860">
        <f t="shared" si="44"/>
        <v>420</v>
      </c>
      <c r="S51" s="861">
        <v>12</v>
      </c>
      <c r="T51" s="862">
        <v>46</v>
      </c>
      <c r="U51" s="862">
        <v>2</v>
      </c>
      <c r="V51" s="862">
        <v>9</v>
      </c>
      <c r="W51" s="863">
        <f t="shared" si="45"/>
        <v>828</v>
      </c>
      <c r="X51" s="864" t="s">
        <v>145</v>
      </c>
      <c r="Y51" s="862" t="s">
        <v>145</v>
      </c>
      <c r="Z51" s="862" t="s">
        <v>145</v>
      </c>
      <c r="AA51" s="862" t="s">
        <v>145</v>
      </c>
      <c r="AB51" s="865" t="str">
        <f t="shared" si="46"/>
        <v>0</v>
      </c>
      <c r="AC51" s="861">
        <v>19</v>
      </c>
      <c r="AD51" s="862">
        <v>2.2000000000000002</v>
      </c>
      <c r="AE51" s="862">
        <v>40</v>
      </c>
      <c r="AF51" s="865">
        <f t="shared" si="47"/>
        <v>88</v>
      </c>
      <c r="AG51" s="866">
        <f t="shared" si="48"/>
        <v>916</v>
      </c>
      <c r="AH51" s="867">
        <v>62</v>
      </c>
      <c r="AI51" s="868">
        <v>130</v>
      </c>
      <c r="AJ51" s="869">
        <f t="shared" si="49"/>
        <v>1466</v>
      </c>
    </row>
    <row r="52" spans="1:36" outlineLevel="2" x14ac:dyDescent="0.25">
      <c r="A52" s="213" t="s">
        <v>416</v>
      </c>
      <c r="B52" s="69" t="s">
        <v>87</v>
      </c>
      <c r="C52" s="70">
        <v>25662</v>
      </c>
      <c r="D52" s="855" t="s">
        <v>145</v>
      </c>
      <c r="E52" s="856" t="s">
        <v>145</v>
      </c>
      <c r="F52" s="856" t="s">
        <v>145</v>
      </c>
      <c r="G52" s="856" t="s">
        <v>145</v>
      </c>
      <c r="H52" s="859" t="str">
        <f t="shared" si="41"/>
        <v>0</v>
      </c>
      <c r="I52" s="857" t="s">
        <v>145</v>
      </c>
      <c r="J52" s="856" t="s">
        <v>145</v>
      </c>
      <c r="K52" s="856" t="s">
        <v>145</v>
      </c>
      <c r="L52" s="856" t="s">
        <v>145</v>
      </c>
      <c r="M52" s="858" t="str">
        <f t="shared" si="42"/>
        <v>0</v>
      </c>
      <c r="N52" s="855" t="s">
        <v>145</v>
      </c>
      <c r="O52" s="856" t="s">
        <v>145</v>
      </c>
      <c r="P52" s="856" t="s">
        <v>145</v>
      </c>
      <c r="Q52" s="859" t="str">
        <f t="shared" si="43"/>
        <v>0</v>
      </c>
      <c r="R52" s="860">
        <f t="shared" si="44"/>
        <v>0</v>
      </c>
      <c r="S52" s="861">
        <v>3</v>
      </c>
      <c r="T52" s="862">
        <v>61</v>
      </c>
      <c r="U52" s="862">
        <v>2.2999999999999998</v>
      </c>
      <c r="V52" s="862">
        <v>10</v>
      </c>
      <c r="W52" s="863">
        <f t="shared" si="45"/>
        <v>1402.9999999999998</v>
      </c>
      <c r="X52" s="864">
        <v>21</v>
      </c>
      <c r="Y52" s="862">
        <v>122</v>
      </c>
      <c r="Z52" s="862">
        <v>2</v>
      </c>
      <c r="AA52" s="862">
        <v>10</v>
      </c>
      <c r="AB52" s="865">
        <f t="shared" si="46"/>
        <v>2440</v>
      </c>
      <c r="AC52" s="861">
        <v>6</v>
      </c>
      <c r="AD52" s="862">
        <v>2.2000000000000002</v>
      </c>
      <c r="AE52" s="862">
        <v>68</v>
      </c>
      <c r="AF52" s="865">
        <f t="shared" si="47"/>
        <v>149.60000000000002</v>
      </c>
      <c r="AG52" s="866">
        <f t="shared" si="48"/>
        <v>3992.5999999999995</v>
      </c>
      <c r="AH52" s="867">
        <v>251</v>
      </c>
      <c r="AI52" s="868">
        <v>787</v>
      </c>
      <c r="AJ52" s="869">
        <f t="shared" si="49"/>
        <v>4779.5999999999995</v>
      </c>
    </row>
    <row r="53" spans="1:36" ht="15.75" outlineLevel="2" thickBot="1" x14ac:dyDescent="0.3">
      <c r="A53" s="298" t="s">
        <v>416</v>
      </c>
      <c r="B53" s="299" t="s">
        <v>86</v>
      </c>
      <c r="C53" s="300">
        <v>25867</v>
      </c>
      <c r="D53" s="870">
        <v>2</v>
      </c>
      <c r="E53" s="871">
        <v>30</v>
      </c>
      <c r="F53" s="871">
        <v>1.4</v>
      </c>
      <c r="G53" s="871">
        <v>12</v>
      </c>
      <c r="H53" s="872">
        <f t="shared" si="41"/>
        <v>504</v>
      </c>
      <c r="I53" s="873">
        <v>1</v>
      </c>
      <c r="J53" s="871">
        <v>15</v>
      </c>
      <c r="K53" s="871">
        <v>1.5</v>
      </c>
      <c r="L53" s="871">
        <v>12</v>
      </c>
      <c r="M53" s="874">
        <f t="shared" si="42"/>
        <v>270</v>
      </c>
      <c r="N53" s="870">
        <v>2</v>
      </c>
      <c r="O53" s="871">
        <v>2.2999999999999998</v>
      </c>
      <c r="P53" s="871">
        <v>150</v>
      </c>
      <c r="Q53" s="872">
        <f t="shared" si="43"/>
        <v>345</v>
      </c>
      <c r="R53" s="875">
        <f t="shared" si="44"/>
        <v>1119</v>
      </c>
      <c r="S53" s="876">
        <v>15</v>
      </c>
      <c r="T53" s="877">
        <v>100</v>
      </c>
      <c r="U53" s="877">
        <v>1</v>
      </c>
      <c r="V53" s="877">
        <v>8</v>
      </c>
      <c r="W53" s="878">
        <f t="shared" si="45"/>
        <v>800</v>
      </c>
      <c r="X53" s="879">
        <v>15</v>
      </c>
      <c r="Y53" s="877">
        <v>50</v>
      </c>
      <c r="Z53" s="877">
        <v>1.1000000000000001</v>
      </c>
      <c r="AA53" s="877">
        <v>9</v>
      </c>
      <c r="AB53" s="880">
        <f t="shared" si="46"/>
        <v>495.00000000000006</v>
      </c>
      <c r="AC53" s="876">
        <v>33</v>
      </c>
      <c r="AD53" s="877">
        <v>1.5</v>
      </c>
      <c r="AE53" s="877">
        <v>55</v>
      </c>
      <c r="AF53" s="880">
        <f t="shared" si="47"/>
        <v>82.5</v>
      </c>
      <c r="AG53" s="881">
        <f t="shared" si="48"/>
        <v>1377.5</v>
      </c>
      <c r="AH53" s="882">
        <v>130</v>
      </c>
      <c r="AI53" s="883">
        <v>480</v>
      </c>
      <c r="AJ53" s="884">
        <f t="shared" si="49"/>
        <v>2976.5</v>
      </c>
    </row>
    <row r="54" spans="1:36" ht="15.75" outlineLevel="1" thickBot="1" x14ac:dyDescent="0.3">
      <c r="A54" s="305" t="s">
        <v>542</v>
      </c>
      <c r="B54" s="306"/>
      <c r="C54" s="289"/>
      <c r="D54" s="885">
        <f>SUBTOTAL(9,D47:D53)</f>
        <v>8</v>
      </c>
      <c r="E54" s="885">
        <f>SUBTOTAL(9,E47:E53)</f>
        <v>337</v>
      </c>
      <c r="F54" s="885"/>
      <c r="G54" s="885"/>
      <c r="H54" s="885">
        <f>SUBTOTAL(9,H47:H53)</f>
        <v>8501</v>
      </c>
      <c r="I54" s="885">
        <f>SUBTOTAL(9,I47:I53)</f>
        <v>4</v>
      </c>
      <c r="J54" s="885">
        <f>SUBTOTAL(9,J47:J53)</f>
        <v>60</v>
      </c>
      <c r="K54" s="885"/>
      <c r="L54" s="885"/>
      <c r="M54" s="885">
        <f>SUBTOTAL(9,M47:M53)</f>
        <v>1845</v>
      </c>
      <c r="N54" s="885">
        <f>SUBTOTAL(9,N47:N53)</f>
        <v>2</v>
      </c>
      <c r="O54" s="885"/>
      <c r="P54" s="885">
        <f>SUBTOTAL(9,P47:P53)</f>
        <v>150</v>
      </c>
      <c r="Q54" s="885">
        <f>SUBTOTAL(9,Q47:Q53)</f>
        <v>345</v>
      </c>
      <c r="R54" s="885">
        <f>SUBTOTAL(9,R47:R53)</f>
        <v>10691</v>
      </c>
      <c r="S54" s="885">
        <f>SUBTOTAL(9,S47:S53)</f>
        <v>158</v>
      </c>
      <c r="T54" s="885">
        <f>SUBTOTAL(9,T47:T53)</f>
        <v>607</v>
      </c>
      <c r="U54" s="885"/>
      <c r="V54" s="885"/>
      <c r="W54" s="885">
        <f>SUBTOTAL(9,W47:W53)</f>
        <v>10337</v>
      </c>
      <c r="X54" s="885">
        <f>SUBTOTAL(9,X47:X53)</f>
        <v>62</v>
      </c>
      <c r="Y54" s="885">
        <f>SUBTOTAL(9,Y47:Y53)</f>
        <v>282</v>
      </c>
      <c r="Z54" s="885"/>
      <c r="AA54" s="885"/>
      <c r="AB54" s="885">
        <f>SUBTOTAL(9,AB47:AB53)</f>
        <v>5010</v>
      </c>
      <c r="AC54" s="885">
        <f>SUBTOTAL(9,AC47:AC53)</f>
        <v>128</v>
      </c>
      <c r="AD54" s="885"/>
      <c r="AE54" s="885">
        <f t="shared" ref="AE54:AJ54" si="50">SUBTOTAL(9,AE47:AE53)</f>
        <v>598</v>
      </c>
      <c r="AF54" s="885">
        <f t="shared" si="50"/>
        <v>1290.0999999999999</v>
      </c>
      <c r="AG54" s="885">
        <f t="shared" si="50"/>
        <v>16637.099999999999</v>
      </c>
      <c r="AH54" s="885">
        <f t="shared" si="50"/>
        <v>569</v>
      </c>
      <c r="AI54" s="885">
        <f t="shared" si="50"/>
        <v>1753</v>
      </c>
      <c r="AJ54" s="886">
        <f t="shared" si="50"/>
        <v>29081.1</v>
      </c>
    </row>
    <row r="55" spans="1:36" outlineLevel="2" x14ac:dyDescent="0.25">
      <c r="A55" s="301" t="s">
        <v>85</v>
      </c>
      <c r="B55" s="302" t="s">
        <v>85</v>
      </c>
      <c r="C55" s="303">
        <v>25438</v>
      </c>
      <c r="D55" s="839" t="s">
        <v>145</v>
      </c>
      <c r="E55" s="840" t="s">
        <v>177</v>
      </c>
      <c r="F55" s="840" t="s">
        <v>145</v>
      </c>
      <c r="G55" s="840" t="s">
        <v>145</v>
      </c>
      <c r="H55" s="841" t="str">
        <f>IFERROR(E55*F55*G55,"0")</f>
        <v>0</v>
      </c>
      <c r="I55" s="842" t="s">
        <v>145</v>
      </c>
      <c r="J55" s="840" t="s">
        <v>145</v>
      </c>
      <c r="K55" s="840" t="s">
        <v>145</v>
      </c>
      <c r="L55" s="840" t="s">
        <v>145</v>
      </c>
      <c r="M55" s="843" t="str">
        <f>IFERROR(J55*K55*L55,"0")</f>
        <v>0</v>
      </c>
      <c r="N55" s="839" t="s">
        <v>145</v>
      </c>
      <c r="O55" s="840" t="s">
        <v>145</v>
      </c>
      <c r="P55" s="840" t="s">
        <v>145</v>
      </c>
      <c r="Q55" s="841" t="str">
        <f>IFERROR(O55*P55,"0")</f>
        <v>0</v>
      </c>
      <c r="R55" s="844">
        <f>Q55+M55+H55</f>
        <v>0</v>
      </c>
      <c r="S55" s="845">
        <v>115</v>
      </c>
      <c r="T55" s="846">
        <v>240</v>
      </c>
      <c r="U55" s="846">
        <v>2</v>
      </c>
      <c r="V55" s="846">
        <v>7</v>
      </c>
      <c r="W55" s="847">
        <f>IFERROR(T55*U55*V55,"0")</f>
        <v>3360</v>
      </c>
      <c r="X55" s="848">
        <v>4</v>
      </c>
      <c r="Y55" s="846">
        <v>119</v>
      </c>
      <c r="Z55" s="846">
        <v>2</v>
      </c>
      <c r="AA55" s="846">
        <v>7</v>
      </c>
      <c r="AB55" s="849">
        <f>IFERROR(Y55*Z55*AA55,"0")</f>
        <v>1666</v>
      </c>
      <c r="AC55" s="845">
        <v>75</v>
      </c>
      <c r="AD55" s="846">
        <v>2</v>
      </c>
      <c r="AE55" s="846">
        <v>215</v>
      </c>
      <c r="AF55" s="849">
        <f>IFERROR(AD55*AE55,"0")</f>
        <v>430</v>
      </c>
      <c r="AG55" s="850">
        <f>AF55+AB55+W55</f>
        <v>5456</v>
      </c>
      <c r="AH55" s="851">
        <v>190</v>
      </c>
      <c r="AI55" s="852">
        <v>730</v>
      </c>
      <c r="AJ55" s="853">
        <f>AI55+AG55+R55</f>
        <v>6186</v>
      </c>
    </row>
    <row r="56" spans="1:36" ht="15.75" outlineLevel="2" thickBot="1" x14ac:dyDescent="0.3">
      <c r="A56" s="298" t="s">
        <v>85</v>
      </c>
      <c r="B56" s="299" t="s">
        <v>84</v>
      </c>
      <c r="C56" s="300">
        <v>25530</v>
      </c>
      <c r="D56" s="870">
        <v>2</v>
      </c>
      <c r="E56" s="871">
        <v>30</v>
      </c>
      <c r="F56" s="871" t="s">
        <v>329</v>
      </c>
      <c r="G56" s="871">
        <v>14</v>
      </c>
      <c r="H56" s="872" t="str">
        <f>IFERROR(E56*F56*G56,"0")</f>
        <v>0</v>
      </c>
      <c r="I56" s="873">
        <v>2</v>
      </c>
      <c r="J56" s="871">
        <v>30</v>
      </c>
      <c r="K56" s="871" t="s">
        <v>329</v>
      </c>
      <c r="L56" s="871">
        <v>14</v>
      </c>
      <c r="M56" s="874" t="str">
        <f>IFERROR(J56*K56*L56,"0")</f>
        <v>0</v>
      </c>
      <c r="N56" s="870">
        <v>10</v>
      </c>
      <c r="O56" s="871">
        <v>2.2999999999999998</v>
      </c>
      <c r="P56" s="871">
        <v>140</v>
      </c>
      <c r="Q56" s="872">
        <f>IFERROR(O56*P56,"0")</f>
        <v>322</v>
      </c>
      <c r="R56" s="875">
        <f>Q56+M56+H56</f>
        <v>322</v>
      </c>
      <c r="S56" s="876">
        <v>70</v>
      </c>
      <c r="T56" s="877">
        <v>200</v>
      </c>
      <c r="U56" s="877">
        <v>2</v>
      </c>
      <c r="V56" s="877">
        <v>10</v>
      </c>
      <c r="W56" s="878">
        <f>IFERROR(T56*U56*V56,"0")</f>
        <v>4000</v>
      </c>
      <c r="X56" s="879">
        <v>60</v>
      </c>
      <c r="Y56" s="877">
        <v>5</v>
      </c>
      <c r="Z56" s="877">
        <v>2</v>
      </c>
      <c r="AA56" s="877">
        <v>10</v>
      </c>
      <c r="AB56" s="880">
        <f>IFERROR(Y56*Z56*AA56,"0")</f>
        <v>100</v>
      </c>
      <c r="AC56" s="876">
        <v>100</v>
      </c>
      <c r="AD56" s="877">
        <v>2</v>
      </c>
      <c r="AE56" s="877">
        <v>170</v>
      </c>
      <c r="AF56" s="880">
        <f>IFERROR(AD56*AE56,"0")</f>
        <v>340</v>
      </c>
      <c r="AG56" s="881">
        <f>AF56+AB56+W56</f>
        <v>4440</v>
      </c>
      <c r="AH56" s="882">
        <v>1660</v>
      </c>
      <c r="AI56" s="883">
        <v>1900</v>
      </c>
      <c r="AJ56" s="884">
        <f>AI56+AG56+R56</f>
        <v>6662</v>
      </c>
    </row>
    <row r="57" spans="1:36" ht="15.75" outlineLevel="1" thickBot="1" x14ac:dyDescent="0.3">
      <c r="A57" s="305" t="s">
        <v>543</v>
      </c>
      <c r="B57" s="306"/>
      <c r="C57" s="289"/>
      <c r="D57" s="885">
        <f>SUBTOTAL(9,D55:D56)</f>
        <v>2</v>
      </c>
      <c r="E57" s="885">
        <f>SUBTOTAL(9,E55:E56)</f>
        <v>30</v>
      </c>
      <c r="F57" s="885"/>
      <c r="G57" s="885"/>
      <c r="H57" s="885">
        <f>SUBTOTAL(9,H55:H56)</f>
        <v>0</v>
      </c>
      <c r="I57" s="885">
        <f>SUBTOTAL(9,I55:I56)</f>
        <v>2</v>
      </c>
      <c r="J57" s="885">
        <f>SUBTOTAL(9,J55:J56)</f>
        <v>30</v>
      </c>
      <c r="K57" s="885"/>
      <c r="L57" s="885"/>
      <c r="M57" s="885">
        <f>SUBTOTAL(9,M55:M56)</f>
        <v>0</v>
      </c>
      <c r="N57" s="885">
        <f>SUBTOTAL(9,N55:N56)</f>
        <v>10</v>
      </c>
      <c r="O57" s="885"/>
      <c r="P57" s="885">
        <f>SUBTOTAL(9,P55:P56)</f>
        <v>140</v>
      </c>
      <c r="Q57" s="885">
        <f>SUBTOTAL(9,Q55:Q56)</f>
        <v>322</v>
      </c>
      <c r="R57" s="885">
        <f>SUBTOTAL(9,R55:R56)</f>
        <v>322</v>
      </c>
      <c r="S57" s="885">
        <f>SUBTOTAL(9,S55:S56)</f>
        <v>185</v>
      </c>
      <c r="T57" s="885">
        <f>SUBTOTAL(9,T55:T56)</f>
        <v>440</v>
      </c>
      <c r="U57" s="885"/>
      <c r="V57" s="885"/>
      <c r="W57" s="885">
        <f>SUBTOTAL(9,W55:W56)</f>
        <v>7360</v>
      </c>
      <c r="X57" s="885">
        <f>SUBTOTAL(9,X55:X56)</f>
        <v>64</v>
      </c>
      <c r="Y57" s="885">
        <f>SUBTOTAL(9,Y55:Y56)</f>
        <v>124</v>
      </c>
      <c r="Z57" s="885"/>
      <c r="AA57" s="885"/>
      <c r="AB57" s="885">
        <f>SUBTOTAL(9,AB55:AB56)</f>
        <v>1766</v>
      </c>
      <c r="AC57" s="885">
        <f>SUBTOTAL(9,AC55:AC56)</f>
        <v>175</v>
      </c>
      <c r="AD57" s="885"/>
      <c r="AE57" s="885">
        <f t="shared" ref="AE57:AJ57" si="51">SUBTOTAL(9,AE55:AE56)</f>
        <v>385</v>
      </c>
      <c r="AF57" s="885">
        <f t="shared" si="51"/>
        <v>770</v>
      </c>
      <c r="AG57" s="885">
        <f t="shared" si="51"/>
        <v>9896</v>
      </c>
      <c r="AH57" s="885">
        <f t="shared" si="51"/>
        <v>1850</v>
      </c>
      <c r="AI57" s="885">
        <f t="shared" si="51"/>
        <v>2630</v>
      </c>
      <c r="AJ57" s="886">
        <f t="shared" si="51"/>
        <v>12848</v>
      </c>
    </row>
    <row r="58" spans="1:36" outlineLevel="2" x14ac:dyDescent="0.25">
      <c r="A58" s="301" t="s">
        <v>420</v>
      </c>
      <c r="B58" s="302" t="s">
        <v>83</v>
      </c>
      <c r="C58" s="303">
        <v>25151</v>
      </c>
      <c r="D58" s="839">
        <v>5</v>
      </c>
      <c r="E58" s="840">
        <v>300</v>
      </c>
      <c r="F58" s="840">
        <v>2.5</v>
      </c>
      <c r="G58" s="840">
        <v>13</v>
      </c>
      <c r="H58" s="841">
        <f t="shared" ref="H58:H67" si="52">IFERROR(E58*F58*G58,"0")</f>
        <v>9750</v>
      </c>
      <c r="I58" s="842">
        <v>1</v>
      </c>
      <c r="J58" s="840">
        <v>120</v>
      </c>
      <c r="K58" s="840">
        <v>2.5</v>
      </c>
      <c r="L58" s="840">
        <v>13</v>
      </c>
      <c r="M58" s="843">
        <f t="shared" ref="M58:M67" si="53">IFERROR(J58*K58*L58,"0")</f>
        <v>3900</v>
      </c>
      <c r="N58" s="839" t="s">
        <v>145</v>
      </c>
      <c r="O58" s="840" t="s">
        <v>145</v>
      </c>
      <c r="P58" s="840" t="s">
        <v>145</v>
      </c>
      <c r="Q58" s="841" t="str">
        <f t="shared" ref="Q58:Q67" si="54">IFERROR(O58*P58,"0")</f>
        <v>0</v>
      </c>
      <c r="R58" s="844">
        <f t="shared" ref="R58:R67" si="55">Q58+M58+H58</f>
        <v>13650</v>
      </c>
      <c r="S58" s="845">
        <v>60</v>
      </c>
      <c r="T58" s="846">
        <v>140</v>
      </c>
      <c r="U58" s="846">
        <v>2</v>
      </c>
      <c r="V58" s="846">
        <v>10</v>
      </c>
      <c r="W58" s="847">
        <f t="shared" ref="W58:W67" si="56">IFERROR(T58*U58*V58,"0")</f>
        <v>2800</v>
      </c>
      <c r="X58" s="848">
        <v>15</v>
      </c>
      <c r="Y58" s="846">
        <v>40</v>
      </c>
      <c r="Z58" s="846">
        <v>2</v>
      </c>
      <c r="AA58" s="846">
        <v>10</v>
      </c>
      <c r="AB58" s="849">
        <f t="shared" ref="AB58:AB67" si="57">IFERROR(Y58*Z58*AA58,"0")</f>
        <v>800</v>
      </c>
      <c r="AC58" s="845">
        <v>300</v>
      </c>
      <c r="AD58" s="846">
        <v>1.8</v>
      </c>
      <c r="AE58" s="846">
        <v>850</v>
      </c>
      <c r="AF58" s="849">
        <f t="shared" ref="AF58:AF67" si="58">IFERROR(AD58*AE58,"0")</f>
        <v>1530</v>
      </c>
      <c r="AG58" s="850">
        <f t="shared" ref="AG58:AG67" si="59">AF58+AB58+W58</f>
        <v>5130</v>
      </c>
      <c r="AH58" s="851">
        <v>25</v>
      </c>
      <c r="AI58" s="852">
        <v>220</v>
      </c>
      <c r="AJ58" s="853">
        <f t="shared" ref="AJ58:AJ67" si="60">AI58+AG58+R58</f>
        <v>19000</v>
      </c>
    </row>
    <row r="59" spans="1:36" outlineLevel="2" x14ac:dyDescent="0.25">
      <c r="A59" s="213" t="s">
        <v>420</v>
      </c>
      <c r="B59" s="69" t="s">
        <v>17</v>
      </c>
      <c r="C59" s="70">
        <v>25178</v>
      </c>
      <c r="D59" s="855" t="s">
        <v>145</v>
      </c>
      <c r="E59" s="856" t="s">
        <v>145</v>
      </c>
      <c r="F59" s="856" t="s">
        <v>145</v>
      </c>
      <c r="G59" s="856" t="s">
        <v>145</v>
      </c>
      <c r="H59" s="859" t="str">
        <f t="shared" si="52"/>
        <v>0</v>
      </c>
      <c r="I59" s="857" t="s">
        <v>145</v>
      </c>
      <c r="J59" s="856" t="s">
        <v>145</v>
      </c>
      <c r="K59" s="856" t="s">
        <v>145</v>
      </c>
      <c r="L59" s="856" t="s">
        <v>145</v>
      </c>
      <c r="M59" s="858" t="str">
        <f t="shared" si="53"/>
        <v>0</v>
      </c>
      <c r="N59" s="855" t="s">
        <v>145</v>
      </c>
      <c r="O59" s="856" t="s">
        <v>145</v>
      </c>
      <c r="P59" s="856" t="s">
        <v>145</v>
      </c>
      <c r="Q59" s="859" t="str">
        <f t="shared" si="54"/>
        <v>0</v>
      </c>
      <c r="R59" s="860">
        <f t="shared" si="55"/>
        <v>0</v>
      </c>
      <c r="S59" s="861">
        <v>85</v>
      </c>
      <c r="T59" s="862">
        <v>150</v>
      </c>
      <c r="U59" s="862">
        <v>2</v>
      </c>
      <c r="V59" s="862">
        <v>10</v>
      </c>
      <c r="W59" s="863">
        <f t="shared" si="56"/>
        <v>3000</v>
      </c>
      <c r="X59" s="864">
        <v>10</v>
      </c>
      <c r="Y59" s="862">
        <v>26</v>
      </c>
      <c r="Z59" s="862">
        <v>2</v>
      </c>
      <c r="AA59" s="862">
        <v>9</v>
      </c>
      <c r="AB59" s="865">
        <f t="shared" si="57"/>
        <v>468</v>
      </c>
      <c r="AC59" s="861">
        <v>7</v>
      </c>
      <c r="AD59" s="862">
        <v>3</v>
      </c>
      <c r="AE59" s="862">
        <v>47</v>
      </c>
      <c r="AF59" s="865">
        <f t="shared" si="58"/>
        <v>141</v>
      </c>
      <c r="AG59" s="866">
        <f t="shared" si="59"/>
        <v>3609</v>
      </c>
      <c r="AH59" s="867">
        <v>40</v>
      </c>
      <c r="AI59" s="868">
        <v>180</v>
      </c>
      <c r="AJ59" s="869">
        <f t="shared" si="60"/>
        <v>3789</v>
      </c>
    </row>
    <row r="60" spans="1:36" outlineLevel="2" x14ac:dyDescent="0.25">
      <c r="A60" s="213" t="s">
        <v>420</v>
      </c>
      <c r="B60" s="69" t="s">
        <v>82</v>
      </c>
      <c r="C60" s="70">
        <v>25181</v>
      </c>
      <c r="D60" s="855">
        <v>2</v>
      </c>
      <c r="E60" s="856">
        <v>100</v>
      </c>
      <c r="F60" s="856">
        <v>2.5</v>
      </c>
      <c r="G60" s="856">
        <v>12</v>
      </c>
      <c r="H60" s="859">
        <f t="shared" si="52"/>
        <v>3000</v>
      </c>
      <c r="I60" s="857">
        <v>5</v>
      </c>
      <c r="J60" s="856">
        <v>400</v>
      </c>
      <c r="K60" s="856">
        <v>2.5</v>
      </c>
      <c r="L60" s="856">
        <v>12</v>
      </c>
      <c r="M60" s="858">
        <f t="shared" si="53"/>
        <v>12000</v>
      </c>
      <c r="N60" s="855">
        <v>3</v>
      </c>
      <c r="O60" s="856">
        <v>2.5</v>
      </c>
      <c r="P60" s="856">
        <v>2800</v>
      </c>
      <c r="Q60" s="859">
        <f t="shared" si="54"/>
        <v>7000</v>
      </c>
      <c r="R60" s="860">
        <f t="shared" si="55"/>
        <v>22000</v>
      </c>
      <c r="S60" s="861">
        <v>40</v>
      </c>
      <c r="T60" s="862">
        <v>200</v>
      </c>
      <c r="U60" s="862">
        <v>2.2000000000000002</v>
      </c>
      <c r="V60" s="862">
        <v>11</v>
      </c>
      <c r="W60" s="863">
        <f t="shared" si="56"/>
        <v>4840.0000000000009</v>
      </c>
      <c r="X60" s="864">
        <v>5</v>
      </c>
      <c r="Y60" s="862">
        <v>20</v>
      </c>
      <c r="Z60" s="862">
        <v>2.2000000000000002</v>
      </c>
      <c r="AA60" s="862">
        <v>10</v>
      </c>
      <c r="AB60" s="865">
        <f t="shared" si="57"/>
        <v>440</v>
      </c>
      <c r="AC60" s="861">
        <v>30</v>
      </c>
      <c r="AD60" s="862">
        <v>2.5</v>
      </c>
      <c r="AE60" s="862">
        <v>1100</v>
      </c>
      <c r="AF60" s="865">
        <f t="shared" si="58"/>
        <v>2750</v>
      </c>
      <c r="AG60" s="866">
        <f t="shared" si="59"/>
        <v>8030.0000000000009</v>
      </c>
      <c r="AH60" s="867">
        <v>85</v>
      </c>
      <c r="AI60" s="868">
        <v>250</v>
      </c>
      <c r="AJ60" s="869">
        <f t="shared" si="60"/>
        <v>30280</v>
      </c>
    </row>
    <row r="61" spans="1:36" outlineLevel="2" x14ac:dyDescent="0.25">
      <c r="A61" s="213" t="s">
        <v>420</v>
      </c>
      <c r="B61" s="69" t="s">
        <v>78</v>
      </c>
      <c r="C61" s="70">
        <v>25279</v>
      </c>
      <c r="D61" s="855">
        <v>7</v>
      </c>
      <c r="E61" s="856">
        <v>70</v>
      </c>
      <c r="F61" s="856">
        <v>2</v>
      </c>
      <c r="G61" s="856">
        <v>12</v>
      </c>
      <c r="H61" s="859">
        <f t="shared" si="52"/>
        <v>1680</v>
      </c>
      <c r="I61" s="857">
        <v>6</v>
      </c>
      <c r="J61" s="856">
        <v>80</v>
      </c>
      <c r="K61" s="856">
        <v>2</v>
      </c>
      <c r="L61" s="856">
        <v>12</v>
      </c>
      <c r="M61" s="858">
        <f t="shared" si="53"/>
        <v>1920</v>
      </c>
      <c r="N61" s="855">
        <v>6</v>
      </c>
      <c r="O61" s="856">
        <v>2</v>
      </c>
      <c r="P61" s="856">
        <v>160</v>
      </c>
      <c r="Q61" s="859">
        <f t="shared" si="54"/>
        <v>320</v>
      </c>
      <c r="R61" s="860">
        <f t="shared" si="55"/>
        <v>3920</v>
      </c>
      <c r="S61" s="861" t="s">
        <v>145</v>
      </c>
      <c r="T61" s="862" t="s">
        <v>145</v>
      </c>
      <c r="U61" s="862" t="s">
        <v>145</v>
      </c>
      <c r="V61" s="862" t="s">
        <v>145</v>
      </c>
      <c r="W61" s="863" t="str">
        <f t="shared" si="56"/>
        <v>0</v>
      </c>
      <c r="X61" s="864" t="s">
        <v>145</v>
      </c>
      <c r="Y61" s="862" t="s">
        <v>145</v>
      </c>
      <c r="Z61" s="862" t="s">
        <v>145</v>
      </c>
      <c r="AA61" s="862" t="s">
        <v>145</v>
      </c>
      <c r="AB61" s="865" t="str">
        <f t="shared" si="57"/>
        <v>0</v>
      </c>
      <c r="AC61" s="861" t="s">
        <v>145</v>
      </c>
      <c r="AD61" s="862" t="s">
        <v>145</v>
      </c>
      <c r="AE61" s="862" t="s">
        <v>145</v>
      </c>
      <c r="AF61" s="865" t="str">
        <f t="shared" si="58"/>
        <v>0</v>
      </c>
      <c r="AG61" s="866">
        <f t="shared" si="59"/>
        <v>0</v>
      </c>
      <c r="AH61" s="867">
        <v>350</v>
      </c>
      <c r="AI61" s="868">
        <v>350</v>
      </c>
      <c r="AJ61" s="869">
        <f t="shared" si="60"/>
        <v>4270</v>
      </c>
    </row>
    <row r="62" spans="1:36" outlineLevel="2" x14ac:dyDescent="0.25">
      <c r="A62" s="213" t="s">
        <v>420</v>
      </c>
      <c r="B62" s="69" t="s">
        <v>77</v>
      </c>
      <c r="C62" s="70">
        <v>25281</v>
      </c>
      <c r="D62" s="855" t="s">
        <v>145</v>
      </c>
      <c r="E62" s="856" t="s">
        <v>145</v>
      </c>
      <c r="F62" s="856" t="s">
        <v>145</v>
      </c>
      <c r="G62" s="856" t="s">
        <v>145</v>
      </c>
      <c r="H62" s="859" t="str">
        <f t="shared" si="52"/>
        <v>0</v>
      </c>
      <c r="I62" s="857" t="s">
        <v>145</v>
      </c>
      <c r="J62" s="856" t="s">
        <v>145</v>
      </c>
      <c r="K62" s="856" t="s">
        <v>145</v>
      </c>
      <c r="L62" s="856" t="s">
        <v>145</v>
      </c>
      <c r="M62" s="858" t="str">
        <f t="shared" si="53"/>
        <v>0</v>
      </c>
      <c r="N62" s="855" t="s">
        <v>145</v>
      </c>
      <c r="O62" s="856" t="s">
        <v>145</v>
      </c>
      <c r="P62" s="856" t="s">
        <v>145</v>
      </c>
      <c r="Q62" s="859" t="str">
        <f t="shared" si="54"/>
        <v>0</v>
      </c>
      <c r="R62" s="860">
        <f t="shared" si="55"/>
        <v>0</v>
      </c>
      <c r="S62" s="861">
        <v>35</v>
      </c>
      <c r="T62" s="862">
        <v>90</v>
      </c>
      <c r="U62" s="862">
        <v>2</v>
      </c>
      <c r="V62" s="862">
        <v>9</v>
      </c>
      <c r="W62" s="863">
        <f t="shared" si="56"/>
        <v>1620</v>
      </c>
      <c r="X62" s="864">
        <v>25</v>
      </c>
      <c r="Y62" s="862">
        <v>50</v>
      </c>
      <c r="Z62" s="862">
        <v>2</v>
      </c>
      <c r="AA62" s="862">
        <v>9</v>
      </c>
      <c r="AB62" s="865">
        <f t="shared" si="57"/>
        <v>900</v>
      </c>
      <c r="AC62" s="861">
        <v>10</v>
      </c>
      <c r="AD62" s="862">
        <v>2.5</v>
      </c>
      <c r="AE62" s="862">
        <v>144</v>
      </c>
      <c r="AF62" s="865">
        <f t="shared" si="58"/>
        <v>360</v>
      </c>
      <c r="AG62" s="866">
        <f t="shared" si="59"/>
        <v>2880</v>
      </c>
      <c r="AH62" s="867">
        <v>1450</v>
      </c>
      <c r="AI62" s="868">
        <v>2750</v>
      </c>
      <c r="AJ62" s="869">
        <f t="shared" si="60"/>
        <v>5630</v>
      </c>
    </row>
    <row r="63" spans="1:36" outlineLevel="2" x14ac:dyDescent="0.25">
      <c r="A63" s="213" t="s">
        <v>420</v>
      </c>
      <c r="B63" s="69" t="s">
        <v>81</v>
      </c>
      <c r="C63" s="70">
        <v>25335</v>
      </c>
      <c r="D63" s="855" t="s">
        <v>145</v>
      </c>
      <c r="E63" s="856" t="s">
        <v>145</v>
      </c>
      <c r="F63" s="856" t="s">
        <v>145</v>
      </c>
      <c r="G63" s="856" t="s">
        <v>145</v>
      </c>
      <c r="H63" s="859" t="str">
        <f t="shared" si="52"/>
        <v>0</v>
      </c>
      <c r="I63" s="857" t="s">
        <v>145</v>
      </c>
      <c r="J63" s="856" t="s">
        <v>145</v>
      </c>
      <c r="K63" s="856" t="s">
        <v>145</v>
      </c>
      <c r="L63" s="856" t="s">
        <v>145</v>
      </c>
      <c r="M63" s="858" t="str">
        <f t="shared" si="53"/>
        <v>0</v>
      </c>
      <c r="N63" s="855" t="s">
        <v>145</v>
      </c>
      <c r="O63" s="856" t="s">
        <v>145</v>
      </c>
      <c r="P63" s="856" t="s">
        <v>145</v>
      </c>
      <c r="Q63" s="859" t="str">
        <f t="shared" si="54"/>
        <v>0</v>
      </c>
      <c r="R63" s="860">
        <f t="shared" si="55"/>
        <v>0</v>
      </c>
      <c r="S63" s="861">
        <v>4</v>
      </c>
      <c r="T63" s="862">
        <v>12</v>
      </c>
      <c r="U63" s="862">
        <v>2</v>
      </c>
      <c r="V63" s="862">
        <v>10</v>
      </c>
      <c r="W63" s="863">
        <f t="shared" si="56"/>
        <v>240</v>
      </c>
      <c r="X63" s="864">
        <v>6</v>
      </c>
      <c r="Y63" s="862">
        <v>8</v>
      </c>
      <c r="Z63" s="862">
        <v>2</v>
      </c>
      <c r="AA63" s="862">
        <v>10</v>
      </c>
      <c r="AB63" s="865">
        <f t="shared" si="57"/>
        <v>160</v>
      </c>
      <c r="AC63" s="861" t="s">
        <v>145</v>
      </c>
      <c r="AD63" s="862" t="s">
        <v>145</v>
      </c>
      <c r="AE63" s="862" t="s">
        <v>145</v>
      </c>
      <c r="AF63" s="865" t="str">
        <f t="shared" si="58"/>
        <v>0</v>
      </c>
      <c r="AG63" s="866">
        <f t="shared" si="59"/>
        <v>400</v>
      </c>
      <c r="AH63" s="867">
        <v>210</v>
      </c>
      <c r="AI63" s="868">
        <v>620</v>
      </c>
      <c r="AJ63" s="869">
        <f t="shared" si="60"/>
        <v>1020</v>
      </c>
    </row>
    <row r="64" spans="1:36" outlineLevel="2" x14ac:dyDescent="0.25">
      <c r="A64" s="213" t="s">
        <v>420</v>
      </c>
      <c r="B64" s="69" t="s">
        <v>80</v>
      </c>
      <c r="C64" s="70">
        <v>25339</v>
      </c>
      <c r="D64" s="855" t="s">
        <v>145</v>
      </c>
      <c r="E64" s="856" t="s">
        <v>145</v>
      </c>
      <c r="F64" s="856" t="s">
        <v>145</v>
      </c>
      <c r="G64" s="856" t="s">
        <v>145</v>
      </c>
      <c r="H64" s="859" t="str">
        <f t="shared" si="52"/>
        <v>0</v>
      </c>
      <c r="I64" s="857" t="s">
        <v>145</v>
      </c>
      <c r="J64" s="856" t="s">
        <v>145</v>
      </c>
      <c r="K64" s="856" t="s">
        <v>145</v>
      </c>
      <c r="L64" s="856" t="s">
        <v>145</v>
      </c>
      <c r="M64" s="858" t="str">
        <f t="shared" si="53"/>
        <v>0</v>
      </c>
      <c r="N64" s="855" t="s">
        <v>145</v>
      </c>
      <c r="O64" s="856" t="s">
        <v>145</v>
      </c>
      <c r="P64" s="856" t="s">
        <v>145</v>
      </c>
      <c r="Q64" s="859" t="str">
        <f t="shared" si="54"/>
        <v>0</v>
      </c>
      <c r="R64" s="860">
        <f t="shared" si="55"/>
        <v>0</v>
      </c>
      <c r="S64" s="861">
        <v>4</v>
      </c>
      <c r="T64" s="862">
        <v>45</v>
      </c>
      <c r="U64" s="862">
        <v>2</v>
      </c>
      <c r="V64" s="862">
        <v>10</v>
      </c>
      <c r="W64" s="863">
        <f t="shared" si="56"/>
        <v>900</v>
      </c>
      <c r="X64" s="864">
        <v>7</v>
      </c>
      <c r="Y64" s="862">
        <v>35</v>
      </c>
      <c r="Z64" s="862">
        <v>2</v>
      </c>
      <c r="AA64" s="862">
        <v>10</v>
      </c>
      <c r="AB64" s="865">
        <f t="shared" si="57"/>
        <v>700</v>
      </c>
      <c r="AC64" s="861">
        <v>3</v>
      </c>
      <c r="AD64" s="862">
        <v>2</v>
      </c>
      <c r="AE64" s="862">
        <v>97</v>
      </c>
      <c r="AF64" s="865">
        <f t="shared" si="58"/>
        <v>194</v>
      </c>
      <c r="AG64" s="866">
        <f t="shared" si="59"/>
        <v>1794</v>
      </c>
      <c r="AH64" s="867">
        <v>466</v>
      </c>
      <c r="AI64" s="868">
        <v>530</v>
      </c>
      <c r="AJ64" s="869">
        <f t="shared" si="60"/>
        <v>2324</v>
      </c>
    </row>
    <row r="65" spans="1:36" outlineLevel="2" x14ac:dyDescent="0.25">
      <c r="A65" s="213" t="s">
        <v>420</v>
      </c>
      <c r="B65" s="69" t="s">
        <v>16</v>
      </c>
      <c r="C65" s="70">
        <v>25594</v>
      </c>
      <c r="D65" s="855">
        <v>3</v>
      </c>
      <c r="E65" s="856">
        <v>45</v>
      </c>
      <c r="F65" s="856">
        <v>3</v>
      </c>
      <c r="G65" s="856">
        <v>10</v>
      </c>
      <c r="H65" s="859">
        <f t="shared" si="52"/>
        <v>1350</v>
      </c>
      <c r="I65" s="857">
        <v>3</v>
      </c>
      <c r="J65" s="856">
        <v>90</v>
      </c>
      <c r="K65" s="856">
        <v>3</v>
      </c>
      <c r="L65" s="856">
        <v>10</v>
      </c>
      <c r="M65" s="858">
        <f t="shared" si="53"/>
        <v>2700</v>
      </c>
      <c r="N65" s="855" t="s">
        <v>145</v>
      </c>
      <c r="O65" s="856" t="s">
        <v>145</v>
      </c>
      <c r="P65" s="856" t="s">
        <v>145</v>
      </c>
      <c r="Q65" s="859" t="str">
        <f t="shared" si="54"/>
        <v>0</v>
      </c>
      <c r="R65" s="860">
        <f t="shared" si="55"/>
        <v>4050</v>
      </c>
      <c r="S65" s="861">
        <v>50</v>
      </c>
      <c r="T65" s="862">
        <v>55</v>
      </c>
      <c r="U65" s="862">
        <v>2</v>
      </c>
      <c r="V65" s="862">
        <v>7</v>
      </c>
      <c r="W65" s="863">
        <f t="shared" si="56"/>
        <v>770</v>
      </c>
      <c r="X65" s="864" t="s">
        <v>145</v>
      </c>
      <c r="Y65" s="862" t="s">
        <v>145</v>
      </c>
      <c r="Z65" s="862" t="s">
        <v>145</v>
      </c>
      <c r="AA65" s="862" t="s">
        <v>145</v>
      </c>
      <c r="AB65" s="865" t="str">
        <f t="shared" si="57"/>
        <v>0</v>
      </c>
      <c r="AC65" s="861">
        <v>5</v>
      </c>
      <c r="AD65" s="862">
        <v>3</v>
      </c>
      <c r="AE65" s="862">
        <v>55</v>
      </c>
      <c r="AF65" s="865">
        <f t="shared" si="58"/>
        <v>165</v>
      </c>
      <c r="AG65" s="866">
        <f t="shared" si="59"/>
        <v>935</v>
      </c>
      <c r="AH65" s="867">
        <v>150</v>
      </c>
      <c r="AI65" s="868">
        <v>800</v>
      </c>
      <c r="AJ65" s="869">
        <f t="shared" si="60"/>
        <v>5785</v>
      </c>
    </row>
    <row r="66" spans="1:36" outlineLevel="2" x14ac:dyDescent="0.25">
      <c r="A66" s="213" t="s">
        <v>420</v>
      </c>
      <c r="B66" s="69" t="s">
        <v>15</v>
      </c>
      <c r="C66" s="70">
        <v>25841</v>
      </c>
      <c r="D66" s="855" t="s">
        <v>145</v>
      </c>
      <c r="E66" s="856" t="s">
        <v>145</v>
      </c>
      <c r="F66" s="856" t="s">
        <v>145</v>
      </c>
      <c r="G66" s="856" t="s">
        <v>145</v>
      </c>
      <c r="H66" s="859" t="str">
        <f t="shared" si="52"/>
        <v>0</v>
      </c>
      <c r="I66" s="857">
        <v>10</v>
      </c>
      <c r="J66" s="856">
        <v>1400</v>
      </c>
      <c r="K66" s="856">
        <v>2.5</v>
      </c>
      <c r="L66" s="856">
        <v>8.5</v>
      </c>
      <c r="M66" s="858">
        <f t="shared" si="53"/>
        <v>29750</v>
      </c>
      <c r="N66" s="855">
        <v>25</v>
      </c>
      <c r="O66" s="856">
        <v>3</v>
      </c>
      <c r="P66" s="856">
        <v>2090</v>
      </c>
      <c r="Q66" s="859">
        <f t="shared" si="54"/>
        <v>6270</v>
      </c>
      <c r="R66" s="860">
        <f t="shared" si="55"/>
        <v>36020</v>
      </c>
      <c r="S66" s="861" t="s">
        <v>145</v>
      </c>
      <c r="T66" s="862" t="s">
        <v>145</v>
      </c>
      <c r="U66" s="862" t="s">
        <v>145</v>
      </c>
      <c r="V66" s="862" t="s">
        <v>145</v>
      </c>
      <c r="W66" s="863" t="str">
        <f t="shared" si="56"/>
        <v>0</v>
      </c>
      <c r="X66" s="864">
        <v>26</v>
      </c>
      <c r="Y66" s="862">
        <v>95</v>
      </c>
      <c r="Z66" s="862">
        <v>2</v>
      </c>
      <c r="AA66" s="862">
        <v>7</v>
      </c>
      <c r="AB66" s="865">
        <f t="shared" si="57"/>
        <v>1330</v>
      </c>
      <c r="AC66" s="861">
        <v>40</v>
      </c>
      <c r="AD66" s="862">
        <v>2.5</v>
      </c>
      <c r="AE66" s="862">
        <v>800</v>
      </c>
      <c r="AF66" s="865">
        <f t="shared" si="58"/>
        <v>2000</v>
      </c>
      <c r="AG66" s="866">
        <f t="shared" si="59"/>
        <v>3330</v>
      </c>
      <c r="AH66" s="867">
        <v>27</v>
      </c>
      <c r="AI66" s="868">
        <v>112</v>
      </c>
      <c r="AJ66" s="869">
        <f t="shared" si="60"/>
        <v>39462</v>
      </c>
    </row>
    <row r="67" spans="1:36" ht="15.75" outlineLevel="2" thickBot="1" x14ac:dyDescent="0.3">
      <c r="A67" s="298" t="s">
        <v>420</v>
      </c>
      <c r="B67" s="299" t="s">
        <v>79</v>
      </c>
      <c r="C67" s="300">
        <v>25845</v>
      </c>
      <c r="D67" s="870" t="s">
        <v>145</v>
      </c>
      <c r="E67" s="871" t="s">
        <v>145</v>
      </c>
      <c r="F67" s="871" t="s">
        <v>145</v>
      </c>
      <c r="G67" s="871" t="s">
        <v>145</v>
      </c>
      <c r="H67" s="872" t="str">
        <f t="shared" si="52"/>
        <v>0</v>
      </c>
      <c r="I67" s="873" t="s">
        <v>145</v>
      </c>
      <c r="J67" s="871" t="s">
        <v>145</v>
      </c>
      <c r="K67" s="871" t="s">
        <v>145</v>
      </c>
      <c r="L67" s="871" t="s">
        <v>145</v>
      </c>
      <c r="M67" s="874" t="str">
        <f t="shared" si="53"/>
        <v>0</v>
      </c>
      <c r="N67" s="870" t="s">
        <v>145</v>
      </c>
      <c r="O67" s="871" t="s">
        <v>145</v>
      </c>
      <c r="P67" s="871" t="s">
        <v>145</v>
      </c>
      <c r="Q67" s="872" t="str">
        <f t="shared" si="54"/>
        <v>0</v>
      </c>
      <c r="R67" s="875">
        <f t="shared" si="55"/>
        <v>0</v>
      </c>
      <c r="S67" s="876">
        <v>3</v>
      </c>
      <c r="T67" s="877">
        <v>8</v>
      </c>
      <c r="U67" s="877">
        <v>1.8</v>
      </c>
      <c r="V67" s="877">
        <v>10</v>
      </c>
      <c r="W67" s="878">
        <f t="shared" si="56"/>
        <v>144</v>
      </c>
      <c r="X67" s="879" t="s">
        <v>145</v>
      </c>
      <c r="Y67" s="877" t="s">
        <v>145</v>
      </c>
      <c r="Z67" s="877" t="s">
        <v>145</v>
      </c>
      <c r="AA67" s="877" t="s">
        <v>145</v>
      </c>
      <c r="AB67" s="880" t="str">
        <f t="shared" si="57"/>
        <v>0</v>
      </c>
      <c r="AC67" s="876">
        <v>20</v>
      </c>
      <c r="AD67" s="877">
        <v>2</v>
      </c>
      <c r="AE67" s="877">
        <v>68</v>
      </c>
      <c r="AF67" s="880">
        <f t="shared" si="58"/>
        <v>136</v>
      </c>
      <c r="AG67" s="881">
        <f t="shared" si="59"/>
        <v>280</v>
      </c>
      <c r="AH67" s="882">
        <v>30</v>
      </c>
      <c r="AI67" s="883">
        <v>80</v>
      </c>
      <c r="AJ67" s="884">
        <f t="shared" si="60"/>
        <v>360</v>
      </c>
    </row>
    <row r="68" spans="1:36" ht="15.75" outlineLevel="1" thickBot="1" x14ac:dyDescent="0.3">
      <c r="A68" s="305" t="s">
        <v>544</v>
      </c>
      <c r="B68" s="306"/>
      <c r="C68" s="289"/>
      <c r="D68" s="885">
        <f>SUBTOTAL(9,D58:D67)</f>
        <v>17</v>
      </c>
      <c r="E68" s="885">
        <f>SUBTOTAL(9,E58:E67)</f>
        <v>515</v>
      </c>
      <c r="F68" s="885"/>
      <c r="G68" s="885"/>
      <c r="H68" s="885">
        <f>SUBTOTAL(9,H58:H67)</f>
        <v>15780</v>
      </c>
      <c r="I68" s="885">
        <f>SUBTOTAL(9,I58:I67)</f>
        <v>25</v>
      </c>
      <c r="J68" s="885">
        <f>SUBTOTAL(9,J58:J67)</f>
        <v>2090</v>
      </c>
      <c r="K68" s="885"/>
      <c r="L68" s="885"/>
      <c r="M68" s="885">
        <f>SUBTOTAL(9,M58:M67)</f>
        <v>50270</v>
      </c>
      <c r="N68" s="885">
        <f>SUBTOTAL(9,N58:N67)</f>
        <v>34</v>
      </c>
      <c r="O68" s="885"/>
      <c r="P68" s="885">
        <f>SUBTOTAL(9,P58:P67)</f>
        <v>5050</v>
      </c>
      <c r="Q68" s="885">
        <f>SUBTOTAL(9,Q58:Q67)</f>
        <v>13590</v>
      </c>
      <c r="R68" s="885">
        <f>SUBTOTAL(9,R58:R67)</f>
        <v>79640</v>
      </c>
      <c r="S68" s="885">
        <f>SUBTOTAL(9,S58:S67)</f>
        <v>281</v>
      </c>
      <c r="T68" s="885">
        <f>SUBTOTAL(9,T58:T67)</f>
        <v>700</v>
      </c>
      <c r="U68" s="885"/>
      <c r="V68" s="885"/>
      <c r="W68" s="885">
        <f>SUBTOTAL(9,W58:W67)</f>
        <v>14314</v>
      </c>
      <c r="X68" s="885">
        <f>SUBTOTAL(9,X58:X67)</f>
        <v>94</v>
      </c>
      <c r="Y68" s="885">
        <f>SUBTOTAL(9,Y58:Y67)</f>
        <v>274</v>
      </c>
      <c r="Z68" s="885"/>
      <c r="AA68" s="885"/>
      <c r="AB68" s="885">
        <f>SUBTOTAL(9,AB58:AB67)</f>
        <v>4798</v>
      </c>
      <c r="AC68" s="885">
        <f>SUBTOTAL(9,AC58:AC67)</f>
        <v>415</v>
      </c>
      <c r="AD68" s="885"/>
      <c r="AE68" s="885">
        <f t="shared" ref="AE68:AJ68" si="61">SUBTOTAL(9,AE58:AE67)</f>
        <v>3161</v>
      </c>
      <c r="AF68" s="885">
        <f t="shared" si="61"/>
        <v>7276</v>
      </c>
      <c r="AG68" s="885">
        <f t="shared" si="61"/>
        <v>26388</v>
      </c>
      <c r="AH68" s="885">
        <f t="shared" si="61"/>
        <v>2833</v>
      </c>
      <c r="AI68" s="885">
        <f t="shared" si="61"/>
        <v>5892</v>
      </c>
      <c r="AJ68" s="886">
        <f t="shared" si="61"/>
        <v>111920</v>
      </c>
    </row>
    <row r="69" spans="1:36" outlineLevel="2" x14ac:dyDescent="0.25">
      <c r="A69" s="301" t="s">
        <v>422</v>
      </c>
      <c r="B69" s="302" t="s">
        <v>76</v>
      </c>
      <c r="C69" s="303">
        <v>25258</v>
      </c>
      <c r="D69" s="839">
        <v>8</v>
      </c>
      <c r="E69" s="840">
        <v>30</v>
      </c>
      <c r="F69" s="840">
        <v>2</v>
      </c>
      <c r="G69" s="840">
        <v>8</v>
      </c>
      <c r="H69" s="841">
        <f t="shared" ref="H69:H76" si="62">IFERROR(E69*F69*G69,"0")</f>
        <v>480</v>
      </c>
      <c r="I69" s="842">
        <v>3</v>
      </c>
      <c r="J69" s="840">
        <v>18</v>
      </c>
      <c r="K69" s="840">
        <v>2</v>
      </c>
      <c r="L69" s="840">
        <v>9</v>
      </c>
      <c r="M69" s="843">
        <f t="shared" ref="M69:M76" si="63">IFERROR(J69*K69*L69,"0")</f>
        <v>324</v>
      </c>
      <c r="N69" s="839">
        <v>1</v>
      </c>
      <c r="O69" s="840">
        <v>2</v>
      </c>
      <c r="P69" s="840">
        <v>40</v>
      </c>
      <c r="Q69" s="841">
        <f t="shared" ref="Q69:Q76" si="64">IFERROR(O69*P69,"0")</f>
        <v>80</v>
      </c>
      <c r="R69" s="844">
        <f t="shared" ref="R69:R76" si="65">Q69+M69+H69</f>
        <v>884</v>
      </c>
      <c r="S69" s="845">
        <v>20</v>
      </c>
      <c r="T69" s="846">
        <v>40</v>
      </c>
      <c r="U69" s="846">
        <v>2</v>
      </c>
      <c r="V69" s="846">
        <v>8</v>
      </c>
      <c r="W69" s="847">
        <f t="shared" ref="W69:W76" si="66">IFERROR(T69*U69*V69,"0")</f>
        <v>640</v>
      </c>
      <c r="X69" s="848">
        <v>3</v>
      </c>
      <c r="Y69" s="846">
        <v>4</v>
      </c>
      <c r="Z69" s="846">
        <v>2</v>
      </c>
      <c r="AA69" s="846">
        <v>8</v>
      </c>
      <c r="AB69" s="849">
        <f t="shared" ref="AB69:AB76" si="67">IFERROR(Y69*Z69*AA69,"0")</f>
        <v>64</v>
      </c>
      <c r="AC69" s="845">
        <v>10</v>
      </c>
      <c r="AD69" s="846">
        <v>2</v>
      </c>
      <c r="AE69" s="846">
        <v>10</v>
      </c>
      <c r="AF69" s="849">
        <f t="shared" ref="AF69:AF76" si="68">IFERROR(AD69*AE69,"0")</f>
        <v>20</v>
      </c>
      <c r="AG69" s="850">
        <f t="shared" ref="AG69:AG76" si="69">AF69+AB69+W69</f>
        <v>724</v>
      </c>
      <c r="AH69" s="851">
        <v>230</v>
      </c>
      <c r="AI69" s="852">
        <v>300</v>
      </c>
      <c r="AJ69" s="853">
        <f t="shared" ref="AJ69:AJ76" si="70">AI69+AG69+R69</f>
        <v>1908</v>
      </c>
    </row>
    <row r="70" spans="1:36" outlineLevel="2" x14ac:dyDescent="0.25">
      <c r="A70" s="213" t="s">
        <v>422</v>
      </c>
      <c r="B70" s="69" t="s">
        <v>75</v>
      </c>
      <c r="C70" s="70">
        <v>25394</v>
      </c>
      <c r="D70" s="855" t="s">
        <v>145</v>
      </c>
      <c r="E70" s="856" t="s">
        <v>145</v>
      </c>
      <c r="F70" s="856" t="s">
        <v>145</v>
      </c>
      <c r="G70" s="856" t="s">
        <v>145</v>
      </c>
      <c r="H70" s="859" t="str">
        <f t="shared" si="62"/>
        <v>0</v>
      </c>
      <c r="I70" s="857">
        <v>5</v>
      </c>
      <c r="J70" s="856">
        <v>50</v>
      </c>
      <c r="K70" s="856">
        <v>2</v>
      </c>
      <c r="L70" s="856">
        <v>12</v>
      </c>
      <c r="M70" s="858">
        <f t="shared" si="63"/>
        <v>1200</v>
      </c>
      <c r="N70" s="855" t="s">
        <v>145</v>
      </c>
      <c r="O70" s="856" t="s">
        <v>145</v>
      </c>
      <c r="P70" s="856" t="s">
        <v>145</v>
      </c>
      <c r="Q70" s="859" t="str">
        <f t="shared" si="64"/>
        <v>0</v>
      </c>
      <c r="R70" s="860">
        <f t="shared" si="65"/>
        <v>1200</v>
      </c>
      <c r="S70" s="861">
        <v>40</v>
      </c>
      <c r="T70" s="862">
        <v>300</v>
      </c>
      <c r="U70" s="862">
        <v>1.5</v>
      </c>
      <c r="V70" s="862">
        <v>10</v>
      </c>
      <c r="W70" s="863">
        <f t="shared" si="66"/>
        <v>4500</v>
      </c>
      <c r="X70" s="864">
        <v>25</v>
      </c>
      <c r="Y70" s="862">
        <v>100</v>
      </c>
      <c r="Z70" s="862">
        <v>1.5</v>
      </c>
      <c r="AA70" s="862">
        <v>10</v>
      </c>
      <c r="AB70" s="865">
        <f t="shared" si="67"/>
        <v>1500</v>
      </c>
      <c r="AC70" s="861">
        <v>25</v>
      </c>
      <c r="AD70" s="862">
        <v>2</v>
      </c>
      <c r="AE70" s="862">
        <v>200</v>
      </c>
      <c r="AF70" s="865">
        <f t="shared" si="68"/>
        <v>400</v>
      </c>
      <c r="AG70" s="866">
        <f t="shared" si="69"/>
        <v>6400</v>
      </c>
      <c r="AH70" s="867">
        <v>350</v>
      </c>
      <c r="AI70" s="868">
        <v>550</v>
      </c>
      <c r="AJ70" s="869">
        <f t="shared" si="70"/>
        <v>8150</v>
      </c>
    </row>
    <row r="71" spans="1:36" outlineLevel="2" x14ac:dyDescent="0.25">
      <c r="A71" s="213" t="s">
        <v>422</v>
      </c>
      <c r="B71" s="69" t="s">
        <v>74</v>
      </c>
      <c r="C71" s="70">
        <v>25513</v>
      </c>
      <c r="D71" s="855">
        <v>2</v>
      </c>
      <c r="E71" s="856">
        <v>400</v>
      </c>
      <c r="F71" s="856">
        <v>2.5</v>
      </c>
      <c r="G71" s="856">
        <v>10</v>
      </c>
      <c r="H71" s="859">
        <f t="shared" si="62"/>
        <v>10000</v>
      </c>
      <c r="I71" s="857">
        <v>1</v>
      </c>
      <c r="J71" s="856">
        <v>450</v>
      </c>
      <c r="K71" s="856">
        <v>2.5</v>
      </c>
      <c r="L71" s="856">
        <v>10</v>
      </c>
      <c r="M71" s="858">
        <f t="shared" si="63"/>
        <v>11250</v>
      </c>
      <c r="N71" s="855">
        <v>1</v>
      </c>
      <c r="O71" s="856">
        <v>2</v>
      </c>
      <c r="P71" s="856">
        <v>300</v>
      </c>
      <c r="Q71" s="859">
        <f t="shared" si="64"/>
        <v>600</v>
      </c>
      <c r="R71" s="860">
        <f t="shared" si="65"/>
        <v>21850</v>
      </c>
      <c r="S71" s="861">
        <v>48</v>
      </c>
      <c r="T71" s="862">
        <v>250</v>
      </c>
      <c r="U71" s="862">
        <v>2</v>
      </c>
      <c r="V71" s="862">
        <v>8</v>
      </c>
      <c r="W71" s="863">
        <f t="shared" si="66"/>
        <v>4000</v>
      </c>
      <c r="X71" s="864" t="s">
        <v>145</v>
      </c>
      <c r="Y71" s="862" t="s">
        <v>145</v>
      </c>
      <c r="Z71" s="862" t="s">
        <v>145</v>
      </c>
      <c r="AA71" s="862" t="s">
        <v>145</v>
      </c>
      <c r="AB71" s="865" t="str">
        <f t="shared" si="67"/>
        <v>0</v>
      </c>
      <c r="AC71" s="861">
        <v>25</v>
      </c>
      <c r="AD71" s="862">
        <v>2</v>
      </c>
      <c r="AE71" s="862">
        <v>155</v>
      </c>
      <c r="AF71" s="865">
        <f t="shared" si="68"/>
        <v>310</v>
      </c>
      <c r="AG71" s="866">
        <f t="shared" si="69"/>
        <v>4310</v>
      </c>
      <c r="AH71" s="867">
        <v>75</v>
      </c>
      <c r="AI71" s="868">
        <v>180</v>
      </c>
      <c r="AJ71" s="869">
        <f t="shared" si="70"/>
        <v>26340</v>
      </c>
    </row>
    <row r="72" spans="1:36" outlineLevel="2" x14ac:dyDescent="0.25">
      <c r="A72" s="213" t="s">
        <v>422</v>
      </c>
      <c r="B72" s="69" t="s">
        <v>73</v>
      </c>
      <c r="C72" s="70">
        <v>25518</v>
      </c>
      <c r="D72" s="855">
        <v>20</v>
      </c>
      <c r="E72" s="856">
        <v>80</v>
      </c>
      <c r="F72" s="856">
        <v>2</v>
      </c>
      <c r="G72" s="856">
        <v>10</v>
      </c>
      <c r="H72" s="859">
        <f t="shared" si="62"/>
        <v>1600</v>
      </c>
      <c r="I72" s="857" t="s">
        <v>145</v>
      </c>
      <c r="J72" s="856" t="s">
        <v>145</v>
      </c>
      <c r="K72" s="856" t="s">
        <v>145</v>
      </c>
      <c r="L72" s="856" t="s">
        <v>145</v>
      </c>
      <c r="M72" s="858" t="str">
        <f t="shared" si="63"/>
        <v>0</v>
      </c>
      <c r="N72" s="855">
        <v>10</v>
      </c>
      <c r="O72" s="856">
        <v>3</v>
      </c>
      <c r="P72" s="856">
        <v>15</v>
      </c>
      <c r="Q72" s="859">
        <f t="shared" si="64"/>
        <v>45</v>
      </c>
      <c r="R72" s="860">
        <f t="shared" si="65"/>
        <v>1645</v>
      </c>
      <c r="S72" s="861" t="s">
        <v>145</v>
      </c>
      <c r="T72" s="862" t="s">
        <v>145</v>
      </c>
      <c r="U72" s="862" t="s">
        <v>145</v>
      </c>
      <c r="V72" s="862" t="s">
        <v>145</v>
      </c>
      <c r="W72" s="863" t="str">
        <f t="shared" si="66"/>
        <v>0</v>
      </c>
      <c r="X72" s="864" t="s">
        <v>145</v>
      </c>
      <c r="Y72" s="862" t="s">
        <v>145</v>
      </c>
      <c r="Z72" s="862" t="s">
        <v>145</v>
      </c>
      <c r="AA72" s="862" t="s">
        <v>145</v>
      </c>
      <c r="AB72" s="865" t="str">
        <f t="shared" si="67"/>
        <v>0</v>
      </c>
      <c r="AC72" s="861" t="s">
        <v>145</v>
      </c>
      <c r="AD72" s="862" t="s">
        <v>145</v>
      </c>
      <c r="AE72" s="862" t="s">
        <v>145</v>
      </c>
      <c r="AF72" s="865" t="str">
        <f t="shared" si="68"/>
        <v>0</v>
      </c>
      <c r="AG72" s="866">
        <f t="shared" si="69"/>
        <v>0</v>
      </c>
      <c r="AH72" s="867" t="s">
        <v>145</v>
      </c>
      <c r="AI72" s="868">
        <v>0</v>
      </c>
      <c r="AJ72" s="869">
        <f t="shared" si="70"/>
        <v>1645</v>
      </c>
    </row>
    <row r="73" spans="1:36" outlineLevel="2" x14ac:dyDescent="0.25">
      <c r="A73" s="213" t="s">
        <v>422</v>
      </c>
      <c r="B73" s="69" t="s">
        <v>72</v>
      </c>
      <c r="C73" s="70">
        <v>25653</v>
      </c>
      <c r="D73" s="855" t="s">
        <v>145</v>
      </c>
      <c r="E73" s="856" t="s">
        <v>145</v>
      </c>
      <c r="F73" s="856" t="s">
        <v>145</v>
      </c>
      <c r="G73" s="856" t="s">
        <v>145</v>
      </c>
      <c r="H73" s="859" t="str">
        <f t="shared" si="62"/>
        <v>0</v>
      </c>
      <c r="I73" s="857">
        <v>2</v>
      </c>
      <c r="J73" s="856">
        <v>86</v>
      </c>
      <c r="K73" s="856">
        <v>2.5</v>
      </c>
      <c r="L73" s="856">
        <v>12</v>
      </c>
      <c r="M73" s="858">
        <f t="shared" si="63"/>
        <v>2580</v>
      </c>
      <c r="N73" s="855">
        <v>1</v>
      </c>
      <c r="O73" s="856">
        <v>2</v>
      </c>
      <c r="P73" s="856">
        <v>180</v>
      </c>
      <c r="Q73" s="859">
        <f t="shared" si="64"/>
        <v>360</v>
      </c>
      <c r="R73" s="860">
        <f t="shared" si="65"/>
        <v>2940</v>
      </c>
      <c r="S73" s="861">
        <v>11</v>
      </c>
      <c r="T73" s="862">
        <v>38</v>
      </c>
      <c r="U73" s="862">
        <v>1.5</v>
      </c>
      <c r="V73" s="862">
        <v>9.5</v>
      </c>
      <c r="W73" s="863">
        <f t="shared" si="66"/>
        <v>541.5</v>
      </c>
      <c r="X73" s="864">
        <v>4</v>
      </c>
      <c r="Y73" s="862">
        <v>36</v>
      </c>
      <c r="Z73" s="862">
        <v>1.5</v>
      </c>
      <c r="AA73" s="862">
        <v>9</v>
      </c>
      <c r="AB73" s="865">
        <f t="shared" si="67"/>
        <v>486</v>
      </c>
      <c r="AC73" s="861">
        <v>10</v>
      </c>
      <c r="AD73" s="862">
        <v>2</v>
      </c>
      <c r="AE73" s="862">
        <v>20</v>
      </c>
      <c r="AF73" s="865">
        <f t="shared" si="68"/>
        <v>40</v>
      </c>
      <c r="AG73" s="866">
        <f t="shared" si="69"/>
        <v>1067.5</v>
      </c>
      <c r="AH73" s="867">
        <v>320</v>
      </c>
      <c r="AI73" s="868">
        <v>530</v>
      </c>
      <c r="AJ73" s="869">
        <f t="shared" si="70"/>
        <v>4537.5</v>
      </c>
    </row>
    <row r="74" spans="1:36" outlineLevel="2" x14ac:dyDescent="0.25">
      <c r="A74" s="213" t="s">
        <v>422</v>
      </c>
      <c r="B74" s="69" t="s">
        <v>71</v>
      </c>
      <c r="C74" s="70">
        <v>25823</v>
      </c>
      <c r="D74" s="855" t="s">
        <v>145</v>
      </c>
      <c r="E74" s="856" t="s">
        <v>145</v>
      </c>
      <c r="F74" s="856" t="s">
        <v>145</v>
      </c>
      <c r="G74" s="856" t="s">
        <v>145</v>
      </c>
      <c r="H74" s="859" t="str">
        <f t="shared" si="62"/>
        <v>0</v>
      </c>
      <c r="I74" s="857" t="s">
        <v>145</v>
      </c>
      <c r="J74" s="856" t="s">
        <v>145</v>
      </c>
      <c r="K74" s="856" t="s">
        <v>145</v>
      </c>
      <c r="L74" s="856" t="s">
        <v>145</v>
      </c>
      <c r="M74" s="858" t="str">
        <f t="shared" si="63"/>
        <v>0</v>
      </c>
      <c r="N74" s="855" t="s">
        <v>145</v>
      </c>
      <c r="O74" s="856" t="s">
        <v>145</v>
      </c>
      <c r="P74" s="856" t="s">
        <v>145</v>
      </c>
      <c r="Q74" s="859" t="str">
        <f t="shared" si="64"/>
        <v>0</v>
      </c>
      <c r="R74" s="860">
        <f t="shared" si="65"/>
        <v>0</v>
      </c>
      <c r="S74" s="861">
        <v>12</v>
      </c>
      <c r="T74" s="862">
        <v>4</v>
      </c>
      <c r="U74" s="862">
        <v>2</v>
      </c>
      <c r="V74" s="862">
        <v>10</v>
      </c>
      <c r="W74" s="863">
        <f t="shared" si="66"/>
        <v>80</v>
      </c>
      <c r="X74" s="864">
        <v>12</v>
      </c>
      <c r="Y74" s="862">
        <v>4</v>
      </c>
      <c r="Z74" s="862">
        <v>2</v>
      </c>
      <c r="AA74" s="862">
        <v>9</v>
      </c>
      <c r="AB74" s="865">
        <f t="shared" si="67"/>
        <v>72</v>
      </c>
      <c r="AC74" s="861">
        <v>22</v>
      </c>
      <c r="AD74" s="862">
        <v>2</v>
      </c>
      <c r="AE74" s="862">
        <v>9</v>
      </c>
      <c r="AF74" s="865">
        <f t="shared" si="68"/>
        <v>18</v>
      </c>
      <c r="AG74" s="866">
        <f t="shared" si="69"/>
        <v>170</v>
      </c>
      <c r="AH74" s="867">
        <v>130</v>
      </c>
      <c r="AI74" s="868">
        <v>160</v>
      </c>
      <c r="AJ74" s="869">
        <f t="shared" si="70"/>
        <v>330</v>
      </c>
    </row>
    <row r="75" spans="1:36" outlineLevel="2" x14ac:dyDescent="0.25">
      <c r="A75" s="213" t="s">
        <v>422</v>
      </c>
      <c r="B75" s="69" t="s">
        <v>70</v>
      </c>
      <c r="C75" s="70">
        <v>25871</v>
      </c>
      <c r="D75" s="855" t="s">
        <v>145</v>
      </c>
      <c r="E75" s="856" t="s">
        <v>145</v>
      </c>
      <c r="F75" s="856" t="s">
        <v>145</v>
      </c>
      <c r="G75" s="856" t="s">
        <v>145</v>
      </c>
      <c r="H75" s="859" t="str">
        <f t="shared" si="62"/>
        <v>0</v>
      </c>
      <c r="I75" s="857" t="s">
        <v>145</v>
      </c>
      <c r="J75" s="856" t="s">
        <v>145</v>
      </c>
      <c r="K75" s="856" t="s">
        <v>145</v>
      </c>
      <c r="L75" s="856" t="s">
        <v>145</v>
      </c>
      <c r="M75" s="858" t="str">
        <f t="shared" si="63"/>
        <v>0</v>
      </c>
      <c r="N75" s="855" t="s">
        <v>145</v>
      </c>
      <c r="O75" s="856" t="s">
        <v>145</v>
      </c>
      <c r="P75" s="856" t="s">
        <v>145</v>
      </c>
      <c r="Q75" s="859" t="str">
        <f t="shared" si="64"/>
        <v>0</v>
      </c>
      <c r="R75" s="860">
        <f t="shared" si="65"/>
        <v>0</v>
      </c>
      <c r="S75" s="861">
        <v>14</v>
      </c>
      <c r="T75" s="862">
        <v>30</v>
      </c>
      <c r="U75" s="862">
        <v>2</v>
      </c>
      <c r="V75" s="862">
        <v>8</v>
      </c>
      <c r="W75" s="863">
        <f t="shared" si="66"/>
        <v>480</v>
      </c>
      <c r="X75" s="864">
        <v>5</v>
      </c>
      <c r="Y75" s="862">
        <v>12</v>
      </c>
      <c r="Z75" s="862">
        <v>2</v>
      </c>
      <c r="AA75" s="862">
        <v>8</v>
      </c>
      <c r="AB75" s="865">
        <f t="shared" si="67"/>
        <v>192</v>
      </c>
      <c r="AC75" s="861">
        <v>22</v>
      </c>
      <c r="AD75" s="862">
        <v>2</v>
      </c>
      <c r="AE75" s="862">
        <v>100</v>
      </c>
      <c r="AF75" s="865">
        <f t="shared" si="68"/>
        <v>200</v>
      </c>
      <c r="AG75" s="866">
        <f t="shared" si="69"/>
        <v>872</v>
      </c>
      <c r="AH75" s="867" t="s">
        <v>145</v>
      </c>
      <c r="AI75" s="868">
        <v>0</v>
      </c>
      <c r="AJ75" s="869">
        <f t="shared" si="70"/>
        <v>872</v>
      </c>
    </row>
    <row r="76" spans="1:36" ht="15.75" outlineLevel="2" thickBot="1" x14ac:dyDescent="0.3">
      <c r="A76" s="298" t="s">
        <v>422</v>
      </c>
      <c r="B76" s="299" t="s">
        <v>14</v>
      </c>
      <c r="C76" s="300">
        <v>25885</v>
      </c>
      <c r="D76" s="870">
        <v>5</v>
      </c>
      <c r="E76" s="871">
        <v>89</v>
      </c>
      <c r="F76" s="871">
        <v>2.5</v>
      </c>
      <c r="G76" s="871">
        <v>10</v>
      </c>
      <c r="H76" s="872">
        <f t="shared" si="62"/>
        <v>2225</v>
      </c>
      <c r="I76" s="873">
        <v>6</v>
      </c>
      <c r="J76" s="871">
        <v>55</v>
      </c>
      <c r="K76" s="871">
        <v>2.5</v>
      </c>
      <c r="L76" s="871">
        <v>10</v>
      </c>
      <c r="M76" s="874">
        <f t="shared" si="63"/>
        <v>1375</v>
      </c>
      <c r="N76" s="870">
        <v>7</v>
      </c>
      <c r="O76" s="871">
        <v>2</v>
      </c>
      <c r="P76" s="871">
        <v>100</v>
      </c>
      <c r="Q76" s="872">
        <f t="shared" si="64"/>
        <v>200</v>
      </c>
      <c r="R76" s="875">
        <f t="shared" si="65"/>
        <v>3800</v>
      </c>
      <c r="S76" s="876">
        <v>45</v>
      </c>
      <c r="T76" s="877">
        <v>320</v>
      </c>
      <c r="U76" s="877">
        <v>2</v>
      </c>
      <c r="V76" s="877">
        <v>8</v>
      </c>
      <c r="W76" s="878">
        <f t="shared" si="66"/>
        <v>5120</v>
      </c>
      <c r="X76" s="879">
        <v>32</v>
      </c>
      <c r="Y76" s="877">
        <v>62</v>
      </c>
      <c r="Z76" s="877">
        <v>2</v>
      </c>
      <c r="AA76" s="877">
        <v>8</v>
      </c>
      <c r="AB76" s="880">
        <f t="shared" si="67"/>
        <v>992</v>
      </c>
      <c r="AC76" s="876">
        <v>30</v>
      </c>
      <c r="AD76" s="877">
        <v>2</v>
      </c>
      <c r="AE76" s="877">
        <v>320</v>
      </c>
      <c r="AF76" s="880">
        <f t="shared" si="68"/>
        <v>640</v>
      </c>
      <c r="AG76" s="881">
        <f t="shared" si="69"/>
        <v>6752</v>
      </c>
      <c r="AH76" s="882">
        <v>200</v>
      </c>
      <c r="AI76" s="883">
        <v>745</v>
      </c>
      <c r="AJ76" s="884">
        <f t="shared" si="70"/>
        <v>11297</v>
      </c>
    </row>
    <row r="77" spans="1:36" ht="15.75" outlineLevel="1" thickBot="1" x14ac:dyDescent="0.3">
      <c r="A77" s="305" t="s">
        <v>545</v>
      </c>
      <c r="B77" s="306"/>
      <c r="C77" s="289"/>
      <c r="D77" s="885">
        <f>SUBTOTAL(9,D69:D76)</f>
        <v>35</v>
      </c>
      <c r="E77" s="885">
        <f>SUBTOTAL(9,E69:E76)</f>
        <v>599</v>
      </c>
      <c r="F77" s="885"/>
      <c r="G77" s="885"/>
      <c r="H77" s="885">
        <f>SUBTOTAL(9,H69:H76)</f>
        <v>14305</v>
      </c>
      <c r="I77" s="885">
        <f>SUBTOTAL(9,I69:I76)</f>
        <v>17</v>
      </c>
      <c r="J77" s="885">
        <f>SUBTOTAL(9,J69:J76)</f>
        <v>659</v>
      </c>
      <c r="K77" s="885"/>
      <c r="L77" s="885"/>
      <c r="M77" s="885">
        <f>SUBTOTAL(9,M69:M76)</f>
        <v>16729</v>
      </c>
      <c r="N77" s="885">
        <f>SUBTOTAL(9,N69:N76)</f>
        <v>20</v>
      </c>
      <c r="O77" s="885"/>
      <c r="P77" s="885">
        <f>SUBTOTAL(9,P69:P76)</f>
        <v>635</v>
      </c>
      <c r="Q77" s="885">
        <f>SUBTOTAL(9,Q69:Q76)</f>
        <v>1285</v>
      </c>
      <c r="R77" s="885">
        <f>SUBTOTAL(9,R69:R76)</f>
        <v>32319</v>
      </c>
      <c r="S77" s="885">
        <f>SUBTOTAL(9,S69:S76)</f>
        <v>190</v>
      </c>
      <c r="T77" s="885">
        <f>SUBTOTAL(9,T69:T76)</f>
        <v>982</v>
      </c>
      <c r="U77" s="885"/>
      <c r="V77" s="885"/>
      <c r="W77" s="885">
        <f>SUBTOTAL(9,W69:W76)</f>
        <v>15361.5</v>
      </c>
      <c r="X77" s="885">
        <f>SUBTOTAL(9,X69:X76)</f>
        <v>81</v>
      </c>
      <c r="Y77" s="885">
        <f>SUBTOTAL(9,Y69:Y76)</f>
        <v>218</v>
      </c>
      <c r="Z77" s="885"/>
      <c r="AA77" s="885"/>
      <c r="AB77" s="885">
        <f>SUBTOTAL(9,AB69:AB76)</f>
        <v>3306</v>
      </c>
      <c r="AC77" s="885">
        <f>SUBTOTAL(9,AC69:AC76)</f>
        <v>144</v>
      </c>
      <c r="AD77" s="885"/>
      <c r="AE77" s="885">
        <f t="shared" ref="AE77:AJ77" si="71">SUBTOTAL(9,AE69:AE76)</f>
        <v>814</v>
      </c>
      <c r="AF77" s="885">
        <f t="shared" si="71"/>
        <v>1628</v>
      </c>
      <c r="AG77" s="885">
        <f t="shared" si="71"/>
        <v>20295.5</v>
      </c>
      <c r="AH77" s="885">
        <f t="shared" si="71"/>
        <v>1305</v>
      </c>
      <c r="AI77" s="885">
        <f t="shared" si="71"/>
        <v>2465</v>
      </c>
      <c r="AJ77" s="886">
        <f t="shared" si="71"/>
        <v>55079.5</v>
      </c>
    </row>
    <row r="78" spans="1:36" outlineLevel="2" x14ac:dyDescent="0.25">
      <c r="A78" s="301" t="s">
        <v>418</v>
      </c>
      <c r="B78" s="302" t="s">
        <v>60</v>
      </c>
      <c r="C78" s="303">
        <v>25126</v>
      </c>
      <c r="D78" s="839" t="s">
        <v>145</v>
      </c>
      <c r="E78" s="840" t="s">
        <v>145</v>
      </c>
      <c r="F78" s="840" t="s">
        <v>145</v>
      </c>
      <c r="G78" s="840" t="s">
        <v>145</v>
      </c>
      <c r="H78" s="841" t="str">
        <f t="shared" ref="H78:H88" si="72">IFERROR(E78*F78*G78,"0")</f>
        <v>0</v>
      </c>
      <c r="I78" s="842" t="s">
        <v>145</v>
      </c>
      <c r="J78" s="840" t="s">
        <v>145</v>
      </c>
      <c r="K78" s="840" t="s">
        <v>145</v>
      </c>
      <c r="L78" s="840" t="s">
        <v>145</v>
      </c>
      <c r="M78" s="843" t="str">
        <f t="shared" ref="M78:M88" si="73">IFERROR(J78*K78*L78,"0")</f>
        <v>0</v>
      </c>
      <c r="N78" s="839" t="s">
        <v>145</v>
      </c>
      <c r="O78" s="840" t="s">
        <v>145</v>
      </c>
      <c r="P78" s="840" t="s">
        <v>145</v>
      </c>
      <c r="Q78" s="841" t="str">
        <f t="shared" ref="Q78:Q88" si="74">IFERROR(O78*P78,"0")</f>
        <v>0</v>
      </c>
      <c r="R78" s="844">
        <f t="shared" ref="R78:R88" si="75">Q78+M78+H78</f>
        <v>0</v>
      </c>
      <c r="S78" s="845" t="s">
        <v>145</v>
      </c>
      <c r="T78" s="846" t="s">
        <v>145</v>
      </c>
      <c r="U78" s="846" t="s">
        <v>145</v>
      </c>
      <c r="V78" s="846" t="s">
        <v>145</v>
      </c>
      <c r="W78" s="847" t="str">
        <f t="shared" ref="W78:W88" si="76">IFERROR(T78*U78*V78,"0")</f>
        <v>0</v>
      </c>
      <c r="X78" s="848">
        <v>1</v>
      </c>
      <c r="Y78" s="846">
        <v>11</v>
      </c>
      <c r="Z78" s="846">
        <v>2</v>
      </c>
      <c r="AA78" s="846">
        <v>6</v>
      </c>
      <c r="AB78" s="849">
        <f t="shared" ref="AB78:AB88" si="77">IFERROR(Y78*Z78*AA78,"0")</f>
        <v>132</v>
      </c>
      <c r="AC78" s="845">
        <v>2</v>
      </c>
      <c r="AD78" s="846">
        <v>2</v>
      </c>
      <c r="AE78" s="846">
        <v>13</v>
      </c>
      <c r="AF78" s="849">
        <f t="shared" ref="AF78:AF88" si="78">IFERROR(AD78*AE78,"0")</f>
        <v>26</v>
      </c>
      <c r="AG78" s="850">
        <f t="shared" ref="AG78:AG88" si="79">AF78+AB78+W78</f>
        <v>158</v>
      </c>
      <c r="AH78" s="851">
        <v>3</v>
      </c>
      <c r="AI78" s="852">
        <v>16</v>
      </c>
      <c r="AJ78" s="853">
        <f t="shared" ref="AJ78:AJ88" si="80">AI78+AG78+R78</f>
        <v>174</v>
      </c>
    </row>
    <row r="79" spans="1:36" outlineLevel="2" x14ac:dyDescent="0.25">
      <c r="A79" s="213" t="s">
        <v>418</v>
      </c>
      <c r="B79" s="69" t="s">
        <v>61</v>
      </c>
      <c r="C79" s="70">
        <v>25175</v>
      </c>
      <c r="D79" s="855" t="s">
        <v>145</v>
      </c>
      <c r="E79" s="856" t="s">
        <v>145</v>
      </c>
      <c r="F79" s="856" t="s">
        <v>145</v>
      </c>
      <c r="G79" s="856" t="s">
        <v>145</v>
      </c>
      <c r="H79" s="859" t="str">
        <f t="shared" si="72"/>
        <v>0</v>
      </c>
      <c r="I79" s="857" t="s">
        <v>145</v>
      </c>
      <c r="J79" s="856" t="s">
        <v>145</v>
      </c>
      <c r="K79" s="856" t="s">
        <v>145</v>
      </c>
      <c r="L79" s="856" t="s">
        <v>145</v>
      </c>
      <c r="M79" s="858" t="str">
        <f t="shared" si="73"/>
        <v>0</v>
      </c>
      <c r="N79" s="855" t="s">
        <v>145</v>
      </c>
      <c r="O79" s="856" t="s">
        <v>145</v>
      </c>
      <c r="P79" s="856" t="s">
        <v>145</v>
      </c>
      <c r="Q79" s="859" t="str">
        <f t="shared" si="74"/>
        <v>0</v>
      </c>
      <c r="R79" s="860">
        <f t="shared" si="75"/>
        <v>0</v>
      </c>
      <c r="S79" s="861" t="s">
        <v>145</v>
      </c>
      <c r="T79" s="862" t="s">
        <v>145</v>
      </c>
      <c r="U79" s="862" t="s">
        <v>145</v>
      </c>
      <c r="V79" s="862" t="s">
        <v>145</v>
      </c>
      <c r="W79" s="863" t="str">
        <f t="shared" si="76"/>
        <v>0</v>
      </c>
      <c r="X79" s="864" t="s">
        <v>145</v>
      </c>
      <c r="Y79" s="862" t="s">
        <v>145</v>
      </c>
      <c r="Z79" s="862" t="s">
        <v>145</v>
      </c>
      <c r="AA79" s="862" t="s">
        <v>145</v>
      </c>
      <c r="AB79" s="865" t="str">
        <f t="shared" si="77"/>
        <v>0</v>
      </c>
      <c r="AC79" s="861" t="s">
        <v>145</v>
      </c>
      <c r="AD79" s="862" t="s">
        <v>145</v>
      </c>
      <c r="AE79" s="862" t="s">
        <v>145</v>
      </c>
      <c r="AF79" s="865" t="str">
        <f t="shared" si="78"/>
        <v>0</v>
      </c>
      <c r="AG79" s="866">
        <f t="shared" si="79"/>
        <v>0</v>
      </c>
      <c r="AH79" s="867">
        <v>5</v>
      </c>
      <c r="AI79" s="868">
        <v>48</v>
      </c>
      <c r="AJ79" s="869">
        <f t="shared" si="80"/>
        <v>48</v>
      </c>
    </row>
    <row r="80" spans="1:36" outlineLevel="2" x14ac:dyDescent="0.25">
      <c r="A80" s="213" t="s">
        <v>418</v>
      </c>
      <c r="B80" s="69" t="s">
        <v>62</v>
      </c>
      <c r="C80" s="70">
        <v>25200</v>
      </c>
      <c r="D80" s="855">
        <v>6</v>
      </c>
      <c r="E80" s="856">
        <v>112</v>
      </c>
      <c r="F80" s="856">
        <v>2</v>
      </c>
      <c r="G80" s="856">
        <v>12</v>
      </c>
      <c r="H80" s="859">
        <f t="shared" si="72"/>
        <v>2688</v>
      </c>
      <c r="I80" s="857" t="s">
        <v>145</v>
      </c>
      <c r="J80" s="856" t="s">
        <v>145</v>
      </c>
      <c r="K80" s="856" t="s">
        <v>145</v>
      </c>
      <c r="L80" s="856" t="s">
        <v>145</v>
      </c>
      <c r="M80" s="858" t="str">
        <f t="shared" si="73"/>
        <v>0</v>
      </c>
      <c r="N80" s="855">
        <v>11</v>
      </c>
      <c r="O80" s="856">
        <v>4</v>
      </c>
      <c r="P80" s="856">
        <v>2200</v>
      </c>
      <c r="Q80" s="859">
        <f t="shared" si="74"/>
        <v>8800</v>
      </c>
      <c r="R80" s="860">
        <f t="shared" si="75"/>
        <v>11488</v>
      </c>
      <c r="S80" s="861">
        <v>5</v>
      </c>
      <c r="T80" s="862">
        <v>15</v>
      </c>
      <c r="U80" s="862">
        <v>1.8</v>
      </c>
      <c r="V80" s="862">
        <v>0.8</v>
      </c>
      <c r="W80" s="863">
        <f t="shared" si="76"/>
        <v>21.6</v>
      </c>
      <c r="X80" s="864" t="s">
        <v>145</v>
      </c>
      <c r="Y80" s="862" t="s">
        <v>145</v>
      </c>
      <c r="Z80" s="862" t="s">
        <v>145</v>
      </c>
      <c r="AA80" s="862" t="s">
        <v>145</v>
      </c>
      <c r="AB80" s="865" t="str">
        <f t="shared" si="77"/>
        <v>0</v>
      </c>
      <c r="AC80" s="861">
        <v>14</v>
      </c>
      <c r="AD80" s="862">
        <v>2.5</v>
      </c>
      <c r="AE80" s="862">
        <v>250</v>
      </c>
      <c r="AF80" s="865">
        <f t="shared" si="78"/>
        <v>625</v>
      </c>
      <c r="AG80" s="866">
        <f t="shared" si="79"/>
        <v>646.6</v>
      </c>
      <c r="AH80" s="867">
        <v>20</v>
      </c>
      <c r="AI80" s="868">
        <v>80</v>
      </c>
      <c r="AJ80" s="869">
        <f t="shared" si="80"/>
        <v>12214.6</v>
      </c>
    </row>
    <row r="81" spans="1:36" outlineLevel="2" x14ac:dyDescent="0.25">
      <c r="A81" s="213" t="s">
        <v>418</v>
      </c>
      <c r="B81" s="69" t="s">
        <v>63</v>
      </c>
      <c r="C81" s="70">
        <v>25214</v>
      </c>
      <c r="D81" s="855" t="s">
        <v>145</v>
      </c>
      <c r="E81" s="856" t="s">
        <v>145</v>
      </c>
      <c r="F81" s="856" t="s">
        <v>145</v>
      </c>
      <c r="G81" s="856" t="s">
        <v>145</v>
      </c>
      <c r="H81" s="859" t="str">
        <f t="shared" si="72"/>
        <v>0</v>
      </c>
      <c r="I81" s="857" t="s">
        <v>145</v>
      </c>
      <c r="J81" s="856" t="s">
        <v>145</v>
      </c>
      <c r="K81" s="856" t="s">
        <v>145</v>
      </c>
      <c r="L81" s="856" t="s">
        <v>145</v>
      </c>
      <c r="M81" s="858" t="str">
        <f t="shared" si="73"/>
        <v>0</v>
      </c>
      <c r="N81" s="855" t="s">
        <v>145</v>
      </c>
      <c r="O81" s="856" t="s">
        <v>145</v>
      </c>
      <c r="P81" s="856" t="s">
        <v>145</v>
      </c>
      <c r="Q81" s="859" t="str">
        <f t="shared" si="74"/>
        <v>0</v>
      </c>
      <c r="R81" s="860">
        <f t="shared" si="75"/>
        <v>0</v>
      </c>
      <c r="S81" s="861" t="s">
        <v>145</v>
      </c>
      <c r="T81" s="862" t="s">
        <v>145</v>
      </c>
      <c r="U81" s="862" t="s">
        <v>145</v>
      </c>
      <c r="V81" s="862" t="s">
        <v>145</v>
      </c>
      <c r="W81" s="863" t="str">
        <f t="shared" si="76"/>
        <v>0</v>
      </c>
      <c r="X81" s="864">
        <v>1</v>
      </c>
      <c r="Y81" s="862">
        <v>30</v>
      </c>
      <c r="Z81" s="862">
        <v>3</v>
      </c>
      <c r="AA81" s="862">
        <v>6</v>
      </c>
      <c r="AB81" s="865">
        <f t="shared" si="77"/>
        <v>540</v>
      </c>
      <c r="AC81" s="861" t="s">
        <v>145</v>
      </c>
      <c r="AD81" s="862" t="s">
        <v>145</v>
      </c>
      <c r="AE81" s="862" t="s">
        <v>145</v>
      </c>
      <c r="AF81" s="865" t="str">
        <f t="shared" si="78"/>
        <v>0</v>
      </c>
      <c r="AG81" s="866">
        <f t="shared" si="79"/>
        <v>540</v>
      </c>
      <c r="AH81" s="867">
        <v>20</v>
      </c>
      <c r="AI81" s="868">
        <v>150</v>
      </c>
      <c r="AJ81" s="869">
        <f t="shared" si="80"/>
        <v>690</v>
      </c>
    </row>
    <row r="82" spans="1:36" outlineLevel="2" x14ac:dyDescent="0.25">
      <c r="A82" s="213" t="s">
        <v>418</v>
      </c>
      <c r="B82" s="69" t="s">
        <v>64</v>
      </c>
      <c r="C82" s="70">
        <v>25295</v>
      </c>
      <c r="D82" s="855" t="s">
        <v>145</v>
      </c>
      <c r="E82" s="856" t="s">
        <v>145</v>
      </c>
      <c r="F82" s="856" t="s">
        <v>145</v>
      </c>
      <c r="G82" s="856" t="s">
        <v>145</v>
      </c>
      <c r="H82" s="859" t="str">
        <f t="shared" si="72"/>
        <v>0</v>
      </c>
      <c r="I82" s="857" t="s">
        <v>145</v>
      </c>
      <c r="J82" s="856" t="s">
        <v>145</v>
      </c>
      <c r="K82" s="856" t="s">
        <v>145</v>
      </c>
      <c r="L82" s="856" t="s">
        <v>145</v>
      </c>
      <c r="M82" s="858" t="str">
        <f t="shared" si="73"/>
        <v>0</v>
      </c>
      <c r="N82" s="855">
        <v>2</v>
      </c>
      <c r="O82" s="856">
        <v>4</v>
      </c>
      <c r="P82" s="856">
        <v>55</v>
      </c>
      <c r="Q82" s="859">
        <f t="shared" si="74"/>
        <v>220</v>
      </c>
      <c r="R82" s="860">
        <f t="shared" si="75"/>
        <v>220</v>
      </c>
      <c r="S82" s="861">
        <v>3</v>
      </c>
      <c r="T82" s="862">
        <v>30</v>
      </c>
      <c r="U82" s="862">
        <v>2</v>
      </c>
      <c r="V82" s="862">
        <v>9</v>
      </c>
      <c r="W82" s="863">
        <f t="shared" si="76"/>
        <v>540</v>
      </c>
      <c r="X82" s="864" t="s">
        <v>145</v>
      </c>
      <c r="Y82" s="862" t="s">
        <v>145</v>
      </c>
      <c r="Z82" s="862" t="s">
        <v>145</v>
      </c>
      <c r="AA82" s="862" t="s">
        <v>145</v>
      </c>
      <c r="AB82" s="865" t="str">
        <f t="shared" si="77"/>
        <v>0</v>
      </c>
      <c r="AC82" s="861" t="s">
        <v>145</v>
      </c>
      <c r="AD82" s="862" t="s">
        <v>145</v>
      </c>
      <c r="AE82" s="862" t="s">
        <v>145</v>
      </c>
      <c r="AF82" s="865" t="str">
        <f t="shared" si="78"/>
        <v>0</v>
      </c>
      <c r="AG82" s="866">
        <f t="shared" si="79"/>
        <v>540</v>
      </c>
      <c r="AH82" s="867">
        <v>3</v>
      </c>
      <c r="AI82" s="868">
        <v>20</v>
      </c>
      <c r="AJ82" s="869">
        <f t="shared" si="80"/>
        <v>780</v>
      </c>
    </row>
    <row r="83" spans="1:36" outlineLevel="2" x14ac:dyDescent="0.25">
      <c r="A83" s="213" t="s">
        <v>418</v>
      </c>
      <c r="B83" s="69" t="s">
        <v>65</v>
      </c>
      <c r="C83" s="70">
        <v>25486</v>
      </c>
      <c r="D83" s="855">
        <v>2</v>
      </c>
      <c r="E83" s="856">
        <v>80</v>
      </c>
      <c r="F83" s="856">
        <v>2</v>
      </c>
      <c r="G83" s="856">
        <v>10</v>
      </c>
      <c r="H83" s="859">
        <f t="shared" si="72"/>
        <v>1600</v>
      </c>
      <c r="I83" s="857">
        <v>1</v>
      </c>
      <c r="J83" s="856">
        <v>70</v>
      </c>
      <c r="K83" s="856">
        <v>3</v>
      </c>
      <c r="L83" s="856">
        <v>10</v>
      </c>
      <c r="M83" s="858">
        <f t="shared" si="73"/>
        <v>2100</v>
      </c>
      <c r="N83" s="855">
        <v>1</v>
      </c>
      <c r="O83" s="856">
        <v>3</v>
      </c>
      <c r="P83" s="856">
        <v>50</v>
      </c>
      <c r="Q83" s="859">
        <f t="shared" si="74"/>
        <v>150</v>
      </c>
      <c r="R83" s="860">
        <f t="shared" si="75"/>
        <v>3850</v>
      </c>
      <c r="S83" s="861">
        <v>8</v>
      </c>
      <c r="T83" s="862">
        <v>100</v>
      </c>
      <c r="U83" s="862">
        <v>2</v>
      </c>
      <c r="V83" s="862">
        <v>10</v>
      </c>
      <c r="W83" s="863">
        <f t="shared" si="76"/>
        <v>2000</v>
      </c>
      <c r="X83" s="864" t="s">
        <v>145</v>
      </c>
      <c r="Y83" s="862" t="s">
        <v>145</v>
      </c>
      <c r="Z83" s="862" t="s">
        <v>145</v>
      </c>
      <c r="AA83" s="862" t="s">
        <v>145</v>
      </c>
      <c r="AB83" s="865" t="str">
        <f t="shared" si="77"/>
        <v>0</v>
      </c>
      <c r="AC83" s="861" t="s">
        <v>145</v>
      </c>
      <c r="AD83" s="862" t="s">
        <v>145</v>
      </c>
      <c r="AE83" s="862" t="s">
        <v>145</v>
      </c>
      <c r="AF83" s="865" t="str">
        <f t="shared" si="78"/>
        <v>0</v>
      </c>
      <c r="AG83" s="866">
        <f t="shared" si="79"/>
        <v>2000</v>
      </c>
      <c r="AH83" s="867">
        <v>250</v>
      </c>
      <c r="AI83" s="868">
        <v>600</v>
      </c>
      <c r="AJ83" s="869">
        <f t="shared" si="80"/>
        <v>6450</v>
      </c>
    </row>
    <row r="84" spans="1:36" outlineLevel="2" x14ac:dyDescent="0.25">
      <c r="A84" s="213" t="s">
        <v>418</v>
      </c>
      <c r="B84" s="69" t="s">
        <v>66</v>
      </c>
      <c r="C84" s="70">
        <v>25758</v>
      </c>
      <c r="D84" s="855" t="s">
        <v>145</v>
      </c>
      <c r="E84" s="856" t="s">
        <v>145</v>
      </c>
      <c r="F84" s="856" t="s">
        <v>145</v>
      </c>
      <c r="G84" s="856" t="s">
        <v>145</v>
      </c>
      <c r="H84" s="859" t="str">
        <f t="shared" si="72"/>
        <v>0</v>
      </c>
      <c r="I84" s="857" t="s">
        <v>145</v>
      </c>
      <c r="J84" s="856" t="s">
        <v>145</v>
      </c>
      <c r="K84" s="856" t="s">
        <v>145</v>
      </c>
      <c r="L84" s="856" t="s">
        <v>145</v>
      </c>
      <c r="M84" s="858" t="str">
        <f t="shared" si="73"/>
        <v>0</v>
      </c>
      <c r="N84" s="855" t="s">
        <v>145</v>
      </c>
      <c r="O84" s="856" t="s">
        <v>145</v>
      </c>
      <c r="P84" s="856" t="s">
        <v>145</v>
      </c>
      <c r="Q84" s="859" t="str">
        <f t="shared" si="74"/>
        <v>0</v>
      </c>
      <c r="R84" s="860">
        <f t="shared" si="75"/>
        <v>0</v>
      </c>
      <c r="S84" s="861" t="s">
        <v>145</v>
      </c>
      <c r="T84" s="862" t="s">
        <v>145</v>
      </c>
      <c r="U84" s="862" t="s">
        <v>145</v>
      </c>
      <c r="V84" s="862" t="s">
        <v>145</v>
      </c>
      <c r="W84" s="863" t="str">
        <f t="shared" si="76"/>
        <v>0</v>
      </c>
      <c r="X84" s="864">
        <v>3</v>
      </c>
      <c r="Y84" s="862">
        <v>15</v>
      </c>
      <c r="Z84" s="862">
        <v>2</v>
      </c>
      <c r="AA84" s="862">
        <v>9</v>
      </c>
      <c r="AB84" s="865">
        <f t="shared" si="77"/>
        <v>270</v>
      </c>
      <c r="AC84" s="861">
        <v>3</v>
      </c>
      <c r="AD84" s="862">
        <v>3</v>
      </c>
      <c r="AE84" s="862">
        <v>50</v>
      </c>
      <c r="AF84" s="865">
        <f t="shared" si="78"/>
        <v>150</v>
      </c>
      <c r="AG84" s="866">
        <f t="shared" si="79"/>
        <v>420</v>
      </c>
      <c r="AH84" s="867">
        <v>3</v>
      </c>
      <c r="AI84" s="868">
        <v>50</v>
      </c>
      <c r="AJ84" s="869">
        <f t="shared" si="80"/>
        <v>470</v>
      </c>
    </row>
    <row r="85" spans="1:36" outlineLevel="2" x14ac:dyDescent="0.25">
      <c r="A85" s="213" t="s">
        <v>418</v>
      </c>
      <c r="B85" s="69" t="s">
        <v>67</v>
      </c>
      <c r="C85" s="70">
        <v>25785</v>
      </c>
      <c r="D85" s="855" t="s">
        <v>145</v>
      </c>
      <c r="E85" s="856" t="s">
        <v>145</v>
      </c>
      <c r="F85" s="856" t="s">
        <v>145</v>
      </c>
      <c r="G85" s="856" t="s">
        <v>145</v>
      </c>
      <c r="H85" s="859" t="str">
        <f t="shared" si="72"/>
        <v>0</v>
      </c>
      <c r="I85" s="857" t="s">
        <v>145</v>
      </c>
      <c r="J85" s="856" t="s">
        <v>145</v>
      </c>
      <c r="K85" s="856" t="s">
        <v>145</v>
      </c>
      <c r="L85" s="856" t="s">
        <v>145</v>
      </c>
      <c r="M85" s="858" t="str">
        <f t="shared" si="73"/>
        <v>0</v>
      </c>
      <c r="N85" s="855" t="s">
        <v>145</v>
      </c>
      <c r="O85" s="856" t="s">
        <v>145</v>
      </c>
      <c r="P85" s="856" t="s">
        <v>145</v>
      </c>
      <c r="Q85" s="859" t="str">
        <f t="shared" si="74"/>
        <v>0</v>
      </c>
      <c r="R85" s="860">
        <f t="shared" si="75"/>
        <v>0</v>
      </c>
      <c r="S85" s="861">
        <v>16</v>
      </c>
      <c r="T85" s="862">
        <v>35</v>
      </c>
      <c r="U85" s="862">
        <v>2</v>
      </c>
      <c r="V85" s="862">
        <v>8</v>
      </c>
      <c r="W85" s="863">
        <f t="shared" si="76"/>
        <v>560</v>
      </c>
      <c r="X85" s="864" t="s">
        <v>145</v>
      </c>
      <c r="Y85" s="862" t="s">
        <v>145</v>
      </c>
      <c r="Z85" s="862" t="s">
        <v>145</v>
      </c>
      <c r="AA85" s="862" t="s">
        <v>145</v>
      </c>
      <c r="AB85" s="865" t="str">
        <f t="shared" si="77"/>
        <v>0</v>
      </c>
      <c r="AC85" s="861" t="s">
        <v>145</v>
      </c>
      <c r="AD85" s="862" t="s">
        <v>145</v>
      </c>
      <c r="AE85" s="862" t="s">
        <v>145</v>
      </c>
      <c r="AF85" s="865" t="str">
        <f t="shared" si="78"/>
        <v>0</v>
      </c>
      <c r="AG85" s="866">
        <f t="shared" si="79"/>
        <v>560</v>
      </c>
      <c r="AH85" s="867">
        <v>55</v>
      </c>
      <c r="AI85" s="868">
        <v>90</v>
      </c>
      <c r="AJ85" s="869">
        <f t="shared" si="80"/>
        <v>650</v>
      </c>
    </row>
    <row r="86" spans="1:36" outlineLevel="2" x14ac:dyDescent="0.25">
      <c r="A86" s="213" t="s">
        <v>418</v>
      </c>
      <c r="B86" s="69" t="s">
        <v>68</v>
      </c>
      <c r="C86" s="70">
        <v>25799</v>
      </c>
      <c r="D86" s="855" t="s">
        <v>145</v>
      </c>
      <c r="E86" s="856" t="s">
        <v>145</v>
      </c>
      <c r="F86" s="856" t="s">
        <v>145</v>
      </c>
      <c r="G86" s="856" t="s">
        <v>145</v>
      </c>
      <c r="H86" s="859" t="str">
        <f t="shared" si="72"/>
        <v>0</v>
      </c>
      <c r="I86" s="857" t="s">
        <v>145</v>
      </c>
      <c r="J86" s="856" t="s">
        <v>145</v>
      </c>
      <c r="K86" s="856" t="s">
        <v>145</v>
      </c>
      <c r="L86" s="856" t="s">
        <v>145</v>
      </c>
      <c r="M86" s="858" t="str">
        <f t="shared" si="73"/>
        <v>0</v>
      </c>
      <c r="N86" s="855" t="s">
        <v>145</v>
      </c>
      <c r="O86" s="856" t="s">
        <v>145</v>
      </c>
      <c r="P86" s="856" t="s">
        <v>145</v>
      </c>
      <c r="Q86" s="859" t="str">
        <f t="shared" si="74"/>
        <v>0</v>
      </c>
      <c r="R86" s="860">
        <f t="shared" si="75"/>
        <v>0</v>
      </c>
      <c r="S86" s="861" t="s">
        <v>145</v>
      </c>
      <c r="T86" s="862" t="s">
        <v>145</v>
      </c>
      <c r="U86" s="862" t="s">
        <v>145</v>
      </c>
      <c r="V86" s="862" t="s">
        <v>145</v>
      </c>
      <c r="W86" s="863" t="str">
        <f t="shared" si="76"/>
        <v>0</v>
      </c>
      <c r="X86" s="864">
        <v>2</v>
      </c>
      <c r="Y86" s="862">
        <v>50</v>
      </c>
      <c r="Z86" s="862">
        <v>2</v>
      </c>
      <c r="AA86" s="862">
        <v>8</v>
      </c>
      <c r="AB86" s="865">
        <f t="shared" si="77"/>
        <v>800</v>
      </c>
      <c r="AC86" s="861" t="s">
        <v>145</v>
      </c>
      <c r="AD86" s="862" t="s">
        <v>145</v>
      </c>
      <c r="AE86" s="862" t="s">
        <v>145</v>
      </c>
      <c r="AF86" s="865" t="str">
        <f t="shared" si="78"/>
        <v>0</v>
      </c>
      <c r="AG86" s="866">
        <f t="shared" si="79"/>
        <v>800</v>
      </c>
      <c r="AH86" s="867">
        <v>21</v>
      </c>
      <c r="AI86" s="868">
        <v>150</v>
      </c>
      <c r="AJ86" s="869">
        <f t="shared" si="80"/>
        <v>950</v>
      </c>
    </row>
    <row r="87" spans="1:36" outlineLevel="2" x14ac:dyDescent="0.25">
      <c r="A87" s="213" t="s">
        <v>418</v>
      </c>
      <c r="B87" s="69" t="s">
        <v>13</v>
      </c>
      <c r="C87" s="70">
        <v>25817</v>
      </c>
      <c r="D87" s="855" t="s">
        <v>145</v>
      </c>
      <c r="E87" s="856" t="s">
        <v>145</v>
      </c>
      <c r="F87" s="856" t="s">
        <v>145</v>
      </c>
      <c r="G87" s="856" t="s">
        <v>145</v>
      </c>
      <c r="H87" s="859" t="str">
        <f t="shared" si="72"/>
        <v>0</v>
      </c>
      <c r="I87" s="857" t="s">
        <v>145</v>
      </c>
      <c r="J87" s="856" t="s">
        <v>145</v>
      </c>
      <c r="K87" s="856" t="s">
        <v>145</v>
      </c>
      <c r="L87" s="856" t="s">
        <v>145</v>
      </c>
      <c r="M87" s="858" t="str">
        <f t="shared" si="73"/>
        <v>0</v>
      </c>
      <c r="N87" s="855">
        <v>1</v>
      </c>
      <c r="O87" s="856">
        <v>2</v>
      </c>
      <c r="P87" s="856">
        <v>200</v>
      </c>
      <c r="Q87" s="859">
        <f t="shared" si="74"/>
        <v>400</v>
      </c>
      <c r="R87" s="860">
        <f t="shared" si="75"/>
        <v>400</v>
      </c>
      <c r="S87" s="861">
        <v>13</v>
      </c>
      <c r="T87" s="862">
        <v>26</v>
      </c>
      <c r="U87" s="862">
        <v>1.8</v>
      </c>
      <c r="V87" s="862">
        <v>9</v>
      </c>
      <c r="W87" s="863">
        <f t="shared" si="76"/>
        <v>421.20000000000005</v>
      </c>
      <c r="X87" s="864">
        <v>2</v>
      </c>
      <c r="Y87" s="862">
        <v>22</v>
      </c>
      <c r="Z87" s="862">
        <v>2</v>
      </c>
      <c r="AA87" s="862">
        <v>9</v>
      </c>
      <c r="AB87" s="865">
        <f t="shared" si="77"/>
        <v>396</v>
      </c>
      <c r="AC87" s="861">
        <v>4</v>
      </c>
      <c r="AD87" s="862">
        <v>2</v>
      </c>
      <c r="AE87" s="862">
        <v>140</v>
      </c>
      <c r="AF87" s="865">
        <f t="shared" si="78"/>
        <v>280</v>
      </c>
      <c r="AG87" s="866">
        <f t="shared" si="79"/>
        <v>1097.2</v>
      </c>
      <c r="AH87" s="867">
        <v>20</v>
      </c>
      <c r="AI87" s="868">
        <v>70</v>
      </c>
      <c r="AJ87" s="869">
        <f t="shared" si="80"/>
        <v>1567.2</v>
      </c>
    </row>
    <row r="88" spans="1:36" ht="15.75" outlineLevel="2" thickBot="1" x14ac:dyDescent="0.3">
      <c r="A88" s="298" t="s">
        <v>418</v>
      </c>
      <c r="B88" s="299" t="s">
        <v>69</v>
      </c>
      <c r="C88" s="300">
        <v>25899</v>
      </c>
      <c r="D88" s="870" t="s">
        <v>145</v>
      </c>
      <c r="E88" s="871" t="s">
        <v>145</v>
      </c>
      <c r="F88" s="871" t="s">
        <v>145</v>
      </c>
      <c r="G88" s="871" t="s">
        <v>145</v>
      </c>
      <c r="H88" s="872" t="str">
        <f t="shared" si="72"/>
        <v>0</v>
      </c>
      <c r="I88" s="873">
        <v>1</v>
      </c>
      <c r="J88" s="871">
        <v>30</v>
      </c>
      <c r="K88" s="871">
        <v>2.4</v>
      </c>
      <c r="L88" s="871">
        <v>12</v>
      </c>
      <c r="M88" s="874">
        <f t="shared" si="73"/>
        <v>864</v>
      </c>
      <c r="N88" s="870" t="s">
        <v>145</v>
      </c>
      <c r="O88" s="871" t="s">
        <v>145</v>
      </c>
      <c r="P88" s="871" t="s">
        <v>145</v>
      </c>
      <c r="Q88" s="872" t="str">
        <f t="shared" si="74"/>
        <v>0</v>
      </c>
      <c r="R88" s="875">
        <f t="shared" si="75"/>
        <v>864</v>
      </c>
      <c r="S88" s="876">
        <v>7</v>
      </c>
      <c r="T88" s="877">
        <v>22</v>
      </c>
      <c r="U88" s="877">
        <v>2</v>
      </c>
      <c r="V88" s="877">
        <v>8</v>
      </c>
      <c r="W88" s="878">
        <f t="shared" si="76"/>
        <v>352</v>
      </c>
      <c r="X88" s="879" t="s">
        <v>145</v>
      </c>
      <c r="Y88" s="877" t="s">
        <v>145</v>
      </c>
      <c r="Z88" s="877" t="s">
        <v>145</v>
      </c>
      <c r="AA88" s="877" t="s">
        <v>145</v>
      </c>
      <c r="AB88" s="880" t="str">
        <f t="shared" si="77"/>
        <v>0</v>
      </c>
      <c r="AC88" s="876">
        <v>4</v>
      </c>
      <c r="AD88" s="877">
        <v>3</v>
      </c>
      <c r="AE88" s="877">
        <v>1000</v>
      </c>
      <c r="AF88" s="880">
        <f t="shared" si="78"/>
        <v>3000</v>
      </c>
      <c r="AG88" s="881">
        <f t="shared" si="79"/>
        <v>3352</v>
      </c>
      <c r="AH88" s="882" t="s">
        <v>145</v>
      </c>
      <c r="AI88" s="883">
        <v>0</v>
      </c>
      <c r="AJ88" s="884">
        <f t="shared" si="80"/>
        <v>4216</v>
      </c>
    </row>
    <row r="89" spans="1:36" ht="15.75" outlineLevel="1" thickBot="1" x14ac:dyDescent="0.3">
      <c r="A89" s="305" t="s">
        <v>546</v>
      </c>
      <c r="B89" s="306"/>
      <c r="C89" s="289"/>
      <c r="D89" s="885">
        <f>SUBTOTAL(9,D78:D88)</f>
        <v>8</v>
      </c>
      <c r="E89" s="885">
        <f>SUBTOTAL(9,E78:E88)</f>
        <v>192</v>
      </c>
      <c r="F89" s="885"/>
      <c r="G89" s="885"/>
      <c r="H89" s="885">
        <f>SUBTOTAL(9,H78:H88)</f>
        <v>4288</v>
      </c>
      <c r="I89" s="885">
        <f>SUBTOTAL(9,I78:I88)</f>
        <v>2</v>
      </c>
      <c r="J89" s="885">
        <f>SUBTOTAL(9,J78:J88)</f>
        <v>100</v>
      </c>
      <c r="K89" s="885"/>
      <c r="L89" s="885"/>
      <c r="M89" s="885">
        <f>SUBTOTAL(9,M78:M88)</f>
        <v>2964</v>
      </c>
      <c r="N89" s="885">
        <f>SUBTOTAL(9,N78:N88)</f>
        <v>15</v>
      </c>
      <c r="O89" s="885"/>
      <c r="P89" s="885">
        <f>SUBTOTAL(9,P78:P88)</f>
        <v>2505</v>
      </c>
      <c r="Q89" s="885">
        <f>SUBTOTAL(9,Q78:Q88)</f>
        <v>9570</v>
      </c>
      <c r="R89" s="885">
        <f>SUBTOTAL(9,R78:R88)</f>
        <v>16822</v>
      </c>
      <c r="S89" s="885">
        <f>SUBTOTAL(9,S78:S88)</f>
        <v>52</v>
      </c>
      <c r="T89" s="885">
        <f>SUBTOTAL(9,T78:T88)</f>
        <v>228</v>
      </c>
      <c r="U89" s="885"/>
      <c r="V89" s="885"/>
      <c r="W89" s="885">
        <f>SUBTOTAL(9,W78:W88)</f>
        <v>3894.8</v>
      </c>
      <c r="X89" s="885">
        <f>SUBTOTAL(9,X78:X88)</f>
        <v>9</v>
      </c>
      <c r="Y89" s="885">
        <f>SUBTOTAL(9,Y78:Y88)</f>
        <v>128</v>
      </c>
      <c r="Z89" s="885"/>
      <c r="AA89" s="885"/>
      <c r="AB89" s="885">
        <f>SUBTOTAL(9,AB78:AB88)</f>
        <v>2138</v>
      </c>
      <c r="AC89" s="885">
        <f>SUBTOTAL(9,AC78:AC88)</f>
        <v>27</v>
      </c>
      <c r="AD89" s="885"/>
      <c r="AE89" s="885">
        <f t="shared" ref="AE89:AJ89" si="81">SUBTOTAL(9,AE78:AE88)</f>
        <v>1453</v>
      </c>
      <c r="AF89" s="885">
        <f t="shared" si="81"/>
        <v>4081</v>
      </c>
      <c r="AG89" s="885">
        <f t="shared" si="81"/>
        <v>10113.799999999999</v>
      </c>
      <c r="AH89" s="885">
        <f t="shared" si="81"/>
        <v>400</v>
      </c>
      <c r="AI89" s="885">
        <f t="shared" si="81"/>
        <v>1274</v>
      </c>
      <c r="AJ89" s="886">
        <f t="shared" si="81"/>
        <v>28209.8</v>
      </c>
    </row>
    <row r="90" spans="1:36" outlineLevel="2" x14ac:dyDescent="0.25">
      <c r="A90" s="301" t="s">
        <v>417</v>
      </c>
      <c r="B90" s="302" t="s">
        <v>59</v>
      </c>
      <c r="C90" s="303">
        <v>25099</v>
      </c>
      <c r="D90" s="839">
        <v>2</v>
      </c>
      <c r="E90" s="840">
        <v>48</v>
      </c>
      <c r="F90" s="840">
        <v>2.2999999999999998</v>
      </c>
      <c r="G90" s="840">
        <v>9</v>
      </c>
      <c r="H90" s="841">
        <f t="shared" ref="H90:H97" si="82">IFERROR(E90*F90*G90,"0")</f>
        <v>993.59999999999991</v>
      </c>
      <c r="I90" s="842">
        <v>1</v>
      </c>
      <c r="J90" s="840">
        <v>20</v>
      </c>
      <c r="K90" s="840">
        <v>2</v>
      </c>
      <c r="L90" s="840">
        <v>10</v>
      </c>
      <c r="M90" s="843">
        <f t="shared" ref="M90:M97" si="83">IFERROR(J90*K90*L90,"0")</f>
        <v>400</v>
      </c>
      <c r="N90" s="839">
        <v>1</v>
      </c>
      <c r="O90" s="840">
        <v>2.5</v>
      </c>
      <c r="P90" s="840">
        <v>50</v>
      </c>
      <c r="Q90" s="841">
        <f t="shared" ref="Q90:Q97" si="84">IFERROR(O90*P90,"0")</f>
        <v>125</v>
      </c>
      <c r="R90" s="844">
        <f t="shared" ref="R90:R97" si="85">Q90+M90+H90</f>
        <v>1518.6</v>
      </c>
      <c r="S90" s="845" t="s">
        <v>145</v>
      </c>
      <c r="T90" s="846">
        <v>6</v>
      </c>
      <c r="U90" s="846">
        <v>2</v>
      </c>
      <c r="V90" s="846">
        <v>8</v>
      </c>
      <c r="W90" s="847">
        <f t="shared" ref="W90:W97" si="86">IFERROR(T90*U90*V90,"0")</f>
        <v>96</v>
      </c>
      <c r="X90" s="848" t="s">
        <v>145</v>
      </c>
      <c r="Y90" s="846" t="s">
        <v>145</v>
      </c>
      <c r="Z90" s="846" t="s">
        <v>145</v>
      </c>
      <c r="AA90" s="846" t="s">
        <v>145</v>
      </c>
      <c r="AB90" s="849" t="str">
        <f t="shared" ref="AB90:AB97" si="87">IFERROR(Y90*Z90*AA90,"0")</f>
        <v>0</v>
      </c>
      <c r="AC90" s="845" t="s">
        <v>145</v>
      </c>
      <c r="AD90" s="846" t="s">
        <v>145</v>
      </c>
      <c r="AE90" s="846" t="s">
        <v>145</v>
      </c>
      <c r="AF90" s="849" t="str">
        <f t="shared" ref="AF90:AF97" si="88">IFERROR(AD90*AE90,"0")</f>
        <v>0</v>
      </c>
      <c r="AG90" s="850">
        <f t="shared" ref="AG90:AG97" si="89">AF90+AB90+W90</f>
        <v>96</v>
      </c>
      <c r="AH90" s="851">
        <v>25</v>
      </c>
      <c r="AI90" s="852">
        <v>400</v>
      </c>
      <c r="AJ90" s="853">
        <f t="shared" ref="AJ90:AJ97" si="90">AI90+AG90+R90</f>
        <v>2014.6</v>
      </c>
    </row>
    <row r="91" spans="1:36" outlineLevel="2" x14ac:dyDescent="0.25">
      <c r="A91" s="213" t="s">
        <v>417</v>
      </c>
      <c r="B91" s="69" t="s">
        <v>58</v>
      </c>
      <c r="C91" s="70">
        <v>25260</v>
      </c>
      <c r="D91" s="855" t="s">
        <v>145</v>
      </c>
      <c r="E91" s="856" t="s">
        <v>145</v>
      </c>
      <c r="F91" s="856" t="s">
        <v>145</v>
      </c>
      <c r="G91" s="856" t="s">
        <v>145</v>
      </c>
      <c r="H91" s="859" t="str">
        <f t="shared" si="82"/>
        <v>0</v>
      </c>
      <c r="I91" s="857" t="s">
        <v>145</v>
      </c>
      <c r="J91" s="856" t="s">
        <v>145</v>
      </c>
      <c r="K91" s="856" t="s">
        <v>145</v>
      </c>
      <c r="L91" s="856" t="s">
        <v>145</v>
      </c>
      <c r="M91" s="858" t="str">
        <f t="shared" si="83"/>
        <v>0</v>
      </c>
      <c r="N91" s="855">
        <v>2</v>
      </c>
      <c r="O91" s="856">
        <v>2</v>
      </c>
      <c r="P91" s="856">
        <v>450</v>
      </c>
      <c r="Q91" s="859">
        <f t="shared" si="84"/>
        <v>900</v>
      </c>
      <c r="R91" s="860">
        <f t="shared" si="85"/>
        <v>900</v>
      </c>
      <c r="S91" s="861" t="s">
        <v>145</v>
      </c>
      <c r="T91" s="862" t="s">
        <v>145</v>
      </c>
      <c r="U91" s="862" t="s">
        <v>145</v>
      </c>
      <c r="V91" s="862" t="s">
        <v>145</v>
      </c>
      <c r="W91" s="863" t="str">
        <f t="shared" si="86"/>
        <v>0</v>
      </c>
      <c r="X91" s="864" t="s">
        <v>145</v>
      </c>
      <c r="Y91" s="862" t="s">
        <v>145</v>
      </c>
      <c r="Z91" s="862" t="s">
        <v>145</v>
      </c>
      <c r="AA91" s="862" t="s">
        <v>145</v>
      </c>
      <c r="AB91" s="865" t="str">
        <f t="shared" si="87"/>
        <v>0</v>
      </c>
      <c r="AC91" s="861" t="s">
        <v>145</v>
      </c>
      <c r="AD91" s="862" t="s">
        <v>145</v>
      </c>
      <c r="AE91" s="862" t="s">
        <v>145</v>
      </c>
      <c r="AF91" s="865" t="str">
        <f t="shared" si="88"/>
        <v>0</v>
      </c>
      <c r="AG91" s="866">
        <f t="shared" si="89"/>
        <v>0</v>
      </c>
      <c r="AH91" s="867">
        <v>8</v>
      </c>
      <c r="AI91" s="868">
        <v>54</v>
      </c>
      <c r="AJ91" s="869">
        <f t="shared" si="90"/>
        <v>954</v>
      </c>
    </row>
    <row r="92" spans="1:36" outlineLevel="2" x14ac:dyDescent="0.25">
      <c r="A92" s="213" t="s">
        <v>417</v>
      </c>
      <c r="B92" s="69" t="s">
        <v>57</v>
      </c>
      <c r="C92" s="70">
        <v>25269</v>
      </c>
      <c r="D92" s="855">
        <v>22</v>
      </c>
      <c r="E92" s="856">
        <v>1079</v>
      </c>
      <c r="F92" s="856">
        <v>2.5</v>
      </c>
      <c r="G92" s="856">
        <v>10</v>
      </c>
      <c r="H92" s="859">
        <f t="shared" si="82"/>
        <v>26975</v>
      </c>
      <c r="I92" s="857">
        <v>4</v>
      </c>
      <c r="J92" s="856">
        <v>191</v>
      </c>
      <c r="K92" s="856">
        <v>2.5</v>
      </c>
      <c r="L92" s="856">
        <v>10</v>
      </c>
      <c r="M92" s="858">
        <f t="shared" si="83"/>
        <v>4775</v>
      </c>
      <c r="N92" s="855">
        <v>3</v>
      </c>
      <c r="O92" s="856">
        <v>3</v>
      </c>
      <c r="P92" s="856">
        <v>5579</v>
      </c>
      <c r="Q92" s="859">
        <f t="shared" si="84"/>
        <v>16737</v>
      </c>
      <c r="R92" s="860">
        <f t="shared" si="85"/>
        <v>48487</v>
      </c>
      <c r="S92" s="861" t="s">
        <v>145</v>
      </c>
      <c r="T92" s="862" t="s">
        <v>145</v>
      </c>
      <c r="U92" s="862" t="s">
        <v>145</v>
      </c>
      <c r="V92" s="862" t="s">
        <v>145</v>
      </c>
      <c r="W92" s="863" t="str">
        <f t="shared" si="86"/>
        <v>0</v>
      </c>
      <c r="X92" s="864" t="s">
        <v>145</v>
      </c>
      <c r="Y92" s="862" t="s">
        <v>145</v>
      </c>
      <c r="Z92" s="862" t="s">
        <v>145</v>
      </c>
      <c r="AA92" s="862" t="s">
        <v>145</v>
      </c>
      <c r="AB92" s="865" t="str">
        <f t="shared" si="87"/>
        <v>0</v>
      </c>
      <c r="AC92" s="861" t="s">
        <v>145</v>
      </c>
      <c r="AD92" s="862" t="s">
        <v>145</v>
      </c>
      <c r="AE92" s="862" t="s">
        <v>145</v>
      </c>
      <c r="AF92" s="865" t="str">
        <f t="shared" si="88"/>
        <v>0</v>
      </c>
      <c r="AG92" s="866">
        <f t="shared" si="89"/>
        <v>0</v>
      </c>
      <c r="AH92" s="867">
        <v>30</v>
      </c>
      <c r="AI92" s="868">
        <v>3470</v>
      </c>
      <c r="AJ92" s="869">
        <f t="shared" si="90"/>
        <v>51957</v>
      </c>
    </row>
    <row r="93" spans="1:36" outlineLevel="2" x14ac:dyDescent="0.25">
      <c r="A93" s="213" t="s">
        <v>417</v>
      </c>
      <c r="B93" s="69" t="s">
        <v>56</v>
      </c>
      <c r="C93" s="70">
        <v>25286</v>
      </c>
      <c r="D93" s="855" t="s">
        <v>145</v>
      </c>
      <c r="E93" s="856" t="s">
        <v>145</v>
      </c>
      <c r="F93" s="856" t="s">
        <v>145</v>
      </c>
      <c r="G93" s="856" t="s">
        <v>145</v>
      </c>
      <c r="H93" s="859" t="str">
        <f t="shared" si="82"/>
        <v>0</v>
      </c>
      <c r="I93" s="857" t="s">
        <v>145</v>
      </c>
      <c r="J93" s="856" t="s">
        <v>145</v>
      </c>
      <c r="K93" s="856" t="s">
        <v>145</v>
      </c>
      <c r="L93" s="856" t="s">
        <v>145</v>
      </c>
      <c r="M93" s="858" t="str">
        <f t="shared" si="83"/>
        <v>0</v>
      </c>
      <c r="N93" s="855" t="s">
        <v>145</v>
      </c>
      <c r="O93" s="856" t="s">
        <v>145</v>
      </c>
      <c r="P93" s="856" t="s">
        <v>145</v>
      </c>
      <c r="Q93" s="859" t="str">
        <f t="shared" si="84"/>
        <v>0</v>
      </c>
      <c r="R93" s="860">
        <f t="shared" si="85"/>
        <v>0</v>
      </c>
      <c r="S93" s="861" t="s">
        <v>145</v>
      </c>
      <c r="T93" s="862" t="s">
        <v>145</v>
      </c>
      <c r="U93" s="862" t="s">
        <v>145</v>
      </c>
      <c r="V93" s="862" t="s">
        <v>145</v>
      </c>
      <c r="W93" s="863" t="str">
        <f t="shared" si="86"/>
        <v>0</v>
      </c>
      <c r="X93" s="864" t="s">
        <v>145</v>
      </c>
      <c r="Y93" s="862" t="s">
        <v>145</v>
      </c>
      <c r="Z93" s="862" t="s">
        <v>145</v>
      </c>
      <c r="AA93" s="862" t="s">
        <v>145</v>
      </c>
      <c r="AB93" s="865" t="str">
        <f t="shared" si="87"/>
        <v>0</v>
      </c>
      <c r="AC93" s="861">
        <v>6</v>
      </c>
      <c r="AD93" s="862">
        <v>3</v>
      </c>
      <c r="AE93" s="862">
        <v>23</v>
      </c>
      <c r="AF93" s="865">
        <f t="shared" si="88"/>
        <v>69</v>
      </c>
      <c r="AG93" s="866">
        <f t="shared" si="89"/>
        <v>69</v>
      </c>
      <c r="AH93" s="867">
        <v>12</v>
      </c>
      <c r="AI93" s="868">
        <v>53</v>
      </c>
      <c r="AJ93" s="869">
        <f t="shared" si="90"/>
        <v>122</v>
      </c>
    </row>
    <row r="94" spans="1:36" outlineLevel="2" x14ac:dyDescent="0.25">
      <c r="A94" s="213" t="s">
        <v>417</v>
      </c>
      <c r="B94" s="69" t="s">
        <v>55</v>
      </c>
      <c r="C94" s="70">
        <v>25430</v>
      </c>
      <c r="D94" s="855" t="s">
        <v>145</v>
      </c>
      <c r="E94" s="856" t="s">
        <v>145</v>
      </c>
      <c r="F94" s="856" t="s">
        <v>145</v>
      </c>
      <c r="G94" s="856" t="s">
        <v>145</v>
      </c>
      <c r="H94" s="859" t="str">
        <f t="shared" si="82"/>
        <v>0</v>
      </c>
      <c r="I94" s="857" t="s">
        <v>145</v>
      </c>
      <c r="J94" s="856" t="s">
        <v>145</v>
      </c>
      <c r="K94" s="856" t="s">
        <v>145</v>
      </c>
      <c r="L94" s="856" t="s">
        <v>145</v>
      </c>
      <c r="M94" s="858" t="str">
        <f t="shared" si="83"/>
        <v>0</v>
      </c>
      <c r="N94" s="855" t="s">
        <v>145</v>
      </c>
      <c r="O94" s="856" t="s">
        <v>145</v>
      </c>
      <c r="P94" s="856" t="s">
        <v>145</v>
      </c>
      <c r="Q94" s="859" t="str">
        <f t="shared" si="84"/>
        <v>0</v>
      </c>
      <c r="R94" s="860">
        <f t="shared" si="85"/>
        <v>0</v>
      </c>
      <c r="S94" s="861">
        <v>4</v>
      </c>
      <c r="T94" s="862">
        <v>16</v>
      </c>
      <c r="U94" s="862">
        <v>2.5</v>
      </c>
      <c r="V94" s="862">
        <v>13</v>
      </c>
      <c r="W94" s="863">
        <f t="shared" si="86"/>
        <v>520</v>
      </c>
      <c r="X94" s="864">
        <v>5</v>
      </c>
      <c r="Y94" s="862">
        <v>85</v>
      </c>
      <c r="Z94" s="862">
        <v>2.5</v>
      </c>
      <c r="AA94" s="862">
        <v>12</v>
      </c>
      <c r="AB94" s="865">
        <f t="shared" si="87"/>
        <v>2550</v>
      </c>
      <c r="AC94" s="861">
        <v>3</v>
      </c>
      <c r="AD94" s="862">
        <v>3</v>
      </c>
      <c r="AE94" s="862">
        <v>200</v>
      </c>
      <c r="AF94" s="865">
        <f t="shared" si="88"/>
        <v>600</v>
      </c>
      <c r="AG94" s="866">
        <f t="shared" si="89"/>
        <v>3670</v>
      </c>
      <c r="AH94" s="867">
        <v>22</v>
      </c>
      <c r="AI94" s="868">
        <v>55</v>
      </c>
      <c r="AJ94" s="869">
        <f t="shared" si="90"/>
        <v>3725</v>
      </c>
    </row>
    <row r="95" spans="1:36" outlineLevel="2" x14ac:dyDescent="0.25">
      <c r="A95" s="213" t="s">
        <v>417</v>
      </c>
      <c r="B95" s="69" t="s">
        <v>54</v>
      </c>
      <c r="C95" s="70">
        <v>25473</v>
      </c>
      <c r="D95" s="855" t="s">
        <v>145</v>
      </c>
      <c r="E95" s="856" t="s">
        <v>145</v>
      </c>
      <c r="F95" s="856" t="s">
        <v>145</v>
      </c>
      <c r="G95" s="856" t="s">
        <v>145</v>
      </c>
      <c r="H95" s="859" t="str">
        <f t="shared" si="82"/>
        <v>0</v>
      </c>
      <c r="I95" s="857" t="s">
        <v>145</v>
      </c>
      <c r="J95" s="856" t="s">
        <v>145</v>
      </c>
      <c r="K95" s="856" t="s">
        <v>145</v>
      </c>
      <c r="L95" s="856" t="s">
        <v>145</v>
      </c>
      <c r="M95" s="858" t="str">
        <f t="shared" si="83"/>
        <v>0</v>
      </c>
      <c r="N95" s="855" t="s">
        <v>145</v>
      </c>
      <c r="O95" s="856" t="s">
        <v>145</v>
      </c>
      <c r="P95" s="856" t="s">
        <v>145</v>
      </c>
      <c r="Q95" s="859" t="str">
        <f t="shared" si="84"/>
        <v>0</v>
      </c>
      <c r="R95" s="860">
        <f t="shared" si="85"/>
        <v>0</v>
      </c>
      <c r="S95" s="861" t="s">
        <v>145</v>
      </c>
      <c r="T95" s="862" t="s">
        <v>145</v>
      </c>
      <c r="U95" s="862" t="s">
        <v>145</v>
      </c>
      <c r="V95" s="862" t="s">
        <v>145</v>
      </c>
      <c r="W95" s="863" t="str">
        <f t="shared" si="86"/>
        <v>0</v>
      </c>
      <c r="X95" s="864" t="s">
        <v>145</v>
      </c>
      <c r="Y95" s="862" t="s">
        <v>145</v>
      </c>
      <c r="Z95" s="862" t="s">
        <v>145</v>
      </c>
      <c r="AA95" s="862" t="s">
        <v>145</v>
      </c>
      <c r="AB95" s="865" t="str">
        <f t="shared" si="87"/>
        <v>0</v>
      </c>
      <c r="AC95" s="861" t="s">
        <v>145</v>
      </c>
      <c r="AD95" s="862" t="s">
        <v>145</v>
      </c>
      <c r="AE95" s="862" t="s">
        <v>145</v>
      </c>
      <c r="AF95" s="865" t="str">
        <f t="shared" si="88"/>
        <v>0</v>
      </c>
      <c r="AG95" s="866">
        <f t="shared" si="89"/>
        <v>0</v>
      </c>
      <c r="AH95" s="867">
        <v>2</v>
      </c>
      <c r="AI95" s="868">
        <v>420</v>
      </c>
      <c r="AJ95" s="869">
        <f t="shared" si="90"/>
        <v>420</v>
      </c>
    </row>
    <row r="96" spans="1:36" outlineLevel="2" x14ac:dyDescent="0.25">
      <c r="A96" s="213" t="s">
        <v>417</v>
      </c>
      <c r="B96" s="69" t="s">
        <v>53</v>
      </c>
      <c r="C96" s="70">
        <v>25769</v>
      </c>
      <c r="D96" s="855" t="s">
        <v>145</v>
      </c>
      <c r="E96" s="856" t="s">
        <v>145</v>
      </c>
      <c r="F96" s="856" t="s">
        <v>145</v>
      </c>
      <c r="G96" s="856" t="s">
        <v>145</v>
      </c>
      <c r="H96" s="859" t="str">
        <f t="shared" si="82"/>
        <v>0</v>
      </c>
      <c r="I96" s="857" t="s">
        <v>145</v>
      </c>
      <c r="J96" s="856" t="s">
        <v>145</v>
      </c>
      <c r="K96" s="856" t="s">
        <v>145</v>
      </c>
      <c r="L96" s="856" t="s">
        <v>145</v>
      </c>
      <c r="M96" s="858" t="str">
        <f t="shared" si="83"/>
        <v>0</v>
      </c>
      <c r="N96" s="855" t="s">
        <v>145</v>
      </c>
      <c r="O96" s="856" t="s">
        <v>145</v>
      </c>
      <c r="P96" s="856" t="s">
        <v>145</v>
      </c>
      <c r="Q96" s="859" t="str">
        <f t="shared" si="84"/>
        <v>0</v>
      </c>
      <c r="R96" s="860">
        <f t="shared" si="85"/>
        <v>0</v>
      </c>
      <c r="S96" s="861" t="s">
        <v>145</v>
      </c>
      <c r="T96" s="862" t="s">
        <v>145</v>
      </c>
      <c r="U96" s="862" t="s">
        <v>145</v>
      </c>
      <c r="V96" s="862" t="s">
        <v>145</v>
      </c>
      <c r="W96" s="863" t="str">
        <f t="shared" si="86"/>
        <v>0</v>
      </c>
      <c r="X96" s="864">
        <v>2</v>
      </c>
      <c r="Y96" s="862">
        <v>15</v>
      </c>
      <c r="Z96" s="862">
        <v>2</v>
      </c>
      <c r="AA96" s="862">
        <v>10</v>
      </c>
      <c r="AB96" s="865">
        <f t="shared" si="87"/>
        <v>300</v>
      </c>
      <c r="AC96" s="861" t="s">
        <v>145</v>
      </c>
      <c r="AD96" s="862" t="s">
        <v>145</v>
      </c>
      <c r="AE96" s="862" t="s">
        <v>145</v>
      </c>
      <c r="AF96" s="865" t="str">
        <f t="shared" si="88"/>
        <v>0</v>
      </c>
      <c r="AG96" s="866">
        <f t="shared" si="89"/>
        <v>300</v>
      </c>
      <c r="AH96" s="867">
        <v>2</v>
      </c>
      <c r="AI96" s="868">
        <v>28</v>
      </c>
      <c r="AJ96" s="869">
        <f t="shared" si="90"/>
        <v>328</v>
      </c>
    </row>
    <row r="97" spans="1:36" ht="15.75" outlineLevel="2" thickBot="1" x14ac:dyDescent="0.3">
      <c r="A97" s="298" t="s">
        <v>417</v>
      </c>
      <c r="B97" s="299" t="s">
        <v>52</v>
      </c>
      <c r="C97" s="300">
        <v>25898</v>
      </c>
      <c r="D97" s="870" t="s">
        <v>145</v>
      </c>
      <c r="E97" s="871" t="s">
        <v>145</v>
      </c>
      <c r="F97" s="871" t="s">
        <v>145</v>
      </c>
      <c r="G97" s="871" t="s">
        <v>145</v>
      </c>
      <c r="H97" s="872" t="str">
        <f t="shared" si="82"/>
        <v>0</v>
      </c>
      <c r="I97" s="873" t="s">
        <v>145</v>
      </c>
      <c r="J97" s="871" t="s">
        <v>145</v>
      </c>
      <c r="K97" s="871" t="s">
        <v>145</v>
      </c>
      <c r="L97" s="871" t="s">
        <v>145</v>
      </c>
      <c r="M97" s="874" t="str">
        <f t="shared" si="83"/>
        <v>0</v>
      </c>
      <c r="N97" s="870" t="s">
        <v>145</v>
      </c>
      <c r="O97" s="871" t="s">
        <v>145</v>
      </c>
      <c r="P97" s="871" t="s">
        <v>145</v>
      </c>
      <c r="Q97" s="872" t="str">
        <f t="shared" si="84"/>
        <v>0</v>
      </c>
      <c r="R97" s="875">
        <f t="shared" si="85"/>
        <v>0</v>
      </c>
      <c r="S97" s="876">
        <v>4</v>
      </c>
      <c r="T97" s="877">
        <v>18</v>
      </c>
      <c r="U97" s="877">
        <v>2</v>
      </c>
      <c r="V97" s="877">
        <v>10</v>
      </c>
      <c r="W97" s="878">
        <f t="shared" si="86"/>
        <v>360</v>
      </c>
      <c r="X97" s="879" t="s">
        <v>145</v>
      </c>
      <c r="Y97" s="877" t="s">
        <v>145</v>
      </c>
      <c r="Z97" s="877" t="s">
        <v>145</v>
      </c>
      <c r="AA97" s="877" t="s">
        <v>145</v>
      </c>
      <c r="AB97" s="880" t="str">
        <f t="shared" si="87"/>
        <v>0</v>
      </c>
      <c r="AC97" s="876">
        <v>8</v>
      </c>
      <c r="AD97" s="877">
        <v>2.5</v>
      </c>
      <c r="AE97" s="877">
        <v>60</v>
      </c>
      <c r="AF97" s="880">
        <f t="shared" si="88"/>
        <v>150</v>
      </c>
      <c r="AG97" s="881">
        <f t="shared" si="89"/>
        <v>510</v>
      </c>
      <c r="AH97" s="882">
        <v>24</v>
      </c>
      <c r="AI97" s="883">
        <v>134</v>
      </c>
      <c r="AJ97" s="884">
        <f t="shared" si="90"/>
        <v>644</v>
      </c>
    </row>
    <row r="98" spans="1:36" ht="15.75" outlineLevel="1" thickBot="1" x14ac:dyDescent="0.3">
      <c r="A98" s="305" t="s">
        <v>547</v>
      </c>
      <c r="B98" s="306"/>
      <c r="C98" s="289"/>
      <c r="D98" s="885">
        <f>SUBTOTAL(9,D90:D97)</f>
        <v>24</v>
      </c>
      <c r="E98" s="885">
        <f>SUBTOTAL(9,E90:E97)</f>
        <v>1127</v>
      </c>
      <c r="F98" s="885"/>
      <c r="G98" s="885"/>
      <c r="H98" s="885">
        <f>SUBTOTAL(9,H90:H97)</f>
        <v>27968.6</v>
      </c>
      <c r="I98" s="885">
        <f>SUBTOTAL(9,I90:I97)</f>
        <v>5</v>
      </c>
      <c r="J98" s="885">
        <f>SUBTOTAL(9,J90:J97)</f>
        <v>211</v>
      </c>
      <c r="K98" s="885"/>
      <c r="L98" s="885"/>
      <c r="M98" s="885">
        <f>SUBTOTAL(9,M90:M97)</f>
        <v>5175</v>
      </c>
      <c r="N98" s="885">
        <f>SUBTOTAL(9,N90:N97)</f>
        <v>6</v>
      </c>
      <c r="O98" s="885"/>
      <c r="P98" s="885">
        <f>SUBTOTAL(9,P90:P97)</f>
        <v>6079</v>
      </c>
      <c r="Q98" s="885">
        <f>SUBTOTAL(9,Q90:Q97)</f>
        <v>17762</v>
      </c>
      <c r="R98" s="885">
        <f>SUBTOTAL(9,R90:R97)</f>
        <v>50905.599999999999</v>
      </c>
      <c r="S98" s="885">
        <f>SUBTOTAL(9,S90:S97)</f>
        <v>8</v>
      </c>
      <c r="T98" s="885">
        <f>SUBTOTAL(9,T90:T97)</f>
        <v>40</v>
      </c>
      <c r="U98" s="885"/>
      <c r="V98" s="885"/>
      <c r="W98" s="885">
        <f>SUBTOTAL(9,W90:W97)</f>
        <v>976</v>
      </c>
      <c r="X98" s="885">
        <f>SUBTOTAL(9,X90:X97)</f>
        <v>7</v>
      </c>
      <c r="Y98" s="885">
        <f>SUBTOTAL(9,Y90:Y97)</f>
        <v>100</v>
      </c>
      <c r="Z98" s="885"/>
      <c r="AA98" s="885"/>
      <c r="AB98" s="885">
        <f>SUBTOTAL(9,AB90:AB97)</f>
        <v>2850</v>
      </c>
      <c r="AC98" s="885">
        <f>SUBTOTAL(9,AC90:AC97)</f>
        <v>17</v>
      </c>
      <c r="AD98" s="885"/>
      <c r="AE98" s="885">
        <f t="shared" ref="AE98:AJ98" si="91">SUBTOTAL(9,AE90:AE97)</f>
        <v>283</v>
      </c>
      <c r="AF98" s="885">
        <f t="shared" si="91"/>
        <v>819</v>
      </c>
      <c r="AG98" s="885">
        <f t="shared" si="91"/>
        <v>4645</v>
      </c>
      <c r="AH98" s="885">
        <f t="shared" si="91"/>
        <v>125</v>
      </c>
      <c r="AI98" s="885">
        <f t="shared" si="91"/>
        <v>4614</v>
      </c>
      <c r="AJ98" s="886">
        <f t="shared" si="91"/>
        <v>60164.6</v>
      </c>
    </row>
    <row r="99" spans="1:36" outlineLevel="2" x14ac:dyDescent="0.25">
      <c r="A99" s="301" t="s">
        <v>51</v>
      </c>
      <c r="B99" s="302" t="s">
        <v>22</v>
      </c>
      <c r="C99" s="303">
        <v>25740</v>
      </c>
      <c r="D99" s="839" t="s">
        <v>145</v>
      </c>
      <c r="E99" s="840" t="s">
        <v>145</v>
      </c>
      <c r="F99" s="840" t="s">
        <v>145</v>
      </c>
      <c r="G99" s="840" t="s">
        <v>145</v>
      </c>
      <c r="H99" s="841" t="str">
        <f>IFERROR(E99*F99*G99,"0")</f>
        <v>0</v>
      </c>
      <c r="I99" s="842" t="s">
        <v>145</v>
      </c>
      <c r="J99" s="840" t="s">
        <v>145</v>
      </c>
      <c r="K99" s="840" t="s">
        <v>145</v>
      </c>
      <c r="L99" s="840" t="s">
        <v>145</v>
      </c>
      <c r="M99" s="843" t="str">
        <f>IFERROR(J99*K99*L99,"0")</f>
        <v>0</v>
      </c>
      <c r="N99" s="839" t="s">
        <v>145</v>
      </c>
      <c r="O99" s="840" t="s">
        <v>145</v>
      </c>
      <c r="P99" s="840" t="s">
        <v>145</v>
      </c>
      <c r="Q99" s="841" t="str">
        <f>IFERROR(O99*P99,"0")</f>
        <v>0</v>
      </c>
      <c r="R99" s="844">
        <f>Q99+M99+H99</f>
        <v>0</v>
      </c>
      <c r="S99" s="845">
        <v>32</v>
      </c>
      <c r="T99" s="846">
        <v>180</v>
      </c>
      <c r="U99" s="846">
        <v>2</v>
      </c>
      <c r="V99" s="846">
        <v>8</v>
      </c>
      <c r="W99" s="847">
        <f>IFERROR(T99*U99*V99,"0")</f>
        <v>2880</v>
      </c>
      <c r="X99" s="848">
        <v>1</v>
      </c>
      <c r="Y99" s="846">
        <v>12</v>
      </c>
      <c r="Z99" s="846">
        <v>2</v>
      </c>
      <c r="AA99" s="846">
        <v>8</v>
      </c>
      <c r="AB99" s="849">
        <f>IFERROR(Y99*Z99*AA99,"0")</f>
        <v>192</v>
      </c>
      <c r="AC99" s="845">
        <v>5</v>
      </c>
      <c r="AD99" s="846">
        <v>2</v>
      </c>
      <c r="AE99" s="846">
        <v>22</v>
      </c>
      <c r="AF99" s="849">
        <f>IFERROR(AD99*AE99,"0")</f>
        <v>44</v>
      </c>
      <c r="AG99" s="850">
        <f>AF99+AB99+W99</f>
        <v>3116</v>
      </c>
      <c r="AH99" s="851">
        <v>130</v>
      </c>
      <c r="AI99" s="852">
        <v>304</v>
      </c>
      <c r="AJ99" s="853">
        <f>AI99+AG99+R99</f>
        <v>3420</v>
      </c>
    </row>
    <row r="100" spans="1:36" ht="15.75" outlineLevel="2" thickBot="1" x14ac:dyDescent="0.3">
      <c r="A100" s="298" t="s">
        <v>51</v>
      </c>
      <c r="B100" s="299" t="s">
        <v>51</v>
      </c>
      <c r="C100" s="300">
        <v>25754</v>
      </c>
      <c r="D100" s="870" t="s">
        <v>145</v>
      </c>
      <c r="E100" s="871" t="s">
        <v>145</v>
      </c>
      <c r="F100" s="871" t="s">
        <v>145</v>
      </c>
      <c r="G100" s="871" t="s">
        <v>145</v>
      </c>
      <c r="H100" s="872" t="str">
        <f>IFERROR(E100*F100*G100,"0")</f>
        <v>0</v>
      </c>
      <c r="I100" s="873" t="s">
        <v>145</v>
      </c>
      <c r="J100" s="871" t="s">
        <v>145</v>
      </c>
      <c r="K100" s="871" t="s">
        <v>145</v>
      </c>
      <c r="L100" s="871" t="s">
        <v>145</v>
      </c>
      <c r="M100" s="874" t="str">
        <f>IFERROR(J100*K100*L100,"0")</f>
        <v>0</v>
      </c>
      <c r="N100" s="870" t="s">
        <v>145</v>
      </c>
      <c r="O100" s="871" t="s">
        <v>145</v>
      </c>
      <c r="P100" s="871" t="s">
        <v>145</v>
      </c>
      <c r="Q100" s="872" t="str">
        <f>IFERROR(O100*P100,"0")</f>
        <v>0</v>
      </c>
      <c r="R100" s="875">
        <f>Q100+M100+H100</f>
        <v>0</v>
      </c>
      <c r="S100" s="876">
        <v>1</v>
      </c>
      <c r="T100" s="877">
        <v>2</v>
      </c>
      <c r="U100" s="877">
        <v>1.5</v>
      </c>
      <c r="V100" s="877">
        <v>10</v>
      </c>
      <c r="W100" s="878">
        <f>IFERROR(T100*U100*V100,"0")</f>
        <v>30</v>
      </c>
      <c r="X100" s="879">
        <v>5</v>
      </c>
      <c r="Y100" s="877">
        <v>14</v>
      </c>
      <c r="Z100" s="877">
        <v>2</v>
      </c>
      <c r="AA100" s="877">
        <v>11</v>
      </c>
      <c r="AB100" s="880">
        <f>IFERROR(Y100*Z100*AA100,"0")</f>
        <v>308</v>
      </c>
      <c r="AC100" s="876">
        <v>10</v>
      </c>
      <c r="AD100" s="877">
        <v>2</v>
      </c>
      <c r="AE100" s="877">
        <v>920</v>
      </c>
      <c r="AF100" s="880">
        <f>IFERROR(AD100*AE100,"0")</f>
        <v>1840</v>
      </c>
      <c r="AG100" s="881">
        <f>AF100+AB100+W100</f>
        <v>2178</v>
      </c>
      <c r="AH100" s="882">
        <v>2</v>
      </c>
      <c r="AI100" s="883">
        <v>96</v>
      </c>
      <c r="AJ100" s="884">
        <f>AI100+AG100+R100</f>
        <v>2274</v>
      </c>
    </row>
    <row r="101" spans="1:36" ht="15.75" outlineLevel="1" thickBot="1" x14ac:dyDescent="0.3">
      <c r="A101" s="305" t="s">
        <v>548</v>
      </c>
      <c r="B101" s="306"/>
      <c r="C101" s="289"/>
      <c r="D101" s="885">
        <f>SUBTOTAL(9,D99:D100)</f>
        <v>0</v>
      </c>
      <c r="E101" s="885">
        <f>SUBTOTAL(9,E99:E100)</f>
        <v>0</v>
      </c>
      <c r="F101" s="885"/>
      <c r="G101" s="885"/>
      <c r="H101" s="885">
        <f>SUBTOTAL(9,H99:H100)</f>
        <v>0</v>
      </c>
      <c r="I101" s="885">
        <f>SUBTOTAL(9,I99:I100)</f>
        <v>0</v>
      </c>
      <c r="J101" s="885">
        <f>SUBTOTAL(9,J99:J100)</f>
        <v>0</v>
      </c>
      <c r="K101" s="885"/>
      <c r="L101" s="885"/>
      <c r="M101" s="885">
        <f>SUBTOTAL(9,M99:M100)</f>
        <v>0</v>
      </c>
      <c r="N101" s="885">
        <f>SUBTOTAL(9,N99:N100)</f>
        <v>0</v>
      </c>
      <c r="O101" s="885"/>
      <c r="P101" s="885">
        <f>SUBTOTAL(9,P99:P100)</f>
        <v>0</v>
      </c>
      <c r="Q101" s="885">
        <f>SUBTOTAL(9,Q99:Q100)</f>
        <v>0</v>
      </c>
      <c r="R101" s="885">
        <f>SUBTOTAL(9,R99:R100)</f>
        <v>0</v>
      </c>
      <c r="S101" s="885">
        <f>SUBTOTAL(9,S99:S100)</f>
        <v>33</v>
      </c>
      <c r="T101" s="885">
        <f>SUBTOTAL(9,T99:T100)</f>
        <v>182</v>
      </c>
      <c r="U101" s="885"/>
      <c r="V101" s="885"/>
      <c r="W101" s="885">
        <f>SUBTOTAL(9,W99:W100)</f>
        <v>2910</v>
      </c>
      <c r="X101" s="885">
        <f>SUBTOTAL(9,X99:X100)</f>
        <v>6</v>
      </c>
      <c r="Y101" s="885">
        <f>SUBTOTAL(9,Y99:Y100)</f>
        <v>26</v>
      </c>
      <c r="Z101" s="885"/>
      <c r="AA101" s="885"/>
      <c r="AB101" s="885">
        <f>SUBTOTAL(9,AB99:AB100)</f>
        <v>500</v>
      </c>
      <c r="AC101" s="885">
        <f>SUBTOTAL(9,AC99:AC100)</f>
        <v>15</v>
      </c>
      <c r="AD101" s="885"/>
      <c r="AE101" s="885">
        <f t="shared" ref="AE101:AJ101" si="92">SUBTOTAL(9,AE99:AE100)</f>
        <v>942</v>
      </c>
      <c r="AF101" s="885">
        <f t="shared" si="92"/>
        <v>1884</v>
      </c>
      <c r="AG101" s="885">
        <f t="shared" si="92"/>
        <v>5294</v>
      </c>
      <c r="AH101" s="885">
        <f t="shared" si="92"/>
        <v>132</v>
      </c>
      <c r="AI101" s="885">
        <f t="shared" si="92"/>
        <v>400</v>
      </c>
      <c r="AJ101" s="886">
        <f t="shared" si="92"/>
        <v>5694</v>
      </c>
    </row>
    <row r="102" spans="1:36" outlineLevel="2" x14ac:dyDescent="0.25">
      <c r="A102" s="301" t="s">
        <v>415</v>
      </c>
      <c r="B102" s="302" t="s">
        <v>50</v>
      </c>
      <c r="C102" s="303">
        <v>25053</v>
      </c>
      <c r="D102" s="839">
        <v>3</v>
      </c>
      <c r="E102" s="840">
        <v>370</v>
      </c>
      <c r="F102" s="840">
        <v>2.9</v>
      </c>
      <c r="G102" s="840">
        <v>12</v>
      </c>
      <c r="H102" s="841">
        <f t="shared" ref="H102:H111" si="93">IFERROR(E102*F102*G102,"0")</f>
        <v>12876</v>
      </c>
      <c r="I102" s="842">
        <v>3</v>
      </c>
      <c r="J102" s="840">
        <v>30</v>
      </c>
      <c r="K102" s="840">
        <v>2.2000000000000002</v>
      </c>
      <c r="L102" s="840">
        <v>12</v>
      </c>
      <c r="M102" s="843">
        <f t="shared" ref="M102:M111" si="94">IFERROR(J102*K102*L102,"0")</f>
        <v>792</v>
      </c>
      <c r="N102" s="839" t="s">
        <v>145</v>
      </c>
      <c r="O102" s="840" t="s">
        <v>145</v>
      </c>
      <c r="P102" s="840" t="s">
        <v>145</v>
      </c>
      <c r="Q102" s="841" t="str">
        <f t="shared" ref="Q102:Q111" si="95">IFERROR(O102*P102,"0")</f>
        <v>0</v>
      </c>
      <c r="R102" s="844">
        <f t="shared" ref="R102:R111" si="96">Q102+M102+H102</f>
        <v>13668</v>
      </c>
      <c r="S102" s="845">
        <v>296</v>
      </c>
      <c r="T102" s="846">
        <v>450</v>
      </c>
      <c r="U102" s="846">
        <v>2</v>
      </c>
      <c r="V102" s="846">
        <v>10</v>
      </c>
      <c r="W102" s="847">
        <f t="shared" ref="W102:W111" si="97">IFERROR(T102*U102*V102,"0")</f>
        <v>9000</v>
      </c>
      <c r="X102" s="848">
        <v>20</v>
      </c>
      <c r="Y102" s="846">
        <v>72</v>
      </c>
      <c r="Z102" s="846">
        <v>2</v>
      </c>
      <c r="AA102" s="846">
        <v>10</v>
      </c>
      <c r="AB102" s="849">
        <f t="shared" ref="AB102:AB111" si="98">IFERROR(Y102*Z102*AA102,"0")</f>
        <v>1440</v>
      </c>
      <c r="AC102" s="845">
        <v>32</v>
      </c>
      <c r="AD102" s="846">
        <v>2</v>
      </c>
      <c r="AE102" s="846">
        <v>200</v>
      </c>
      <c r="AF102" s="849">
        <f t="shared" ref="AF102:AF111" si="99">IFERROR(AD102*AE102,"0")</f>
        <v>400</v>
      </c>
      <c r="AG102" s="850">
        <f t="shared" ref="AG102:AG111" si="100">AF102+AB102+W102</f>
        <v>10840</v>
      </c>
      <c r="AH102" s="851">
        <v>676</v>
      </c>
      <c r="AI102" s="852">
        <v>1352</v>
      </c>
      <c r="AJ102" s="853">
        <f t="shared" ref="AJ102:AJ111" si="101">AI102+AG102+R102</f>
        <v>25860</v>
      </c>
    </row>
    <row r="103" spans="1:36" outlineLevel="2" x14ac:dyDescent="0.25">
      <c r="A103" s="213" t="s">
        <v>415</v>
      </c>
      <c r="B103" s="69" t="s">
        <v>49</v>
      </c>
      <c r="C103" s="70">
        <v>25120</v>
      </c>
      <c r="D103" s="855" t="s">
        <v>145</v>
      </c>
      <c r="E103" s="856" t="s">
        <v>145</v>
      </c>
      <c r="F103" s="856" t="s">
        <v>145</v>
      </c>
      <c r="G103" s="856" t="s">
        <v>145</v>
      </c>
      <c r="H103" s="859" t="str">
        <f t="shared" si="93"/>
        <v>0</v>
      </c>
      <c r="I103" s="857" t="s">
        <v>145</v>
      </c>
      <c r="J103" s="856" t="s">
        <v>145</v>
      </c>
      <c r="K103" s="856" t="s">
        <v>145</v>
      </c>
      <c r="L103" s="856" t="s">
        <v>145</v>
      </c>
      <c r="M103" s="858" t="str">
        <f t="shared" si="94"/>
        <v>0</v>
      </c>
      <c r="N103" s="855" t="s">
        <v>145</v>
      </c>
      <c r="O103" s="856" t="s">
        <v>145</v>
      </c>
      <c r="P103" s="856" t="s">
        <v>145</v>
      </c>
      <c r="Q103" s="859" t="str">
        <f t="shared" si="95"/>
        <v>0</v>
      </c>
      <c r="R103" s="860">
        <f t="shared" si="96"/>
        <v>0</v>
      </c>
      <c r="S103" s="861">
        <v>100</v>
      </c>
      <c r="T103" s="862">
        <v>200</v>
      </c>
      <c r="U103" s="862">
        <v>2</v>
      </c>
      <c r="V103" s="862">
        <v>9</v>
      </c>
      <c r="W103" s="863">
        <f t="shared" si="97"/>
        <v>3600</v>
      </c>
      <c r="X103" s="864">
        <v>70</v>
      </c>
      <c r="Y103" s="862">
        <v>200</v>
      </c>
      <c r="Z103" s="862">
        <v>2</v>
      </c>
      <c r="AA103" s="862">
        <v>9</v>
      </c>
      <c r="AB103" s="865">
        <f t="shared" si="98"/>
        <v>3600</v>
      </c>
      <c r="AC103" s="861">
        <v>70</v>
      </c>
      <c r="AD103" s="862">
        <v>2</v>
      </c>
      <c r="AE103" s="862">
        <v>2</v>
      </c>
      <c r="AF103" s="865">
        <f t="shared" si="99"/>
        <v>4</v>
      </c>
      <c r="AG103" s="866">
        <f t="shared" si="100"/>
        <v>7204</v>
      </c>
      <c r="AH103" s="867">
        <v>240</v>
      </c>
      <c r="AI103" s="868">
        <v>513</v>
      </c>
      <c r="AJ103" s="869">
        <f t="shared" si="101"/>
        <v>7717</v>
      </c>
    </row>
    <row r="104" spans="1:36" outlineLevel="2" x14ac:dyDescent="0.25">
      <c r="A104" s="213" t="s">
        <v>415</v>
      </c>
      <c r="B104" s="69" t="s">
        <v>48</v>
      </c>
      <c r="C104" s="70">
        <v>25290</v>
      </c>
      <c r="D104" s="855">
        <v>15</v>
      </c>
      <c r="E104" s="856">
        <v>540</v>
      </c>
      <c r="F104" s="856">
        <v>3</v>
      </c>
      <c r="G104" s="856">
        <v>12</v>
      </c>
      <c r="H104" s="859">
        <f t="shared" si="93"/>
        <v>19440</v>
      </c>
      <c r="I104" s="857">
        <v>10</v>
      </c>
      <c r="J104" s="856">
        <v>430</v>
      </c>
      <c r="K104" s="856">
        <v>3</v>
      </c>
      <c r="L104" s="856">
        <v>12</v>
      </c>
      <c r="M104" s="858">
        <f t="shared" si="94"/>
        <v>15480</v>
      </c>
      <c r="N104" s="855">
        <v>34</v>
      </c>
      <c r="O104" s="856">
        <v>2</v>
      </c>
      <c r="P104" s="856">
        <v>2500</v>
      </c>
      <c r="Q104" s="859">
        <f t="shared" si="95"/>
        <v>5000</v>
      </c>
      <c r="R104" s="860">
        <f t="shared" si="96"/>
        <v>39920</v>
      </c>
      <c r="S104" s="861">
        <v>45</v>
      </c>
      <c r="T104" s="862">
        <v>1300</v>
      </c>
      <c r="U104" s="862">
        <v>2.5</v>
      </c>
      <c r="V104" s="862">
        <v>10</v>
      </c>
      <c r="W104" s="863">
        <f t="shared" si="97"/>
        <v>32500</v>
      </c>
      <c r="X104" s="864">
        <v>53</v>
      </c>
      <c r="Y104" s="862">
        <v>825</v>
      </c>
      <c r="Z104" s="862">
        <v>2.5</v>
      </c>
      <c r="AA104" s="862">
        <v>10</v>
      </c>
      <c r="AB104" s="865">
        <f t="shared" si="98"/>
        <v>20625</v>
      </c>
      <c r="AC104" s="861">
        <v>45</v>
      </c>
      <c r="AD104" s="862">
        <v>2</v>
      </c>
      <c r="AE104" s="862">
        <v>2000</v>
      </c>
      <c r="AF104" s="865">
        <f t="shared" si="99"/>
        <v>4000</v>
      </c>
      <c r="AG104" s="866">
        <f t="shared" si="100"/>
        <v>57125</v>
      </c>
      <c r="AH104" s="867">
        <v>27</v>
      </c>
      <c r="AI104" s="868">
        <v>73</v>
      </c>
      <c r="AJ104" s="869">
        <f t="shared" si="101"/>
        <v>97118</v>
      </c>
    </row>
    <row r="105" spans="1:36" outlineLevel="2" x14ac:dyDescent="0.25">
      <c r="A105" s="213" t="s">
        <v>415</v>
      </c>
      <c r="B105" s="69" t="s">
        <v>47</v>
      </c>
      <c r="C105" s="70">
        <v>25312</v>
      </c>
      <c r="D105" s="855" t="s">
        <v>145</v>
      </c>
      <c r="E105" s="856" t="s">
        <v>145</v>
      </c>
      <c r="F105" s="856" t="s">
        <v>145</v>
      </c>
      <c r="G105" s="856" t="s">
        <v>145</v>
      </c>
      <c r="H105" s="859" t="str">
        <f t="shared" si="93"/>
        <v>0</v>
      </c>
      <c r="I105" s="857" t="s">
        <v>145</v>
      </c>
      <c r="J105" s="856" t="s">
        <v>145</v>
      </c>
      <c r="K105" s="856" t="s">
        <v>145</v>
      </c>
      <c r="L105" s="856" t="s">
        <v>145</v>
      </c>
      <c r="M105" s="858" t="str">
        <f t="shared" si="94"/>
        <v>0</v>
      </c>
      <c r="N105" s="855" t="s">
        <v>145</v>
      </c>
      <c r="O105" s="856" t="s">
        <v>145</v>
      </c>
      <c r="P105" s="856" t="s">
        <v>145</v>
      </c>
      <c r="Q105" s="859" t="str">
        <f t="shared" si="95"/>
        <v>0</v>
      </c>
      <c r="R105" s="860">
        <f t="shared" si="96"/>
        <v>0</v>
      </c>
      <c r="S105" s="861">
        <v>7</v>
      </c>
      <c r="T105" s="862">
        <v>14</v>
      </c>
      <c r="U105" s="862">
        <v>2</v>
      </c>
      <c r="V105" s="862">
        <v>8</v>
      </c>
      <c r="W105" s="863">
        <f t="shared" si="97"/>
        <v>224</v>
      </c>
      <c r="X105" s="864" t="s">
        <v>145</v>
      </c>
      <c r="Y105" s="862" t="s">
        <v>145</v>
      </c>
      <c r="Z105" s="862" t="s">
        <v>145</v>
      </c>
      <c r="AA105" s="862" t="s">
        <v>145</v>
      </c>
      <c r="AB105" s="865" t="str">
        <f t="shared" si="98"/>
        <v>0</v>
      </c>
      <c r="AC105" s="861" t="s">
        <v>145</v>
      </c>
      <c r="AD105" s="862" t="s">
        <v>145</v>
      </c>
      <c r="AE105" s="862" t="s">
        <v>145</v>
      </c>
      <c r="AF105" s="865" t="str">
        <f t="shared" si="99"/>
        <v>0</v>
      </c>
      <c r="AG105" s="866">
        <f t="shared" si="100"/>
        <v>224</v>
      </c>
      <c r="AH105" s="867">
        <v>2</v>
      </c>
      <c r="AI105" s="868">
        <v>5</v>
      </c>
      <c r="AJ105" s="869">
        <f t="shared" si="101"/>
        <v>229</v>
      </c>
    </row>
    <row r="106" spans="1:36" outlineLevel="2" x14ac:dyDescent="0.25">
      <c r="A106" s="213" t="s">
        <v>415</v>
      </c>
      <c r="B106" s="69" t="s">
        <v>12</v>
      </c>
      <c r="C106" s="70">
        <v>25524</v>
      </c>
      <c r="D106" s="855">
        <v>1</v>
      </c>
      <c r="E106" s="856">
        <v>8</v>
      </c>
      <c r="F106" s="856">
        <v>2</v>
      </c>
      <c r="G106" s="856">
        <v>12</v>
      </c>
      <c r="H106" s="859">
        <f t="shared" si="93"/>
        <v>192</v>
      </c>
      <c r="I106" s="857">
        <v>2</v>
      </c>
      <c r="J106" s="856">
        <v>12</v>
      </c>
      <c r="K106" s="856">
        <v>2</v>
      </c>
      <c r="L106" s="856">
        <v>12</v>
      </c>
      <c r="M106" s="858">
        <f t="shared" si="94"/>
        <v>288</v>
      </c>
      <c r="N106" s="855" t="s">
        <v>145</v>
      </c>
      <c r="O106" s="856" t="s">
        <v>145</v>
      </c>
      <c r="P106" s="856" t="s">
        <v>145</v>
      </c>
      <c r="Q106" s="859" t="str">
        <f t="shared" si="95"/>
        <v>0</v>
      </c>
      <c r="R106" s="860">
        <f t="shared" si="96"/>
        <v>480</v>
      </c>
      <c r="S106" s="861">
        <v>3</v>
      </c>
      <c r="T106" s="862">
        <v>12</v>
      </c>
      <c r="U106" s="862">
        <v>2</v>
      </c>
      <c r="V106" s="862">
        <v>8</v>
      </c>
      <c r="W106" s="863">
        <f t="shared" si="97"/>
        <v>192</v>
      </c>
      <c r="X106" s="864">
        <v>2</v>
      </c>
      <c r="Y106" s="862">
        <v>10</v>
      </c>
      <c r="Z106" s="862">
        <v>2</v>
      </c>
      <c r="AA106" s="862">
        <v>8</v>
      </c>
      <c r="AB106" s="865">
        <f t="shared" si="98"/>
        <v>160</v>
      </c>
      <c r="AC106" s="861">
        <v>1</v>
      </c>
      <c r="AD106" s="862">
        <v>2</v>
      </c>
      <c r="AE106" s="862">
        <v>30</v>
      </c>
      <c r="AF106" s="865">
        <f t="shared" si="99"/>
        <v>60</v>
      </c>
      <c r="AG106" s="866">
        <f t="shared" si="100"/>
        <v>412</v>
      </c>
      <c r="AH106" s="867">
        <v>200</v>
      </c>
      <c r="AI106" s="868">
        <v>600</v>
      </c>
      <c r="AJ106" s="869">
        <f t="shared" si="101"/>
        <v>1492</v>
      </c>
    </row>
    <row r="107" spans="1:36" outlineLevel="2" x14ac:dyDescent="0.25">
      <c r="A107" s="213" t="s">
        <v>415</v>
      </c>
      <c r="B107" s="69" t="s">
        <v>46</v>
      </c>
      <c r="C107" s="70">
        <v>25535</v>
      </c>
      <c r="D107" s="855" t="s">
        <v>145</v>
      </c>
      <c r="E107" s="856" t="s">
        <v>145</v>
      </c>
      <c r="F107" s="856" t="s">
        <v>145</v>
      </c>
      <c r="G107" s="856" t="s">
        <v>145</v>
      </c>
      <c r="H107" s="859" t="str">
        <f t="shared" si="93"/>
        <v>0</v>
      </c>
      <c r="I107" s="857">
        <v>1</v>
      </c>
      <c r="J107" s="856">
        <v>40</v>
      </c>
      <c r="K107" s="856">
        <v>2</v>
      </c>
      <c r="L107" s="856">
        <v>10</v>
      </c>
      <c r="M107" s="858">
        <f t="shared" si="94"/>
        <v>800</v>
      </c>
      <c r="N107" s="855" t="s">
        <v>145</v>
      </c>
      <c r="O107" s="856" t="s">
        <v>145</v>
      </c>
      <c r="P107" s="856" t="s">
        <v>145</v>
      </c>
      <c r="Q107" s="859" t="str">
        <f t="shared" si="95"/>
        <v>0</v>
      </c>
      <c r="R107" s="860">
        <f t="shared" si="96"/>
        <v>800</v>
      </c>
      <c r="S107" s="861" t="s">
        <v>145</v>
      </c>
      <c r="T107" s="862" t="s">
        <v>145</v>
      </c>
      <c r="U107" s="862" t="s">
        <v>145</v>
      </c>
      <c r="V107" s="862" t="s">
        <v>145</v>
      </c>
      <c r="W107" s="863" t="str">
        <f t="shared" si="97"/>
        <v>0</v>
      </c>
      <c r="X107" s="864" t="s">
        <v>145</v>
      </c>
      <c r="Y107" s="862" t="s">
        <v>145</v>
      </c>
      <c r="Z107" s="862" t="s">
        <v>145</v>
      </c>
      <c r="AA107" s="862" t="s">
        <v>145</v>
      </c>
      <c r="AB107" s="865" t="str">
        <f t="shared" si="98"/>
        <v>0</v>
      </c>
      <c r="AC107" s="861" t="s">
        <v>145</v>
      </c>
      <c r="AD107" s="862" t="s">
        <v>145</v>
      </c>
      <c r="AE107" s="862" t="s">
        <v>145</v>
      </c>
      <c r="AF107" s="865" t="str">
        <f t="shared" si="99"/>
        <v>0</v>
      </c>
      <c r="AG107" s="866">
        <f t="shared" si="100"/>
        <v>0</v>
      </c>
      <c r="AH107" s="867">
        <v>300</v>
      </c>
      <c r="AI107" s="868">
        <v>900</v>
      </c>
      <c r="AJ107" s="869">
        <f t="shared" si="101"/>
        <v>1700</v>
      </c>
    </row>
    <row r="108" spans="1:36" outlineLevel="2" x14ac:dyDescent="0.25">
      <c r="A108" s="213" t="s">
        <v>415</v>
      </c>
      <c r="B108" s="69" t="s">
        <v>45</v>
      </c>
      <c r="C108" s="70">
        <v>25649</v>
      </c>
      <c r="D108" s="855">
        <v>1</v>
      </c>
      <c r="E108" s="856">
        <v>42</v>
      </c>
      <c r="F108" s="856">
        <v>2.2000000000000002</v>
      </c>
      <c r="G108" s="856">
        <v>12</v>
      </c>
      <c r="H108" s="859">
        <f t="shared" si="93"/>
        <v>1108.8000000000002</v>
      </c>
      <c r="I108" s="857" t="s">
        <v>145</v>
      </c>
      <c r="J108" s="856" t="s">
        <v>145</v>
      </c>
      <c r="K108" s="856" t="s">
        <v>145</v>
      </c>
      <c r="L108" s="856" t="s">
        <v>145</v>
      </c>
      <c r="M108" s="858" t="str">
        <f t="shared" si="94"/>
        <v>0</v>
      </c>
      <c r="N108" s="855" t="s">
        <v>145</v>
      </c>
      <c r="O108" s="856" t="s">
        <v>145</v>
      </c>
      <c r="P108" s="856" t="s">
        <v>145</v>
      </c>
      <c r="Q108" s="859" t="str">
        <f t="shared" si="95"/>
        <v>0</v>
      </c>
      <c r="R108" s="860">
        <f t="shared" si="96"/>
        <v>1108.8000000000002</v>
      </c>
      <c r="S108" s="861">
        <v>52</v>
      </c>
      <c r="T108" s="862">
        <v>61</v>
      </c>
      <c r="U108" s="862">
        <v>2</v>
      </c>
      <c r="V108" s="862">
        <v>12</v>
      </c>
      <c r="W108" s="863">
        <f t="shared" si="97"/>
        <v>1464</v>
      </c>
      <c r="X108" s="864">
        <v>1</v>
      </c>
      <c r="Y108" s="862">
        <v>14</v>
      </c>
      <c r="Z108" s="862">
        <v>2.2000000000000002</v>
      </c>
      <c r="AA108" s="862">
        <v>12</v>
      </c>
      <c r="AB108" s="865">
        <f t="shared" si="98"/>
        <v>369.6</v>
      </c>
      <c r="AC108" s="861">
        <v>28</v>
      </c>
      <c r="AD108" s="862">
        <v>2</v>
      </c>
      <c r="AE108" s="862">
        <v>135</v>
      </c>
      <c r="AF108" s="865">
        <f t="shared" si="99"/>
        <v>270</v>
      </c>
      <c r="AG108" s="866">
        <f t="shared" si="100"/>
        <v>2103.6</v>
      </c>
      <c r="AH108" s="867" t="s">
        <v>145</v>
      </c>
      <c r="AI108" s="868">
        <v>0</v>
      </c>
      <c r="AJ108" s="869">
        <f t="shared" si="101"/>
        <v>3212.4</v>
      </c>
    </row>
    <row r="109" spans="1:36" outlineLevel="2" x14ac:dyDescent="0.25">
      <c r="A109" s="213" t="s">
        <v>415</v>
      </c>
      <c r="B109" s="69" t="s">
        <v>44</v>
      </c>
      <c r="C109" s="70">
        <v>25743</v>
      </c>
      <c r="D109" s="855">
        <v>9</v>
      </c>
      <c r="E109" s="856">
        <v>1500</v>
      </c>
      <c r="F109" s="856">
        <v>2.5</v>
      </c>
      <c r="G109" s="856">
        <v>14</v>
      </c>
      <c r="H109" s="859">
        <f t="shared" si="93"/>
        <v>52500</v>
      </c>
      <c r="I109" s="857">
        <v>6</v>
      </c>
      <c r="J109" s="856">
        <v>500</v>
      </c>
      <c r="K109" s="856">
        <v>2.5</v>
      </c>
      <c r="L109" s="856">
        <v>12</v>
      </c>
      <c r="M109" s="858">
        <f t="shared" si="94"/>
        <v>15000</v>
      </c>
      <c r="N109" s="855">
        <v>4</v>
      </c>
      <c r="O109" s="856">
        <v>3</v>
      </c>
      <c r="P109" s="856">
        <v>800</v>
      </c>
      <c r="Q109" s="859">
        <f t="shared" si="95"/>
        <v>2400</v>
      </c>
      <c r="R109" s="860">
        <f t="shared" si="96"/>
        <v>69900</v>
      </c>
      <c r="S109" s="861">
        <v>6</v>
      </c>
      <c r="T109" s="862">
        <v>250</v>
      </c>
      <c r="U109" s="862">
        <v>2</v>
      </c>
      <c r="V109" s="862">
        <v>10</v>
      </c>
      <c r="W109" s="863">
        <f t="shared" si="97"/>
        <v>5000</v>
      </c>
      <c r="X109" s="864">
        <v>8</v>
      </c>
      <c r="Y109" s="862">
        <v>100</v>
      </c>
      <c r="Z109" s="862">
        <v>2</v>
      </c>
      <c r="AA109" s="862">
        <v>9</v>
      </c>
      <c r="AB109" s="865">
        <f t="shared" si="98"/>
        <v>1800</v>
      </c>
      <c r="AC109" s="861">
        <v>6</v>
      </c>
      <c r="AD109" s="862">
        <v>3</v>
      </c>
      <c r="AE109" s="862">
        <v>100</v>
      </c>
      <c r="AF109" s="865">
        <f t="shared" si="99"/>
        <v>300</v>
      </c>
      <c r="AG109" s="866">
        <f t="shared" si="100"/>
        <v>7100</v>
      </c>
      <c r="AH109" s="867">
        <v>10</v>
      </c>
      <c r="AI109" s="868">
        <v>45</v>
      </c>
      <c r="AJ109" s="869">
        <f t="shared" si="101"/>
        <v>77045</v>
      </c>
    </row>
    <row r="110" spans="1:36" outlineLevel="2" x14ac:dyDescent="0.25">
      <c r="A110" s="213" t="s">
        <v>415</v>
      </c>
      <c r="B110" s="69" t="s">
        <v>43</v>
      </c>
      <c r="C110" s="70">
        <v>25805</v>
      </c>
      <c r="D110" s="855" t="s">
        <v>145</v>
      </c>
      <c r="E110" s="856" t="s">
        <v>145</v>
      </c>
      <c r="F110" s="856" t="s">
        <v>145</v>
      </c>
      <c r="G110" s="856" t="s">
        <v>145</v>
      </c>
      <c r="H110" s="859" t="str">
        <f t="shared" si="93"/>
        <v>0</v>
      </c>
      <c r="I110" s="857" t="s">
        <v>145</v>
      </c>
      <c r="J110" s="856" t="s">
        <v>145</v>
      </c>
      <c r="K110" s="856" t="s">
        <v>145</v>
      </c>
      <c r="L110" s="856" t="s">
        <v>145</v>
      </c>
      <c r="M110" s="858" t="str">
        <f t="shared" si="94"/>
        <v>0</v>
      </c>
      <c r="N110" s="855" t="s">
        <v>145</v>
      </c>
      <c r="O110" s="856" t="s">
        <v>145</v>
      </c>
      <c r="P110" s="856" t="s">
        <v>145</v>
      </c>
      <c r="Q110" s="859" t="str">
        <f t="shared" si="95"/>
        <v>0</v>
      </c>
      <c r="R110" s="860">
        <f t="shared" si="96"/>
        <v>0</v>
      </c>
      <c r="S110" s="861" t="s">
        <v>145</v>
      </c>
      <c r="T110" s="862" t="s">
        <v>145</v>
      </c>
      <c r="U110" s="862" t="s">
        <v>145</v>
      </c>
      <c r="V110" s="862" t="s">
        <v>145</v>
      </c>
      <c r="W110" s="863" t="str">
        <f t="shared" si="97"/>
        <v>0</v>
      </c>
      <c r="X110" s="864">
        <v>6</v>
      </c>
      <c r="Y110" s="862">
        <v>24</v>
      </c>
      <c r="Z110" s="862">
        <v>2.5</v>
      </c>
      <c r="AA110" s="862">
        <v>8</v>
      </c>
      <c r="AB110" s="865">
        <f t="shared" si="98"/>
        <v>480</v>
      </c>
      <c r="AC110" s="861">
        <v>3</v>
      </c>
      <c r="AD110" s="862">
        <v>3</v>
      </c>
      <c r="AE110" s="862">
        <v>21</v>
      </c>
      <c r="AF110" s="865">
        <f t="shared" si="99"/>
        <v>63</v>
      </c>
      <c r="AG110" s="866">
        <f t="shared" si="100"/>
        <v>543</v>
      </c>
      <c r="AH110" s="867">
        <v>18</v>
      </c>
      <c r="AI110" s="868">
        <v>43</v>
      </c>
      <c r="AJ110" s="869">
        <f t="shared" si="101"/>
        <v>586</v>
      </c>
    </row>
    <row r="111" spans="1:36" ht="15.75" outlineLevel="2" thickBot="1" x14ac:dyDescent="0.3">
      <c r="A111" s="298" t="s">
        <v>415</v>
      </c>
      <c r="B111" s="299" t="s">
        <v>42</v>
      </c>
      <c r="C111" s="300">
        <v>25506</v>
      </c>
      <c r="D111" s="870" t="s">
        <v>145</v>
      </c>
      <c r="E111" s="871" t="s">
        <v>145</v>
      </c>
      <c r="F111" s="871" t="s">
        <v>145</v>
      </c>
      <c r="G111" s="871" t="s">
        <v>145</v>
      </c>
      <c r="H111" s="872" t="str">
        <f t="shared" si="93"/>
        <v>0</v>
      </c>
      <c r="I111" s="873" t="s">
        <v>145</v>
      </c>
      <c r="J111" s="871" t="s">
        <v>145</v>
      </c>
      <c r="K111" s="871" t="s">
        <v>145</v>
      </c>
      <c r="L111" s="871" t="s">
        <v>145</v>
      </c>
      <c r="M111" s="874" t="str">
        <f t="shared" si="94"/>
        <v>0</v>
      </c>
      <c r="N111" s="870" t="s">
        <v>145</v>
      </c>
      <c r="O111" s="871" t="s">
        <v>145</v>
      </c>
      <c r="P111" s="871" t="s">
        <v>145</v>
      </c>
      <c r="Q111" s="872" t="str">
        <f t="shared" si="95"/>
        <v>0</v>
      </c>
      <c r="R111" s="875">
        <f t="shared" si="96"/>
        <v>0</v>
      </c>
      <c r="S111" s="876">
        <v>17</v>
      </c>
      <c r="T111" s="877">
        <v>36</v>
      </c>
      <c r="U111" s="877">
        <v>2</v>
      </c>
      <c r="V111" s="877">
        <v>10</v>
      </c>
      <c r="W111" s="878">
        <f t="shared" si="97"/>
        <v>720</v>
      </c>
      <c r="X111" s="879">
        <v>10</v>
      </c>
      <c r="Y111" s="877">
        <v>24</v>
      </c>
      <c r="Z111" s="877">
        <v>2</v>
      </c>
      <c r="AA111" s="877">
        <v>8</v>
      </c>
      <c r="AB111" s="880">
        <f t="shared" si="98"/>
        <v>384</v>
      </c>
      <c r="AC111" s="876">
        <v>16</v>
      </c>
      <c r="AD111" s="877">
        <v>3</v>
      </c>
      <c r="AE111" s="877">
        <v>90</v>
      </c>
      <c r="AF111" s="880">
        <f t="shared" si="99"/>
        <v>270</v>
      </c>
      <c r="AG111" s="881">
        <f t="shared" si="100"/>
        <v>1374</v>
      </c>
      <c r="AH111" s="882">
        <v>37</v>
      </c>
      <c r="AI111" s="883">
        <v>116</v>
      </c>
      <c r="AJ111" s="884">
        <f t="shared" si="101"/>
        <v>1490</v>
      </c>
    </row>
    <row r="112" spans="1:36" ht="15.75" outlineLevel="1" thickBot="1" x14ac:dyDescent="0.3">
      <c r="A112" s="305" t="s">
        <v>549</v>
      </c>
      <c r="B112" s="306"/>
      <c r="C112" s="289"/>
      <c r="D112" s="885">
        <f>SUBTOTAL(9,D102:D111)</f>
        <v>29</v>
      </c>
      <c r="E112" s="885">
        <f>SUBTOTAL(9,E102:E111)</f>
        <v>2460</v>
      </c>
      <c r="F112" s="885"/>
      <c r="G112" s="885"/>
      <c r="H112" s="885">
        <f>SUBTOTAL(9,H102:H111)</f>
        <v>86116.800000000003</v>
      </c>
      <c r="I112" s="885">
        <f>SUBTOTAL(9,I102:I111)</f>
        <v>22</v>
      </c>
      <c r="J112" s="885">
        <f>SUBTOTAL(9,J102:J111)</f>
        <v>1012</v>
      </c>
      <c r="K112" s="885"/>
      <c r="L112" s="885"/>
      <c r="M112" s="885">
        <f>SUBTOTAL(9,M102:M111)</f>
        <v>32360</v>
      </c>
      <c r="N112" s="885">
        <f>SUBTOTAL(9,N102:N111)</f>
        <v>38</v>
      </c>
      <c r="O112" s="885"/>
      <c r="P112" s="885">
        <f>SUBTOTAL(9,P102:P111)</f>
        <v>3300</v>
      </c>
      <c r="Q112" s="885">
        <f>SUBTOTAL(9,Q102:Q111)</f>
        <v>7400</v>
      </c>
      <c r="R112" s="885">
        <f>SUBTOTAL(9,R102:R111)</f>
        <v>125876.8</v>
      </c>
      <c r="S112" s="885">
        <f>SUBTOTAL(9,S102:S111)</f>
        <v>526</v>
      </c>
      <c r="T112" s="885">
        <f>SUBTOTAL(9,T102:T111)</f>
        <v>2323</v>
      </c>
      <c r="U112" s="885"/>
      <c r="V112" s="885"/>
      <c r="W112" s="885">
        <f>SUBTOTAL(9,W102:W111)</f>
        <v>52700</v>
      </c>
      <c r="X112" s="885">
        <f>SUBTOTAL(9,X102:X111)</f>
        <v>170</v>
      </c>
      <c r="Y112" s="885">
        <f>SUBTOTAL(9,Y102:Y111)</f>
        <v>1269</v>
      </c>
      <c r="Z112" s="885"/>
      <c r="AA112" s="885"/>
      <c r="AB112" s="885">
        <f>SUBTOTAL(9,AB102:AB111)</f>
        <v>28858.6</v>
      </c>
      <c r="AC112" s="885">
        <f>SUBTOTAL(9,AC102:AC111)</f>
        <v>201</v>
      </c>
      <c r="AD112" s="885"/>
      <c r="AE112" s="885">
        <f t="shared" ref="AE112:AJ112" si="102">SUBTOTAL(9,AE102:AE111)</f>
        <v>2578</v>
      </c>
      <c r="AF112" s="885">
        <f t="shared" si="102"/>
        <v>5367</v>
      </c>
      <c r="AG112" s="885">
        <f t="shared" si="102"/>
        <v>86925.6</v>
      </c>
      <c r="AH112" s="885">
        <f t="shared" si="102"/>
        <v>1510</v>
      </c>
      <c r="AI112" s="885">
        <f t="shared" si="102"/>
        <v>3647</v>
      </c>
      <c r="AJ112" s="886">
        <f t="shared" si="102"/>
        <v>216449.4</v>
      </c>
    </row>
    <row r="113" spans="1:36" outlineLevel="2" x14ac:dyDescent="0.25">
      <c r="A113" s="301" t="s">
        <v>414</v>
      </c>
      <c r="B113" s="302" t="s">
        <v>41</v>
      </c>
      <c r="C113" s="303">
        <v>25035</v>
      </c>
      <c r="D113" s="839" t="s">
        <v>145</v>
      </c>
      <c r="E113" s="840" t="s">
        <v>145</v>
      </c>
      <c r="F113" s="840" t="s">
        <v>145</v>
      </c>
      <c r="G113" s="840" t="s">
        <v>145</v>
      </c>
      <c r="H113" s="841" t="str">
        <f t="shared" ref="H113:H122" si="103">IFERROR(E113*F113*G113,"0")</f>
        <v>0</v>
      </c>
      <c r="I113" s="842">
        <v>1</v>
      </c>
      <c r="J113" s="840">
        <v>330</v>
      </c>
      <c r="K113" s="840">
        <v>2.2999999999999998</v>
      </c>
      <c r="L113" s="840">
        <v>12</v>
      </c>
      <c r="M113" s="843">
        <f t="shared" ref="M113:M122" si="104">IFERROR(J113*K113*L113,"0")</f>
        <v>9107.9999999999982</v>
      </c>
      <c r="N113" s="839" t="s">
        <v>145</v>
      </c>
      <c r="O113" s="840" t="s">
        <v>145</v>
      </c>
      <c r="P113" s="840" t="s">
        <v>145</v>
      </c>
      <c r="Q113" s="841" t="str">
        <f t="shared" ref="Q113:Q122" si="105">IFERROR(O113*P113,"0")</f>
        <v>0</v>
      </c>
      <c r="R113" s="844">
        <f t="shared" ref="R113:R122" si="106">Q113+M113+H113</f>
        <v>9107.9999999999982</v>
      </c>
      <c r="S113" s="845">
        <v>10</v>
      </c>
      <c r="T113" s="846">
        <v>16</v>
      </c>
      <c r="U113" s="846">
        <v>2</v>
      </c>
      <c r="V113" s="846">
        <v>10</v>
      </c>
      <c r="W113" s="847">
        <f t="shared" ref="W113:W122" si="107">IFERROR(T113*U113*V113,"0")</f>
        <v>320</v>
      </c>
      <c r="X113" s="848">
        <v>3</v>
      </c>
      <c r="Y113" s="846">
        <v>20</v>
      </c>
      <c r="Z113" s="846">
        <v>2</v>
      </c>
      <c r="AA113" s="846">
        <v>10</v>
      </c>
      <c r="AB113" s="849">
        <f t="shared" ref="AB113:AB122" si="108">IFERROR(Y113*Z113*AA113,"0")</f>
        <v>400</v>
      </c>
      <c r="AC113" s="845">
        <v>45</v>
      </c>
      <c r="AD113" s="846">
        <v>2</v>
      </c>
      <c r="AE113" s="846">
        <v>170</v>
      </c>
      <c r="AF113" s="849">
        <f t="shared" ref="AF113:AF122" si="109">IFERROR(AD113*AE113,"0")</f>
        <v>340</v>
      </c>
      <c r="AG113" s="850">
        <f t="shared" ref="AG113:AG122" si="110">AF113+AB113+W113</f>
        <v>1060</v>
      </c>
      <c r="AH113" s="851">
        <v>60</v>
      </c>
      <c r="AI113" s="852">
        <v>150</v>
      </c>
      <c r="AJ113" s="853">
        <f t="shared" ref="AJ113:AJ122" si="111">AI113+AG113+R113</f>
        <v>10317.999999999998</v>
      </c>
    </row>
    <row r="114" spans="1:36" outlineLevel="2" x14ac:dyDescent="0.25">
      <c r="A114" s="213" t="s">
        <v>414</v>
      </c>
      <c r="B114" s="69" t="s">
        <v>40</v>
      </c>
      <c r="C114" s="70">
        <v>25040</v>
      </c>
      <c r="D114" s="855">
        <v>4</v>
      </c>
      <c r="E114" s="856">
        <v>16</v>
      </c>
      <c r="F114" s="856">
        <v>2</v>
      </c>
      <c r="G114" s="856">
        <v>12</v>
      </c>
      <c r="H114" s="859">
        <f t="shared" si="103"/>
        <v>384</v>
      </c>
      <c r="I114" s="857">
        <v>3</v>
      </c>
      <c r="J114" s="856">
        <v>15</v>
      </c>
      <c r="K114" s="856">
        <v>2</v>
      </c>
      <c r="L114" s="856">
        <v>12</v>
      </c>
      <c r="M114" s="858">
        <f t="shared" si="104"/>
        <v>360</v>
      </c>
      <c r="N114" s="855">
        <v>6</v>
      </c>
      <c r="O114" s="856">
        <v>3</v>
      </c>
      <c r="P114" s="856">
        <v>20</v>
      </c>
      <c r="Q114" s="859">
        <f t="shared" si="105"/>
        <v>60</v>
      </c>
      <c r="R114" s="860">
        <f t="shared" si="106"/>
        <v>804</v>
      </c>
      <c r="S114" s="861">
        <v>6</v>
      </c>
      <c r="T114" s="862">
        <v>6</v>
      </c>
      <c r="U114" s="862">
        <v>2</v>
      </c>
      <c r="V114" s="862">
        <v>10</v>
      </c>
      <c r="W114" s="863">
        <f t="shared" si="107"/>
        <v>120</v>
      </c>
      <c r="X114" s="864">
        <v>7</v>
      </c>
      <c r="Y114" s="862">
        <v>3</v>
      </c>
      <c r="Z114" s="862">
        <v>2</v>
      </c>
      <c r="AA114" s="862">
        <v>10</v>
      </c>
      <c r="AB114" s="865">
        <f t="shared" si="108"/>
        <v>60</v>
      </c>
      <c r="AC114" s="861">
        <v>12</v>
      </c>
      <c r="AD114" s="862">
        <v>2</v>
      </c>
      <c r="AE114" s="862">
        <v>6</v>
      </c>
      <c r="AF114" s="865">
        <f t="shared" si="109"/>
        <v>12</v>
      </c>
      <c r="AG114" s="866">
        <f t="shared" si="110"/>
        <v>192</v>
      </c>
      <c r="AH114" s="867">
        <v>30</v>
      </c>
      <c r="AI114" s="868">
        <v>80</v>
      </c>
      <c r="AJ114" s="869">
        <f t="shared" si="111"/>
        <v>1076</v>
      </c>
    </row>
    <row r="115" spans="1:36" outlineLevel="2" x14ac:dyDescent="0.25">
      <c r="A115" s="213" t="s">
        <v>414</v>
      </c>
      <c r="B115" s="69" t="s">
        <v>39</v>
      </c>
      <c r="C115" s="70">
        <v>25599</v>
      </c>
      <c r="D115" s="855" t="s">
        <v>145</v>
      </c>
      <c r="E115" s="856" t="s">
        <v>145</v>
      </c>
      <c r="F115" s="856" t="s">
        <v>145</v>
      </c>
      <c r="G115" s="856" t="s">
        <v>145</v>
      </c>
      <c r="H115" s="859" t="str">
        <f t="shared" si="103"/>
        <v>0</v>
      </c>
      <c r="I115" s="857" t="s">
        <v>145</v>
      </c>
      <c r="J115" s="856" t="s">
        <v>145</v>
      </c>
      <c r="K115" s="856" t="s">
        <v>145</v>
      </c>
      <c r="L115" s="856" t="s">
        <v>145</v>
      </c>
      <c r="M115" s="858" t="str">
        <f t="shared" si="104"/>
        <v>0</v>
      </c>
      <c r="N115" s="855" t="s">
        <v>145</v>
      </c>
      <c r="O115" s="856" t="s">
        <v>145</v>
      </c>
      <c r="P115" s="856" t="s">
        <v>145</v>
      </c>
      <c r="Q115" s="859" t="str">
        <f t="shared" si="105"/>
        <v>0</v>
      </c>
      <c r="R115" s="860">
        <f t="shared" si="106"/>
        <v>0</v>
      </c>
      <c r="S115" s="861">
        <v>35</v>
      </c>
      <c r="T115" s="862">
        <v>100</v>
      </c>
      <c r="U115" s="862">
        <v>2.2000000000000002</v>
      </c>
      <c r="V115" s="862">
        <v>7</v>
      </c>
      <c r="W115" s="863">
        <f t="shared" si="107"/>
        <v>1540.0000000000002</v>
      </c>
      <c r="X115" s="864">
        <v>30</v>
      </c>
      <c r="Y115" s="862">
        <v>60</v>
      </c>
      <c r="Z115" s="862">
        <v>2.2000000000000002</v>
      </c>
      <c r="AA115" s="862">
        <v>7</v>
      </c>
      <c r="AB115" s="865">
        <f t="shared" si="108"/>
        <v>924</v>
      </c>
      <c r="AC115" s="861">
        <v>25</v>
      </c>
      <c r="AD115" s="862">
        <v>2</v>
      </c>
      <c r="AE115" s="862">
        <v>340</v>
      </c>
      <c r="AF115" s="865">
        <f t="shared" si="109"/>
        <v>680</v>
      </c>
      <c r="AG115" s="866">
        <f t="shared" si="110"/>
        <v>3144</v>
      </c>
      <c r="AH115" s="867">
        <v>20</v>
      </c>
      <c r="AI115" s="868">
        <v>20</v>
      </c>
      <c r="AJ115" s="869">
        <f t="shared" si="111"/>
        <v>3164</v>
      </c>
    </row>
    <row r="116" spans="1:36" outlineLevel="2" x14ac:dyDescent="0.25">
      <c r="A116" s="213" t="s">
        <v>414</v>
      </c>
      <c r="B116" s="69" t="s">
        <v>38</v>
      </c>
      <c r="C116" s="70">
        <v>25123</v>
      </c>
      <c r="D116" s="855" t="s">
        <v>145</v>
      </c>
      <c r="E116" s="856">
        <v>85</v>
      </c>
      <c r="F116" s="856">
        <v>2</v>
      </c>
      <c r="G116" s="856">
        <v>110</v>
      </c>
      <c r="H116" s="859">
        <f t="shared" si="103"/>
        <v>18700</v>
      </c>
      <c r="I116" s="857" t="s">
        <v>145</v>
      </c>
      <c r="J116" s="856" t="s">
        <v>145</v>
      </c>
      <c r="K116" s="856" t="s">
        <v>145</v>
      </c>
      <c r="L116" s="856" t="s">
        <v>145</v>
      </c>
      <c r="M116" s="858" t="str">
        <f t="shared" si="104"/>
        <v>0</v>
      </c>
      <c r="N116" s="855" t="s">
        <v>145</v>
      </c>
      <c r="O116" s="856" t="s">
        <v>145</v>
      </c>
      <c r="P116" s="856" t="s">
        <v>145</v>
      </c>
      <c r="Q116" s="859" t="str">
        <f t="shared" si="105"/>
        <v>0</v>
      </c>
      <c r="R116" s="860">
        <f t="shared" si="106"/>
        <v>18700</v>
      </c>
      <c r="S116" s="861" t="s">
        <v>145</v>
      </c>
      <c r="T116" s="862" t="s">
        <v>145</v>
      </c>
      <c r="U116" s="862" t="s">
        <v>145</v>
      </c>
      <c r="V116" s="862" t="s">
        <v>145</v>
      </c>
      <c r="W116" s="863" t="str">
        <f t="shared" si="107"/>
        <v>0</v>
      </c>
      <c r="X116" s="864" t="s">
        <v>145</v>
      </c>
      <c r="Y116" s="862">
        <v>35</v>
      </c>
      <c r="Z116" s="862">
        <v>2</v>
      </c>
      <c r="AA116" s="862">
        <v>10</v>
      </c>
      <c r="AB116" s="865">
        <f t="shared" si="108"/>
        <v>700</v>
      </c>
      <c r="AC116" s="861" t="s">
        <v>145</v>
      </c>
      <c r="AD116" s="862">
        <v>2</v>
      </c>
      <c r="AE116" s="862">
        <v>25</v>
      </c>
      <c r="AF116" s="865">
        <f t="shared" si="109"/>
        <v>50</v>
      </c>
      <c r="AG116" s="866">
        <f t="shared" si="110"/>
        <v>750</v>
      </c>
      <c r="AH116" s="867">
        <v>60</v>
      </c>
      <c r="AI116" s="868">
        <v>169</v>
      </c>
      <c r="AJ116" s="869">
        <f t="shared" si="111"/>
        <v>19619</v>
      </c>
    </row>
    <row r="117" spans="1:36" outlineLevel="2" x14ac:dyDescent="0.25">
      <c r="A117" s="213" t="s">
        <v>414</v>
      </c>
      <c r="B117" s="69" t="s">
        <v>37</v>
      </c>
      <c r="C117" s="70">
        <v>25245</v>
      </c>
      <c r="D117" s="855">
        <v>2</v>
      </c>
      <c r="E117" s="856">
        <v>70</v>
      </c>
      <c r="F117" s="856">
        <v>2.5</v>
      </c>
      <c r="G117" s="856">
        <v>12</v>
      </c>
      <c r="H117" s="859">
        <f t="shared" si="103"/>
        <v>2100</v>
      </c>
      <c r="I117" s="857">
        <v>1</v>
      </c>
      <c r="J117" s="856">
        <v>45</v>
      </c>
      <c r="K117" s="856">
        <v>2.5</v>
      </c>
      <c r="L117" s="856">
        <v>12</v>
      </c>
      <c r="M117" s="858">
        <f t="shared" si="104"/>
        <v>1350</v>
      </c>
      <c r="N117" s="855">
        <v>2</v>
      </c>
      <c r="O117" s="856">
        <v>3.3</v>
      </c>
      <c r="P117" s="856">
        <v>900</v>
      </c>
      <c r="Q117" s="859">
        <f t="shared" si="105"/>
        <v>2970</v>
      </c>
      <c r="R117" s="860">
        <f t="shared" si="106"/>
        <v>6420</v>
      </c>
      <c r="S117" s="861">
        <v>25</v>
      </c>
      <c r="T117" s="862">
        <v>35</v>
      </c>
      <c r="U117" s="862">
        <v>2</v>
      </c>
      <c r="V117" s="862">
        <v>10</v>
      </c>
      <c r="W117" s="863">
        <f t="shared" si="107"/>
        <v>700</v>
      </c>
      <c r="X117" s="864">
        <v>9</v>
      </c>
      <c r="Y117" s="862">
        <v>120</v>
      </c>
      <c r="Z117" s="862">
        <v>2</v>
      </c>
      <c r="AA117" s="862">
        <v>10</v>
      </c>
      <c r="AB117" s="865">
        <f t="shared" si="108"/>
        <v>2400</v>
      </c>
      <c r="AC117" s="861">
        <v>5</v>
      </c>
      <c r="AD117" s="862">
        <v>3</v>
      </c>
      <c r="AE117" s="862">
        <v>785</v>
      </c>
      <c r="AF117" s="865">
        <f t="shared" si="109"/>
        <v>2355</v>
      </c>
      <c r="AG117" s="866">
        <f t="shared" si="110"/>
        <v>5455</v>
      </c>
      <c r="AH117" s="867">
        <v>130</v>
      </c>
      <c r="AI117" s="868">
        <v>217</v>
      </c>
      <c r="AJ117" s="869">
        <f t="shared" si="111"/>
        <v>12092</v>
      </c>
    </row>
    <row r="118" spans="1:36" outlineLevel="2" x14ac:dyDescent="0.25">
      <c r="A118" s="213" t="s">
        <v>414</v>
      </c>
      <c r="B118" s="69" t="s">
        <v>36</v>
      </c>
      <c r="C118" s="70">
        <v>25386</v>
      </c>
      <c r="D118" s="855" t="s">
        <v>145</v>
      </c>
      <c r="E118" s="856" t="s">
        <v>145</v>
      </c>
      <c r="F118" s="856" t="s">
        <v>145</v>
      </c>
      <c r="G118" s="856" t="s">
        <v>145</v>
      </c>
      <c r="H118" s="859" t="str">
        <f t="shared" si="103"/>
        <v>0</v>
      </c>
      <c r="I118" s="857" t="s">
        <v>145</v>
      </c>
      <c r="J118" s="856" t="s">
        <v>145</v>
      </c>
      <c r="K118" s="856" t="s">
        <v>145</v>
      </c>
      <c r="L118" s="856" t="s">
        <v>145</v>
      </c>
      <c r="M118" s="858" t="str">
        <f t="shared" si="104"/>
        <v>0</v>
      </c>
      <c r="N118" s="855" t="s">
        <v>145</v>
      </c>
      <c r="O118" s="856" t="s">
        <v>145</v>
      </c>
      <c r="P118" s="856" t="s">
        <v>145</v>
      </c>
      <c r="Q118" s="859" t="str">
        <f t="shared" si="105"/>
        <v>0</v>
      </c>
      <c r="R118" s="860">
        <f t="shared" si="106"/>
        <v>0</v>
      </c>
      <c r="S118" s="861">
        <v>52</v>
      </c>
      <c r="T118" s="862">
        <v>65</v>
      </c>
      <c r="U118" s="862">
        <v>2</v>
      </c>
      <c r="V118" s="862">
        <v>10</v>
      </c>
      <c r="W118" s="863">
        <f t="shared" si="107"/>
        <v>1300</v>
      </c>
      <c r="X118" s="864">
        <v>12</v>
      </c>
      <c r="Y118" s="862">
        <v>520</v>
      </c>
      <c r="Z118" s="862">
        <v>2</v>
      </c>
      <c r="AA118" s="862">
        <v>10</v>
      </c>
      <c r="AB118" s="865">
        <f t="shared" si="108"/>
        <v>10400</v>
      </c>
      <c r="AC118" s="861">
        <v>100</v>
      </c>
      <c r="AD118" s="862">
        <v>3</v>
      </c>
      <c r="AE118" s="862">
        <v>400</v>
      </c>
      <c r="AF118" s="865">
        <f t="shared" si="109"/>
        <v>1200</v>
      </c>
      <c r="AG118" s="866">
        <f t="shared" si="110"/>
        <v>12900</v>
      </c>
      <c r="AH118" s="867" t="s">
        <v>145</v>
      </c>
      <c r="AI118" s="868">
        <v>0</v>
      </c>
      <c r="AJ118" s="869">
        <f t="shared" si="111"/>
        <v>12900</v>
      </c>
    </row>
    <row r="119" spans="1:36" outlineLevel="2" x14ac:dyDescent="0.25">
      <c r="A119" s="213" t="s">
        <v>414</v>
      </c>
      <c r="B119" s="69" t="s">
        <v>35</v>
      </c>
      <c r="C119" s="70">
        <v>25596</v>
      </c>
      <c r="D119" s="855">
        <v>12</v>
      </c>
      <c r="E119" s="856">
        <v>120</v>
      </c>
      <c r="F119" s="856">
        <v>2.5</v>
      </c>
      <c r="G119" s="856">
        <v>16</v>
      </c>
      <c r="H119" s="859">
        <f t="shared" si="103"/>
        <v>4800</v>
      </c>
      <c r="I119" s="857">
        <v>40</v>
      </c>
      <c r="J119" s="856">
        <v>120</v>
      </c>
      <c r="K119" s="856">
        <v>2</v>
      </c>
      <c r="L119" s="856">
        <v>16</v>
      </c>
      <c r="M119" s="858">
        <f t="shared" si="104"/>
        <v>3840</v>
      </c>
      <c r="N119" s="855">
        <v>35</v>
      </c>
      <c r="O119" s="856">
        <v>2</v>
      </c>
      <c r="P119" s="856">
        <v>280</v>
      </c>
      <c r="Q119" s="859">
        <f t="shared" si="105"/>
        <v>560</v>
      </c>
      <c r="R119" s="860">
        <f t="shared" si="106"/>
        <v>9200</v>
      </c>
      <c r="S119" s="861">
        <v>60</v>
      </c>
      <c r="T119" s="862">
        <v>180</v>
      </c>
      <c r="U119" s="862">
        <v>2</v>
      </c>
      <c r="V119" s="862">
        <v>12</v>
      </c>
      <c r="W119" s="863">
        <f t="shared" si="107"/>
        <v>4320</v>
      </c>
      <c r="X119" s="864">
        <v>25</v>
      </c>
      <c r="Y119" s="862">
        <v>90</v>
      </c>
      <c r="Z119" s="862">
        <v>2</v>
      </c>
      <c r="AA119" s="862">
        <v>12</v>
      </c>
      <c r="AB119" s="865">
        <f t="shared" si="108"/>
        <v>2160</v>
      </c>
      <c r="AC119" s="861">
        <v>100</v>
      </c>
      <c r="AD119" s="862">
        <v>1.5</v>
      </c>
      <c r="AE119" s="862">
        <v>400</v>
      </c>
      <c r="AF119" s="865">
        <f t="shared" si="109"/>
        <v>600</v>
      </c>
      <c r="AG119" s="866">
        <f t="shared" si="110"/>
        <v>7080</v>
      </c>
      <c r="AH119" s="867">
        <v>300</v>
      </c>
      <c r="AI119" s="868">
        <v>600</v>
      </c>
      <c r="AJ119" s="869">
        <f t="shared" si="111"/>
        <v>16880</v>
      </c>
    </row>
    <row r="120" spans="1:36" outlineLevel="2" x14ac:dyDescent="0.25">
      <c r="A120" s="213" t="s">
        <v>414</v>
      </c>
      <c r="B120" s="69" t="s">
        <v>34</v>
      </c>
      <c r="C120" s="70">
        <v>25645</v>
      </c>
      <c r="D120" s="855">
        <v>12</v>
      </c>
      <c r="E120" s="856">
        <v>110</v>
      </c>
      <c r="F120" s="856">
        <v>2.5</v>
      </c>
      <c r="G120" s="856">
        <v>10</v>
      </c>
      <c r="H120" s="859">
        <f t="shared" si="103"/>
        <v>2750</v>
      </c>
      <c r="I120" s="857">
        <v>15</v>
      </c>
      <c r="J120" s="856">
        <v>1500</v>
      </c>
      <c r="K120" s="856">
        <v>2.5</v>
      </c>
      <c r="L120" s="856">
        <v>11</v>
      </c>
      <c r="M120" s="858">
        <f t="shared" si="104"/>
        <v>41250</v>
      </c>
      <c r="N120" s="855">
        <v>10</v>
      </c>
      <c r="O120" s="856">
        <v>3</v>
      </c>
      <c r="P120" s="856">
        <v>600</v>
      </c>
      <c r="Q120" s="859">
        <f t="shared" si="105"/>
        <v>1800</v>
      </c>
      <c r="R120" s="860">
        <f t="shared" si="106"/>
        <v>45800</v>
      </c>
      <c r="S120" s="861">
        <v>73</v>
      </c>
      <c r="T120" s="862">
        <v>280</v>
      </c>
      <c r="U120" s="862">
        <v>2</v>
      </c>
      <c r="V120" s="862">
        <v>8</v>
      </c>
      <c r="W120" s="863">
        <f t="shared" si="107"/>
        <v>4480</v>
      </c>
      <c r="X120" s="864">
        <v>43</v>
      </c>
      <c r="Y120" s="862">
        <v>400</v>
      </c>
      <c r="Z120" s="862">
        <v>2</v>
      </c>
      <c r="AA120" s="862">
        <v>9</v>
      </c>
      <c r="AB120" s="865">
        <f t="shared" si="108"/>
        <v>7200</v>
      </c>
      <c r="AC120" s="861">
        <v>35</v>
      </c>
      <c r="AD120" s="862">
        <v>3</v>
      </c>
      <c r="AE120" s="862">
        <v>1800</v>
      </c>
      <c r="AF120" s="865">
        <f t="shared" si="109"/>
        <v>5400</v>
      </c>
      <c r="AG120" s="866">
        <f t="shared" si="110"/>
        <v>17080</v>
      </c>
      <c r="AH120" s="867">
        <v>100</v>
      </c>
      <c r="AI120" s="868">
        <v>400</v>
      </c>
      <c r="AJ120" s="869">
        <f t="shared" si="111"/>
        <v>63280</v>
      </c>
    </row>
    <row r="121" spans="1:36" outlineLevel="2" x14ac:dyDescent="0.25">
      <c r="A121" s="213" t="s">
        <v>414</v>
      </c>
      <c r="B121" s="69" t="s">
        <v>33</v>
      </c>
      <c r="C121" s="70">
        <v>25797</v>
      </c>
      <c r="D121" s="855" t="s">
        <v>145</v>
      </c>
      <c r="E121" s="856" t="s">
        <v>145</v>
      </c>
      <c r="F121" s="856" t="s">
        <v>145</v>
      </c>
      <c r="G121" s="856" t="s">
        <v>145</v>
      </c>
      <c r="H121" s="859" t="str">
        <f t="shared" si="103"/>
        <v>0</v>
      </c>
      <c r="I121" s="857" t="s">
        <v>145</v>
      </c>
      <c r="J121" s="856" t="s">
        <v>145</v>
      </c>
      <c r="K121" s="856" t="s">
        <v>145</v>
      </c>
      <c r="L121" s="856" t="s">
        <v>145</v>
      </c>
      <c r="M121" s="858" t="str">
        <f t="shared" si="104"/>
        <v>0</v>
      </c>
      <c r="N121" s="855" t="s">
        <v>145</v>
      </c>
      <c r="O121" s="856" t="s">
        <v>145</v>
      </c>
      <c r="P121" s="856" t="s">
        <v>145</v>
      </c>
      <c r="Q121" s="859" t="str">
        <f t="shared" si="105"/>
        <v>0</v>
      </c>
      <c r="R121" s="860">
        <f t="shared" si="106"/>
        <v>0</v>
      </c>
      <c r="S121" s="861">
        <v>25</v>
      </c>
      <c r="T121" s="862">
        <v>180</v>
      </c>
      <c r="U121" s="862">
        <v>2</v>
      </c>
      <c r="V121" s="862">
        <v>10</v>
      </c>
      <c r="W121" s="863">
        <f t="shared" si="107"/>
        <v>3600</v>
      </c>
      <c r="X121" s="864">
        <v>15</v>
      </c>
      <c r="Y121" s="862">
        <v>70</v>
      </c>
      <c r="Z121" s="862">
        <v>2</v>
      </c>
      <c r="AA121" s="862">
        <v>10</v>
      </c>
      <c r="AB121" s="865">
        <f t="shared" si="108"/>
        <v>1400</v>
      </c>
      <c r="AC121" s="861">
        <v>35</v>
      </c>
      <c r="AD121" s="862">
        <v>3</v>
      </c>
      <c r="AE121" s="862">
        <v>400</v>
      </c>
      <c r="AF121" s="865">
        <f t="shared" si="109"/>
        <v>1200</v>
      </c>
      <c r="AG121" s="866">
        <f t="shared" si="110"/>
        <v>6200</v>
      </c>
      <c r="AH121" s="867">
        <v>30</v>
      </c>
      <c r="AI121" s="868">
        <v>150</v>
      </c>
      <c r="AJ121" s="869">
        <f t="shared" si="111"/>
        <v>6350</v>
      </c>
    </row>
    <row r="122" spans="1:36" ht="15.75" outlineLevel="2" thickBot="1" x14ac:dyDescent="0.3">
      <c r="A122" s="298" t="s">
        <v>414</v>
      </c>
      <c r="B122" s="299" t="s">
        <v>32</v>
      </c>
      <c r="C122" s="300">
        <v>25878</v>
      </c>
      <c r="D122" s="870">
        <v>2</v>
      </c>
      <c r="E122" s="871">
        <v>25</v>
      </c>
      <c r="F122" s="871">
        <v>2.5</v>
      </c>
      <c r="G122" s="871">
        <v>11</v>
      </c>
      <c r="H122" s="872">
        <f t="shared" si="103"/>
        <v>687.5</v>
      </c>
      <c r="I122" s="873">
        <v>2</v>
      </c>
      <c r="J122" s="871">
        <v>80</v>
      </c>
      <c r="K122" s="871">
        <v>2.5</v>
      </c>
      <c r="L122" s="871">
        <v>10</v>
      </c>
      <c r="M122" s="874">
        <f t="shared" si="104"/>
        <v>2000</v>
      </c>
      <c r="N122" s="870">
        <v>10</v>
      </c>
      <c r="O122" s="871">
        <v>3</v>
      </c>
      <c r="P122" s="871">
        <v>300</v>
      </c>
      <c r="Q122" s="872">
        <f t="shared" si="105"/>
        <v>900</v>
      </c>
      <c r="R122" s="875">
        <f t="shared" si="106"/>
        <v>3587.5</v>
      </c>
      <c r="S122" s="876">
        <v>50</v>
      </c>
      <c r="T122" s="877">
        <v>150</v>
      </c>
      <c r="U122" s="877">
        <v>2.5</v>
      </c>
      <c r="V122" s="877">
        <v>11</v>
      </c>
      <c r="W122" s="878">
        <f t="shared" si="107"/>
        <v>4125</v>
      </c>
      <c r="X122" s="879">
        <v>5</v>
      </c>
      <c r="Y122" s="877">
        <v>100</v>
      </c>
      <c r="Z122" s="877">
        <v>2.5</v>
      </c>
      <c r="AA122" s="877">
        <v>11</v>
      </c>
      <c r="AB122" s="880">
        <f t="shared" si="108"/>
        <v>2750</v>
      </c>
      <c r="AC122" s="876">
        <v>80</v>
      </c>
      <c r="AD122" s="877">
        <v>3</v>
      </c>
      <c r="AE122" s="877">
        <v>450</v>
      </c>
      <c r="AF122" s="880">
        <f t="shared" si="109"/>
        <v>1350</v>
      </c>
      <c r="AG122" s="881">
        <f t="shared" si="110"/>
        <v>8225</v>
      </c>
      <c r="AH122" s="882" t="s">
        <v>145</v>
      </c>
      <c r="AI122" s="883">
        <v>0</v>
      </c>
      <c r="AJ122" s="884">
        <f t="shared" si="111"/>
        <v>11812.5</v>
      </c>
    </row>
    <row r="123" spans="1:36" ht="15.75" outlineLevel="1" thickBot="1" x14ac:dyDescent="0.3">
      <c r="A123" s="305" t="s">
        <v>550</v>
      </c>
      <c r="B123" s="306"/>
      <c r="C123" s="289"/>
      <c r="D123" s="885">
        <f>SUBTOTAL(9,D113:D122)</f>
        <v>32</v>
      </c>
      <c r="E123" s="885">
        <f>SUBTOTAL(9,E113:E122)</f>
        <v>426</v>
      </c>
      <c r="F123" s="885"/>
      <c r="G123" s="885"/>
      <c r="H123" s="885">
        <f>SUBTOTAL(9,H113:H122)</f>
        <v>29421.5</v>
      </c>
      <c r="I123" s="885">
        <f>SUBTOTAL(9,I113:I122)</f>
        <v>62</v>
      </c>
      <c r="J123" s="885">
        <f>SUBTOTAL(9,J113:J122)</f>
        <v>2090</v>
      </c>
      <c r="K123" s="885"/>
      <c r="L123" s="885"/>
      <c r="M123" s="885">
        <f>SUBTOTAL(9,M113:M122)</f>
        <v>57908</v>
      </c>
      <c r="N123" s="885">
        <f>SUBTOTAL(9,N113:N122)</f>
        <v>63</v>
      </c>
      <c r="O123" s="885"/>
      <c r="P123" s="885">
        <f>SUBTOTAL(9,P113:P122)</f>
        <v>2100</v>
      </c>
      <c r="Q123" s="885">
        <f>SUBTOTAL(9,Q113:Q122)</f>
        <v>6290</v>
      </c>
      <c r="R123" s="885">
        <f>SUBTOTAL(9,R113:R122)</f>
        <v>93619.5</v>
      </c>
      <c r="S123" s="885">
        <f>SUBTOTAL(9,S113:S122)</f>
        <v>336</v>
      </c>
      <c r="T123" s="885">
        <f>SUBTOTAL(9,T113:T122)</f>
        <v>1012</v>
      </c>
      <c r="U123" s="885"/>
      <c r="V123" s="885"/>
      <c r="W123" s="885">
        <f>SUBTOTAL(9,W113:W122)</f>
        <v>20505</v>
      </c>
      <c r="X123" s="885">
        <f>SUBTOTAL(9,X113:X122)</f>
        <v>149</v>
      </c>
      <c r="Y123" s="885">
        <f>SUBTOTAL(9,Y113:Y122)</f>
        <v>1418</v>
      </c>
      <c r="Z123" s="885"/>
      <c r="AA123" s="885"/>
      <c r="AB123" s="885">
        <f>SUBTOTAL(9,AB113:AB122)</f>
        <v>28394</v>
      </c>
      <c r="AC123" s="885">
        <f>SUBTOTAL(9,AC113:AC122)</f>
        <v>437</v>
      </c>
      <c r="AD123" s="885"/>
      <c r="AE123" s="885">
        <f t="shared" ref="AE123:AJ123" si="112">SUBTOTAL(9,AE113:AE122)</f>
        <v>4776</v>
      </c>
      <c r="AF123" s="885">
        <f t="shared" si="112"/>
        <v>13187</v>
      </c>
      <c r="AG123" s="885">
        <f t="shared" si="112"/>
        <v>62086</v>
      </c>
      <c r="AH123" s="885">
        <f t="shared" si="112"/>
        <v>730</v>
      </c>
      <c r="AI123" s="885">
        <f t="shared" si="112"/>
        <v>1786</v>
      </c>
      <c r="AJ123" s="886">
        <f t="shared" si="112"/>
        <v>157491.5</v>
      </c>
    </row>
    <row r="124" spans="1:36" outlineLevel="2" x14ac:dyDescent="0.25">
      <c r="A124" s="301" t="s">
        <v>23</v>
      </c>
      <c r="B124" s="302" t="s">
        <v>31</v>
      </c>
      <c r="C124" s="303">
        <v>25154</v>
      </c>
      <c r="D124" s="839">
        <v>3</v>
      </c>
      <c r="E124" s="840">
        <v>30</v>
      </c>
      <c r="F124" s="840">
        <v>2.5</v>
      </c>
      <c r="G124" s="840">
        <v>13</v>
      </c>
      <c r="H124" s="841">
        <f t="shared" ref="H124:H133" si="113">IFERROR(E124*F124*G124,"0")</f>
        <v>975</v>
      </c>
      <c r="I124" s="842" t="s">
        <v>145</v>
      </c>
      <c r="J124" s="840" t="s">
        <v>145</v>
      </c>
      <c r="K124" s="840" t="s">
        <v>145</v>
      </c>
      <c r="L124" s="840" t="s">
        <v>145</v>
      </c>
      <c r="M124" s="843" t="str">
        <f t="shared" ref="M124:M133" si="114">IFERROR(J124*K124*L124,"0")</f>
        <v>0</v>
      </c>
      <c r="N124" s="839" t="s">
        <v>145</v>
      </c>
      <c r="O124" s="840" t="s">
        <v>145</v>
      </c>
      <c r="P124" s="840" t="s">
        <v>145</v>
      </c>
      <c r="Q124" s="841" t="str">
        <f t="shared" ref="Q124:Q133" si="115">IFERROR(O124*P124,"0")</f>
        <v>0</v>
      </c>
      <c r="R124" s="844">
        <f t="shared" ref="R124:R133" si="116">Q124+M124+H124</f>
        <v>975</v>
      </c>
      <c r="S124" s="845">
        <v>15</v>
      </c>
      <c r="T124" s="846">
        <v>30</v>
      </c>
      <c r="U124" s="846">
        <v>2</v>
      </c>
      <c r="V124" s="846">
        <v>10</v>
      </c>
      <c r="W124" s="847">
        <f t="shared" ref="W124:W133" si="117">IFERROR(T124*U124*V124,"0")</f>
        <v>600</v>
      </c>
      <c r="X124" s="848" t="s">
        <v>145</v>
      </c>
      <c r="Y124" s="846" t="s">
        <v>145</v>
      </c>
      <c r="Z124" s="846" t="s">
        <v>145</v>
      </c>
      <c r="AA124" s="846" t="s">
        <v>145</v>
      </c>
      <c r="AB124" s="849" t="str">
        <f t="shared" ref="AB124:AB133" si="118">IFERROR(Y124*Z124*AA124,"0")</f>
        <v>0</v>
      </c>
      <c r="AC124" s="845">
        <v>24</v>
      </c>
      <c r="AD124" s="846">
        <v>2</v>
      </c>
      <c r="AE124" s="846">
        <v>96</v>
      </c>
      <c r="AF124" s="849">
        <f t="shared" ref="AF124:AF133" si="119">IFERROR(AD124*AE124,"0")</f>
        <v>192</v>
      </c>
      <c r="AG124" s="850">
        <f t="shared" ref="AG124:AG133" si="120">AF124+AB124+W124</f>
        <v>792</v>
      </c>
      <c r="AH124" s="851">
        <v>110</v>
      </c>
      <c r="AI124" s="852">
        <v>300</v>
      </c>
      <c r="AJ124" s="853">
        <f t="shared" ref="AJ124:AJ133" si="121">AI124+AG124+R124</f>
        <v>2067</v>
      </c>
    </row>
    <row r="125" spans="1:36" outlineLevel="2" x14ac:dyDescent="0.25">
      <c r="A125" s="213" t="s">
        <v>23</v>
      </c>
      <c r="B125" s="69" t="s">
        <v>30</v>
      </c>
      <c r="C125" s="70">
        <v>25224</v>
      </c>
      <c r="D125" s="855" t="s">
        <v>145</v>
      </c>
      <c r="E125" s="856" t="s">
        <v>145</v>
      </c>
      <c r="F125" s="856" t="s">
        <v>145</v>
      </c>
      <c r="G125" s="856" t="s">
        <v>145</v>
      </c>
      <c r="H125" s="859" t="str">
        <f t="shared" si="113"/>
        <v>0</v>
      </c>
      <c r="I125" s="857">
        <v>1</v>
      </c>
      <c r="J125" s="856">
        <v>200</v>
      </c>
      <c r="K125" s="856">
        <v>2.5</v>
      </c>
      <c r="L125" s="856">
        <v>10</v>
      </c>
      <c r="M125" s="858">
        <f t="shared" si="114"/>
        <v>5000</v>
      </c>
      <c r="N125" s="855" t="s">
        <v>145</v>
      </c>
      <c r="O125" s="856" t="s">
        <v>145</v>
      </c>
      <c r="P125" s="856" t="s">
        <v>145</v>
      </c>
      <c r="Q125" s="859" t="str">
        <f t="shared" si="115"/>
        <v>0</v>
      </c>
      <c r="R125" s="860">
        <f t="shared" si="116"/>
        <v>5000</v>
      </c>
      <c r="S125" s="861" t="s">
        <v>145</v>
      </c>
      <c r="T125" s="862" t="s">
        <v>145</v>
      </c>
      <c r="U125" s="862" t="s">
        <v>145</v>
      </c>
      <c r="V125" s="862" t="s">
        <v>145</v>
      </c>
      <c r="W125" s="863" t="str">
        <f t="shared" si="117"/>
        <v>0</v>
      </c>
      <c r="X125" s="864" t="s">
        <v>145</v>
      </c>
      <c r="Y125" s="862" t="s">
        <v>145</v>
      </c>
      <c r="Z125" s="862" t="s">
        <v>145</v>
      </c>
      <c r="AA125" s="862" t="s">
        <v>145</v>
      </c>
      <c r="AB125" s="865" t="str">
        <f t="shared" si="118"/>
        <v>0</v>
      </c>
      <c r="AC125" s="861" t="s">
        <v>145</v>
      </c>
      <c r="AD125" s="862" t="s">
        <v>145</v>
      </c>
      <c r="AE125" s="862" t="s">
        <v>145</v>
      </c>
      <c r="AF125" s="865" t="str">
        <f t="shared" si="119"/>
        <v>0</v>
      </c>
      <c r="AG125" s="866">
        <f t="shared" si="120"/>
        <v>0</v>
      </c>
      <c r="AH125" s="867">
        <v>104</v>
      </c>
      <c r="AI125" s="868">
        <v>208</v>
      </c>
      <c r="AJ125" s="869">
        <f t="shared" si="121"/>
        <v>5208</v>
      </c>
    </row>
    <row r="126" spans="1:36" outlineLevel="2" x14ac:dyDescent="0.25">
      <c r="A126" s="213" t="s">
        <v>23</v>
      </c>
      <c r="B126" s="69" t="s">
        <v>29</v>
      </c>
      <c r="C126" s="70">
        <v>25288</v>
      </c>
      <c r="D126" s="855">
        <v>7</v>
      </c>
      <c r="E126" s="856">
        <v>121</v>
      </c>
      <c r="F126" s="856">
        <v>2.5</v>
      </c>
      <c r="G126" s="856">
        <v>13</v>
      </c>
      <c r="H126" s="859">
        <f t="shared" si="113"/>
        <v>3932.5</v>
      </c>
      <c r="I126" s="857">
        <v>7</v>
      </c>
      <c r="J126" s="856">
        <v>142</v>
      </c>
      <c r="K126" s="856">
        <v>2.5</v>
      </c>
      <c r="L126" s="856">
        <v>13</v>
      </c>
      <c r="M126" s="858">
        <f t="shared" si="114"/>
        <v>4615</v>
      </c>
      <c r="N126" s="855">
        <v>6</v>
      </c>
      <c r="O126" s="856">
        <v>2.5</v>
      </c>
      <c r="P126" s="856">
        <v>13</v>
      </c>
      <c r="Q126" s="859">
        <f t="shared" si="115"/>
        <v>32.5</v>
      </c>
      <c r="R126" s="860">
        <f t="shared" si="116"/>
        <v>8580</v>
      </c>
      <c r="S126" s="861">
        <v>16</v>
      </c>
      <c r="T126" s="862">
        <v>19</v>
      </c>
      <c r="U126" s="862">
        <v>2.5</v>
      </c>
      <c r="V126" s="862">
        <v>12</v>
      </c>
      <c r="W126" s="863">
        <f t="shared" si="117"/>
        <v>570</v>
      </c>
      <c r="X126" s="864">
        <v>9</v>
      </c>
      <c r="Y126" s="862">
        <v>12</v>
      </c>
      <c r="Z126" s="862">
        <v>2.5</v>
      </c>
      <c r="AA126" s="862">
        <v>10</v>
      </c>
      <c r="AB126" s="865">
        <f t="shared" si="118"/>
        <v>300</v>
      </c>
      <c r="AC126" s="861">
        <v>3</v>
      </c>
      <c r="AD126" s="862">
        <v>2</v>
      </c>
      <c r="AE126" s="862">
        <v>10</v>
      </c>
      <c r="AF126" s="865">
        <f t="shared" si="119"/>
        <v>20</v>
      </c>
      <c r="AG126" s="866">
        <f t="shared" si="120"/>
        <v>890</v>
      </c>
      <c r="AH126" s="867">
        <v>56</v>
      </c>
      <c r="AI126" s="868">
        <v>122</v>
      </c>
      <c r="AJ126" s="869">
        <f t="shared" si="121"/>
        <v>9592</v>
      </c>
    </row>
    <row r="127" spans="1:36" outlineLevel="2" x14ac:dyDescent="0.25">
      <c r="A127" s="213" t="s">
        <v>23</v>
      </c>
      <c r="B127" s="69" t="s">
        <v>28</v>
      </c>
      <c r="C127" s="70">
        <v>25317</v>
      </c>
      <c r="D127" s="855">
        <v>6</v>
      </c>
      <c r="E127" s="856">
        <v>18</v>
      </c>
      <c r="F127" s="856">
        <v>2</v>
      </c>
      <c r="G127" s="856">
        <v>10</v>
      </c>
      <c r="H127" s="859">
        <f t="shared" si="113"/>
        <v>360</v>
      </c>
      <c r="I127" s="857">
        <v>6</v>
      </c>
      <c r="J127" s="856">
        <v>20</v>
      </c>
      <c r="K127" s="856">
        <v>2.5</v>
      </c>
      <c r="L127" s="856">
        <v>11</v>
      </c>
      <c r="M127" s="858">
        <f t="shared" si="114"/>
        <v>550</v>
      </c>
      <c r="N127" s="855" t="s">
        <v>145</v>
      </c>
      <c r="O127" s="856" t="s">
        <v>145</v>
      </c>
      <c r="P127" s="856" t="s">
        <v>145</v>
      </c>
      <c r="Q127" s="859" t="str">
        <f t="shared" si="115"/>
        <v>0</v>
      </c>
      <c r="R127" s="860">
        <f t="shared" si="116"/>
        <v>910</v>
      </c>
      <c r="S127" s="861">
        <v>10</v>
      </c>
      <c r="T127" s="862">
        <v>29</v>
      </c>
      <c r="U127" s="862">
        <v>2</v>
      </c>
      <c r="V127" s="862">
        <v>8</v>
      </c>
      <c r="W127" s="863">
        <f t="shared" si="117"/>
        <v>464</v>
      </c>
      <c r="X127" s="864">
        <v>6</v>
      </c>
      <c r="Y127" s="862">
        <v>12</v>
      </c>
      <c r="Z127" s="862">
        <v>2</v>
      </c>
      <c r="AA127" s="862">
        <v>9</v>
      </c>
      <c r="AB127" s="865">
        <f t="shared" si="118"/>
        <v>216</v>
      </c>
      <c r="AC127" s="861">
        <v>20</v>
      </c>
      <c r="AD127" s="862">
        <v>2</v>
      </c>
      <c r="AE127" s="862">
        <v>225</v>
      </c>
      <c r="AF127" s="865">
        <f t="shared" si="119"/>
        <v>450</v>
      </c>
      <c r="AG127" s="866">
        <f t="shared" si="120"/>
        <v>1130</v>
      </c>
      <c r="AH127" s="867">
        <v>10</v>
      </c>
      <c r="AI127" s="868">
        <v>900</v>
      </c>
      <c r="AJ127" s="869">
        <f t="shared" si="121"/>
        <v>2940</v>
      </c>
    </row>
    <row r="128" spans="1:36" outlineLevel="2" x14ac:dyDescent="0.25">
      <c r="A128" s="213" t="s">
        <v>23</v>
      </c>
      <c r="B128" s="69" t="s">
        <v>27</v>
      </c>
      <c r="C128" s="70">
        <v>25407</v>
      </c>
      <c r="D128" s="855">
        <v>3</v>
      </c>
      <c r="E128" s="856">
        <v>25</v>
      </c>
      <c r="F128" s="856">
        <v>2</v>
      </c>
      <c r="G128" s="856">
        <v>10</v>
      </c>
      <c r="H128" s="859">
        <f t="shared" si="113"/>
        <v>500</v>
      </c>
      <c r="I128" s="857" t="s">
        <v>145</v>
      </c>
      <c r="J128" s="856" t="s">
        <v>145</v>
      </c>
      <c r="K128" s="856" t="s">
        <v>145</v>
      </c>
      <c r="L128" s="856" t="s">
        <v>145</v>
      </c>
      <c r="M128" s="858" t="str">
        <f t="shared" si="114"/>
        <v>0</v>
      </c>
      <c r="N128" s="855" t="s">
        <v>145</v>
      </c>
      <c r="O128" s="856" t="s">
        <v>145</v>
      </c>
      <c r="P128" s="856" t="s">
        <v>145</v>
      </c>
      <c r="Q128" s="859" t="str">
        <f t="shared" si="115"/>
        <v>0</v>
      </c>
      <c r="R128" s="860">
        <f t="shared" si="116"/>
        <v>500</v>
      </c>
      <c r="S128" s="861" t="s">
        <v>145</v>
      </c>
      <c r="T128" s="862" t="s">
        <v>145</v>
      </c>
      <c r="U128" s="862" t="s">
        <v>145</v>
      </c>
      <c r="V128" s="862" t="s">
        <v>145</v>
      </c>
      <c r="W128" s="863" t="str">
        <f t="shared" si="117"/>
        <v>0</v>
      </c>
      <c r="X128" s="864" t="s">
        <v>145</v>
      </c>
      <c r="Y128" s="862" t="s">
        <v>145</v>
      </c>
      <c r="Z128" s="862" t="s">
        <v>145</v>
      </c>
      <c r="AA128" s="862" t="s">
        <v>145</v>
      </c>
      <c r="AB128" s="865" t="str">
        <f t="shared" si="118"/>
        <v>0</v>
      </c>
      <c r="AC128" s="861" t="s">
        <v>145</v>
      </c>
      <c r="AD128" s="862" t="s">
        <v>145</v>
      </c>
      <c r="AE128" s="862" t="s">
        <v>145</v>
      </c>
      <c r="AF128" s="865" t="str">
        <f t="shared" si="119"/>
        <v>0</v>
      </c>
      <c r="AG128" s="866">
        <f t="shared" si="120"/>
        <v>0</v>
      </c>
      <c r="AH128" s="867">
        <v>145</v>
      </c>
      <c r="AI128" s="868">
        <v>300</v>
      </c>
      <c r="AJ128" s="869">
        <f t="shared" si="121"/>
        <v>800</v>
      </c>
    </row>
    <row r="129" spans="1:36" outlineLevel="2" x14ac:dyDescent="0.25">
      <c r="A129" s="213" t="s">
        <v>23</v>
      </c>
      <c r="B129" s="69" t="s">
        <v>26</v>
      </c>
      <c r="C129" s="70">
        <v>25745</v>
      </c>
      <c r="D129" s="855" t="s">
        <v>145</v>
      </c>
      <c r="E129" s="856" t="s">
        <v>145</v>
      </c>
      <c r="F129" s="856" t="s">
        <v>145</v>
      </c>
      <c r="G129" s="856" t="s">
        <v>145</v>
      </c>
      <c r="H129" s="859" t="str">
        <f t="shared" si="113"/>
        <v>0</v>
      </c>
      <c r="I129" s="857" t="s">
        <v>145</v>
      </c>
      <c r="J129" s="856" t="s">
        <v>145</v>
      </c>
      <c r="K129" s="856" t="s">
        <v>145</v>
      </c>
      <c r="L129" s="856" t="s">
        <v>145</v>
      </c>
      <c r="M129" s="858" t="str">
        <f t="shared" si="114"/>
        <v>0</v>
      </c>
      <c r="N129" s="855" t="s">
        <v>145</v>
      </c>
      <c r="O129" s="856" t="s">
        <v>145</v>
      </c>
      <c r="P129" s="856" t="s">
        <v>145</v>
      </c>
      <c r="Q129" s="859" t="str">
        <f t="shared" si="115"/>
        <v>0</v>
      </c>
      <c r="R129" s="860">
        <f t="shared" si="116"/>
        <v>0</v>
      </c>
      <c r="S129" s="861">
        <v>11</v>
      </c>
      <c r="T129" s="862">
        <v>53</v>
      </c>
      <c r="U129" s="862">
        <v>2.5</v>
      </c>
      <c r="V129" s="862">
        <v>10</v>
      </c>
      <c r="W129" s="863">
        <f t="shared" si="117"/>
        <v>1325</v>
      </c>
      <c r="X129" s="864">
        <v>1</v>
      </c>
      <c r="Y129" s="862">
        <v>5</v>
      </c>
      <c r="Z129" s="862">
        <v>2.5</v>
      </c>
      <c r="AA129" s="862">
        <v>10</v>
      </c>
      <c r="AB129" s="865">
        <f t="shared" si="118"/>
        <v>125</v>
      </c>
      <c r="AC129" s="861">
        <v>12</v>
      </c>
      <c r="AD129" s="862">
        <v>2</v>
      </c>
      <c r="AE129" s="862">
        <v>2</v>
      </c>
      <c r="AF129" s="865">
        <f t="shared" si="119"/>
        <v>4</v>
      </c>
      <c r="AG129" s="866">
        <f t="shared" si="120"/>
        <v>1454</v>
      </c>
      <c r="AH129" s="867">
        <v>11</v>
      </c>
      <c r="AI129" s="868">
        <v>125</v>
      </c>
      <c r="AJ129" s="869">
        <f t="shared" si="121"/>
        <v>1579</v>
      </c>
    </row>
    <row r="130" spans="1:36" outlineLevel="2" x14ac:dyDescent="0.25">
      <c r="A130" s="213" t="s">
        <v>23</v>
      </c>
      <c r="B130" s="69" t="s">
        <v>1</v>
      </c>
      <c r="C130" s="70">
        <v>25779</v>
      </c>
      <c r="D130" s="855" t="s">
        <v>145</v>
      </c>
      <c r="E130" s="856" t="s">
        <v>145</v>
      </c>
      <c r="F130" s="856" t="s">
        <v>145</v>
      </c>
      <c r="G130" s="856" t="s">
        <v>145</v>
      </c>
      <c r="H130" s="859" t="str">
        <f t="shared" si="113"/>
        <v>0</v>
      </c>
      <c r="I130" s="857" t="s">
        <v>145</v>
      </c>
      <c r="J130" s="856" t="s">
        <v>145</v>
      </c>
      <c r="K130" s="856" t="s">
        <v>145</v>
      </c>
      <c r="L130" s="856" t="s">
        <v>145</v>
      </c>
      <c r="M130" s="858" t="str">
        <f t="shared" si="114"/>
        <v>0</v>
      </c>
      <c r="N130" s="855" t="s">
        <v>145</v>
      </c>
      <c r="O130" s="856" t="s">
        <v>145</v>
      </c>
      <c r="P130" s="856" t="s">
        <v>145</v>
      </c>
      <c r="Q130" s="859" t="str">
        <f t="shared" si="115"/>
        <v>0</v>
      </c>
      <c r="R130" s="860">
        <f t="shared" si="116"/>
        <v>0</v>
      </c>
      <c r="S130" s="861">
        <v>3</v>
      </c>
      <c r="T130" s="862">
        <v>15</v>
      </c>
      <c r="U130" s="862">
        <v>2.2000000000000002</v>
      </c>
      <c r="V130" s="862">
        <v>10</v>
      </c>
      <c r="W130" s="863">
        <f t="shared" si="117"/>
        <v>330</v>
      </c>
      <c r="X130" s="864" t="s">
        <v>145</v>
      </c>
      <c r="Y130" s="862" t="s">
        <v>145</v>
      </c>
      <c r="Z130" s="862" t="s">
        <v>145</v>
      </c>
      <c r="AA130" s="862" t="s">
        <v>145</v>
      </c>
      <c r="AB130" s="865" t="str">
        <f t="shared" si="118"/>
        <v>0</v>
      </c>
      <c r="AC130" s="861">
        <v>8</v>
      </c>
      <c r="AD130" s="862">
        <v>2</v>
      </c>
      <c r="AE130" s="862">
        <v>40</v>
      </c>
      <c r="AF130" s="865">
        <f t="shared" si="119"/>
        <v>80</v>
      </c>
      <c r="AG130" s="866">
        <f t="shared" si="120"/>
        <v>410</v>
      </c>
      <c r="AH130" s="867">
        <v>11</v>
      </c>
      <c r="AI130" s="868">
        <v>37</v>
      </c>
      <c r="AJ130" s="869">
        <f t="shared" si="121"/>
        <v>447</v>
      </c>
    </row>
    <row r="131" spans="1:36" outlineLevel="2" x14ac:dyDescent="0.25">
      <c r="A131" s="213" t="s">
        <v>23</v>
      </c>
      <c r="B131" s="69" t="s">
        <v>25</v>
      </c>
      <c r="C131" s="70">
        <v>25781</v>
      </c>
      <c r="D131" s="855" t="s">
        <v>145</v>
      </c>
      <c r="E131" s="856" t="s">
        <v>145</v>
      </c>
      <c r="F131" s="856" t="s">
        <v>145</v>
      </c>
      <c r="G131" s="856" t="s">
        <v>145</v>
      </c>
      <c r="H131" s="859" t="str">
        <f t="shared" si="113"/>
        <v>0</v>
      </c>
      <c r="I131" s="857" t="s">
        <v>145</v>
      </c>
      <c r="J131" s="856" t="s">
        <v>145</v>
      </c>
      <c r="K131" s="856" t="s">
        <v>145</v>
      </c>
      <c r="L131" s="856" t="s">
        <v>145</v>
      </c>
      <c r="M131" s="858" t="str">
        <f t="shared" si="114"/>
        <v>0</v>
      </c>
      <c r="N131" s="855" t="s">
        <v>145</v>
      </c>
      <c r="O131" s="856" t="s">
        <v>145</v>
      </c>
      <c r="P131" s="856" t="s">
        <v>145</v>
      </c>
      <c r="Q131" s="859" t="str">
        <f t="shared" si="115"/>
        <v>0</v>
      </c>
      <c r="R131" s="860">
        <f t="shared" si="116"/>
        <v>0</v>
      </c>
      <c r="S131" s="861">
        <v>9</v>
      </c>
      <c r="T131" s="862">
        <v>18</v>
      </c>
      <c r="U131" s="862">
        <v>2</v>
      </c>
      <c r="V131" s="862">
        <v>9</v>
      </c>
      <c r="W131" s="863">
        <f t="shared" si="117"/>
        <v>324</v>
      </c>
      <c r="X131" s="864" t="s">
        <v>145</v>
      </c>
      <c r="Y131" s="862" t="s">
        <v>145</v>
      </c>
      <c r="Z131" s="862" t="s">
        <v>145</v>
      </c>
      <c r="AA131" s="862" t="s">
        <v>145</v>
      </c>
      <c r="AB131" s="865" t="str">
        <f t="shared" si="118"/>
        <v>0</v>
      </c>
      <c r="AC131" s="861" t="s">
        <v>145</v>
      </c>
      <c r="AD131" s="862" t="s">
        <v>145</v>
      </c>
      <c r="AE131" s="862" t="s">
        <v>145</v>
      </c>
      <c r="AF131" s="865" t="str">
        <f t="shared" si="119"/>
        <v>0</v>
      </c>
      <c r="AG131" s="866">
        <f t="shared" si="120"/>
        <v>324</v>
      </c>
      <c r="AH131" s="867">
        <v>142</v>
      </c>
      <c r="AI131" s="868">
        <v>915</v>
      </c>
      <c r="AJ131" s="869">
        <f t="shared" si="121"/>
        <v>1239</v>
      </c>
    </row>
    <row r="132" spans="1:36" outlineLevel="2" x14ac:dyDescent="0.25">
      <c r="A132" s="213" t="s">
        <v>23</v>
      </c>
      <c r="B132" s="69" t="s">
        <v>24</v>
      </c>
      <c r="C132" s="70">
        <v>25793</v>
      </c>
      <c r="D132" s="855" t="s">
        <v>145</v>
      </c>
      <c r="E132" s="856" t="s">
        <v>145</v>
      </c>
      <c r="F132" s="856" t="s">
        <v>145</v>
      </c>
      <c r="G132" s="856" t="s">
        <v>145</v>
      </c>
      <c r="H132" s="859" t="str">
        <f t="shared" si="113"/>
        <v>0</v>
      </c>
      <c r="I132" s="857" t="s">
        <v>145</v>
      </c>
      <c r="J132" s="856" t="s">
        <v>145</v>
      </c>
      <c r="K132" s="856" t="s">
        <v>145</v>
      </c>
      <c r="L132" s="856" t="s">
        <v>145</v>
      </c>
      <c r="M132" s="858" t="str">
        <f t="shared" si="114"/>
        <v>0</v>
      </c>
      <c r="N132" s="855" t="s">
        <v>145</v>
      </c>
      <c r="O132" s="856" t="s">
        <v>145</v>
      </c>
      <c r="P132" s="856" t="s">
        <v>145</v>
      </c>
      <c r="Q132" s="859" t="str">
        <f t="shared" si="115"/>
        <v>0</v>
      </c>
      <c r="R132" s="860">
        <f t="shared" si="116"/>
        <v>0</v>
      </c>
      <c r="S132" s="861" t="s">
        <v>145</v>
      </c>
      <c r="T132" s="862" t="s">
        <v>145</v>
      </c>
      <c r="U132" s="862" t="s">
        <v>145</v>
      </c>
      <c r="V132" s="862" t="s">
        <v>145</v>
      </c>
      <c r="W132" s="863" t="str">
        <f t="shared" si="117"/>
        <v>0</v>
      </c>
      <c r="X132" s="864" t="s">
        <v>145</v>
      </c>
      <c r="Y132" s="862" t="s">
        <v>145</v>
      </c>
      <c r="Z132" s="862" t="s">
        <v>145</v>
      </c>
      <c r="AA132" s="862" t="s">
        <v>145</v>
      </c>
      <c r="AB132" s="865" t="str">
        <f t="shared" si="118"/>
        <v>0</v>
      </c>
      <c r="AC132" s="861" t="s">
        <v>145</v>
      </c>
      <c r="AD132" s="862" t="s">
        <v>145</v>
      </c>
      <c r="AE132" s="862" t="s">
        <v>145</v>
      </c>
      <c r="AF132" s="865" t="str">
        <f t="shared" si="119"/>
        <v>0</v>
      </c>
      <c r="AG132" s="866">
        <f t="shared" si="120"/>
        <v>0</v>
      </c>
      <c r="AH132" s="867">
        <v>32</v>
      </c>
      <c r="AI132" s="868">
        <v>180</v>
      </c>
      <c r="AJ132" s="869">
        <f t="shared" si="121"/>
        <v>180</v>
      </c>
    </row>
    <row r="133" spans="1:36" ht="15.75" outlineLevel="2" thickBot="1" x14ac:dyDescent="0.3">
      <c r="A133" s="298" t="s">
        <v>23</v>
      </c>
      <c r="B133" s="299" t="s">
        <v>23</v>
      </c>
      <c r="C133" s="300">
        <v>25843</v>
      </c>
      <c r="D133" s="870" t="s">
        <v>145</v>
      </c>
      <c r="E133" s="871" t="s">
        <v>145</v>
      </c>
      <c r="F133" s="871" t="s">
        <v>145</v>
      </c>
      <c r="G133" s="871" t="s">
        <v>145</v>
      </c>
      <c r="H133" s="872" t="str">
        <f t="shared" si="113"/>
        <v>0</v>
      </c>
      <c r="I133" s="873" t="s">
        <v>145</v>
      </c>
      <c r="J133" s="871" t="s">
        <v>145</v>
      </c>
      <c r="K133" s="871" t="s">
        <v>145</v>
      </c>
      <c r="L133" s="871" t="s">
        <v>145</v>
      </c>
      <c r="M133" s="874" t="str">
        <f t="shared" si="114"/>
        <v>0</v>
      </c>
      <c r="N133" s="870" t="s">
        <v>145</v>
      </c>
      <c r="O133" s="871" t="s">
        <v>145</v>
      </c>
      <c r="P133" s="871" t="s">
        <v>145</v>
      </c>
      <c r="Q133" s="872" t="str">
        <f t="shared" si="115"/>
        <v>0</v>
      </c>
      <c r="R133" s="875">
        <f t="shared" si="116"/>
        <v>0</v>
      </c>
      <c r="S133" s="876">
        <v>5</v>
      </c>
      <c r="T133" s="877">
        <v>10</v>
      </c>
      <c r="U133" s="877">
        <v>3</v>
      </c>
      <c r="V133" s="877">
        <v>7</v>
      </c>
      <c r="W133" s="878">
        <f t="shared" si="117"/>
        <v>210</v>
      </c>
      <c r="X133" s="879">
        <v>1</v>
      </c>
      <c r="Y133" s="877">
        <v>3</v>
      </c>
      <c r="Z133" s="877">
        <v>2.5</v>
      </c>
      <c r="AA133" s="877">
        <v>8</v>
      </c>
      <c r="AB133" s="880">
        <f t="shared" si="118"/>
        <v>60</v>
      </c>
      <c r="AC133" s="876">
        <v>4</v>
      </c>
      <c r="AD133" s="877">
        <v>2</v>
      </c>
      <c r="AE133" s="877">
        <v>45</v>
      </c>
      <c r="AF133" s="880">
        <f t="shared" si="119"/>
        <v>90</v>
      </c>
      <c r="AG133" s="881">
        <f t="shared" si="120"/>
        <v>360</v>
      </c>
      <c r="AH133" s="882">
        <v>31</v>
      </c>
      <c r="AI133" s="883">
        <v>120</v>
      </c>
      <c r="AJ133" s="884">
        <f t="shared" si="121"/>
        <v>480</v>
      </c>
    </row>
    <row r="134" spans="1:36" outlineLevel="1" x14ac:dyDescent="0.25">
      <c r="A134" s="307" t="s">
        <v>551</v>
      </c>
      <c r="B134" s="308"/>
      <c r="C134" s="290"/>
      <c r="D134" s="887">
        <f>SUBTOTAL(9,D124:D133)</f>
        <v>19</v>
      </c>
      <c r="E134" s="887">
        <f>SUBTOTAL(9,E124:E133)</f>
        <v>194</v>
      </c>
      <c r="F134" s="887"/>
      <c r="G134" s="887"/>
      <c r="H134" s="887">
        <f>SUBTOTAL(9,H124:H133)</f>
        <v>5767.5</v>
      </c>
      <c r="I134" s="887">
        <f>SUBTOTAL(9,I124:I133)</f>
        <v>14</v>
      </c>
      <c r="J134" s="887">
        <f>SUBTOTAL(9,J124:J133)</f>
        <v>362</v>
      </c>
      <c r="K134" s="887"/>
      <c r="L134" s="887"/>
      <c r="M134" s="887">
        <f>SUBTOTAL(9,M124:M133)</f>
        <v>10165</v>
      </c>
      <c r="N134" s="887">
        <f>SUBTOTAL(9,N124:N133)</f>
        <v>6</v>
      </c>
      <c r="O134" s="887"/>
      <c r="P134" s="887">
        <f>SUBTOTAL(9,P124:P133)</f>
        <v>13</v>
      </c>
      <c r="Q134" s="887">
        <f>SUBTOTAL(9,Q124:Q133)</f>
        <v>32.5</v>
      </c>
      <c r="R134" s="887">
        <f>SUBTOTAL(9,R124:R133)</f>
        <v>15965</v>
      </c>
      <c r="S134" s="887">
        <f>SUBTOTAL(9,S124:S133)</f>
        <v>69</v>
      </c>
      <c r="T134" s="887">
        <f>SUBTOTAL(9,T124:T133)</f>
        <v>174</v>
      </c>
      <c r="U134" s="887"/>
      <c r="V134" s="887"/>
      <c r="W134" s="887">
        <f>SUBTOTAL(9,W124:W133)</f>
        <v>3823</v>
      </c>
      <c r="X134" s="887">
        <f>SUBTOTAL(9,X124:X133)</f>
        <v>17</v>
      </c>
      <c r="Y134" s="887">
        <f>SUBTOTAL(9,Y124:Y133)</f>
        <v>32</v>
      </c>
      <c r="Z134" s="887"/>
      <c r="AA134" s="887"/>
      <c r="AB134" s="887">
        <f>SUBTOTAL(9,AB124:AB133)</f>
        <v>701</v>
      </c>
      <c r="AC134" s="887">
        <f>SUBTOTAL(9,AC124:AC133)</f>
        <v>71</v>
      </c>
      <c r="AD134" s="887"/>
      <c r="AE134" s="887">
        <f t="shared" ref="AE134:AJ134" si="122">SUBTOTAL(9,AE124:AE133)</f>
        <v>418</v>
      </c>
      <c r="AF134" s="887">
        <f t="shared" si="122"/>
        <v>836</v>
      </c>
      <c r="AG134" s="887">
        <f t="shared" si="122"/>
        <v>5360</v>
      </c>
      <c r="AH134" s="887">
        <f t="shared" si="122"/>
        <v>652</v>
      </c>
      <c r="AI134" s="887">
        <f t="shared" si="122"/>
        <v>3207</v>
      </c>
      <c r="AJ134" s="888">
        <f t="shared" si="122"/>
        <v>24532</v>
      </c>
    </row>
    <row r="135" spans="1:36" ht="15.75" thickBot="1" x14ac:dyDescent="0.3">
      <c r="A135" s="309" t="s">
        <v>552</v>
      </c>
      <c r="B135" s="310"/>
      <c r="C135" s="293"/>
      <c r="D135" s="889">
        <f>SUBTOTAL(9,D4:D133)</f>
        <v>223</v>
      </c>
      <c r="E135" s="889">
        <f>SUBTOTAL(9,E4:E133)</f>
        <v>7811</v>
      </c>
      <c r="F135" s="889"/>
      <c r="G135" s="889"/>
      <c r="H135" s="889">
        <f>SUBTOTAL(9,H4:H133)</f>
        <v>253100.4</v>
      </c>
      <c r="I135" s="889">
        <f>SUBTOTAL(9,I4:I133)</f>
        <v>210</v>
      </c>
      <c r="J135" s="889">
        <f>SUBTOTAL(9,J4:J133)</f>
        <v>10889</v>
      </c>
      <c r="K135" s="889"/>
      <c r="L135" s="889"/>
      <c r="M135" s="889">
        <f>SUBTOTAL(9,M4:M133)</f>
        <v>309596</v>
      </c>
      <c r="N135" s="889">
        <f>SUBTOTAL(9,N4:N133)</f>
        <v>313</v>
      </c>
      <c r="O135" s="889"/>
      <c r="P135" s="889">
        <f>SUBTOTAL(9,P4:P133)</f>
        <v>52669</v>
      </c>
      <c r="Q135" s="889">
        <f>SUBTOTAL(9,Q4:Q133)</f>
        <v>130372</v>
      </c>
      <c r="R135" s="889">
        <f>SUBTOTAL(9,R4:R133)</f>
        <v>693068.39999999991</v>
      </c>
      <c r="S135" s="889">
        <f>SUBTOTAL(9,S4:S133)</f>
        <v>2685</v>
      </c>
      <c r="T135" s="889">
        <f>SUBTOTAL(9,T4:T133)</f>
        <v>10368</v>
      </c>
      <c r="U135" s="889"/>
      <c r="V135" s="889"/>
      <c r="W135" s="889">
        <f>SUBTOTAL(9,W4:W133)</f>
        <v>201495.1</v>
      </c>
      <c r="X135" s="889">
        <f>SUBTOTAL(9,X4:X133)</f>
        <v>1735</v>
      </c>
      <c r="Y135" s="889">
        <f>SUBTOTAL(9,Y4:Y133)</f>
        <v>7818</v>
      </c>
      <c r="Z135" s="889"/>
      <c r="AA135" s="889"/>
      <c r="AB135" s="889">
        <f>SUBTOTAL(9,AB4:AB133)</f>
        <v>150989.6</v>
      </c>
      <c r="AC135" s="889">
        <f>SUBTOTAL(9,AC4:AC133)</f>
        <v>2700</v>
      </c>
      <c r="AD135" s="889"/>
      <c r="AE135" s="889">
        <f t="shared" ref="AE135:AJ135" si="123">SUBTOTAL(9,AE4:AE133)</f>
        <v>23498</v>
      </c>
      <c r="AF135" s="889">
        <f t="shared" si="123"/>
        <v>53728.6</v>
      </c>
      <c r="AG135" s="889">
        <f t="shared" si="123"/>
        <v>406213.3</v>
      </c>
      <c r="AH135" s="889">
        <f t="shared" si="123"/>
        <v>12507</v>
      </c>
      <c r="AI135" s="889">
        <f t="shared" si="123"/>
        <v>34735</v>
      </c>
      <c r="AJ135" s="890">
        <f t="shared" si="123"/>
        <v>1134016.7</v>
      </c>
    </row>
    <row r="136" spans="1:36" x14ac:dyDescent="0.25">
      <c r="D136" s="854"/>
      <c r="E136" s="854"/>
      <c r="F136" s="854"/>
      <c r="G136" s="854"/>
      <c r="H136" s="854"/>
      <c r="I136" s="854"/>
      <c r="J136" s="854"/>
      <c r="K136" s="854"/>
      <c r="L136" s="854"/>
      <c r="M136" s="854"/>
      <c r="N136" s="854"/>
      <c r="O136" s="854"/>
      <c r="P136" s="854"/>
      <c r="Q136" s="854" t="e">
        <f>#REF!+#REF!+#REF!</f>
        <v>#REF!</v>
      </c>
      <c r="R136" s="891"/>
      <c r="S136" s="892"/>
      <c r="T136" s="892"/>
      <c r="U136" s="892"/>
      <c r="V136" s="892"/>
      <c r="W136" s="892"/>
      <c r="X136" s="892"/>
      <c r="Y136" s="892"/>
      <c r="Z136" s="892"/>
      <c r="AA136" s="892"/>
      <c r="AB136" s="892"/>
      <c r="AC136" s="854"/>
      <c r="AD136" s="854"/>
      <c r="AE136" s="854"/>
      <c r="AF136" s="854"/>
      <c r="AG136" s="854"/>
      <c r="AH136" s="854"/>
      <c r="AI136" s="854"/>
      <c r="AJ136" s="893"/>
    </row>
    <row r="137" spans="1:36" x14ac:dyDescent="0.25">
      <c r="D137" s="854"/>
      <c r="E137" s="854"/>
      <c r="F137" s="854"/>
      <c r="G137" s="854"/>
      <c r="H137" s="854"/>
      <c r="I137" s="854"/>
      <c r="J137" s="854"/>
      <c r="K137" s="854"/>
      <c r="L137" s="854"/>
      <c r="M137" s="854"/>
      <c r="N137" s="854"/>
      <c r="O137" s="854"/>
      <c r="P137" s="854"/>
      <c r="Q137" s="854"/>
      <c r="R137" s="891"/>
      <c r="S137" s="892"/>
      <c r="T137" s="892"/>
      <c r="U137" s="892"/>
      <c r="V137" s="892"/>
      <c r="W137" s="892"/>
      <c r="X137" s="892"/>
      <c r="Y137" s="892"/>
      <c r="Z137" s="892"/>
      <c r="AA137" s="892"/>
      <c r="AB137" s="892"/>
      <c r="AC137" s="854"/>
      <c r="AD137" s="854"/>
      <c r="AE137" s="854"/>
      <c r="AF137" s="854"/>
      <c r="AG137" s="854"/>
      <c r="AH137" s="854"/>
      <c r="AI137" s="854"/>
      <c r="AJ137" s="893">
        <v>1134016.7</v>
      </c>
    </row>
    <row r="138" spans="1:36" ht="24.75" x14ac:dyDescent="0.25">
      <c r="B138" s="132" t="s">
        <v>560</v>
      </c>
      <c r="C138" s="133" t="s">
        <v>557</v>
      </c>
      <c r="D138" s="133" t="s">
        <v>559</v>
      </c>
      <c r="E138" s="133" t="s">
        <v>558</v>
      </c>
      <c r="F138" s="133" t="s">
        <v>559</v>
      </c>
    </row>
    <row r="139" spans="1:36" x14ac:dyDescent="0.25">
      <c r="B139" s="46" t="s">
        <v>555</v>
      </c>
      <c r="C139" s="131" t="e">
        <f>#REF!</f>
        <v>#REF!</v>
      </c>
      <c r="D139" s="90" t="e">
        <f>C139*100/$C$142</f>
        <v>#REF!</v>
      </c>
      <c r="E139" s="5" t="e">
        <f>Q136</f>
        <v>#REF!</v>
      </c>
      <c r="F139" s="90" t="e">
        <f>E139*100/$E$142</f>
        <v>#REF!</v>
      </c>
    </row>
    <row r="140" spans="1:36" x14ac:dyDescent="0.25">
      <c r="B140" s="46" t="s">
        <v>554</v>
      </c>
      <c r="C140" s="131" t="e">
        <f>#REF!</f>
        <v>#REF!</v>
      </c>
      <c r="D140" s="90" t="e">
        <f t="shared" ref="D140:D142" si="124">C140*100/$C$142</f>
        <v>#REF!</v>
      </c>
      <c r="E140" s="5">
        <f>AF136</f>
        <v>0</v>
      </c>
      <c r="F140" s="90" t="e">
        <f t="shared" ref="F140:F142" si="125">E140*100/$E$142</f>
        <v>#REF!</v>
      </c>
    </row>
    <row r="141" spans="1:36" x14ac:dyDescent="0.25">
      <c r="B141" s="46" t="s">
        <v>556</v>
      </c>
      <c r="C141" s="131" t="e">
        <f>#REF!</f>
        <v>#REF!</v>
      </c>
      <c r="D141" s="90" t="e">
        <f t="shared" si="124"/>
        <v>#REF!</v>
      </c>
      <c r="E141" s="5" t="e">
        <f>#REF!</f>
        <v>#REF!</v>
      </c>
      <c r="F141" s="90" t="e">
        <f t="shared" si="125"/>
        <v>#REF!</v>
      </c>
    </row>
    <row r="142" spans="1:36" x14ac:dyDescent="0.25">
      <c r="B142" s="132" t="s">
        <v>11</v>
      </c>
      <c r="C142" s="134" t="e">
        <f>SUM(C139:C141)</f>
        <v>#REF!</v>
      </c>
      <c r="D142" s="132" t="e">
        <f t="shared" si="124"/>
        <v>#REF!</v>
      </c>
      <c r="E142" s="134" t="e">
        <f>SUM(E139:E141)</f>
        <v>#REF!</v>
      </c>
      <c r="F142" s="132" t="e">
        <f t="shared" si="125"/>
        <v>#REF!</v>
      </c>
    </row>
  </sheetData>
  <autoFilter ref="A3:AJ136" xr:uid="{00000000-0009-0000-0000-00000F000000}"/>
  <sortState ref="A4:AJ119">
    <sortCondition ref="A4:A119"/>
    <sortCondition ref="B4:B119"/>
  </sortState>
  <mergeCells count="8">
    <mergeCell ref="AC2:AF2"/>
    <mergeCell ref="AH2:AI2"/>
    <mergeCell ref="D1:R1"/>
    <mergeCell ref="D2:H2"/>
    <mergeCell ref="I2:M2"/>
    <mergeCell ref="N2:Q2"/>
    <mergeCell ref="S2:W2"/>
    <mergeCell ref="X2:AB2"/>
  </mergeCells>
  <hyperlinks>
    <hyperlink ref="A1" location="PRESENTACIÓN!A1" display="PRESENTACIÓN!A1" xr:uid="{00000000-0004-0000-0F00-000000000000}"/>
  </hyperlinks>
  <pageMargins left="0.7" right="0.7" top="0.75" bottom="0.75" header="0.3" footer="0.3"/>
  <pageSetup orientation="portrait" horizont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R255"/>
  <sheetViews>
    <sheetView topLeftCell="B1" workbookViewId="0">
      <pane xSplit="3" ySplit="4" topLeftCell="E5" activePane="bottomRight" state="frozen"/>
      <selection activeCell="B1" sqref="B1"/>
      <selection pane="topRight" activeCell="E1" sqref="E1"/>
      <selection pane="bottomLeft" activeCell="B5" sqref="B5"/>
      <selection pane="bottomRight" activeCell="B1" sqref="B1"/>
    </sheetView>
  </sheetViews>
  <sheetFormatPr baseColWidth="10" defaultRowHeight="15" outlineLevelRow="2" x14ac:dyDescent="0.25"/>
  <cols>
    <col min="1" max="2" width="19.42578125" customWidth="1"/>
    <col min="3" max="3" width="15.42578125" customWidth="1"/>
    <col min="4" max="4" width="13.7109375" customWidth="1"/>
    <col min="5" max="5" width="13.5703125" customWidth="1"/>
    <col min="6" max="6" width="13" customWidth="1"/>
    <col min="7" max="7" width="12.7109375" customWidth="1"/>
    <col min="8" max="8" width="12.140625" customWidth="1"/>
  </cols>
  <sheetData>
    <row r="1" spans="1:18" ht="40.5" customHeight="1" thickBot="1" x14ac:dyDescent="0.3">
      <c r="B1" s="764" t="s">
        <v>490</v>
      </c>
    </row>
    <row r="2" spans="1:18" ht="57" customHeight="1" thickBot="1" x14ac:dyDescent="0.3">
      <c r="A2" s="99" t="s">
        <v>490</v>
      </c>
      <c r="B2" s="609"/>
      <c r="E2" s="1093" t="s">
        <v>684</v>
      </c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4"/>
      <c r="Q2" s="1096"/>
    </row>
    <row r="3" spans="1:18" ht="15.75" thickBot="1" x14ac:dyDescent="0.3"/>
    <row r="4" spans="1:18" s="1" customFormat="1" ht="60.75" thickBot="1" x14ac:dyDescent="0.3">
      <c r="A4" s="610" t="s">
        <v>0</v>
      </c>
      <c r="B4" s="611" t="s">
        <v>410</v>
      </c>
      <c r="C4" s="612" t="s">
        <v>2</v>
      </c>
      <c r="D4" s="612" t="s">
        <v>237</v>
      </c>
      <c r="E4" s="613" t="s">
        <v>493</v>
      </c>
      <c r="F4" s="613" t="s">
        <v>493</v>
      </c>
      <c r="G4" s="613" t="s">
        <v>494</v>
      </c>
      <c r="H4" s="613" t="s">
        <v>495</v>
      </c>
      <c r="I4" s="613" t="s">
        <v>496</v>
      </c>
      <c r="J4" s="613" t="s">
        <v>497</v>
      </c>
      <c r="K4" s="613" t="s">
        <v>498</v>
      </c>
      <c r="L4" s="613" t="s">
        <v>499</v>
      </c>
      <c r="M4" s="613" t="s">
        <v>500</v>
      </c>
      <c r="N4" s="613" t="s">
        <v>501</v>
      </c>
      <c r="O4" s="613" t="s">
        <v>502</v>
      </c>
      <c r="P4" s="613" t="s">
        <v>503</v>
      </c>
      <c r="Q4" s="614" t="s">
        <v>238</v>
      </c>
    </row>
    <row r="5" spans="1:18" outlineLevel="2" x14ac:dyDescent="0.25">
      <c r="A5" s="600" t="s">
        <v>0</v>
      </c>
      <c r="B5" s="415" t="s">
        <v>421</v>
      </c>
      <c r="C5" s="77" t="s">
        <v>126</v>
      </c>
      <c r="D5" s="77" t="s">
        <v>235</v>
      </c>
      <c r="E5" s="214">
        <v>89</v>
      </c>
      <c r="F5" s="214">
        <v>89</v>
      </c>
      <c r="G5" s="214">
        <v>90</v>
      </c>
      <c r="H5" s="214">
        <v>88</v>
      </c>
      <c r="I5" s="214">
        <v>95</v>
      </c>
      <c r="J5" s="214">
        <v>90</v>
      </c>
      <c r="K5" s="214">
        <v>89</v>
      </c>
      <c r="L5" s="214">
        <v>91</v>
      </c>
      <c r="M5" s="214">
        <v>92</v>
      </c>
      <c r="N5" s="214">
        <v>90</v>
      </c>
      <c r="O5" s="214">
        <v>92</v>
      </c>
      <c r="P5" s="214">
        <v>100</v>
      </c>
      <c r="Q5" s="214">
        <f>SUM(E5:P5)</f>
        <v>1095</v>
      </c>
    </row>
    <row r="6" spans="1:18" outlineLevel="2" x14ac:dyDescent="0.25">
      <c r="A6" s="103" t="s">
        <v>0</v>
      </c>
      <c r="B6" s="20" t="s">
        <v>421</v>
      </c>
      <c r="C6" s="5" t="s">
        <v>126</v>
      </c>
      <c r="D6" s="5" t="s">
        <v>236</v>
      </c>
      <c r="E6" s="25">
        <v>72</v>
      </c>
      <c r="F6" s="25">
        <v>72</v>
      </c>
      <c r="G6" s="25">
        <v>65</v>
      </c>
      <c r="H6" s="25">
        <v>70</v>
      </c>
      <c r="I6" s="25">
        <v>72</v>
      </c>
      <c r="J6" s="25">
        <v>69</v>
      </c>
      <c r="K6" s="25">
        <v>67</v>
      </c>
      <c r="L6" s="25">
        <v>65</v>
      </c>
      <c r="M6" s="25">
        <v>68</v>
      </c>
      <c r="N6" s="25">
        <v>69</v>
      </c>
      <c r="O6" s="25">
        <v>76</v>
      </c>
      <c r="P6" s="25">
        <v>80</v>
      </c>
      <c r="Q6" s="214">
        <f t="shared" ref="Q6:Q18" si="0">SUM(E6:P6)</f>
        <v>845</v>
      </c>
    </row>
    <row r="7" spans="1:18" outlineLevel="2" x14ac:dyDescent="0.25">
      <c r="A7" s="103" t="s">
        <v>0</v>
      </c>
      <c r="B7" s="20" t="s">
        <v>421</v>
      </c>
      <c r="C7" s="5" t="s">
        <v>21</v>
      </c>
      <c r="D7" s="5" t="s">
        <v>235</v>
      </c>
      <c r="E7" s="25">
        <v>12</v>
      </c>
      <c r="F7" s="25">
        <v>12</v>
      </c>
      <c r="G7" s="25">
        <v>13</v>
      </c>
      <c r="H7" s="25">
        <v>12</v>
      </c>
      <c r="I7" s="25">
        <v>12</v>
      </c>
      <c r="J7" s="25">
        <v>11</v>
      </c>
      <c r="K7" s="25">
        <v>11</v>
      </c>
      <c r="L7" s="25">
        <v>14</v>
      </c>
      <c r="M7" s="25">
        <v>13</v>
      </c>
      <c r="N7" s="25">
        <v>12</v>
      </c>
      <c r="O7" s="25">
        <v>11</v>
      </c>
      <c r="P7" s="25">
        <v>13</v>
      </c>
      <c r="Q7" s="214">
        <f t="shared" si="0"/>
        <v>146</v>
      </c>
    </row>
    <row r="8" spans="1:18" outlineLevel="2" x14ac:dyDescent="0.25">
      <c r="A8" s="103" t="s">
        <v>0</v>
      </c>
      <c r="B8" s="20" t="s">
        <v>421</v>
      </c>
      <c r="C8" s="5" t="s">
        <v>21</v>
      </c>
      <c r="D8" s="5" t="s">
        <v>236</v>
      </c>
      <c r="E8" s="25">
        <v>9</v>
      </c>
      <c r="F8" s="25">
        <v>9</v>
      </c>
      <c r="G8" s="25">
        <v>13</v>
      </c>
      <c r="H8" s="25">
        <v>14</v>
      </c>
      <c r="I8" s="25">
        <v>9</v>
      </c>
      <c r="J8" s="25">
        <v>12</v>
      </c>
      <c r="K8" s="25">
        <v>12</v>
      </c>
      <c r="L8" s="25">
        <v>13</v>
      </c>
      <c r="M8" s="25">
        <v>12</v>
      </c>
      <c r="N8" s="25">
        <v>9</v>
      </c>
      <c r="O8" s="25">
        <v>11</v>
      </c>
      <c r="P8" s="25">
        <v>11</v>
      </c>
      <c r="Q8" s="214">
        <f t="shared" si="0"/>
        <v>134</v>
      </c>
    </row>
    <row r="9" spans="1:18" outlineLevel="2" x14ac:dyDescent="0.25">
      <c r="A9" s="103" t="s">
        <v>0</v>
      </c>
      <c r="B9" s="20" t="s">
        <v>421</v>
      </c>
      <c r="C9" s="5" t="s">
        <v>125</v>
      </c>
      <c r="D9" s="5" t="s">
        <v>235</v>
      </c>
      <c r="E9" s="25">
        <v>190</v>
      </c>
      <c r="F9" s="25">
        <v>190</v>
      </c>
      <c r="G9" s="25">
        <v>200</v>
      </c>
      <c r="H9" s="25">
        <v>190</v>
      </c>
      <c r="I9" s="25">
        <v>190</v>
      </c>
      <c r="J9" s="25">
        <v>300</v>
      </c>
      <c r="K9" s="25">
        <v>160</v>
      </c>
      <c r="L9" s="25">
        <v>180</v>
      </c>
      <c r="M9" s="25">
        <v>180</v>
      </c>
      <c r="N9" s="25">
        <v>200</v>
      </c>
      <c r="O9" s="25">
        <v>200</v>
      </c>
      <c r="P9" s="25" t="s">
        <v>145</v>
      </c>
      <c r="Q9" s="214">
        <f t="shared" si="0"/>
        <v>2180</v>
      </c>
    </row>
    <row r="10" spans="1:18" outlineLevel="2" x14ac:dyDescent="0.25">
      <c r="A10" s="103" t="s">
        <v>0</v>
      </c>
      <c r="B10" s="20" t="s">
        <v>421</v>
      </c>
      <c r="C10" s="5" t="s">
        <v>125</v>
      </c>
      <c r="D10" s="5" t="s">
        <v>236</v>
      </c>
      <c r="E10" s="25">
        <v>190</v>
      </c>
      <c r="F10" s="25">
        <v>190</v>
      </c>
      <c r="G10" s="25">
        <v>200</v>
      </c>
      <c r="H10" s="25">
        <v>190</v>
      </c>
      <c r="I10" s="25">
        <v>190</v>
      </c>
      <c r="J10" s="25">
        <v>300</v>
      </c>
      <c r="K10" s="25">
        <v>160</v>
      </c>
      <c r="L10" s="25">
        <v>180</v>
      </c>
      <c r="M10" s="25">
        <v>180</v>
      </c>
      <c r="N10" s="25">
        <v>200</v>
      </c>
      <c r="O10" s="25">
        <v>200</v>
      </c>
      <c r="P10" s="25" t="s">
        <v>145</v>
      </c>
      <c r="Q10" s="214">
        <f t="shared" si="0"/>
        <v>2180</v>
      </c>
      <c r="R10" s="130"/>
    </row>
    <row r="11" spans="1:18" outlineLevel="2" x14ac:dyDescent="0.25">
      <c r="A11" s="103" t="s">
        <v>0</v>
      </c>
      <c r="B11" s="20" t="s">
        <v>421</v>
      </c>
      <c r="C11" s="5" t="s">
        <v>124</v>
      </c>
      <c r="D11" s="5" t="s">
        <v>235</v>
      </c>
      <c r="E11" s="25">
        <v>70</v>
      </c>
      <c r="F11" s="25">
        <v>70</v>
      </c>
      <c r="G11" s="25">
        <v>70</v>
      </c>
      <c r="H11" s="25">
        <v>60</v>
      </c>
      <c r="I11" s="25">
        <v>70</v>
      </c>
      <c r="J11" s="25">
        <v>70</v>
      </c>
      <c r="K11" s="25">
        <v>70</v>
      </c>
      <c r="L11" s="25">
        <v>70</v>
      </c>
      <c r="M11" s="25">
        <v>70</v>
      </c>
      <c r="N11" s="25">
        <v>70</v>
      </c>
      <c r="O11" s="25">
        <v>70</v>
      </c>
      <c r="P11" s="25">
        <v>90</v>
      </c>
      <c r="Q11" s="214">
        <f t="shared" si="0"/>
        <v>850</v>
      </c>
      <c r="R11" s="130"/>
    </row>
    <row r="12" spans="1:18" outlineLevel="2" x14ac:dyDescent="0.25">
      <c r="A12" s="103" t="s">
        <v>0</v>
      </c>
      <c r="B12" s="20" t="s">
        <v>421</v>
      </c>
      <c r="C12" s="5" t="s">
        <v>124</v>
      </c>
      <c r="D12" s="5" t="s">
        <v>236</v>
      </c>
      <c r="E12" s="25">
        <v>16</v>
      </c>
      <c r="F12" s="25">
        <v>16</v>
      </c>
      <c r="G12" s="25">
        <v>16</v>
      </c>
      <c r="H12" s="25">
        <v>10</v>
      </c>
      <c r="I12" s="25">
        <v>16</v>
      </c>
      <c r="J12" s="25">
        <v>16</v>
      </c>
      <c r="K12" s="25">
        <v>16</v>
      </c>
      <c r="L12" s="25">
        <v>16</v>
      </c>
      <c r="M12" s="25">
        <v>16</v>
      </c>
      <c r="N12" s="25">
        <v>16</v>
      </c>
      <c r="O12" s="25">
        <v>16</v>
      </c>
      <c r="P12" s="25">
        <v>22</v>
      </c>
      <c r="Q12" s="214">
        <f t="shared" si="0"/>
        <v>192</v>
      </c>
    </row>
    <row r="13" spans="1:18" outlineLevel="2" x14ac:dyDescent="0.25">
      <c r="A13" s="103" t="s">
        <v>0</v>
      </c>
      <c r="B13" s="20" t="s">
        <v>421</v>
      </c>
      <c r="C13" s="5" t="s">
        <v>123</v>
      </c>
      <c r="D13" s="5" t="s">
        <v>235</v>
      </c>
      <c r="E13" s="25">
        <v>22</v>
      </c>
      <c r="F13" s="25">
        <v>22</v>
      </c>
      <c r="G13" s="25">
        <v>21</v>
      </c>
      <c r="H13" s="25">
        <v>24</v>
      </c>
      <c r="I13" s="25">
        <v>24</v>
      </c>
      <c r="J13" s="25">
        <v>28</v>
      </c>
      <c r="K13" s="25">
        <v>30</v>
      </c>
      <c r="L13" s="25">
        <v>25</v>
      </c>
      <c r="M13" s="25">
        <v>25</v>
      </c>
      <c r="N13" s="25">
        <v>26</v>
      </c>
      <c r="O13" s="25">
        <v>27</v>
      </c>
      <c r="P13" s="25">
        <v>32</v>
      </c>
      <c r="Q13" s="214">
        <f t="shared" si="0"/>
        <v>306</v>
      </c>
    </row>
    <row r="14" spans="1:18" outlineLevel="2" x14ac:dyDescent="0.25">
      <c r="A14" s="103" t="s">
        <v>0</v>
      </c>
      <c r="B14" s="20" t="s">
        <v>421</v>
      </c>
      <c r="C14" s="5" t="s">
        <v>123</v>
      </c>
      <c r="D14" s="5" t="s">
        <v>236</v>
      </c>
      <c r="E14" s="25">
        <v>80</v>
      </c>
      <c r="F14" s="25">
        <v>80</v>
      </c>
      <c r="G14" s="25">
        <v>7</v>
      </c>
      <c r="H14" s="25">
        <v>8</v>
      </c>
      <c r="I14" s="25">
        <v>8</v>
      </c>
      <c r="J14" s="25">
        <v>8</v>
      </c>
      <c r="K14" s="25">
        <v>11</v>
      </c>
      <c r="L14" s="25">
        <v>7</v>
      </c>
      <c r="M14" s="25">
        <v>8</v>
      </c>
      <c r="N14" s="25">
        <v>8</v>
      </c>
      <c r="O14" s="25">
        <v>8</v>
      </c>
      <c r="P14" s="25">
        <v>8</v>
      </c>
      <c r="Q14" s="214">
        <f t="shared" si="0"/>
        <v>241</v>
      </c>
    </row>
    <row r="15" spans="1:18" outlineLevel="2" x14ac:dyDescent="0.25">
      <c r="A15" s="103" t="s">
        <v>0</v>
      </c>
      <c r="B15" s="20" t="s">
        <v>421</v>
      </c>
      <c r="C15" s="5" t="s">
        <v>122</v>
      </c>
      <c r="D15" s="5" t="s">
        <v>235</v>
      </c>
      <c r="E15" s="25">
        <v>350</v>
      </c>
      <c r="F15" s="25">
        <v>350</v>
      </c>
      <c r="G15" s="25">
        <v>250</v>
      </c>
      <c r="H15" s="25">
        <v>200</v>
      </c>
      <c r="I15" s="25">
        <v>210</v>
      </c>
      <c r="J15" s="25">
        <v>280</v>
      </c>
      <c r="K15" s="25">
        <v>200</v>
      </c>
      <c r="L15" s="25">
        <v>200</v>
      </c>
      <c r="M15" s="25">
        <v>250</v>
      </c>
      <c r="N15" s="25">
        <v>250</v>
      </c>
      <c r="O15" s="25" t="s">
        <v>145</v>
      </c>
      <c r="P15" s="25" t="s">
        <v>145</v>
      </c>
      <c r="Q15" s="214">
        <f t="shared" si="0"/>
        <v>2540</v>
      </c>
    </row>
    <row r="16" spans="1:18" outlineLevel="2" x14ac:dyDescent="0.25">
      <c r="A16" s="103" t="s">
        <v>0</v>
      </c>
      <c r="B16" s="20" t="s">
        <v>421</v>
      </c>
      <c r="C16" s="5" t="s">
        <v>122</v>
      </c>
      <c r="D16" s="5" t="s">
        <v>236</v>
      </c>
      <c r="E16" s="25">
        <v>150</v>
      </c>
      <c r="F16" s="25">
        <v>150</v>
      </c>
      <c r="G16" s="25">
        <v>100</v>
      </c>
      <c r="H16" s="25">
        <v>150</v>
      </c>
      <c r="I16" s="25">
        <v>170</v>
      </c>
      <c r="J16" s="25">
        <v>150</v>
      </c>
      <c r="K16" s="25">
        <v>100</v>
      </c>
      <c r="L16" s="25">
        <v>150</v>
      </c>
      <c r="M16" s="25">
        <v>150</v>
      </c>
      <c r="N16" s="25">
        <v>200</v>
      </c>
      <c r="O16" s="25" t="s">
        <v>145</v>
      </c>
      <c r="P16" s="25" t="s">
        <v>145</v>
      </c>
      <c r="Q16" s="214">
        <f t="shared" si="0"/>
        <v>1470</v>
      </c>
    </row>
    <row r="17" spans="1:17" outlineLevel="2" x14ac:dyDescent="0.25">
      <c r="A17" s="103" t="s">
        <v>0</v>
      </c>
      <c r="B17" s="20" t="s">
        <v>421</v>
      </c>
      <c r="C17" s="5" t="s">
        <v>121</v>
      </c>
      <c r="D17" s="5" t="s">
        <v>235</v>
      </c>
      <c r="E17" s="25" t="s">
        <v>145</v>
      </c>
      <c r="F17" s="25" t="s">
        <v>145</v>
      </c>
      <c r="G17" s="25" t="s">
        <v>145</v>
      </c>
      <c r="H17" s="25" t="s">
        <v>145</v>
      </c>
      <c r="I17" s="25" t="s">
        <v>145</v>
      </c>
      <c r="J17" s="25" t="s">
        <v>145</v>
      </c>
      <c r="K17" s="25" t="s">
        <v>145</v>
      </c>
      <c r="L17" s="25" t="s">
        <v>145</v>
      </c>
      <c r="M17" s="25" t="s">
        <v>145</v>
      </c>
      <c r="N17" s="25" t="s">
        <v>145</v>
      </c>
      <c r="O17" s="25" t="s">
        <v>145</v>
      </c>
      <c r="P17" s="25" t="s">
        <v>145</v>
      </c>
      <c r="Q17" s="214">
        <f t="shared" si="0"/>
        <v>0</v>
      </c>
    </row>
    <row r="18" spans="1:17" ht="15.75" outlineLevel="2" thickBot="1" x14ac:dyDescent="0.3">
      <c r="A18" s="598" t="s">
        <v>0</v>
      </c>
      <c r="B18" s="192" t="s">
        <v>421</v>
      </c>
      <c r="C18" s="95" t="s">
        <v>121</v>
      </c>
      <c r="D18" s="95" t="s">
        <v>236</v>
      </c>
      <c r="E18" s="243" t="s">
        <v>145</v>
      </c>
      <c r="F18" s="243" t="s">
        <v>145</v>
      </c>
      <c r="G18" s="243" t="s">
        <v>145</v>
      </c>
      <c r="H18" s="243" t="s">
        <v>145</v>
      </c>
      <c r="I18" s="243" t="s">
        <v>145</v>
      </c>
      <c r="J18" s="243" t="s">
        <v>145</v>
      </c>
      <c r="K18" s="243" t="s">
        <v>145</v>
      </c>
      <c r="L18" s="243" t="s">
        <v>145</v>
      </c>
      <c r="M18" s="243" t="s">
        <v>145</v>
      </c>
      <c r="N18" s="243" t="s">
        <v>145</v>
      </c>
      <c r="O18" s="243" t="s">
        <v>145</v>
      </c>
      <c r="P18" s="243" t="s">
        <v>145</v>
      </c>
      <c r="Q18" s="214">
        <f t="shared" si="0"/>
        <v>0</v>
      </c>
    </row>
    <row r="19" spans="1:17" ht="16.5" customHeight="1" outlineLevel="1" thickBot="1" x14ac:dyDescent="0.3">
      <c r="A19" s="706"/>
      <c r="B19" s="707" t="s">
        <v>734</v>
      </c>
      <c r="C19" s="632"/>
      <c r="D19" s="632"/>
      <c r="E19" s="632">
        <f t="shared" ref="E19:Q19" si="1">SUBTOTAL(9,E5:E18)</f>
        <v>1250</v>
      </c>
      <c r="F19" s="632">
        <f t="shared" si="1"/>
        <v>1250</v>
      </c>
      <c r="G19" s="632">
        <f t="shared" si="1"/>
        <v>1045</v>
      </c>
      <c r="H19" s="632">
        <f t="shared" si="1"/>
        <v>1016</v>
      </c>
      <c r="I19" s="632">
        <f t="shared" si="1"/>
        <v>1066</v>
      </c>
      <c r="J19" s="632">
        <f t="shared" si="1"/>
        <v>1334</v>
      </c>
      <c r="K19" s="632">
        <f t="shared" si="1"/>
        <v>926</v>
      </c>
      <c r="L19" s="632">
        <f t="shared" si="1"/>
        <v>1011</v>
      </c>
      <c r="M19" s="632">
        <f t="shared" si="1"/>
        <v>1064</v>
      </c>
      <c r="N19" s="632">
        <f t="shared" si="1"/>
        <v>1150</v>
      </c>
      <c r="O19" s="632">
        <f t="shared" si="1"/>
        <v>711</v>
      </c>
      <c r="P19" s="632">
        <f t="shared" si="1"/>
        <v>356</v>
      </c>
      <c r="Q19" s="708">
        <f t="shared" si="1"/>
        <v>12179</v>
      </c>
    </row>
    <row r="20" spans="1:17" outlineLevel="2" x14ac:dyDescent="0.25">
      <c r="A20" s="600" t="s">
        <v>0</v>
      </c>
      <c r="B20" s="415" t="s">
        <v>412</v>
      </c>
      <c r="C20" s="77" t="s">
        <v>120</v>
      </c>
      <c r="D20" s="77" t="s">
        <v>235</v>
      </c>
      <c r="E20" s="214" t="s">
        <v>145</v>
      </c>
      <c r="F20" s="214" t="s">
        <v>145</v>
      </c>
      <c r="G20" s="214" t="s">
        <v>145</v>
      </c>
      <c r="H20" s="214" t="s">
        <v>145</v>
      </c>
      <c r="I20" s="214" t="s">
        <v>145</v>
      </c>
      <c r="J20" s="214" t="s">
        <v>145</v>
      </c>
      <c r="K20" s="214" t="s">
        <v>145</v>
      </c>
      <c r="L20" s="214" t="s">
        <v>145</v>
      </c>
      <c r="M20" s="214" t="s">
        <v>145</v>
      </c>
      <c r="N20" s="214" t="s">
        <v>145</v>
      </c>
      <c r="O20" s="214" t="s">
        <v>145</v>
      </c>
      <c r="P20" s="214" t="s">
        <v>145</v>
      </c>
      <c r="Q20" s="214">
        <f t="shared" ref="Q20:Q83" si="2">SUM(E20:P20)</f>
        <v>0</v>
      </c>
    </row>
    <row r="21" spans="1:17" outlineLevel="2" x14ac:dyDescent="0.25">
      <c r="A21" s="103" t="s">
        <v>0</v>
      </c>
      <c r="B21" s="20" t="s">
        <v>412</v>
      </c>
      <c r="C21" s="5" t="s">
        <v>120</v>
      </c>
      <c r="D21" s="5" t="s">
        <v>236</v>
      </c>
      <c r="E21" s="25" t="s">
        <v>145</v>
      </c>
      <c r="F21" s="25" t="s">
        <v>145</v>
      </c>
      <c r="G21" s="25" t="s">
        <v>145</v>
      </c>
      <c r="H21" s="25" t="s">
        <v>145</v>
      </c>
      <c r="I21" s="25" t="s">
        <v>145</v>
      </c>
      <c r="J21" s="25" t="s">
        <v>145</v>
      </c>
      <c r="K21" s="25" t="s">
        <v>145</v>
      </c>
      <c r="L21" s="25" t="s">
        <v>145</v>
      </c>
      <c r="M21" s="25" t="s">
        <v>145</v>
      </c>
      <c r="N21" s="25" t="s">
        <v>145</v>
      </c>
      <c r="O21" s="25" t="s">
        <v>145</v>
      </c>
      <c r="P21" s="25" t="s">
        <v>145</v>
      </c>
      <c r="Q21" s="214">
        <f t="shared" si="2"/>
        <v>0</v>
      </c>
    </row>
    <row r="22" spans="1:17" outlineLevel="2" x14ac:dyDescent="0.25">
      <c r="A22" s="103" t="s">
        <v>0</v>
      </c>
      <c r="B22" s="20" t="s">
        <v>412</v>
      </c>
      <c r="C22" s="5" t="s">
        <v>119</v>
      </c>
      <c r="D22" s="5" t="s">
        <v>235</v>
      </c>
      <c r="E22" s="25" t="s">
        <v>145</v>
      </c>
      <c r="F22" s="25" t="s">
        <v>145</v>
      </c>
      <c r="G22" s="25" t="s">
        <v>145</v>
      </c>
      <c r="H22" s="25" t="s">
        <v>145</v>
      </c>
      <c r="I22" s="25" t="s">
        <v>145</v>
      </c>
      <c r="J22" s="25" t="s">
        <v>145</v>
      </c>
      <c r="K22" s="25" t="s">
        <v>145</v>
      </c>
      <c r="L22" s="25" t="s">
        <v>145</v>
      </c>
      <c r="M22" s="25" t="s">
        <v>145</v>
      </c>
      <c r="N22" s="25" t="s">
        <v>145</v>
      </c>
      <c r="O22" s="25" t="s">
        <v>145</v>
      </c>
      <c r="P22" s="25" t="s">
        <v>145</v>
      </c>
      <c r="Q22" s="214">
        <f t="shared" si="2"/>
        <v>0</v>
      </c>
    </row>
    <row r="23" spans="1:17" outlineLevel="2" x14ac:dyDescent="0.25">
      <c r="A23" s="103" t="s">
        <v>0</v>
      </c>
      <c r="B23" s="20" t="s">
        <v>412</v>
      </c>
      <c r="C23" s="5" t="s">
        <v>119</v>
      </c>
      <c r="D23" s="5" t="s">
        <v>236</v>
      </c>
      <c r="E23" s="25" t="s">
        <v>145</v>
      </c>
      <c r="F23" s="25" t="s">
        <v>145</v>
      </c>
      <c r="G23" s="25" t="s">
        <v>145</v>
      </c>
      <c r="H23" s="25" t="s">
        <v>145</v>
      </c>
      <c r="I23" s="25" t="s">
        <v>145</v>
      </c>
      <c r="J23" s="25" t="s">
        <v>145</v>
      </c>
      <c r="K23" s="25" t="s">
        <v>145</v>
      </c>
      <c r="L23" s="25" t="s">
        <v>145</v>
      </c>
      <c r="M23" s="25" t="s">
        <v>145</v>
      </c>
      <c r="N23" s="25" t="s">
        <v>145</v>
      </c>
      <c r="O23" s="25" t="s">
        <v>145</v>
      </c>
      <c r="P23" s="25" t="s">
        <v>145</v>
      </c>
      <c r="Q23" s="214">
        <f t="shared" si="2"/>
        <v>0</v>
      </c>
    </row>
    <row r="24" spans="1:17" outlineLevel="2" x14ac:dyDescent="0.25">
      <c r="A24" s="103" t="s">
        <v>0</v>
      </c>
      <c r="B24" s="20" t="s">
        <v>412</v>
      </c>
      <c r="C24" s="5" t="s">
        <v>118</v>
      </c>
      <c r="D24" s="5" t="s">
        <v>235</v>
      </c>
      <c r="E24" s="25">
        <v>2</v>
      </c>
      <c r="F24" s="25">
        <v>2</v>
      </c>
      <c r="G24" s="25">
        <v>2</v>
      </c>
      <c r="H24" s="25">
        <v>1</v>
      </c>
      <c r="I24" s="25">
        <v>1</v>
      </c>
      <c r="J24" s="25">
        <v>2</v>
      </c>
      <c r="K24" s="25">
        <v>2</v>
      </c>
      <c r="L24" s="25">
        <v>5</v>
      </c>
      <c r="M24" s="25">
        <v>2</v>
      </c>
      <c r="N24" s="25">
        <v>1</v>
      </c>
      <c r="O24" s="25">
        <v>2</v>
      </c>
      <c r="P24" s="25">
        <v>5</v>
      </c>
      <c r="Q24" s="214">
        <f t="shared" si="2"/>
        <v>27</v>
      </c>
    </row>
    <row r="25" spans="1:17" outlineLevel="2" x14ac:dyDescent="0.25">
      <c r="A25" s="103" t="s">
        <v>0</v>
      </c>
      <c r="B25" s="20" t="s">
        <v>412</v>
      </c>
      <c r="C25" s="5" t="s">
        <v>118</v>
      </c>
      <c r="D25" s="5" t="s">
        <v>236</v>
      </c>
      <c r="E25" s="25">
        <v>1</v>
      </c>
      <c r="F25" s="25">
        <v>1</v>
      </c>
      <c r="G25" s="25">
        <v>1</v>
      </c>
      <c r="H25" s="25">
        <v>2</v>
      </c>
      <c r="I25" s="25">
        <v>1</v>
      </c>
      <c r="J25" s="25" t="s">
        <v>145</v>
      </c>
      <c r="K25" s="25" t="s">
        <v>145</v>
      </c>
      <c r="L25" s="25">
        <v>1</v>
      </c>
      <c r="M25" s="25" t="s">
        <v>145</v>
      </c>
      <c r="N25" s="25">
        <v>2</v>
      </c>
      <c r="O25" s="25" t="s">
        <v>145</v>
      </c>
      <c r="P25" s="25">
        <v>1</v>
      </c>
      <c r="Q25" s="214">
        <f t="shared" si="2"/>
        <v>10</v>
      </c>
    </row>
    <row r="26" spans="1:17" outlineLevel="2" x14ac:dyDescent="0.25">
      <c r="A26" s="103" t="s">
        <v>0</v>
      </c>
      <c r="B26" s="20" t="s">
        <v>412</v>
      </c>
      <c r="C26" s="5" t="s">
        <v>117</v>
      </c>
      <c r="D26" s="5" t="s">
        <v>235</v>
      </c>
      <c r="E26" s="25">
        <v>7</v>
      </c>
      <c r="F26" s="25">
        <v>7</v>
      </c>
      <c r="G26" s="25">
        <v>12</v>
      </c>
      <c r="H26" s="25">
        <v>6</v>
      </c>
      <c r="I26" s="25">
        <v>8</v>
      </c>
      <c r="J26" s="25">
        <v>6</v>
      </c>
      <c r="K26" s="25">
        <v>8</v>
      </c>
      <c r="L26" s="25">
        <v>9</v>
      </c>
      <c r="M26" s="25">
        <v>5</v>
      </c>
      <c r="N26" s="25">
        <v>7</v>
      </c>
      <c r="O26" s="25">
        <v>11</v>
      </c>
      <c r="P26" s="25">
        <v>12</v>
      </c>
      <c r="Q26" s="214">
        <f t="shared" si="2"/>
        <v>98</v>
      </c>
    </row>
    <row r="27" spans="1:17" outlineLevel="2" x14ac:dyDescent="0.25">
      <c r="A27" s="103" t="s">
        <v>0</v>
      </c>
      <c r="B27" s="20" t="s">
        <v>412</v>
      </c>
      <c r="C27" s="5" t="s">
        <v>117</v>
      </c>
      <c r="D27" s="5" t="s">
        <v>236</v>
      </c>
      <c r="E27" s="25">
        <v>4</v>
      </c>
      <c r="F27" s="25">
        <v>4</v>
      </c>
      <c r="G27" s="25">
        <v>9</v>
      </c>
      <c r="H27" s="25">
        <v>5</v>
      </c>
      <c r="I27" s="25">
        <v>7</v>
      </c>
      <c r="J27" s="25">
        <v>7</v>
      </c>
      <c r="K27" s="25">
        <v>3</v>
      </c>
      <c r="L27" s="25">
        <v>6</v>
      </c>
      <c r="M27" s="25">
        <v>4</v>
      </c>
      <c r="N27" s="25">
        <v>4</v>
      </c>
      <c r="O27" s="25">
        <v>9</v>
      </c>
      <c r="P27" s="25">
        <v>10</v>
      </c>
      <c r="Q27" s="214">
        <f t="shared" si="2"/>
        <v>72</v>
      </c>
    </row>
    <row r="28" spans="1:17" outlineLevel="2" x14ac:dyDescent="0.25">
      <c r="A28" s="103" t="s">
        <v>0</v>
      </c>
      <c r="B28" s="20" t="s">
        <v>412</v>
      </c>
      <c r="C28" s="5" t="s">
        <v>116</v>
      </c>
      <c r="D28" s="5" t="s">
        <v>235</v>
      </c>
      <c r="E28" s="25">
        <v>2</v>
      </c>
      <c r="F28" s="25">
        <v>2</v>
      </c>
      <c r="G28" s="25">
        <v>3</v>
      </c>
      <c r="H28" s="25">
        <v>2</v>
      </c>
      <c r="I28" s="25">
        <v>3</v>
      </c>
      <c r="J28" s="25">
        <v>4</v>
      </c>
      <c r="K28" s="25">
        <v>2</v>
      </c>
      <c r="L28" s="25">
        <v>3</v>
      </c>
      <c r="M28" s="25">
        <v>1</v>
      </c>
      <c r="N28" s="25">
        <v>2</v>
      </c>
      <c r="O28" s="25" t="s">
        <v>145</v>
      </c>
      <c r="P28" s="25">
        <v>4</v>
      </c>
      <c r="Q28" s="214">
        <f t="shared" si="2"/>
        <v>28</v>
      </c>
    </row>
    <row r="29" spans="1:17" outlineLevel="2" x14ac:dyDescent="0.25">
      <c r="A29" s="103" t="s">
        <v>0</v>
      </c>
      <c r="B29" s="20" t="s">
        <v>412</v>
      </c>
      <c r="C29" s="5" t="s">
        <v>116</v>
      </c>
      <c r="D29" s="5" t="s">
        <v>236</v>
      </c>
      <c r="E29" s="25">
        <v>1</v>
      </c>
      <c r="F29" s="25">
        <v>1</v>
      </c>
      <c r="G29" s="25" t="s">
        <v>145</v>
      </c>
      <c r="H29" s="25">
        <v>2</v>
      </c>
      <c r="I29" s="25" t="s">
        <v>145</v>
      </c>
      <c r="J29" s="25">
        <v>1</v>
      </c>
      <c r="K29" s="25">
        <v>2</v>
      </c>
      <c r="L29" s="25">
        <v>1</v>
      </c>
      <c r="M29" s="25">
        <v>3</v>
      </c>
      <c r="N29" s="25">
        <v>1</v>
      </c>
      <c r="O29" s="25">
        <v>3</v>
      </c>
      <c r="P29" s="25">
        <v>1</v>
      </c>
      <c r="Q29" s="214">
        <f t="shared" si="2"/>
        <v>16</v>
      </c>
    </row>
    <row r="30" spans="1:17" outlineLevel="2" x14ac:dyDescent="0.25">
      <c r="A30" s="103" t="s">
        <v>0</v>
      </c>
      <c r="B30" s="20" t="s">
        <v>412</v>
      </c>
      <c r="C30" s="5" t="s">
        <v>115</v>
      </c>
      <c r="D30" s="5" t="s">
        <v>235</v>
      </c>
      <c r="E30" s="25">
        <v>15</v>
      </c>
      <c r="F30" s="25">
        <v>15</v>
      </c>
      <c r="G30" s="25">
        <v>10</v>
      </c>
      <c r="H30" s="25">
        <v>8</v>
      </c>
      <c r="I30" s="25">
        <v>8</v>
      </c>
      <c r="J30" s="25">
        <v>8</v>
      </c>
      <c r="K30" s="25">
        <v>8</v>
      </c>
      <c r="L30" s="25">
        <v>8</v>
      </c>
      <c r="M30" s="25">
        <v>8</v>
      </c>
      <c r="N30" s="25">
        <v>8</v>
      </c>
      <c r="O30" s="25">
        <v>12</v>
      </c>
      <c r="P30" s="25">
        <v>17</v>
      </c>
      <c r="Q30" s="214">
        <f t="shared" si="2"/>
        <v>125</v>
      </c>
    </row>
    <row r="31" spans="1:17" outlineLevel="2" x14ac:dyDescent="0.25">
      <c r="A31" s="103" t="s">
        <v>0</v>
      </c>
      <c r="B31" s="20" t="s">
        <v>412</v>
      </c>
      <c r="C31" s="5" t="s">
        <v>115</v>
      </c>
      <c r="D31" s="5" t="s">
        <v>236</v>
      </c>
      <c r="E31" s="25">
        <v>8</v>
      </c>
      <c r="F31" s="25">
        <v>8</v>
      </c>
      <c r="G31" s="25">
        <v>7</v>
      </c>
      <c r="H31" s="25">
        <v>7</v>
      </c>
      <c r="I31" s="25">
        <v>7</v>
      </c>
      <c r="J31" s="25">
        <v>7</v>
      </c>
      <c r="K31" s="25">
        <v>7</v>
      </c>
      <c r="L31" s="25">
        <v>7</v>
      </c>
      <c r="M31" s="25">
        <v>7</v>
      </c>
      <c r="N31" s="25">
        <v>8</v>
      </c>
      <c r="O31" s="25">
        <v>8</v>
      </c>
      <c r="P31" s="25">
        <v>15</v>
      </c>
      <c r="Q31" s="214">
        <f t="shared" si="2"/>
        <v>96</v>
      </c>
    </row>
    <row r="32" spans="1:17" outlineLevel="2" x14ac:dyDescent="0.25">
      <c r="A32" s="103" t="s">
        <v>0</v>
      </c>
      <c r="B32" s="20" t="s">
        <v>412</v>
      </c>
      <c r="C32" s="5" t="s">
        <v>114</v>
      </c>
      <c r="D32" s="5" t="s">
        <v>235</v>
      </c>
      <c r="E32" s="25">
        <v>9</v>
      </c>
      <c r="F32" s="25">
        <v>9</v>
      </c>
      <c r="G32" s="25">
        <v>10</v>
      </c>
      <c r="H32" s="25">
        <v>7</v>
      </c>
      <c r="I32" s="25">
        <v>10</v>
      </c>
      <c r="J32" s="25">
        <v>20</v>
      </c>
      <c r="K32" s="25">
        <v>15</v>
      </c>
      <c r="L32" s="25">
        <v>14</v>
      </c>
      <c r="M32" s="25">
        <v>12</v>
      </c>
      <c r="N32" s="25">
        <v>13</v>
      </c>
      <c r="O32" s="25">
        <v>18</v>
      </c>
      <c r="P32" s="25">
        <v>29</v>
      </c>
      <c r="Q32" s="214">
        <f t="shared" si="2"/>
        <v>166</v>
      </c>
    </row>
    <row r="33" spans="1:17" outlineLevel="2" x14ac:dyDescent="0.25">
      <c r="A33" s="103" t="s">
        <v>0</v>
      </c>
      <c r="B33" s="20" t="s">
        <v>412</v>
      </c>
      <c r="C33" s="5" t="s">
        <v>114</v>
      </c>
      <c r="D33" s="5" t="s">
        <v>236</v>
      </c>
      <c r="E33" s="25">
        <v>2</v>
      </c>
      <c r="F33" s="25">
        <v>2</v>
      </c>
      <c r="G33" s="25">
        <v>1</v>
      </c>
      <c r="H33" s="25">
        <v>1</v>
      </c>
      <c r="I33" s="25">
        <v>1</v>
      </c>
      <c r="J33" s="25">
        <v>4</v>
      </c>
      <c r="K33" s="25">
        <v>1</v>
      </c>
      <c r="L33" s="25">
        <v>2</v>
      </c>
      <c r="M33" s="25">
        <v>1</v>
      </c>
      <c r="N33" s="25">
        <v>2</v>
      </c>
      <c r="O33" s="25">
        <v>2</v>
      </c>
      <c r="P33" s="25">
        <v>4</v>
      </c>
      <c r="Q33" s="214">
        <f t="shared" si="2"/>
        <v>23</v>
      </c>
    </row>
    <row r="34" spans="1:17" outlineLevel="2" x14ac:dyDescent="0.25">
      <c r="A34" s="103" t="s">
        <v>0</v>
      </c>
      <c r="B34" s="20" t="s">
        <v>412</v>
      </c>
      <c r="C34" s="5" t="s">
        <v>113</v>
      </c>
      <c r="D34" s="5" t="s">
        <v>235</v>
      </c>
      <c r="E34" s="25">
        <v>19</v>
      </c>
      <c r="F34" s="25">
        <v>19</v>
      </c>
      <c r="G34" s="25">
        <v>18</v>
      </c>
      <c r="H34" s="25">
        <v>21</v>
      </c>
      <c r="I34" s="25">
        <v>19</v>
      </c>
      <c r="J34" s="25">
        <v>20</v>
      </c>
      <c r="K34" s="25">
        <v>20</v>
      </c>
      <c r="L34" s="25">
        <v>21</v>
      </c>
      <c r="M34" s="25">
        <v>20</v>
      </c>
      <c r="N34" s="25">
        <v>22</v>
      </c>
      <c r="O34" s="25">
        <v>25</v>
      </c>
      <c r="P34" s="25">
        <v>25</v>
      </c>
      <c r="Q34" s="214">
        <f t="shared" si="2"/>
        <v>249</v>
      </c>
    </row>
    <row r="35" spans="1:17" ht="15.75" outlineLevel="2" thickBot="1" x14ac:dyDescent="0.3">
      <c r="A35" s="598" t="s">
        <v>0</v>
      </c>
      <c r="B35" s="192" t="s">
        <v>412</v>
      </c>
      <c r="C35" s="95" t="s">
        <v>113</v>
      </c>
      <c r="D35" s="95" t="s">
        <v>236</v>
      </c>
      <c r="E35" s="243">
        <v>6</v>
      </c>
      <c r="F35" s="243">
        <v>6</v>
      </c>
      <c r="G35" s="243">
        <v>5</v>
      </c>
      <c r="H35" s="243">
        <v>6</v>
      </c>
      <c r="I35" s="243">
        <v>4</v>
      </c>
      <c r="J35" s="243">
        <v>5</v>
      </c>
      <c r="K35" s="243">
        <v>6</v>
      </c>
      <c r="L35" s="243">
        <v>3</v>
      </c>
      <c r="M35" s="243">
        <v>4</v>
      </c>
      <c r="N35" s="243">
        <v>6</v>
      </c>
      <c r="O35" s="243">
        <v>7</v>
      </c>
      <c r="P35" s="243">
        <v>7</v>
      </c>
      <c r="Q35" s="214">
        <f t="shared" si="2"/>
        <v>65</v>
      </c>
    </row>
    <row r="36" spans="1:17" ht="16.5" customHeight="1" outlineLevel="1" thickBot="1" x14ac:dyDescent="0.3">
      <c r="A36" s="706"/>
      <c r="B36" s="707" t="s">
        <v>725</v>
      </c>
      <c r="C36" s="632"/>
      <c r="D36" s="632"/>
      <c r="E36" s="632">
        <f t="shared" ref="E36:Q36" si="3">SUBTOTAL(9,E20:E35)</f>
        <v>76</v>
      </c>
      <c r="F36" s="632">
        <f t="shared" si="3"/>
        <v>76</v>
      </c>
      <c r="G36" s="632">
        <f t="shared" si="3"/>
        <v>78</v>
      </c>
      <c r="H36" s="632">
        <f t="shared" si="3"/>
        <v>68</v>
      </c>
      <c r="I36" s="632">
        <f t="shared" si="3"/>
        <v>69</v>
      </c>
      <c r="J36" s="632">
        <f t="shared" si="3"/>
        <v>84</v>
      </c>
      <c r="K36" s="632">
        <f t="shared" si="3"/>
        <v>74</v>
      </c>
      <c r="L36" s="632">
        <f t="shared" si="3"/>
        <v>80</v>
      </c>
      <c r="M36" s="632">
        <f t="shared" si="3"/>
        <v>67</v>
      </c>
      <c r="N36" s="632">
        <f t="shared" si="3"/>
        <v>76</v>
      </c>
      <c r="O36" s="632">
        <f t="shared" si="3"/>
        <v>97</v>
      </c>
      <c r="P36" s="632">
        <f t="shared" si="3"/>
        <v>130</v>
      </c>
      <c r="Q36" s="708">
        <f t="shared" si="3"/>
        <v>975</v>
      </c>
    </row>
    <row r="37" spans="1:17" outlineLevel="2" x14ac:dyDescent="0.25">
      <c r="A37" s="600" t="s">
        <v>0</v>
      </c>
      <c r="B37" s="415" t="s">
        <v>721</v>
      </c>
      <c r="C37" s="77" t="s">
        <v>112</v>
      </c>
      <c r="D37" s="77" t="s">
        <v>235</v>
      </c>
      <c r="E37" s="214">
        <v>17</v>
      </c>
      <c r="F37" s="214">
        <v>17</v>
      </c>
      <c r="G37" s="214">
        <v>14</v>
      </c>
      <c r="H37" s="214">
        <v>10</v>
      </c>
      <c r="I37" s="214">
        <v>10</v>
      </c>
      <c r="J37" s="214">
        <v>14</v>
      </c>
      <c r="K37" s="214">
        <v>14</v>
      </c>
      <c r="L37" s="214">
        <v>19</v>
      </c>
      <c r="M37" s="214">
        <v>15</v>
      </c>
      <c r="N37" s="214">
        <v>12</v>
      </c>
      <c r="O37" s="214">
        <v>19</v>
      </c>
      <c r="P37" s="214">
        <v>21</v>
      </c>
      <c r="Q37" s="214">
        <f t="shared" si="2"/>
        <v>182</v>
      </c>
    </row>
    <row r="38" spans="1:17" outlineLevel="2" x14ac:dyDescent="0.25">
      <c r="A38" s="103" t="s">
        <v>0</v>
      </c>
      <c r="B38" s="20" t="s">
        <v>721</v>
      </c>
      <c r="C38" s="5" t="s">
        <v>112</v>
      </c>
      <c r="D38" s="5" t="s">
        <v>236</v>
      </c>
      <c r="E38" s="25">
        <v>12</v>
      </c>
      <c r="F38" s="25">
        <v>12</v>
      </c>
      <c r="G38" s="25">
        <v>11</v>
      </c>
      <c r="H38" s="25">
        <v>9</v>
      </c>
      <c r="I38" s="25">
        <v>10</v>
      </c>
      <c r="J38" s="25">
        <v>15</v>
      </c>
      <c r="K38" s="25">
        <v>16</v>
      </c>
      <c r="L38" s="25">
        <v>12</v>
      </c>
      <c r="M38" s="25">
        <v>8</v>
      </c>
      <c r="N38" s="25">
        <v>12</v>
      </c>
      <c r="O38" s="25">
        <v>16</v>
      </c>
      <c r="P38" s="25">
        <v>19</v>
      </c>
      <c r="Q38" s="214">
        <f t="shared" si="2"/>
        <v>152</v>
      </c>
    </row>
    <row r="39" spans="1:17" outlineLevel="2" x14ac:dyDescent="0.25">
      <c r="A39" s="103" t="s">
        <v>0</v>
      </c>
      <c r="B39" s="20" t="s">
        <v>721</v>
      </c>
      <c r="C39" s="5" t="s">
        <v>111</v>
      </c>
      <c r="D39" s="5" t="s">
        <v>235</v>
      </c>
      <c r="E39" s="25">
        <v>27</v>
      </c>
      <c r="F39" s="25">
        <v>27</v>
      </c>
      <c r="G39" s="25">
        <v>28</v>
      </c>
      <c r="H39" s="25">
        <v>26</v>
      </c>
      <c r="I39" s="25">
        <v>26</v>
      </c>
      <c r="J39" s="25">
        <v>39</v>
      </c>
      <c r="K39" s="25">
        <v>37</v>
      </c>
      <c r="L39" s="25">
        <v>28</v>
      </c>
      <c r="M39" s="25">
        <v>29</v>
      </c>
      <c r="N39" s="25">
        <v>27</v>
      </c>
      <c r="O39" s="25">
        <v>32</v>
      </c>
      <c r="P39" s="25">
        <v>41</v>
      </c>
      <c r="Q39" s="214">
        <f t="shared" si="2"/>
        <v>367</v>
      </c>
    </row>
    <row r="40" spans="1:17" outlineLevel="2" x14ac:dyDescent="0.25">
      <c r="A40" s="103" t="s">
        <v>0</v>
      </c>
      <c r="B40" s="20" t="s">
        <v>721</v>
      </c>
      <c r="C40" s="5" t="s">
        <v>111</v>
      </c>
      <c r="D40" s="5" t="s">
        <v>236</v>
      </c>
      <c r="E40" s="25">
        <v>21</v>
      </c>
      <c r="F40" s="25">
        <v>21</v>
      </c>
      <c r="G40" s="25">
        <v>23</v>
      </c>
      <c r="H40" s="25">
        <v>27</v>
      </c>
      <c r="I40" s="25">
        <v>23</v>
      </c>
      <c r="J40" s="25">
        <v>32</v>
      </c>
      <c r="K40" s="25">
        <v>33</v>
      </c>
      <c r="L40" s="25">
        <v>25</v>
      </c>
      <c r="M40" s="25">
        <v>28</v>
      </c>
      <c r="N40" s="25">
        <v>26</v>
      </c>
      <c r="O40" s="25">
        <v>28</v>
      </c>
      <c r="P40" s="25">
        <v>34</v>
      </c>
      <c r="Q40" s="214">
        <f t="shared" si="2"/>
        <v>321</v>
      </c>
    </row>
    <row r="41" spans="1:17" outlineLevel="2" x14ac:dyDescent="0.25">
      <c r="A41" s="103" t="s">
        <v>0</v>
      </c>
      <c r="B41" s="20" t="s">
        <v>721</v>
      </c>
      <c r="C41" s="5" t="s">
        <v>110</v>
      </c>
      <c r="D41" s="5" t="s">
        <v>235</v>
      </c>
      <c r="E41" s="25">
        <v>18</v>
      </c>
      <c r="F41" s="25">
        <v>18</v>
      </c>
      <c r="G41" s="25">
        <v>18</v>
      </c>
      <c r="H41" s="25">
        <v>19</v>
      </c>
      <c r="I41" s="25">
        <v>15</v>
      </c>
      <c r="J41" s="25">
        <v>18</v>
      </c>
      <c r="K41" s="25">
        <v>17</v>
      </c>
      <c r="L41" s="25">
        <v>15</v>
      </c>
      <c r="M41" s="25">
        <v>16</v>
      </c>
      <c r="N41" s="25">
        <v>14</v>
      </c>
      <c r="O41" s="25">
        <v>20</v>
      </c>
      <c r="P41" s="25">
        <v>20</v>
      </c>
      <c r="Q41" s="214">
        <f t="shared" si="2"/>
        <v>208</v>
      </c>
    </row>
    <row r="42" spans="1:17" ht="15.75" outlineLevel="2" thickBot="1" x14ac:dyDescent="0.3">
      <c r="A42" s="598" t="s">
        <v>0</v>
      </c>
      <c r="B42" s="192" t="s">
        <v>721</v>
      </c>
      <c r="C42" s="95" t="s">
        <v>110</v>
      </c>
      <c r="D42" s="95" t="s">
        <v>236</v>
      </c>
      <c r="E42" s="243">
        <v>15</v>
      </c>
      <c r="F42" s="243">
        <v>15</v>
      </c>
      <c r="G42" s="243">
        <v>17</v>
      </c>
      <c r="H42" s="243">
        <v>15</v>
      </c>
      <c r="I42" s="243">
        <v>20</v>
      </c>
      <c r="J42" s="243">
        <v>15</v>
      </c>
      <c r="K42" s="243">
        <v>15</v>
      </c>
      <c r="L42" s="243">
        <v>10</v>
      </c>
      <c r="M42" s="243">
        <v>18</v>
      </c>
      <c r="N42" s="243">
        <v>12</v>
      </c>
      <c r="O42" s="243">
        <v>19</v>
      </c>
      <c r="P42" s="243">
        <v>15</v>
      </c>
      <c r="Q42" s="214">
        <f t="shared" si="2"/>
        <v>186</v>
      </c>
    </row>
    <row r="43" spans="1:17" ht="15.75" outlineLevel="1" thickBot="1" x14ac:dyDescent="0.3">
      <c r="A43" s="706"/>
      <c r="B43" s="707" t="s">
        <v>732</v>
      </c>
      <c r="C43" s="632"/>
      <c r="D43" s="632"/>
      <c r="E43" s="632">
        <f t="shared" ref="E43:Q43" si="4">SUBTOTAL(9,E37:E42)</f>
        <v>110</v>
      </c>
      <c r="F43" s="632">
        <f t="shared" si="4"/>
        <v>110</v>
      </c>
      <c r="G43" s="632">
        <f t="shared" si="4"/>
        <v>111</v>
      </c>
      <c r="H43" s="632">
        <f t="shared" si="4"/>
        <v>106</v>
      </c>
      <c r="I43" s="632">
        <f t="shared" si="4"/>
        <v>104</v>
      </c>
      <c r="J43" s="632">
        <f t="shared" si="4"/>
        <v>133</v>
      </c>
      <c r="K43" s="632">
        <f t="shared" si="4"/>
        <v>132</v>
      </c>
      <c r="L43" s="632">
        <f t="shared" si="4"/>
        <v>109</v>
      </c>
      <c r="M43" s="632">
        <f t="shared" si="4"/>
        <v>114</v>
      </c>
      <c r="N43" s="632">
        <f t="shared" si="4"/>
        <v>103</v>
      </c>
      <c r="O43" s="632">
        <f t="shared" si="4"/>
        <v>134</v>
      </c>
      <c r="P43" s="632">
        <f t="shared" si="4"/>
        <v>150</v>
      </c>
      <c r="Q43" s="708">
        <f t="shared" si="4"/>
        <v>1416</v>
      </c>
    </row>
    <row r="44" spans="1:17" outlineLevel="2" x14ac:dyDescent="0.25">
      <c r="A44" s="600" t="s">
        <v>0</v>
      </c>
      <c r="B44" s="415" t="s">
        <v>413</v>
      </c>
      <c r="C44" s="77" t="s">
        <v>109</v>
      </c>
      <c r="D44" s="77" t="s">
        <v>235</v>
      </c>
      <c r="E44" s="214" t="s">
        <v>145</v>
      </c>
      <c r="F44" s="214" t="s">
        <v>145</v>
      </c>
      <c r="G44" s="214" t="s">
        <v>145</v>
      </c>
      <c r="H44" s="214" t="s">
        <v>145</v>
      </c>
      <c r="I44" s="214" t="s">
        <v>145</v>
      </c>
      <c r="J44" s="214" t="s">
        <v>145</v>
      </c>
      <c r="K44" s="214" t="s">
        <v>145</v>
      </c>
      <c r="L44" s="214" t="s">
        <v>145</v>
      </c>
      <c r="M44" s="214" t="s">
        <v>145</v>
      </c>
      <c r="N44" s="214" t="s">
        <v>145</v>
      </c>
      <c r="O44" s="214" t="s">
        <v>145</v>
      </c>
      <c r="P44" s="214" t="s">
        <v>145</v>
      </c>
      <c r="Q44" s="214">
        <f t="shared" si="2"/>
        <v>0</v>
      </c>
    </row>
    <row r="45" spans="1:17" outlineLevel="2" x14ac:dyDescent="0.25">
      <c r="A45" s="103" t="s">
        <v>0</v>
      </c>
      <c r="B45" s="20" t="s">
        <v>413</v>
      </c>
      <c r="C45" s="5" t="s">
        <v>109</v>
      </c>
      <c r="D45" s="5" t="s">
        <v>236</v>
      </c>
      <c r="E45" s="25" t="s">
        <v>145</v>
      </c>
      <c r="F45" s="25" t="s">
        <v>145</v>
      </c>
      <c r="G45" s="25" t="s">
        <v>145</v>
      </c>
      <c r="H45" s="25" t="s">
        <v>145</v>
      </c>
      <c r="I45" s="25" t="s">
        <v>145</v>
      </c>
      <c r="J45" s="25" t="s">
        <v>145</v>
      </c>
      <c r="K45" s="25" t="s">
        <v>145</v>
      </c>
      <c r="L45" s="25" t="s">
        <v>145</v>
      </c>
      <c r="M45" s="25" t="s">
        <v>145</v>
      </c>
      <c r="N45" s="25" t="s">
        <v>145</v>
      </c>
      <c r="O45" s="25" t="s">
        <v>145</v>
      </c>
      <c r="P45" s="25" t="s">
        <v>145</v>
      </c>
      <c r="Q45" s="214">
        <f t="shared" si="2"/>
        <v>0</v>
      </c>
    </row>
    <row r="46" spans="1:17" outlineLevel="2" x14ac:dyDescent="0.25">
      <c r="A46" s="103" t="s">
        <v>0</v>
      </c>
      <c r="B46" s="20" t="s">
        <v>413</v>
      </c>
      <c r="C46" s="5" t="s">
        <v>108</v>
      </c>
      <c r="D46" s="5" t="s">
        <v>235</v>
      </c>
      <c r="E46" s="25">
        <v>26</v>
      </c>
      <c r="F46" s="25">
        <v>26</v>
      </c>
      <c r="G46" s="25">
        <v>26</v>
      </c>
      <c r="H46" s="25">
        <v>26</v>
      </c>
      <c r="I46" s="25">
        <v>26</v>
      </c>
      <c r="J46" s="25">
        <v>26</v>
      </c>
      <c r="K46" s="25">
        <v>26</v>
      </c>
      <c r="L46" s="25">
        <v>26</v>
      </c>
      <c r="M46" s="25">
        <v>26</v>
      </c>
      <c r="N46" s="25">
        <v>26</v>
      </c>
      <c r="O46" s="25">
        <v>26</v>
      </c>
      <c r="P46" s="25">
        <v>26</v>
      </c>
      <c r="Q46" s="214">
        <f t="shared" si="2"/>
        <v>312</v>
      </c>
    </row>
    <row r="47" spans="1:17" outlineLevel="2" x14ac:dyDescent="0.25">
      <c r="A47" s="103" t="s">
        <v>0</v>
      </c>
      <c r="B47" s="20" t="s">
        <v>413</v>
      </c>
      <c r="C47" s="5" t="s">
        <v>108</v>
      </c>
      <c r="D47" s="5" t="s">
        <v>236</v>
      </c>
      <c r="E47" s="25">
        <v>25</v>
      </c>
      <c r="F47" s="25">
        <v>25</v>
      </c>
      <c r="G47" s="25">
        <v>25</v>
      </c>
      <c r="H47" s="25">
        <v>25</v>
      </c>
      <c r="I47" s="25">
        <v>25</v>
      </c>
      <c r="J47" s="25">
        <v>25</v>
      </c>
      <c r="K47" s="25">
        <v>25</v>
      </c>
      <c r="L47" s="25">
        <v>25</v>
      </c>
      <c r="M47" s="25">
        <v>25</v>
      </c>
      <c r="N47" s="25">
        <v>25</v>
      </c>
      <c r="O47" s="25">
        <v>25</v>
      </c>
      <c r="P47" s="25">
        <v>25</v>
      </c>
      <c r="Q47" s="214">
        <f t="shared" si="2"/>
        <v>300</v>
      </c>
    </row>
    <row r="48" spans="1:17" outlineLevel="2" x14ac:dyDescent="0.25">
      <c r="A48" s="103" t="s">
        <v>0</v>
      </c>
      <c r="B48" s="20" t="s">
        <v>413</v>
      </c>
      <c r="C48" s="5" t="s">
        <v>107</v>
      </c>
      <c r="D48" s="5" t="s">
        <v>235</v>
      </c>
      <c r="E48" s="25">
        <v>35</v>
      </c>
      <c r="F48" s="25">
        <v>35</v>
      </c>
      <c r="G48" s="25">
        <v>30</v>
      </c>
      <c r="H48" s="25">
        <v>32</v>
      </c>
      <c r="I48" s="25">
        <v>25</v>
      </c>
      <c r="J48" s="25">
        <v>25</v>
      </c>
      <c r="K48" s="25">
        <v>30</v>
      </c>
      <c r="L48" s="25">
        <v>20</v>
      </c>
      <c r="M48" s="25">
        <v>25</v>
      </c>
      <c r="N48" s="25">
        <v>28</v>
      </c>
      <c r="O48" s="25">
        <v>30</v>
      </c>
      <c r="P48" s="25">
        <v>40</v>
      </c>
      <c r="Q48" s="214">
        <f t="shared" si="2"/>
        <v>355</v>
      </c>
    </row>
    <row r="49" spans="1:17" outlineLevel="2" x14ac:dyDescent="0.25">
      <c r="A49" s="103" t="s">
        <v>0</v>
      </c>
      <c r="B49" s="20" t="s">
        <v>413</v>
      </c>
      <c r="C49" s="5" t="s">
        <v>107</v>
      </c>
      <c r="D49" s="5" t="s">
        <v>236</v>
      </c>
      <c r="E49" s="25">
        <v>10</v>
      </c>
      <c r="F49" s="25">
        <v>10</v>
      </c>
      <c r="G49" s="25">
        <v>12</v>
      </c>
      <c r="H49" s="25">
        <v>15</v>
      </c>
      <c r="I49" s="25">
        <v>18</v>
      </c>
      <c r="J49" s="25">
        <v>15</v>
      </c>
      <c r="K49" s="25">
        <v>15</v>
      </c>
      <c r="L49" s="25">
        <v>10</v>
      </c>
      <c r="M49" s="25">
        <v>12</v>
      </c>
      <c r="N49" s="25">
        <v>12</v>
      </c>
      <c r="O49" s="25">
        <v>15</v>
      </c>
      <c r="P49" s="25">
        <v>20</v>
      </c>
      <c r="Q49" s="214">
        <f t="shared" si="2"/>
        <v>164</v>
      </c>
    </row>
    <row r="50" spans="1:17" outlineLevel="2" x14ac:dyDescent="0.25">
      <c r="A50" s="103" t="s">
        <v>0</v>
      </c>
      <c r="B50" s="20" t="s">
        <v>413</v>
      </c>
      <c r="C50" s="5" t="s">
        <v>106</v>
      </c>
      <c r="D50" s="5" t="s">
        <v>235</v>
      </c>
      <c r="E50" s="25">
        <v>8</v>
      </c>
      <c r="F50" s="25">
        <v>8</v>
      </c>
      <c r="G50" s="25">
        <v>5</v>
      </c>
      <c r="H50" s="25">
        <v>4</v>
      </c>
      <c r="I50" s="25">
        <v>7</v>
      </c>
      <c r="J50" s="25">
        <v>11</v>
      </c>
      <c r="K50" s="25">
        <v>7</v>
      </c>
      <c r="L50" s="25">
        <v>5</v>
      </c>
      <c r="M50" s="25">
        <v>6</v>
      </c>
      <c r="N50" s="25">
        <v>7</v>
      </c>
      <c r="O50" s="25">
        <v>6</v>
      </c>
      <c r="P50" s="25">
        <v>7</v>
      </c>
      <c r="Q50" s="214">
        <f t="shared" si="2"/>
        <v>81</v>
      </c>
    </row>
    <row r="51" spans="1:17" outlineLevel="2" x14ac:dyDescent="0.25">
      <c r="A51" s="103" t="s">
        <v>0</v>
      </c>
      <c r="B51" s="20" t="s">
        <v>413</v>
      </c>
      <c r="C51" s="5" t="s">
        <v>106</v>
      </c>
      <c r="D51" s="5" t="s">
        <v>236</v>
      </c>
      <c r="E51" s="25">
        <v>1</v>
      </c>
      <c r="F51" s="25">
        <v>1</v>
      </c>
      <c r="G51" s="25">
        <v>2</v>
      </c>
      <c r="H51" s="25">
        <v>1</v>
      </c>
      <c r="I51" s="25">
        <v>1</v>
      </c>
      <c r="J51" s="25">
        <v>2</v>
      </c>
      <c r="K51" s="25">
        <v>4</v>
      </c>
      <c r="L51" s="25">
        <v>2</v>
      </c>
      <c r="M51" s="25">
        <v>4</v>
      </c>
      <c r="N51" s="25">
        <v>3</v>
      </c>
      <c r="O51" s="25">
        <v>4</v>
      </c>
      <c r="P51" s="25">
        <v>5</v>
      </c>
      <c r="Q51" s="214">
        <f t="shared" si="2"/>
        <v>30</v>
      </c>
    </row>
    <row r="52" spans="1:17" outlineLevel="2" x14ac:dyDescent="0.25">
      <c r="A52" s="103" t="s">
        <v>0</v>
      </c>
      <c r="B52" s="20" t="s">
        <v>413</v>
      </c>
      <c r="C52" s="5" t="s">
        <v>105</v>
      </c>
      <c r="D52" s="5" t="s">
        <v>235</v>
      </c>
      <c r="E52" s="25">
        <v>8</v>
      </c>
      <c r="F52" s="25">
        <v>8</v>
      </c>
      <c r="G52" s="25">
        <v>8</v>
      </c>
      <c r="H52" s="25">
        <v>11</v>
      </c>
      <c r="I52" s="25">
        <v>12</v>
      </c>
      <c r="J52" s="25">
        <v>12</v>
      </c>
      <c r="K52" s="25">
        <v>13</v>
      </c>
      <c r="L52" s="25">
        <v>17</v>
      </c>
      <c r="M52" s="25">
        <v>9</v>
      </c>
      <c r="N52" s="25">
        <v>12</v>
      </c>
      <c r="O52" s="25">
        <v>12</v>
      </c>
      <c r="P52" s="25">
        <v>20</v>
      </c>
      <c r="Q52" s="214">
        <f t="shared" si="2"/>
        <v>142</v>
      </c>
    </row>
    <row r="53" spans="1:17" outlineLevel="2" x14ac:dyDescent="0.25">
      <c r="A53" s="103" t="s">
        <v>0</v>
      </c>
      <c r="B53" s="20" t="s">
        <v>413</v>
      </c>
      <c r="C53" s="5" t="s">
        <v>105</v>
      </c>
      <c r="D53" s="5" t="s">
        <v>236</v>
      </c>
      <c r="E53" s="25">
        <v>10</v>
      </c>
      <c r="F53" s="25">
        <v>10</v>
      </c>
      <c r="G53" s="25">
        <v>9</v>
      </c>
      <c r="H53" s="25">
        <v>9</v>
      </c>
      <c r="I53" s="25">
        <v>9</v>
      </c>
      <c r="J53" s="25">
        <v>8</v>
      </c>
      <c r="K53" s="25">
        <v>9</v>
      </c>
      <c r="L53" s="25">
        <v>12</v>
      </c>
      <c r="M53" s="25">
        <v>10</v>
      </c>
      <c r="N53" s="25">
        <v>5</v>
      </c>
      <c r="O53" s="25">
        <v>12</v>
      </c>
      <c r="P53" s="25">
        <v>12</v>
      </c>
      <c r="Q53" s="214">
        <f t="shared" si="2"/>
        <v>115</v>
      </c>
    </row>
    <row r="54" spans="1:17" outlineLevel="2" x14ac:dyDescent="0.25">
      <c r="A54" s="103" t="s">
        <v>0</v>
      </c>
      <c r="B54" s="20" t="s">
        <v>413</v>
      </c>
      <c r="C54" s="5" t="s">
        <v>104</v>
      </c>
      <c r="D54" s="5" t="s">
        <v>235</v>
      </c>
      <c r="E54" s="25">
        <v>6</v>
      </c>
      <c r="F54" s="25">
        <v>6</v>
      </c>
      <c r="G54" s="25">
        <v>5</v>
      </c>
      <c r="H54" s="25">
        <v>6</v>
      </c>
      <c r="I54" s="25">
        <v>7</v>
      </c>
      <c r="J54" s="25">
        <v>6</v>
      </c>
      <c r="K54" s="25">
        <v>6</v>
      </c>
      <c r="L54" s="25">
        <v>9</v>
      </c>
      <c r="M54" s="25">
        <v>6</v>
      </c>
      <c r="N54" s="25">
        <v>6</v>
      </c>
      <c r="O54" s="25">
        <v>6</v>
      </c>
      <c r="P54" s="25">
        <v>11</v>
      </c>
      <c r="Q54" s="214">
        <f t="shared" si="2"/>
        <v>80</v>
      </c>
    </row>
    <row r="55" spans="1:17" outlineLevel="2" x14ac:dyDescent="0.25">
      <c r="A55" s="103" t="s">
        <v>0</v>
      </c>
      <c r="B55" s="20" t="s">
        <v>413</v>
      </c>
      <c r="C55" s="5" t="s">
        <v>104</v>
      </c>
      <c r="D55" s="5" t="s">
        <v>236</v>
      </c>
      <c r="E55" s="25">
        <v>5</v>
      </c>
      <c r="F55" s="25">
        <v>5</v>
      </c>
      <c r="G55" s="25">
        <v>4</v>
      </c>
      <c r="H55" s="25">
        <v>4</v>
      </c>
      <c r="I55" s="25">
        <v>4</v>
      </c>
      <c r="J55" s="25">
        <v>5</v>
      </c>
      <c r="K55" s="25">
        <v>4</v>
      </c>
      <c r="L55" s="25">
        <v>7</v>
      </c>
      <c r="M55" s="25">
        <v>4</v>
      </c>
      <c r="N55" s="25">
        <v>4</v>
      </c>
      <c r="O55" s="25">
        <v>4</v>
      </c>
      <c r="P55" s="25">
        <v>8</v>
      </c>
      <c r="Q55" s="214">
        <f t="shared" si="2"/>
        <v>58</v>
      </c>
    </row>
    <row r="56" spans="1:17" outlineLevel="2" x14ac:dyDescent="0.25">
      <c r="A56" s="103" t="s">
        <v>0</v>
      </c>
      <c r="B56" s="20" t="s">
        <v>413</v>
      </c>
      <c r="C56" s="5" t="s">
        <v>103</v>
      </c>
      <c r="D56" s="5" t="s">
        <v>235</v>
      </c>
      <c r="E56" s="25">
        <v>40</v>
      </c>
      <c r="F56" s="25">
        <v>40</v>
      </c>
      <c r="G56" s="25">
        <v>35</v>
      </c>
      <c r="H56" s="25">
        <v>40</v>
      </c>
      <c r="I56" s="25">
        <v>40</v>
      </c>
      <c r="J56" s="25">
        <v>35</v>
      </c>
      <c r="K56" s="25">
        <v>40</v>
      </c>
      <c r="L56" s="25">
        <v>40</v>
      </c>
      <c r="M56" s="25">
        <v>40</v>
      </c>
      <c r="N56" s="25">
        <v>43</v>
      </c>
      <c r="O56" s="25">
        <v>38</v>
      </c>
      <c r="P56" s="25" t="s">
        <v>145</v>
      </c>
      <c r="Q56" s="214">
        <f t="shared" si="2"/>
        <v>431</v>
      </c>
    </row>
    <row r="57" spans="1:17" outlineLevel="2" x14ac:dyDescent="0.25">
      <c r="A57" s="103" t="s">
        <v>0</v>
      </c>
      <c r="B57" s="20" t="s">
        <v>413</v>
      </c>
      <c r="C57" s="5" t="s">
        <v>103</v>
      </c>
      <c r="D57" s="5" t="s">
        <v>236</v>
      </c>
      <c r="E57" s="25">
        <v>30</v>
      </c>
      <c r="F57" s="25">
        <v>30</v>
      </c>
      <c r="G57" s="25">
        <v>35</v>
      </c>
      <c r="H57" s="25">
        <v>30</v>
      </c>
      <c r="I57" s="25">
        <v>30</v>
      </c>
      <c r="J57" s="25">
        <v>35</v>
      </c>
      <c r="K57" s="25">
        <v>30</v>
      </c>
      <c r="L57" s="25">
        <v>35</v>
      </c>
      <c r="M57" s="25">
        <v>35</v>
      </c>
      <c r="N57" s="25">
        <v>30</v>
      </c>
      <c r="O57" s="25">
        <v>32</v>
      </c>
      <c r="P57" s="25" t="s">
        <v>145</v>
      </c>
      <c r="Q57" s="214">
        <f t="shared" si="2"/>
        <v>352</v>
      </c>
    </row>
    <row r="58" spans="1:17" outlineLevel="2" x14ac:dyDescent="0.25">
      <c r="A58" s="103" t="s">
        <v>0</v>
      </c>
      <c r="B58" s="20" t="s">
        <v>413</v>
      </c>
      <c r="C58" s="5" t="s">
        <v>102</v>
      </c>
      <c r="D58" s="5" t="s">
        <v>235</v>
      </c>
      <c r="E58" s="25">
        <v>425</v>
      </c>
      <c r="F58" s="25">
        <v>425</v>
      </c>
      <c r="G58" s="25">
        <v>444</v>
      </c>
      <c r="H58" s="25">
        <v>415</v>
      </c>
      <c r="I58" s="25">
        <v>430</v>
      </c>
      <c r="J58" s="25">
        <v>525</v>
      </c>
      <c r="K58" s="25">
        <v>520</v>
      </c>
      <c r="L58" s="25">
        <v>480</v>
      </c>
      <c r="M58" s="25">
        <v>468</v>
      </c>
      <c r="N58" s="25">
        <v>442</v>
      </c>
      <c r="O58" s="25">
        <v>425</v>
      </c>
      <c r="P58" s="25">
        <v>430</v>
      </c>
      <c r="Q58" s="214">
        <f t="shared" si="2"/>
        <v>5429</v>
      </c>
    </row>
    <row r="59" spans="1:17" outlineLevel="2" x14ac:dyDescent="0.25">
      <c r="A59" s="103" t="s">
        <v>0</v>
      </c>
      <c r="B59" s="20" t="s">
        <v>413</v>
      </c>
      <c r="C59" s="5" t="s">
        <v>102</v>
      </c>
      <c r="D59" s="5" t="s">
        <v>236</v>
      </c>
      <c r="E59" s="25">
        <v>311</v>
      </c>
      <c r="F59" s="25">
        <v>311</v>
      </c>
      <c r="G59" s="25">
        <v>412</v>
      </c>
      <c r="H59" s="25">
        <v>405</v>
      </c>
      <c r="I59" s="25">
        <v>475</v>
      </c>
      <c r="J59" s="25">
        <v>523</v>
      </c>
      <c r="K59" s="25">
        <v>410</v>
      </c>
      <c r="L59" s="25">
        <v>415</v>
      </c>
      <c r="M59" s="25">
        <v>412</v>
      </c>
      <c r="N59" s="25">
        <v>398</v>
      </c>
      <c r="O59" s="25">
        <v>395</v>
      </c>
      <c r="P59" s="25">
        <v>400</v>
      </c>
      <c r="Q59" s="214">
        <f t="shared" si="2"/>
        <v>4867</v>
      </c>
    </row>
    <row r="60" spans="1:17" outlineLevel="2" x14ac:dyDescent="0.25">
      <c r="A60" s="103" t="s">
        <v>0</v>
      </c>
      <c r="B60" s="20" t="s">
        <v>413</v>
      </c>
      <c r="C60" s="5" t="s">
        <v>20</v>
      </c>
      <c r="D60" s="5" t="s">
        <v>235</v>
      </c>
      <c r="E60" s="25" t="s">
        <v>145</v>
      </c>
      <c r="F60" s="25" t="s">
        <v>145</v>
      </c>
      <c r="G60" s="25" t="s">
        <v>145</v>
      </c>
      <c r="H60" s="25" t="s">
        <v>145</v>
      </c>
      <c r="I60" s="25" t="s">
        <v>145</v>
      </c>
      <c r="J60" s="25" t="s">
        <v>145</v>
      </c>
      <c r="K60" s="25" t="s">
        <v>145</v>
      </c>
      <c r="L60" s="25" t="s">
        <v>145</v>
      </c>
      <c r="M60" s="25" t="s">
        <v>145</v>
      </c>
      <c r="N60" s="25" t="s">
        <v>145</v>
      </c>
      <c r="O60" s="25" t="s">
        <v>145</v>
      </c>
      <c r="P60" s="25" t="s">
        <v>145</v>
      </c>
      <c r="Q60" s="214">
        <f t="shared" si="2"/>
        <v>0</v>
      </c>
    </row>
    <row r="61" spans="1:17" outlineLevel="2" x14ac:dyDescent="0.25">
      <c r="A61" s="103" t="s">
        <v>0</v>
      </c>
      <c r="B61" s="20" t="s">
        <v>413</v>
      </c>
      <c r="C61" s="5" t="s">
        <v>20</v>
      </c>
      <c r="D61" s="5" t="s">
        <v>236</v>
      </c>
      <c r="E61" s="25" t="s">
        <v>145</v>
      </c>
      <c r="F61" s="25" t="s">
        <v>145</v>
      </c>
      <c r="G61" s="25" t="s">
        <v>145</v>
      </c>
      <c r="H61" s="25" t="s">
        <v>145</v>
      </c>
      <c r="I61" s="25" t="s">
        <v>145</v>
      </c>
      <c r="J61" s="25" t="s">
        <v>145</v>
      </c>
      <c r="K61" s="25" t="s">
        <v>145</v>
      </c>
      <c r="L61" s="25" t="s">
        <v>145</v>
      </c>
      <c r="M61" s="25" t="s">
        <v>145</v>
      </c>
      <c r="N61" s="25" t="s">
        <v>145</v>
      </c>
      <c r="O61" s="25" t="s">
        <v>145</v>
      </c>
      <c r="P61" s="25" t="s">
        <v>145</v>
      </c>
      <c r="Q61" s="214">
        <f t="shared" si="2"/>
        <v>0</v>
      </c>
    </row>
    <row r="62" spans="1:17" outlineLevel="2" x14ac:dyDescent="0.25">
      <c r="A62" s="103" t="s">
        <v>0</v>
      </c>
      <c r="B62" s="20" t="s">
        <v>413</v>
      </c>
      <c r="C62" s="5" t="s">
        <v>101</v>
      </c>
      <c r="D62" s="5" t="s">
        <v>235</v>
      </c>
      <c r="E62" s="25" t="s">
        <v>145</v>
      </c>
      <c r="F62" s="25" t="s">
        <v>145</v>
      </c>
      <c r="G62" s="25" t="s">
        <v>145</v>
      </c>
      <c r="H62" s="25" t="s">
        <v>145</v>
      </c>
      <c r="I62" s="25" t="s">
        <v>145</v>
      </c>
      <c r="J62" s="25" t="s">
        <v>145</v>
      </c>
      <c r="K62" s="25" t="s">
        <v>145</v>
      </c>
      <c r="L62" s="25" t="s">
        <v>145</v>
      </c>
      <c r="M62" s="25" t="s">
        <v>145</v>
      </c>
      <c r="N62" s="25" t="s">
        <v>145</v>
      </c>
      <c r="O62" s="25" t="s">
        <v>145</v>
      </c>
      <c r="P62" s="25" t="s">
        <v>145</v>
      </c>
      <c r="Q62" s="214">
        <f t="shared" si="2"/>
        <v>0</v>
      </c>
    </row>
    <row r="63" spans="1:17" outlineLevel="2" x14ac:dyDescent="0.25">
      <c r="A63" s="103" t="s">
        <v>0</v>
      </c>
      <c r="B63" s="20" t="s">
        <v>413</v>
      </c>
      <c r="C63" s="5" t="s">
        <v>101</v>
      </c>
      <c r="D63" s="5" t="s">
        <v>236</v>
      </c>
      <c r="E63" s="25" t="s">
        <v>145</v>
      </c>
      <c r="F63" s="25" t="s">
        <v>145</v>
      </c>
      <c r="G63" s="25" t="s">
        <v>145</v>
      </c>
      <c r="H63" s="25" t="s">
        <v>145</v>
      </c>
      <c r="I63" s="25" t="s">
        <v>145</v>
      </c>
      <c r="J63" s="25" t="s">
        <v>145</v>
      </c>
      <c r="K63" s="25" t="s">
        <v>145</v>
      </c>
      <c r="L63" s="25" t="s">
        <v>145</v>
      </c>
      <c r="M63" s="25" t="s">
        <v>145</v>
      </c>
      <c r="N63" s="25" t="s">
        <v>145</v>
      </c>
      <c r="O63" s="25" t="s">
        <v>145</v>
      </c>
      <c r="P63" s="25" t="s">
        <v>145</v>
      </c>
      <c r="Q63" s="214">
        <f t="shared" si="2"/>
        <v>0</v>
      </c>
    </row>
    <row r="64" spans="1:17" outlineLevel="2" x14ac:dyDescent="0.25">
      <c r="A64" s="103" t="s">
        <v>0</v>
      </c>
      <c r="B64" s="20" t="s">
        <v>413</v>
      </c>
      <c r="C64" s="5" t="s">
        <v>100</v>
      </c>
      <c r="D64" s="5" t="s">
        <v>235</v>
      </c>
      <c r="E64" s="25">
        <v>5</v>
      </c>
      <c r="F64" s="25">
        <v>5</v>
      </c>
      <c r="G64" s="25">
        <v>5</v>
      </c>
      <c r="H64" s="25">
        <v>5</v>
      </c>
      <c r="I64" s="25">
        <v>5</v>
      </c>
      <c r="J64" s="25">
        <v>5</v>
      </c>
      <c r="K64" s="25">
        <v>5</v>
      </c>
      <c r="L64" s="25">
        <v>5</v>
      </c>
      <c r="M64" s="25">
        <v>5</v>
      </c>
      <c r="N64" s="25">
        <v>5</v>
      </c>
      <c r="O64" s="25">
        <v>5</v>
      </c>
      <c r="P64" s="25">
        <v>7</v>
      </c>
      <c r="Q64" s="214">
        <f t="shared" si="2"/>
        <v>62</v>
      </c>
    </row>
    <row r="65" spans="1:17" outlineLevel="2" x14ac:dyDescent="0.25">
      <c r="A65" s="103" t="s">
        <v>0</v>
      </c>
      <c r="B65" s="20" t="s">
        <v>413</v>
      </c>
      <c r="C65" s="5" t="s">
        <v>100</v>
      </c>
      <c r="D65" s="5" t="s">
        <v>236</v>
      </c>
      <c r="E65" s="25">
        <v>5</v>
      </c>
      <c r="F65" s="25">
        <v>5</v>
      </c>
      <c r="G65" s="25">
        <v>5</v>
      </c>
      <c r="H65" s="25">
        <v>5</v>
      </c>
      <c r="I65" s="25">
        <v>5</v>
      </c>
      <c r="J65" s="25">
        <v>5</v>
      </c>
      <c r="K65" s="25">
        <v>5</v>
      </c>
      <c r="L65" s="25">
        <v>5</v>
      </c>
      <c r="M65" s="25">
        <v>5</v>
      </c>
      <c r="N65" s="25">
        <v>5</v>
      </c>
      <c r="O65" s="25">
        <v>5</v>
      </c>
      <c r="P65" s="25">
        <v>7</v>
      </c>
      <c r="Q65" s="214">
        <f t="shared" si="2"/>
        <v>62</v>
      </c>
    </row>
    <row r="66" spans="1:17" outlineLevel="2" x14ac:dyDescent="0.25">
      <c r="A66" s="103" t="s">
        <v>0</v>
      </c>
      <c r="B66" s="20" t="s">
        <v>413</v>
      </c>
      <c r="C66" s="5" t="s">
        <v>99</v>
      </c>
      <c r="D66" s="5" t="s">
        <v>235</v>
      </c>
      <c r="E66" s="25">
        <v>83</v>
      </c>
      <c r="F66" s="25">
        <v>83</v>
      </c>
      <c r="G66" s="25">
        <v>104</v>
      </c>
      <c r="H66" s="25">
        <v>115</v>
      </c>
      <c r="I66" s="25">
        <v>102</v>
      </c>
      <c r="J66" s="25">
        <v>116</v>
      </c>
      <c r="K66" s="25">
        <v>123</v>
      </c>
      <c r="L66" s="25">
        <v>120</v>
      </c>
      <c r="M66" s="25">
        <v>114</v>
      </c>
      <c r="N66" s="25">
        <v>119</v>
      </c>
      <c r="O66" s="25">
        <v>132</v>
      </c>
      <c r="P66" s="25">
        <v>135</v>
      </c>
      <c r="Q66" s="214">
        <f t="shared" si="2"/>
        <v>1346</v>
      </c>
    </row>
    <row r="67" spans="1:17" ht="15.75" outlineLevel="2" thickBot="1" x14ac:dyDescent="0.3">
      <c r="A67" s="598" t="s">
        <v>0</v>
      </c>
      <c r="B67" s="192" t="s">
        <v>413</v>
      </c>
      <c r="C67" s="95" t="s">
        <v>99</v>
      </c>
      <c r="D67" s="95" t="s">
        <v>236</v>
      </c>
      <c r="E67" s="243">
        <v>72</v>
      </c>
      <c r="F67" s="243">
        <v>72</v>
      </c>
      <c r="G67" s="243">
        <v>68</v>
      </c>
      <c r="H67" s="243">
        <v>98</v>
      </c>
      <c r="I67" s="243">
        <v>86</v>
      </c>
      <c r="J67" s="243">
        <v>87</v>
      </c>
      <c r="K67" s="243">
        <v>89</v>
      </c>
      <c r="L67" s="243">
        <v>84</v>
      </c>
      <c r="M67" s="243">
        <v>88</v>
      </c>
      <c r="N67" s="243">
        <v>75</v>
      </c>
      <c r="O67" s="243">
        <v>80</v>
      </c>
      <c r="P67" s="243">
        <v>80</v>
      </c>
      <c r="Q67" s="214">
        <f t="shared" si="2"/>
        <v>979</v>
      </c>
    </row>
    <row r="68" spans="1:17" ht="15.75" outlineLevel="1" thickBot="1" x14ac:dyDescent="0.3">
      <c r="A68" s="706"/>
      <c r="B68" s="707" t="s">
        <v>726</v>
      </c>
      <c r="C68" s="632"/>
      <c r="D68" s="632"/>
      <c r="E68" s="632">
        <f t="shared" ref="E68:Q68" si="5">SUBTOTAL(9,E44:E67)</f>
        <v>1105</v>
      </c>
      <c r="F68" s="632">
        <f t="shared" si="5"/>
        <v>1105</v>
      </c>
      <c r="G68" s="632">
        <f t="shared" si="5"/>
        <v>1234</v>
      </c>
      <c r="H68" s="632">
        <f t="shared" si="5"/>
        <v>1246</v>
      </c>
      <c r="I68" s="632">
        <f t="shared" si="5"/>
        <v>1307</v>
      </c>
      <c r="J68" s="632">
        <f t="shared" si="5"/>
        <v>1466</v>
      </c>
      <c r="K68" s="632">
        <f t="shared" si="5"/>
        <v>1361</v>
      </c>
      <c r="L68" s="632">
        <f t="shared" si="5"/>
        <v>1317</v>
      </c>
      <c r="M68" s="632">
        <f t="shared" si="5"/>
        <v>1294</v>
      </c>
      <c r="N68" s="632">
        <f t="shared" si="5"/>
        <v>1245</v>
      </c>
      <c r="O68" s="632">
        <f t="shared" si="5"/>
        <v>1252</v>
      </c>
      <c r="P68" s="632">
        <f t="shared" si="5"/>
        <v>1233</v>
      </c>
      <c r="Q68" s="708">
        <f t="shared" si="5"/>
        <v>15165</v>
      </c>
    </row>
    <row r="69" spans="1:17" outlineLevel="2" x14ac:dyDescent="0.25">
      <c r="A69" s="600" t="s">
        <v>0</v>
      </c>
      <c r="B69" s="415" t="s">
        <v>423</v>
      </c>
      <c r="C69" s="77" t="s">
        <v>19</v>
      </c>
      <c r="D69" s="77" t="s">
        <v>235</v>
      </c>
      <c r="E69" s="214">
        <v>10</v>
      </c>
      <c r="F69" s="214">
        <v>10</v>
      </c>
      <c r="G69" s="214">
        <v>12</v>
      </c>
      <c r="H69" s="214">
        <v>9</v>
      </c>
      <c r="I69" s="214">
        <v>7</v>
      </c>
      <c r="J69" s="214">
        <v>9</v>
      </c>
      <c r="K69" s="214">
        <v>9</v>
      </c>
      <c r="L69" s="214">
        <v>7</v>
      </c>
      <c r="M69" s="214">
        <v>7</v>
      </c>
      <c r="N69" s="214">
        <v>10</v>
      </c>
      <c r="O69" s="214">
        <v>9</v>
      </c>
      <c r="P69" s="214">
        <v>7</v>
      </c>
      <c r="Q69" s="214">
        <f t="shared" si="2"/>
        <v>106</v>
      </c>
    </row>
    <row r="70" spans="1:17" outlineLevel="2" x14ac:dyDescent="0.25">
      <c r="A70" s="103" t="s">
        <v>0</v>
      </c>
      <c r="B70" s="20" t="s">
        <v>423</v>
      </c>
      <c r="C70" s="5" t="s">
        <v>19</v>
      </c>
      <c r="D70" s="5" t="s">
        <v>236</v>
      </c>
      <c r="E70" s="25">
        <v>9</v>
      </c>
      <c r="F70" s="25">
        <v>9</v>
      </c>
      <c r="G70" s="25">
        <v>8</v>
      </c>
      <c r="H70" s="25">
        <v>9</v>
      </c>
      <c r="I70" s="25">
        <v>8</v>
      </c>
      <c r="J70" s="25">
        <v>6</v>
      </c>
      <c r="K70" s="25">
        <v>5</v>
      </c>
      <c r="L70" s="25">
        <v>6</v>
      </c>
      <c r="M70" s="25">
        <v>8</v>
      </c>
      <c r="N70" s="25">
        <v>9</v>
      </c>
      <c r="O70" s="25">
        <v>8</v>
      </c>
      <c r="P70" s="25">
        <v>9</v>
      </c>
      <c r="Q70" s="214">
        <f t="shared" si="2"/>
        <v>94</v>
      </c>
    </row>
    <row r="71" spans="1:17" outlineLevel="2" x14ac:dyDescent="0.25">
      <c r="A71" s="103" t="s">
        <v>0</v>
      </c>
      <c r="B71" s="20" t="s">
        <v>423</v>
      </c>
      <c r="C71" s="5" t="s">
        <v>18</v>
      </c>
      <c r="D71" s="5" t="s">
        <v>235</v>
      </c>
      <c r="E71" s="25">
        <v>18</v>
      </c>
      <c r="F71" s="25">
        <v>18</v>
      </c>
      <c r="G71" s="25">
        <v>14</v>
      </c>
      <c r="H71" s="25">
        <v>13</v>
      </c>
      <c r="I71" s="25">
        <v>13</v>
      </c>
      <c r="J71" s="25">
        <v>11</v>
      </c>
      <c r="K71" s="25">
        <v>8</v>
      </c>
      <c r="L71" s="25">
        <v>15</v>
      </c>
      <c r="M71" s="25">
        <v>35</v>
      </c>
      <c r="N71" s="25">
        <v>35</v>
      </c>
      <c r="O71" s="25">
        <v>25</v>
      </c>
      <c r="P71" s="25">
        <v>30</v>
      </c>
      <c r="Q71" s="214">
        <f t="shared" si="2"/>
        <v>235</v>
      </c>
    </row>
    <row r="72" spans="1:17" outlineLevel="2" x14ac:dyDescent="0.25">
      <c r="A72" s="103" t="s">
        <v>0</v>
      </c>
      <c r="B72" s="20" t="s">
        <v>423</v>
      </c>
      <c r="C72" s="5" t="s">
        <v>18</v>
      </c>
      <c r="D72" s="5" t="s">
        <v>236</v>
      </c>
      <c r="E72" s="25">
        <v>12</v>
      </c>
      <c r="F72" s="25">
        <v>12</v>
      </c>
      <c r="G72" s="25">
        <v>11</v>
      </c>
      <c r="H72" s="25">
        <v>17</v>
      </c>
      <c r="I72" s="25">
        <v>17</v>
      </c>
      <c r="J72" s="25">
        <v>14</v>
      </c>
      <c r="K72" s="25">
        <v>5</v>
      </c>
      <c r="L72" s="25">
        <v>13</v>
      </c>
      <c r="M72" s="25">
        <v>25</v>
      </c>
      <c r="N72" s="25">
        <v>25</v>
      </c>
      <c r="O72" s="25">
        <v>25</v>
      </c>
      <c r="P72" s="25">
        <v>30</v>
      </c>
      <c r="Q72" s="214">
        <f t="shared" si="2"/>
        <v>206</v>
      </c>
    </row>
    <row r="73" spans="1:17" outlineLevel="2" x14ac:dyDescent="0.25">
      <c r="A73" s="103" t="s">
        <v>0</v>
      </c>
      <c r="B73" s="20" t="s">
        <v>423</v>
      </c>
      <c r="C73" s="5" t="s">
        <v>98</v>
      </c>
      <c r="D73" s="5" t="s">
        <v>235</v>
      </c>
      <c r="E73" s="25">
        <v>4</v>
      </c>
      <c r="F73" s="25">
        <v>4</v>
      </c>
      <c r="G73" s="25">
        <v>4</v>
      </c>
      <c r="H73" s="25">
        <v>5</v>
      </c>
      <c r="I73" s="25">
        <v>6</v>
      </c>
      <c r="J73" s="25">
        <v>4</v>
      </c>
      <c r="K73" s="25">
        <v>5</v>
      </c>
      <c r="L73" s="25">
        <v>6</v>
      </c>
      <c r="M73" s="25">
        <v>4</v>
      </c>
      <c r="N73" s="25">
        <v>5</v>
      </c>
      <c r="O73" s="25">
        <v>7</v>
      </c>
      <c r="P73" s="25">
        <v>6</v>
      </c>
      <c r="Q73" s="214">
        <f t="shared" si="2"/>
        <v>60</v>
      </c>
    </row>
    <row r="74" spans="1:17" outlineLevel="2" x14ac:dyDescent="0.25">
      <c r="A74" s="103" t="s">
        <v>0</v>
      </c>
      <c r="B74" s="20" t="s">
        <v>423</v>
      </c>
      <c r="C74" s="5" t="s">
        <v>98</v>
      </c>
      <c r="D74" s="5" t="s">
        <v>236</v>
      </c>
      <c r="E74" s="25">
        <v>3</v>
      </c>
      <c r="F74" s="25">
        <v>3</v>
      </c>
      <c r="G74" s="25">
        <v>4</v>
      </c>
      <c r="H74" s="25">
        <v>3</v>
      </c>
      <c r="I74" s="25">
        <v>4</v>
      </c>
      <c r="J74" s="25">
        <v>3</v>
      </c>
      <c r="K74" s="25">
        <v>2</v>
      </c>
      <c r="L74" s="25">
        <v>4</v>
      </c>
      <c r="M74" s="25">
        <v>3</v>
      </c>
      <c r="N74" s="25">
        <v>4</v>
      </c>
      <c r="O74" s="25">
        <v>3</v>
      </c>
      <c r="P74" s="25">
        <v>5</v>
      </c>
      <c r="Q74" s="214">
        <f t="shared" si="2"/>
        <v>41</v>
      </c>
    </row>
    <row r="75" spans="1:17" outlineLevel="2" x14ac:dyDescent="0.25">
      <c r="A75" s="103" t="s">
        <v>0</v>
      </c>
      <c r="B75" s="20" t="s">
        <v>423</v>
      </c>
      <c r="C75" s="5" t="s">
        <v>97</v>
      </c>
      <c r="D75" s="5" t="s">
        <v>235</v>
      </c>
      <c r="E75" s="25">
        <v>37</v>
      </c>
      <c r="F75" s="25">
        <v>37</v>
      </c>
      <c r="G75" s="25">
        <v>42</v>
      </c>
      <c r="H75" s="25">
        <v>48</v>
      </c>
      <c r="I75" s="25">
        <v>45</v>
      </c>
      <c r="J75" s="25">
        <v>45</v>
      </c>
      <c r="K75" s="25">
        <v>47</v>
      </c>
      <c r="L75" s="25">
        <v>47</v>
      </c>
      <c r="M75" s="25">
        <v>46</v>
      </c>
      <c r="N75" s="25">
        <v>44</v>
      </c>
      <c r="O75" s="25">
        <v>44</v>
      </c>
      <c r="P75" s="25">
        <v>45</v>
      </c>
      <c r="Q75" s="214">
        <f t="shared" si="2"/>
        <v>527</v>
      </c>
    </row>
    <row r="76" spans="1:17" outlineLevel="2" x14ac:dyDescent="0.25">
      <c r="A76" s="103" t="s">
        <v>0</v>
      </c>
      <c r="B76" s="20" t="s">
        <v>423</v>
      </c>
      <c r="C76" s="5" t="s">
        <v>97</v>
      </c>
      <c r="D76" s="5" t="s">
        <v>236</v>
      </c>
      <c r="E76" s="25">
        <v>10</v>
      </c>
      <c r="F76" s="25">
        <v>10</v>
      </c>
      <c r="G76" s="25">
        <v>12</v>
      </c>
      <c r="H76" s="25">
        <v>19</v>
      </c>
      <c r="I76" s="25">
        <v>13</v>
      </c>
      <c r="J76" s="25">
        <v>11</v>
      </c>
      <c r="K76" s="25">
        <v>15</v>
      </c>
      <c r="L76" s="25">
        <v>10</v>
      </c>
      <c r="M76" s="25">
        <v>13</v>
      </c>
      <c r="N76" s="25">
        <v>12</v>
      </c>
      <c r="O76" s="25">
        <v>10</v>
      </c>
      <c r="P76" s="25">
        <v>15</v>
      </c>
      <c r="Q76" s="214">
        <f t="shared" si="2"/>
        <v>150</v>
      </c>
    </row>
    <row r="77" spans="1:17" outlineLevel="2" x14ac:dyDescent="0.25">
      <c r="A77" s="103" t="s">
        <v>0</v>
      </c>
      <c r="B77" s="20" t="s">
        <v>423</v>
      </c>
      <c r="C77" s="5" t="s">
        <v>96</v>
      </c>
      <c r="D77" s="5" t="s">
        <v>235</v>
      </c>
      <c r="E77" s="25">
        <v>350</v>
      </c>
      <c r="F77" s="25">
        <v>350</v>
      </c>
      <c r="G77" s="25">
        <v>375</v>
      </c>
      <c r="H77" s="25">
        <v>380</v>
      </c>
      <c r="I77" s="25">
        <v>340</v>
      </c>
      <c r="J77" s="25">
        <v>355</v>
      </c>
      <c r="K77" s="25">
        <v>368</v>
      </c>
      <c r="L77" s="25">
        <v>345</v>
      </c>
      <c r="M77" s="25">
        <v>350</v>
      </c>
      <c r="N77" s="25">
        <v>365</v>
      </c>
      <c r="O77" s="25">
        <v>355</v>
      </c>
      <c r="P77" s="25">
        <v>380</v>
      </c>
      <c r="Q77" s="214">
        <f t="shared" si="2"/>
        <v>4313</v>
      </c>
    </row>
    <row r="78" spans="1:17" outlineLevel="2" x14ac:dyDescent="0.25">
      <c r="A78" s="103" t="s">
        <v>0</v>
      </c>
      <c r="B78" s="20" t="s">
        <v>423</v>
      </c>
      <c r="C78" s="5" t="s">
        <v>96</v>
      </c>
      <c r="D78" s="5" t="s">
        <v>236</v>
      </c>
      <c r="E78" s="25">
        <v>24</v>
      </c>
      <c r="F78" s="25">
        <v>24</v>
      </c>
      <c r="G78" s="25">
        <v>30</v>
      </c>
      <c r="H78" s="25">
        <v>25</v>
      </c>
      <c r="I78" s="25">
        <v>27</v>
      </c>
      <c r="J78" s="25">
        <v>30</v>
      </c>
      <c r="K78" s="25">
        <v>20</v>
      </c>
      <c r="L78" s="25">
        <v>26</v>
      </c>
      <c r="M78" s="25">
        <v>22</v>
      </c>
      <c r="N78" s="25">
        <v>26</v>
      </c>
      <c r="O78" s="25">
        <v>25</v>
      </c>
      <c r="P78" s="25">
        <v>28</v>
      </c>
      <c r="Q78" s="214">
        <f t="shared" si="2"/>
        <v>307</v>
      </c>
    </row>
    <row r="79" spans="1:17" outlineLevel="2" x14ac:dyDescent="0.25">
      <c r="A79" s="103" t="s">
        <v>0</v>
      </c>
      <c r="B79" s="20" t="s">
        <v>423</v>
      </c>
      <c r="C79" s="5" t="s">
        <v>95</v>
      </c>
      <c r="D79" s="5" t="s">
        <v>235</v>
      </c>
      <c r="E79" s="25">
        <v>20</v>
      </c>
      <c r="F79" s="25">
        <v>20</v>
      </c>
      <c r="G79" s="25">
        <v>17</v>
      </c>
      <c r="H79" s="25">
        <v>17</v>
      </c>
      <c r="I79" s="25">
        <v>21</v>
      </c>
      <c r="J79" s="25">
        <v>23</v>
      </c>
      <c r="K79" s="25">
        <v>21</v>
      </c>
      <c r="L79" s="25">
        <v>25</v>
      </c>
      <c r="M79" s="25">
        <v>22</v>
      </c>
      <c r="N79" s="25">
        <v>26</v>
      </c>
      <c r="O79" s="25">
        <v>24</v>
      </c>
      <c r="P79" s="25">
        <v>28</v>
      </c>
      <c r="Q79" s="214">
        <f t="shared" si="2"/>
        <v>264</v>
      </c>
    </row>
    <row r="80" spans="1:17" outlineLevel="2" x14ac:dyDescent="0.25">
      <c r="A80" s="103" t="s">
        <v>0</v>
      </c>
      <c r="B80" s="20" t="s">
        <v>423</v>
      </c>
      <c r="C80" s="5" t="s">
        <v>95</v>
      </c>
      <c r="D80" s="5" t="s">
        <v>236</v>
      </c>
      <c r="E80" s="25">
        <v>7</v>
      </c>
      <c r="F80" s="25">
        <v>7</v>
      </c>
      <c r="G80" s="25">
        <v>9</v>
      </c>
      <c r="H80" s="25">
        <v>10</v>
      </c>
      <c r="I80" s="25">
        <v>9</v>
      </c>
      <c r="J80" s="25">
        <v>12</v>
      </c>
      <c r="K80" s="25">
        <v>11</v>
      </c>
      <c r="L80" s="25">
        <v>7</v>
      </c>
      <c r="M80" s="25">
        <v>8</v>
      </c>
      <c r="N80" s="25">
        <v>12</v>
      </c>
      <c r="O80" s="25">
        <v>7</v>
      </c>
      <c r="P80" s="25">
        <v>10</v>
      </c>
      <c r="Q80" s="214">
        <f t="shared" si="2"/>
        <v>109</v>
      </c>
    </row>
    <row r="81" spans="1:17" outlineLevel="2" x14ac:dyDescent="0.25">
      <c r="A81" s="103" t="s">
        <v>0</v>
      </c>
      <c r="B81" s="20" t="s">
        <v>423</v>
      </c>
      <c r="C81" s="5" t="s">
        <v>94</v>
      </c>
      <c r="D81" s="5" t="s">
        <v>235</v>
      </c>
      <c r="E81" s="25" t="s">
        <v>145</v>
      </c>
      <c r="F81" s="25" t="s">
        <v>145</v>
      </c>
      <c r="G81" s="25" t="s">
        <v>145</v>
      </c>
      <c r="H81" s="25" t="s">
        <v>145</v>
      </c>
      <c r="I81" s="25" t="s">
        <v>145</v>
      </c>
      <c r="J81" s="25" t="s">
        <v>145</v>
      </c>
      <c r="K81" s="25" t="s">
        <v>145</v>
      </c>
      <c r="L81" s="25" t="s">
        <v>145</v>
      </c>
      <c r="M81" s="25" t="s">
        <v>145</v>
      </c>
      <c r="N81" s="25" t="s">
        <v>145</v>
      </c>
      <c r="O81" s="25" t="s">
        <v>145</v>
      </c>
      <c r="P81" s="25" t="s">
        <v>145</v>
      </c>
      <c r="Q81" s="214">
        <f t="shared" si="2"/>
        <v>0</v>
      </c>
    </row>
    <row r="82" spans="1:17" outlineLevel="2" x14ac:dyDescent="0.25">
      <c r="A82" s="103" t="s">
        <v>0</v>
      </c>
      <c r="B82" s="20" t="s">
        <v>423</v>
      </c>
      <c r="C82" s="5" t="s">
        <v>94</v>
      </c>
      <c r="D82" s="5" t="s">
        <v>236</v>
      </c>
      <c r="E82" s="25" t="s">
        <v>145</v>
      </c>
      <c r="F82" s="25" t="s">
        <v>145</v>
      </c>
      <c r="G82" s="25" t="s">
        <v>145</v>
      </c>
      <c r="H82" s="25" t="s">
        <v>145</v>
      </c>
      <c r="I82" s="25" t="s">
        <v>145</v>
      </c>
      <c r="J82" s="25" t="s">
        <v>145</v>
      </c>
      <c r="K82" s="25" t="s">
        <v>145</v>
      </c>
      <c r="L82" s="25" t="s">
        <v>145</v>
      </c>
      <c r="M82" s="25" t="s">
        <v>145</v>
      </c>
      <c r="N82" s="25" t="s">
        <v>145</v>
      </c>
      <c r="O82" s="25" t="s">
        <v>145</v>
      </c>
      <c r="P82" s="25" t="s">
        <v>145</v>
      </c>
      <c r="Q82" s="214">
        <f t="shared" si="2"/>
        <v>0</v>
      </c>
    </row>
    <row r="83" spans="1:17" outlineLevel="2" x14ac:dyDescent="0.25">
      <c r="A83" s="103" t="s">
        <v>0</v>
      </c>
      <c r="B83" s="20" t="s">
        <v>423</v>
      </c>
      <c r="C83" s="5" t="s">
        <v>93</v>
      </c>
      <c r="D83" s="5" t="s">
        <v>235</v>
      </c>
      <c r="E83" s="25">
        <v>15</v>
      </c>
      <c r="F83" s="25">
        <v>15</v>
      </c>
      <c r="G83" s="25">
        <v>18</v>
      </c>
      <c r="H83" s="25">
        <v>18</v>
      </c>
      <c r="I83" s="25">
        <v>18</v>
      </c>
      <c r="J83" s="25">
        <v>10</v>
      </c>
      <c r="K83" s="25">
        <v>18</v>
      </c>
      <c r="L83" s="25">
        <v>18</v>
      </c>
      <c r="M83" s="25">
        <v>15</v>
      </c>
      <c r="N83" s="25">
        <v>15</v>
      </c>
      <c r="O83" s="25">
        <v>15</v>
      </c>
      <c r="P83" s="25">
        <v>20</v>
      </c>
      <c r="Q83" s="214">
        <f t="shared" si="2"/>
        <v>195</v>
      </c>
    </row>
    <row r="84" spans="1:17" ht="15.75" outlineLevel="2" thickBot="1" x14ac:dyDescent="0.3">
      <c r="A84" s="598" t="s">
        <v>0</v>
      </c>
      <c r="B84" s="192" t="s">
        <v>423</v>
      </c>
      <c r="C84" s="95" t="s">
        <v>93</v>
      </c>
      <c r="D84" s="95" t="s">
        <v>236</v>
      </c>
      <c r="E84" s="243">
        <v>7</v>
      </c>
      <c r="F84" s="243">
        <v>7</v>
      </c>
      <c r="G84" s="243">
        <v>10</v>
      </c>
      <c r="H84" s="243">
        <v>15</v>
      </c>
      <c r="I84" s="243">
        <v>12</v>
      </c>
      <c r="J84" s="243">
        <v>15</v>
      </c>
      <c r="K84" s="243">
        <v>10</v>
      </c>
      <c r="L84" s="243">
        <v>10</v>
      </c>
      <c r="M84" s="243">
        <v>8</v>
      </c>
      <c r="N84" s="243">
        <v>10</v>
      </c>
      <c r="O84" s="243">
        <v>10</v>
      </c>
      <c r="P84" s="243">
        <v>15</v>
      </c>
      <c r="Q84" s="214">
        <f t="shared" ref="Q84" si="6">SUM(E84:P84)</f>
        <v>129</v>
      </c>
    </row>
    <row r="85" spans="1:17" ht="15.75" outlineLevel="1" thickBot="1" x14ac:dyDescent="0.3">
      <c r="A85" s="706"/>
      <c r="B85" s="707" t="s">
        <v>736</v>
      </c>
      <c r="C85" s="632"/>
      <c r="D85" s="632"/>
      <c r="E85" s="632">
        <f t="shared" ref="E85:Q85" si="7">SUBTOTAL(9,E69:E84)</f>
        <v>526</v>
      </c>
      <c r="F85" s="632">
        <f t="shared" si="7"/>
        <v>526</v>
      </c>
      <c r="G85" s="632">
        <f t="shared" si="7"/>
        <v>566</v>
      </c>
      <c r="H85" s="632">
        <f t="shared" si="7"/>
        <v>588</v>
      </c>
      <c r="I85" s="632">
        <f t="shared" si="7"/>
        <v>540</v>
      </c>
      <c r="J85" s="632">
        <f t="shared" si="7"/>
        <v>548</v>
      </c>
      <c r="K85" s="632">
        <f t="shared" si="7"/>
        <v>544</v>
      </c>
      <c r="L85" s="632">
        <f t="shared" si="7"/>
        <v>539</v>
      </c>
      <c r="M85" s="632">
        <f t="shared" si="7"/>
        <v>566</v>
      </c>
      <c r="N85" s="632">
        <f t="shared" si="7"/>
        <v>598</v>
      </c>
      <c r="O85" s="632">
        <f t="shared" si="7"/>
        <v>567</v>
      </c>
      <c r="P85" s="632">
        <f t="shared" si="7"/>
        <v>628</v>
      </c>
      <c r="Q85" s="708">
        <f t="shared" si="7"/>
        <v>6736</v>
      </c>
    </row>
    <row r="86" spans="1:17" outlineLevel="2" x14ac:dyDescent="0.25">
      <c r="A86" s="600" t="s">
        <v>0</v>
      </c>
      <c r="B86" s="415" t="s">
        <v>416</v>
      </c>
      <c r="C86" s="77" t="s">
        <v>92</v>
      </c>
      <c r="D86" s="77" t="s">
        <v>235</v>
      </c>
      <c r="E86" s="214">
        <v>5</v>
      </c>
      <c r="F86" s="214">
        <v>5</v>
      </c>
      <c r="G86" s="214">
        <v>5</v>
      </c>
      <c r="H86" s="214">
        <v>5</v>
      </c>
      <c r="I86" s="214">
        <v>5</v>
      </c>
      <c r="J86" s="214">
        <v>5</v>
      </c>
      <c r="K86" s="214">
        <v>5</v>
      </c>
      <c r="L86" s="214">
        <v>5</v>
      </c>
      <c r="M86" s="214">
        <v>5</v>
      </c>
      <c r="N86" s="214">
        <v>5</v>
      </c>
      <c r="O86" s="214">
        <v>5</v>
      </c>
      <c r="P86" s="214">
        <v>5</v>
      </c>
      <c r="Q86" s="214">
        <f t="shared" ref="Q86:Q149" si="8">SUM(E86:P86)</f>
        <v>60</v>
      </c>
    </row>
    <row r="87" spans="1:17" outlineLevel="2" x14ac:dyDescent="0.25">
      <c r="A87" s="103" t="s">
        <v>0</v>
      </c>
      <c r="B87" s="20" t="s">
        <v>416</v>
      </c>
      <c r="C87" s="5" t="s">
        <v>92</v>
      </c>
      <c r="D87" s="5" t="s">
        <v>236</v>
      </c>
      <c r="E87" s="25">
        <v>4</v>
      </c>
      <c r="F87" s="25">
        <v>4</v>
      </c>
      <c r="G87" s="25">
        <v>4</v>
      </c>
      <c r="H87" s="25">
        <v>4</v>
      </c>
      <c r="I87" s="25">
        <v>4</v>
      </c>
      <c r="J87" s="25">
        <v>4</v>
      </c>
      <c r="K87" s="25">
        <v>4</v>
      </c>
      <c r="L87" s="25">
        <v>4</v>
      </c>
      <c r="M87" s="25">
        <v>4</v>
      </c>
      <c r="N87" s="25">
        <v>4</v>
      </c>
      <c r="O87" s="25">
        <v>4</v>
      </c>
      <c r="P87" s="25">
        <v>4</v>
      </c>
      <c r="Q87" s="214">
        <f t="shared" si="8"/>
        <v>48</v>
      </c>
    </row>
    <row r="88" spans="1:17" outlineLevel="2" x14ac:dyDescent="0.25">
      <c r="A88" s="103" t="s">
        <v>0</v>
      </c>
      <c r="B88" s="20" t="s">
        <v>416</v>
      </c>
      <c r="C88" s="5" t="s">
        <v>91</v>
      </c>
      <c r="D88" s="5" t="s">
        <v>235</v>
      </c>
      <c r="E88" s="25">
        <v>9</v>
      </c>
      <c r="F88" s="25">
        <v>9</v>
      </c>
      <c r="G88" s="25">
        <v>8</v>
      </c>
      <c r="H88" s="25">
        <v>7</v>
      </c>
      <c r="I88" s="25">
        <v>8</v>
      </c>
      <c r="J88" s="25">
        <v>13</v>
      </c>
      <c r="K88" s="25">
        <v>15</v>
      </c>
      <c r="L88" s="25">
        <v>13</v>
      </c>
      <c r="M88" s="25">
        <v>10</v>
      </c>
      <c r="N88" s="25">
        <v>9</v>
      </c>
      <c r="O88" s="25">
        <v>10</v>
      </c>
      <c r="P88" s="25">
        <v>16</v>
      </c>
      <c r="Q88" s="214">
        <f t="shared" si="8"/>
        <v>127</v>
      </c>
    </row>
    <row r="89" spans="1:17" outlineLevel="2" x14ac:dyDescent="0.25">
      <c r="A89" s="103" t="s">
        <v>0</v>
      </c>
      <c r="B89" s="20" t="s">
        <v>416</v>
      </c>
      <c r="C89" s="5" t="s">
        <v>91</v>
      </c>
      <c r="D89" s="5" t="s">
        <v>236</v>
      </c>
      <c r="E89" s="25">
        <v>4</v>
      </c>
      <c r="F89" s="25">
        <v>4</v>
      </c>
      <c r="G89" s="25">
        <v>3</v>
      </c>
      <c r="H89" s="25">
        <v>3</v>
      </c>
      <c r="I89" s="25">
        <v>3</v>
      </c>
      <c r="J89" s="25">
        <v>3</v>
      </c>
      <c r="K89" s="25">
        <v>7</v>
      </c>
      <c r="L89" s="25">
        <v>5</v>
      </c>
      <c r="M89" s="25">
        <v>4</v>
      </c>
      <c r="N89" s="25">
        <v>6</v>
      </c>
      <c r="O89" s="25">
        <v>6</v>
      </c>
      <c r="P89" s="25">
        <v>7</v>
      </c>
      <c r="Q89" s="214">
        <f t="shared" si="8"/>
        <v>55</v>
      </c>
    </row>
    <row r="90" spans="1:17" outlineLevel="2" x14ac:dyDescent="0.25">
      <c r="A90" s="103" t="s">
        <v>0</v>
      </c>
      <c r="B90" s="20" t="s">
        <v>416</v>
      </c>
      <c r="C90" s="5" t="s">
        <v>90</v>
      </c>
      <c r="D90" s="5" t="s">
        <v>235</v>
      </c>
      <c r="E90" s="25" t="s">
        <v>145</v>
      </c>
      <c r="F90" s="25" t="s">
        <v>145</v>
      </c>
      <c r="G90" s="25" t="s">
        <v>145</v>
      </c>
      <c r="H90" s="25" t="s">
        <v>145</v>
      </c>
      <c r="I90" s="25" t="s">
        <v>145</v>
      </c>
      <c r="J90" s="25" t="s">
        <v>145</v>
      </c>
      <c r="K90" s="25" t="s">
        <v>145</v>
      </c>
      <c r="L90" s="25" t="s">
        <v>145</v>
      </c>
      <c r="M90" s="25" t="s">
        <v>145</v>
      </c>
      <c r="N90" s="25" t="s">
        <v>145</v>
      </c>
      <c r="O90" s="25" t="s">
        <v>145</v>
      </c>
      <c r="P90" s="25" t="s">
        <v>145</v>
      </c>
      <c r="Q90" s="214">
        <f t="shared" si="8"/>
        <v>0</v>
      </c>
    </row>
    <row r="91" spans="1:17" outlineLevel="2" x14ac:dyDescent="0.25">
      <c r="A91" s="103" t="s">
        <v>0</v>
      </c>
      <c r="B91" s="20" t="s">
        <v>416</v>
      </c>
      <c r="C91" s="5" t="s">
        <v>90</v>
      </c>
      <c r="D91" s="5" t="s">
        <v>236</v>
      </c>
      <c r="E91" s="25" t="s">
        <v>145</v>
      </c>
      <c r="F91" s="25" t="s">
        <v>145</v>
      </c>
      <c r="G91" s="25" t="s">
        <v>145</v>
      </c>
      <c r="H91" s="25" t="s">
        <v>145</v>
      </c>
      <c r="I91" s="25" t="s">
        <v>145</v>
      </c>
      <c r="J91" s="25" t="s">
        <v>145</v>
      </c>
      <c r="K91" s="25" t="s">
        <v>145</v>
      </c>
      <c r="L91" s="25" t="s">
        <v>145</v>
      </c>
      <c r="M91" s="25" t="s">
        <v>145</v>
      </c>
      <c r="N91" s="25" t="s">
        <v>145</v>
      </c>
      <c r="O91" s="25" t="s">
        <v>145</v>
      </c>
      <c r="P91" s="25" t="s">
        <v>145</v>
      </c>
      <c r="Q91" s="214">
        <f t="shared" si="8"/>
        <v>0</v>
      </c>
    </row>
    <row r="92" spans="1:17" outlineLevel="2" x14ac:dyDescent="0.25">
      <c r="A92" s="103" t="s">
        <v>0</v>
      </c>
      <c r="B92" s="20" t="s">
        <v>416</v>
      </c>
      <c r="C92" s="5" t="s">
        <v>89</v>
      </c>
      <c r="D92" s="5" t="s">
        <v>235</v>
      </c>
      <c r="E92" s="25">
        <v>26</v>
      </c>
      <c r="F92" s="25">
        <v>26</v>
      </c>
      <c r="G92" s="25">
        <v>27</v>
      </c>
      <c r="H92" s="25">
        <v>27</v>
      </c>
      <c r="I92" s="25">
        <v>23</v>
      </c>
      <c r="J92" s="25">
        <v>26</v>
      </c>
      <c r="K92" s="25">
        <v>23</v>
      </c>
      <c r="L92" s="25">
        <v>28</v>
      </c>
      <c r="M92" s="25">
        <v>24</v>
      </c>
      <c r="N92" s="25">
        <v>25</v>
      </c>
      <c r="O92" s="25">
        <v>33</v>
      </c>
      <c r="P92" s="25">
        <v>49</v>
      </c>
      <c r="Q92" s="214">
        <f t="shared" si="8"/>
        <v>337</v>
      </c>
    </row>
    <row r="93" spans="1:17" outlineLevel="2" x14ac:dyDescent="0.25">
      <c r="A93" s="103" t="s">
        <v>0</v>
      </c>
      <c r="B93" s="20" t="s">
        <v>416</v>
      </c>
      <c r="C93" s="5" t="s">
        <v>89</v>
      </c>
      <c r="D93" s="5" t="s">
        <v>236</v>
      </c>
      <c r="E93" s="25">
        <v>17</v>
      </c>
      <c r="F93" s="25">
        <v>17</v>
      </c>
      <c r="G93" s="25">
        <v>19</v>
      </c>
      <c r="H93" s="25">
        <v>17</v>
      </c>
      <c r="I93" s="25">
        <v>18</v>
      </c>
      <c r="J93" s="25">
        <v>19</v>
      </c>
      <c r="K93" s="25">
        <v>19</v>
      </c>
      <c r="L93" s="25">
        <v>16</v>
      </c>
      <c r="M93" s="25">
        <v>18</v>
      </c>
      <c r="N93" s="25">
        <v>17</v>
      </c>
      <c r="O93" s="25">
        <v>21</v>
      </c>
      <c r="P93" s="25">
        <v>36</v>
      </c>
      <c r="Q93" s="214">
        <f t="shared" si="8"/>
        <v>234</v>
      </c>
    </row>
    <row r="94" spans="1:17" outlineLevel="2" x14ac:dyDescent="0.25">
      <c r="A94" s="103" t="s">
        <v>0</v>
      </c>
      <c r="B94" s="20" t="s">
        <v>416</v>
      </c>
      <c r="C94" s="5" t="s">
        <v>88</v>
      </c>
      <c r="D94" s="5" t="s">
        <v>235</v>
      </c>
      <c r="E94" s="25">
        <v>4</v>
      </c>
      <c r="F94" s="25">
        <v>4</v>
      </c>
      <c r="G94" s="25">
        <v>5</v>
      </c>
      <c r="H94" s="25">
        <v>3</v>
      </c>
      <c r="I94" s="25">
        <v>3</v>
      </c>
      <c r="J94" s="25">
        <v>6</v>
      </c>
      <c r="K94" s="25">
        <v>2</v>
      </c>
      <c r="L94" s="25">
        <v>1</v>
      </c>
      <c r="M94" s="25">
        <v>4</v>
      </c>
      <c r="N94" s="25">
        <v>2</v>
      </c>
      <c r="O94" s="25">
        <v>3</v>
      </c>
      <c r="P94" s="25">
        <v>5</v>
      </c>
      <c r="Q94" s="214">
        <f t="shared" si="8"/>
        <v>42</v>
      </c>
    </row>
    <row r="95" spans="1:17" outlineLevel="2" x14ac:dyDescent="0.25">
      <c r="A95" s="103" t="s">
        <v>0</v>
      </c>
      <c r="B95" s="20" t="s">
        <v>416</v>
      </c>
      <c r="C95" s="5" t="s">
        <v>88</v>
      </c>
      <c r="D95" s="5" t="s">
        <v>236</v>
      </c>
      <c r="E95" s="25">
        <v>3</v>
      </c>
      <c r="F95" s="25">
        <v>3</v>
      </c>
      <c r="G95" s="25">
        <v>2</v>
      </c>
      <c r="H95" s="25">
        <v>3</v>
      </c>
      <c r="I95" s="25">
        <v>2</v>
      </c>
      <c r="J95" s="25">
        <v>2</v>
      </c>
      <c r="K95" s="25">
        <v>4</v>
      </c>
      <c r="L95" s="25">
        <v>5</v>
      </c>
      <c r="M95" s="25">
        <v>1</v>
      </c>
      <c r="N95" s="25">
        <v>3</v>
      </c>
      <c r="O95" s="25">
        <v>3</v>
      </c>
      <c r="P95" s="25">
        <v>4</v>
      </c>
      <c r="Q95" s="214">
        <f t="shared" si="8"/>
        <v>35</v>
      </c>
    </row>
    <row r="96" spans="1:17" outlineLevel="2" x14ac:dyDescent="0.25">
      <c r="A96" s="103" t="s">
        <v>0</v>
      </c>
      <c r="B96" s="20" t="s">
        <v>416</v>
      </c>
      <c r="C96" s="5" t="s">
        <v>87</v>
      </c>
      <c r="D96" s="5" t="s">
        <v>235</v>
      </c>
      <c r="E96" s="25">
        <v>11</v>
      </c>
      <c r="F96" s="25">
        <v>11</v>
      </c>
      <c r="G96" s="25">
        <v>12</v>
      </c>
      <c r="H96" s="25">
        <v>9</v>
      </c>
      <c r="I96" s="25">
        <v>11</v>
      </c>
      <c r="J96" s="25">
        <v>6</v>
      </c>
      <c r="K96" s="25">
        <v>9</v>
      </c>
      <c r="L96" s="25">
        <v>10</v>
      </c>
      <c r="M96" s="25">
        <v>9</v>
      </c>
      <c r="N96" s="25">
        <v>11</v>
      </c>
      <c r="O96" s="25">
        <v>12</v>
      </c>
      <c r="P96" s="25">
        <v>12</v>
      </c>
      <c r="Q96" s="214">
        <f t="shared" si="8"/>
        <v>123</v>
      </c>
    </row>
    <row r="97" spans="1:17" outlineLevel="2" x14ac:dyDescent="0.25">
      <c r="A97" s="103" t="s">
        <v>0</v>
      </c>
      <c r="B97" s="20" t="s">
        <v>416</v>
      </c>
      <c r="C97" s="5" t="s">
        <v>87</v>
      </c>
      <c r="D97" s="5" t="s">
        <v>236</v>
      </c>
      <c r="E97" s="25">
        <v>13</v>
      </c>
      <c r="F97" s="25">
        <v>13</v>
      </c>
      <c r="G97" s="25">
        <v>9</v>
      </c>
      <c r="H97" s="25">
        <v>12</v>
      </c>
      <c r="I97" s="25">
        <v>8</v>
      </c>
      <c r="J97" s="25">
        <v>14</v>
      </c>
      <c r="K97" s="25">
        <v>12</v>
      </c>
      <c r="L97" s="25">
        <v>7</v>
      </c>
      <c r="M97" s="25">
        <v>7</v>
      </c>
      <c r="N97" s="25">
        <v>11</v>
      </c>
      <c r="O97" s="25">
        <v>9</v>
      </c>
      <c r="P97" s="25">
        <v>11</v>
      </c>
      <c r="Q97" s="214">
        <f t="shared" si="8"/>
        <v>126</v>
      </c>
    </row>
    <row r="98" spans="1:17" outlineLevel="2" x14ac:dyDescent="0.25">
      <c r="A98" s="103" t="s">
        <v>0</v>
      </c>
      <c r="B98" s="20" t="s">
        <v>416</v>
      </c>
      <c r="C98" s="5" t="s">
        <v>86</v>
      </c>
      <c r="D98" s="5" t="s">
        <v>235</v>
      </c>
      <c r="E98" s="25" t="s">
        <v>145</v>
      </c>
      <c r="F98" s="25" t="s">
        <v>145</v>
      </c>
      <c r="G98" s="25" t="s">
        <v>145</v>
      </c>
      <c r="H98" s="25" t="s">
        <v>145</v>
      </c>
      <c r="I98" s="25" t="s">
        <v>145</v>
      </c>
      <c r="J98" s="25" t="s">
        <v>145</v>
      </c>
      <c r="K98" s="25" t="s">
        <v>145</v>
      </c>
      <c r="L98" s="25" t="s">
        <v>145</v>
      </c>
      <c r="M98" s="25" t="s">
        <v>145</v>
      </c>
      <c r="N98" s="25" t="s">
        <v>145</v>
      </c>
      <c r="O98" s="25" t="s">
        <v>145</v>
      </c>
      <c r="P98" s="25" t="s">
        <v>145</v>
      </c>
      <c r="Q98" s="214">
        <f t="shared" si="8"/>
        <v>0</v>
      </c>
    </row>
    <row r="99" spans="1:17" ht="15.75" outlineLevel="2" thickBot="1" x14ac:dyDescent="0.3">
      <c r="A99" s="598" t="s">
        <v>0</v>
      </c>
      <c r="B99" s="192" t="s">
        <v>416</v>
      </c>
      <c r="C99" s="95" t="s">
        <v>86</v>
      </c>
      <c r="D99" s="95" t="s">
        <v>236</v>
      </c>
      <c r="E99" s="243" t="s">
        <v>145</v>
      </c>
      <c r="F99" s="243" t="s">
        <v>145</v>
      </c>
      <c r="G99" s="243" t="s">
        <v>145</v>
      </c>
      <c r="H99" s="243" t="s">
        <v>145</v>
      </c>
      <c r="I99" s="243" t="s">
        <v>145</v>
      </c>
      <c r="J99" s="243" t="s">
        <v>145</v>
      </c>
      <c r="K99" s="243" t="s">
        <v>145</v>
      </c>
      <c r="L99" s="243" t="s">
        <v>145</v>
      </c>
      <c r="M99" s="243" t="s">
        <v>145</v>
      </c>
      <c r="N99" s="243" t="s">
        <v>145</v>
      </c>
      <c r="O99" s="243" t="s">
        <v>145</v>
      </c>
      <c r="P99" s="243" t="s">
        <v>145</v>
      </c>
      <c r="Q99" s="214">
        <f t="shared" si="8"/>
        <v>0</v>
      </c>
    </row>
    <row r="100" spans="1:17" ht="15.75" outlineLevel="1" thickBot="1" x14ac:dyDescent="0.3">
      <c r="A100" s="706"/>
      <c r="B100" s="707" t="s">
        <v>729</v>
      </c>
      <c r="C100" s="632"/>
      <c r="D100" s="632"/>
      <c r="E100" s="632">
        <f t="shared" ref="E100:Q100" si="9">SUBTOTAL(9,E86:E99)</f>
        <v>96</v>
      </c>
      <c r="F100" s="632">
        <f t="shared" si="9"/>
        <v>96</v>
      </c>
      <c r="G100" s="632">
        <f t="shared" si="9"/>
        <v>94</v>
      </c>
      <c r="H100" s="632">
        <f t="shared" si="9"/>
        <v>90</v>
      </c>
      <c r="I100" s="632">
        <f t="shared" si="9"/>
        <v>85</v>
      </c>
      <c r="J100" s="632">
        <f t="shared" si="9"/>
        <v>98</v>
      </c>
      <c r="K100" s="632">
        <f t="shared" si="9"/>
        <v>100</v>
      </c>
      <c r="L100" s="632">
        <f t="shared" si="9"/>
        <v>94</v>
      </c>
      <c r="M100" s="632">
        <f t="shared" si="9"/>
        <v>86</v>
      </c>
      <c r="N100" s="632">
        <f t="shared" si="9"/>
        <v>93</v>
      </c>
      <c r="O100" s="632">
        <f t="shared" si="9"/>
        <v>106</v>
      </c>
      <c r="P100" s="632">
        <f t="shared" si="9"/>
        <v>149</v>
      </c>
      <c r="Q100" s="708">
        <f t="shared" si="9"/>
        <v>1187</v>
      </c>
    </row>
    <row r="101" spans="1:17" outlineLevel="2" x14ac:dyDescent="0.25">
      <c r="A101" s="600" t="s">
        <v>0</v>
      </c>
      <c r="B101" s="415" t="s">
        <v>85</v>
      </c>
      <c r="C101" s="77" t="s">
        <v>85</v>
      </c>
      <c r="D101" s="77" t="s">
        <v>235</v>
      </c>
      <c r="E101" s="214" t="s">
        <v>145</v>
      </c>
      <c r="F101" s="214" t="s">
        <v>145</v>
      </c>
      <c r="G101" s="214" t="s">
        <v>145</v>
      </c>
      <c r="H101" s="214" t="s">
        <v>145</v>
      </c>
      <c r="I101" s="214" t="s">
        <v>145</v>
      </c>
      <c r="J101" s="214" t="s">
        <v>145</v>
      </c>
      <c r="K101" s="214" t="s">
        <v>145</v>
      </c>
      <c r="L101" s="214" t="s">
        <v>145</v>
      </c>
      <c r="M101" s="214" t="s">
        <v>145</v>
      </c>
      <c r="N101" s="214" t="s">
        <v>145</v>
      </c>
      <c r="O101" s="214" t="s">
        <v>145</v>
      </c>
      <c r="P101" s="214" t="s">
        <v>145</v>
      </c>
      <c r="Q101" s="214">
        <f t="shared" si="8"/>
        <v>0</v>
      </c>
    </row>
    <row r="102" spans="1:17" outlineLevel="2" x14ac:dyDescent="0.25">
      <c r="A102" s="103" t="s">
        <v>0</v>
      </c>
      <c r="B102" s="20" t="s">
        <v>85</v>
      </c>
      <c r="C102" s="5" t="s">
        <v>85</v>
      </c>
      <c r="D102" s="5" t="s">
        <v>236</v>
      </c>
      <c r="E102" s="25" t="s">
        <v>145</v>
      </c>
      <c r="F102" s="25" t="s">
        <v>145</v>
      </c>
      <c r="G102" s="25" t="s">
        <v>145</v>
      </c>
      <c r="H102" s="25" t="s">
        <v>145</v>
      </c>
      <c r="I102" s="25" t="s">
        <v>145</v>
      </c>
      <c r="J102" s="25" t="s">
        <v>145</v>
      </c>
      <c r="K102" s="25" t="s">
        <v>145</v>
      </c>
      <c r="L102" s="25" t="s">
        <v>145</v>
      </c>
      <c r="M102" s="25" t="s">
        <v>145</v>
      </c>
      <c r="N102" s="25" t="s">
        <v>145</v>
      </c>
      <c r="O102" s="25" t="s">
        <v>145</v>
      </c>
      <c r="P102" s="25" t="s">
        <v>145</v>
      </c>
      <c r="Q102" s="214">
        <f t="shared" si="8"/>
        <v>0</v>
      </c>
    </row>
    <row r="103" spans="1:17" outlineLevel="2" x14ac:dyDescent="0.25">
      <c r="A103" s="103" t="s">
        <v>0</v>
      </c>
      <c r="B103" s="20" t="s">
        <v>85</v>
      </c>
      <c r="C103" s="5" t="s">
        <v>84</v>
      </c>
      <c r="D103" s="5" t="s">
        <v>235</v>
      </c>
      <c r="E103" s="25">
        <v>100</v>
      </c>
      <c r="F103" s="25">
        <v>100</v>
      </c>
      <c r="G103" s="25">
        <v>110</v>
      </c>
      <c r="H103" s="25">
        <v>120</v>
      </c>
      <c r="I103" s="25">
        <v>110</v>
      </c>
      <c r="J103" s="25">
        <v>120</v>
      </c>
      <c r="K103" s="25">
        <v>110</v>
      </c>
      <c r="L103" s="25">
        <v>100</v>
      </c>
      <c r="M103" s="25">
        <v>100</v>
      </c>
      <c r="N103" s="25">
        <v>100</v>
      </c>
      <c r="O103" s="25">
        <v>110</v>
      </c>
      <c r="P103" s="25">
        <v>140</v>
      </c>
      <c r="Q103" s="214">
        <f t="shared" si="8"/>
        <v>1320</v>
      </c>
    </row>
    <row r="104" spans="1:17" ht="15.75" outlineLevel="2" thickBot="1" x14ac:dyDescent="0.3">
      <c r="A104" s="598" t="s">
        <v>0</v>
      </c>
      <c r="B104" s="192" t="s">
        <v>85</v>
      </c>
      <c r="C104" s="95" t="s">
        <v>84</v>
      </c>
      <c r="D104" s="95" t="s">
        <v>236</v>
      </c>
      <c r="E104" s="243">
        <v>40</v>
      </c>
      <c r="F104" s="243">
        <v>40</v>
      </c>
      <c r="G104" s="243">
        <v>40</v>
      </c>
      <c r="H104" s="243">
        <v>45</v>
      </c>
      <c r="I104" s="243">
        <v>40</v>
      </c>
      <c r="J104" s="243">
        <v>40</v>
      </c>
      <c r="K104" s="243">
        <v>45</v>
      </c>
      <c r="L104" s="243">
        <v>50</v>
      </c>
      <c r="M104" s="243">
        <v>45</v>
      </c>
      <c r="N104" s="243">
        <v>40</v>
      </c>
      <c r="O104" s="243">
        <v>50</v>
      </c>
      <c r="P104" s="243">
        <v>70</v>
      </c>
      <c r="Q104" s="214">
        <f t="shared" si="8"/>
        <v>545</v>
      </c>
    </row>
    <row r="105" spans="1:17" ht="15.75" outlineLevel="1" thickBot="1" x14ac:dyDescent="0.3">
      <c r="A105" s="706"/>
      <c r="B105" s="707" t="s">
        <v>667</v>
      </c>
      <c r="C105" s="632"/>
      <c r="D105" s="632"/>
      <c r="E105" s="632">
        <f t="shared" ref="E105:Q105" si="10">SUBTOTAL(9,E101:E104)</f>
        <v>140</v>
      </c>
      <c r="F105" s="632">
        <f t="shared" si="10"/>
        <v>140</v>
      </c>
      <c r="G105" s="632">
        <f t="shared" si="10"/>
        <v>150</v>
      </c>
      <c r="H105" s="632">
        <f t="shared" si="10"/>
        <v>165</v>
      </c>
      <c r="I105" s="632">
        <f t="shared" si="10"/>
        <v>150</v>
      </c>
      <c r="J105" s="632">
        <f t="shared" si="10"/>
        <v>160</v>
      </c>
      <c r="K105" s="632">
        <f t="shared" si="10"/>
        <v>155</v>
      </c>
      <c r="L105" s="632">
        <f t="shared" si="10"/>
        <v>150</v>
      </c>
      <c r="M105" s="632">
        <f t="shared" si="10"/>
        <v>145</v>
      </c>
      <c r="N105" s="632">
        <f t="shared" si="10"/>
        <v>140</v>
      </c>
      <c r="O105" s="632">
        <f t="shared" si="10"/>
        <v>160</v>
      </c>
      <c r="P105" s="632">
        <f t="shared" si="10"/>
        <v>210</v>
      </c>
      <c r="Q105" s="708">
        <f t="shared" si="10"/>
        <v>1865</v>
      </c>
    </row>
    <row r="106" spans="1:17" outlineLevel="2" x14ac:dyDescent="0.25">
      <c r="A106" s="600" t="s">
        <v>0</v>
      </c>
      <c r="B106" s="415" t="s">
        <v>420</v>
      </c>
      <c r="C106" s="77" t="s">
        <v>83</v>
      </c>
      <c r="D106" s="77" t="s">
        <v>235</v>
      </c>
      <c r="E106" s="214">
        <v>50</v>
      </c>
      <c r="F106" s="214">
        <v>50</v>
      </c>
      <c r="G106" s="214">
        <v>50</v>
      </c>
      <c r="H106" s="214">
        <v>50</v>
      </c>
      <c r="I106" s="214">
        <v>55</v>
      </c>
      <c r="J106" s="214">
        <v>60</v>
      </c>
      <c r="K106" s="214">
        <v>60</v>
      </c>
      <c r="L106" s="214">
        <v>55</v>
      </c>
      <c r="M106" s="214">
        <v>60</v>
      </c>
      <c r="N106" s="214">
        <v>55</v>
      </c>
      <c r="O106" s="214">
        <v>65</v>
      </c>
      <c r="P106" s="214">
        <v>70</v>
      </c>
      <c r="Q106" s="214">
        <f t="shared" si="8"/>
        <v>680</v>
      </c>
    </row>
    <row r="107" spans="1:17" outlineLevel="2" x14ac:dyDescent="0.25">
      <c r="A107" s="103" t="s">
        <v>0</v>
      </c>
      <c r="B107" s="20" t="s">
        <v>420</v>
      </c>
      <c r="C107" s="5" t="s">
        <v>83</v>
      </c>
      <c r="D107" s="5" t="s">
        <v>236</v>
      </c>
      <c r="E107" s="25">
        <v>50</v>
      </c>
      <c r="F107" s="25">
        <v>50</v>
      </c>
      <c r="G107" s="25">
        <v>50</v>
      </c>
      <c r="H107" s="25">
        <v>50</v>
      </c>
      <c r="I107" s="25">
        <v>50</v>
      </c>
      <c r="J107" s="25">
        <v>55</v>
      </c>
      <c r="K107" s="25">
        <v>55</v>
      </c>
      <c r="L107" s="25">
        <v>50</v>
      </c>
      <c r="M107" s="25">
        <v>50</v>
      </c>
      <c r="N107" s="25">
        <v>50</v>
      </c>
      <c r="O107" s="25">
        <v>60</v>
      </c>
      <c r="P107" s="25">
        <v>65</v>
      </c>
      <c r="Q107" s="214">
        <f t="shared" si="8"/>
        <v>635</v>
      </c>
    </row>
    <row r="108" spans="1:17" outlineLevel="2" x14ac:dyDescent="0.25">
      <c r="A108" s="103" t="s">
        <v>0</v>
      </c>
      <c r="B108" s="20" t="s">
        <v>420</v>
      </c>
      <c r="C108" s="5" t="s">
        <v>17</v>
      </c>
      <c r="D108" s="5" t="s">
        <v>235</v>
      </c>
      <c r="E108" s="25" t="s">
        <v>145</v>
      </c>
      <c r="F108" s="25" t="s">
        <v>145</v>
      </c>
      <c r="G108" s="25" t="s">
        <v>145</v>
      </c>
      <c r="H108" s="25" t="s">
        <v>145</v>
      </c>
      <c r="I108" s="25" t="s">
        <v>145</v>
      </c>
      <c r="J108" s="25" t="s">
        <v>145</v>
      </c>
      <c r="K108" s="25" t="s">
        <v>145</v>
      </c>
      <c r="L108" s="25" t="s">
        <v>145</v>
      </c>
      <c r="M108" s="25" t="s">
        <v>145</v>
      </c>
      <c r="N108" s="25" t="s">
        <v>145</v>
      </c>
      <c r="O108" s="25" t="s">
        <v>145</v>
      </c>
      <c r="P108" s="25" t="s">
        <v>145</v>
      </c>
      <c r="Q108" s="214">
        <f t="shared" si="8"/>
        <v>0</v>
      </c>
    </row>
    <row r="109" spans="1:17" outlineLevel="2" x14ac:dyDescent="0.25">
      <c r="A109" s="103" t="s">
        <v>0</v>
      </c>
      <c r="B109" s="20" t="s">
        <v>420</v>
      </c>
      <c r="C109" s="5" t="s">
        <v>17</v>
      </c>
      <c r="D109" s="5" t="s">
        <v>236</v>
      </c>
      <c r="E109" s="25" t="s">
        <v>145</v>
      </c>
      <c r="F109" s="25" t="s">
        <v>145</v>
      </c>
      <c r="G109" s="25" t="s">
        <v>145</v>
      </c>
      <c r="H109" s="25" t="s">
        <v>145</v>
      </c>
      <c r="I109" s="25" t="s">
        <v>145</v>
      </c>
      <c r="J109" s="25" t="s">
        <v>145</v>
      </c>
      <c r="K109" s="25" t="s">
        <v>145</v>
      </c>
      <c r="L109" s="25" t="s">
        <v>145</v>
      </c>
      <c r="M109" s="25" t="s">
        <v>145</v>
      </c>
      <c r="N109" s="25" t="s">
        <v>145</v>
      </c>
      <c r="O109" s="25" t="s">
        <v>145</v>
      </c>
      <c r="P109" s="25" t="s">
        <v>145</v>
      </c>
      <c r="Q109" s="214">
        <f t="shared" si="8"/>
        <v>0</v>
      </c>
    </row>
    <row r="110" spans="1:17" outlineLevel="2" x14ac:dyDescent="0.25">
      <c r="A110" s="103" t="s">
        <v>0</v>
      </c>
      <c r="B110" s="20" t="s">
        <v>420</v>
      </c>
      <c r="C110" s="5" t="s">
        <v>82</v>
      </c>
      <c r="D110" s="5" t="s">
        <v>235</v>
      </c>
      <c r="E110" s="25">
        <v>50</v>
      </c>
      <c r="F110" s="25">
        <v>50</v>
      </c>
      <c r="G110" s="25">
        <v>54</v>
      </c>
      <c r="H110" s="25">
        <v>56</v>
      </c>
      <c r="I110" s="25">
        <v>60</v>
      </c>
      <c r="J110" s="25">
        <v>59</v>
      </c>
      <c r="K110" s="25">
        <v>56</v>
      </c>
      <c r="L110" s="25">
        <v>60</v>
      </c>
      <c r="M110" s="25">
        <v>62</v>
      </c>
      <c r="N110" s="25">
        <v>61</v>
      </c>
      <c r="O110" s="25">
        <v>69</v>
      </c>
      <c r="P110" s="25">
        <v>70</v>
      </c>
      <c r="Q110" s="214">
        <f t="shared" si="8"/>
        <v>707</v>
      </c>
    </row>
    <row r="111" spans="1:17" outlineLevel="2" x14ac:dyDescent="0.25">
      <c r="A111" s="103" t="s">
        <v>0</v>
      </c>
      <c r="B111" s="20" t="s">
        <v>420</v>
      </c>
      <c r="C111" s="5" t="s">
        <v>82</v>
      </c>
      <c r="D111" s="5" t="s">
        <v>236</v>
      </c>
      <c r="E111" s="25">
        <v>46</v>
      </c>
      <c r="F111" s="25">
        <v>46</v>
      </c>
      <c r="G111" s="25">
        <v>52</v>
      </c>
      <c r="H111" s="25">
        <v>61</v>
      </c>
      <c r="I111" s="25">
        <v>61</v>
      </c>
      <c r="J111" s="25">
        <v>58</v>
      </c>
      <c r="K111" s="25">
        <v>52</v>
      </c>
      <c r="L111" s="25">
        <v>57</v>
      </c>
      <c r="M111" s="25">
        <v>57</v>
      </c>
      <c r="N111" s="25">
        <v>56</v>
      </c>
      <c r="O111" s="25">
        <v>61</v>
      </c>
      <c r="P111" s="25">
        <v>65</v>
      </c>
      <c r="Q111" s="214">
        <f t="shared" si="8"/>
        <v>672</v>
      </c>
    </row>
    <row r="112" spans="1:17" outlineLevel="2" x14ac:dyDescent="0.25">
      <c r="A112" s="103" t="s">
        <v>0</v>
      </c>
      <c r="B112" s="20" t="s">
        <v>420</v>
      </c>
      <c r="C112" s="5" t="s">
        <v>78</v>
      </c>
      <c r="D112" s="5" t="s">
        <v>235</v>
      </c>
      <c r="E112" s="25" t="s">
        <v>145</v>
      </c>
      <c r="F112" s="25" t="s">
        <v>145</v>
      </c>
      <c r="G112" s="25" t="s">
        <v>145</v>
      </c>
      <c r="H112" s="25" t="s">
        <v>145</v>
      </c>
      <c r="I112" s="25" t="s">
        <v>145</v>
      </c>
      <c r="J112" s="25" t="s">
        <v>145</v>
      </c>
      <c r="K112" s="25" t="s">
        <v>145</v>
      </c>
      <c r="L112" s="25" t="s">
        <v>145</v>
      </c>
      <c r="M112" s="25" t="s">
        <v>145</v>
      </c>
      <c r="N112" s="25" t="s">
        <v>145</v>
      </c>
      <c r="O112" s="25" t="s">
        <v>145</v>
      </c>
      <c r="P112" s="25" t="s">
        <v>145</v>
      </c>
      <c r="Q112" s="214">
        <f t="shared" si="8"/>
        <v>0</v>
      </c>
    </row>
    <row r="113" spans="1:17" outlineLevel="2" x14ac:dyDescent="0.25">
      <c r="A113" s="103" t="s">
        <v>0</v>
      </c>
      <c r="B113" s="20" t="s">
        <v>420</v>
      </c>
      <c r="C113" s="5" t="s">
        <v>78</v>
      </c>
      <c r="D113" s="5" t="s">
        <v>236</v>
      </c>
      <c r="E113" s="25" t="s">
        <v>145</v>
      </c>
      <c r="F113" s="25" t="s">
        <v>145</v>
      </c>
      <c r="G113" s="25" t="s">
        <v>145</v>
      </c>
      <c r="H113" s="25" t="s">
        <v>145</v>
      </c>
      <c r="I113" s="25" t="s">
        <v>145</v>
      </c>
      <c r="J113" s="25" t="s">
        <v>145</v>
      </c>
      <c r="K113" s="25" t="s">
        <v>145</v>
      </c>
      <c r="L113" s="25" t="s">
        <v>145</v>
      </c>
      <c r="M113" s="25" t="s">
        <v>145</v>
      </c>
      <c r="N113" s="25" t="s">
        <v>145</v>
      </c>
      <c r="O113" s="25" t="s">
        <v>145</v>
      </c>
      <c r="P113" s="25" t="s">
        <v>145</v>
      </c>
      <c r="Q113" s="214">
        <f t="shared" si="8"/>
        <v>0</v>
      </c>
    </row>
    <row r="114" spans="1:17" outlineLevel="2" x14ac:dyDescent="0.25">
      <c r="A114" s="103" t="s">
        <v>0</v>
      </c>
      <c r="B114" s="20" t="s">
        <v>420</v>
      </c>
      <c r="C114" s="5" t="s">
        <v>77</v>
      </c>
      <c r="D114" s="5" t="s">
        <v>235</v>
      </c>
      <c r="E114" s="25" t="s">
        <v>145</v>
      </c>
      <c r="F114" s="25" t="s">
        <v>145</v>
      </c>
      <c r="G114" s="25" t="s">
        <v>145</v>
      </c>
      <c r="H114" s="25" t="s">
        <v>145</v>
      </c>
      <c r="I114" s="25" t="s">
        <v>145</v>
      </c>
      <c r="J114" s="25" t="s">
        <v>145</v>
      </c>
      <c r="K114" s="25" t="s">
        <v>145</v>
      </c>
      <c r="L114" s="25" t="s">
        <v>145</v>
      </c>
      <c r="M114" s="25" t="s">
        <v>145</v>
      </c>
      <c r="N114" s="25" t="s">
        <v>145</v>
      </c>
      <c r="O114" s="25" t="s">
        <v>145</v>
      </c>
      <c r="P114" s="25" t="s">
        <v>145</v>
      </c>
      <c r="Q114" s="214">
        <f t="shared" si="8"/>
        <v>0</v>
      </c>
    </row>
    <row r="115" spans="1:17" outlineLevel="2" x14ac:dyDescent="0.25">
      <c r="A115" s="103" t="s">
        <v>0</v>
      </c>
      <c r="B115" s="20" t="s">
        <v>420</v>
      </c>
      <c r="C115" s="5" t="s">
        <v>77</v>
      </c>
      <c r="D115" s="5" t="s">
        <v>236</v>
      </c>
      <c r="E115" s="25" t="s">
        <v>145</v>
      </c>
      <c r="F115" s="25" t="s">
        <v>145</v>
      </c>
      <c r="G115" s="25" t="s">
        <v>145</v>
      </c>
      <c r="H115" s="25" t="s">
        <v>145</v>
      </c>
      <c r="I115" s="25" t="s">
        <v>145</v>
      </c>
      <c r="J115" s="25" t="s">
        <v>145</v>
      </c>
      <c r="K115" s="25" t="s">
        <v>145</v>
      </c>
      <c r="L115" s="25" t="s">
        <v>145</v>
      </c>
      <c r="M115" s="25" t="s">
        <v>145</v>
      </c>
      <c r="N115" s="25" t="s">
        <v>145</v>
      </c>
      <c r="O115" s="25" t="s">
        <v>145</v>
      </c>
      <c r="P115" s="25" t="s">
        <v>145</v>
      </c>
      <c r="Q115" s="214">
        <f t="shared" si="8"/>
        <v>0</v>
      </c>
    </row>
    <row r="116" spans="1:17" outlineLevel="2" x14ac:dyDescent="0.25">
      <c r="A116" s="103" t="s">
        <v>0</v>
      </c>
      <c r="B116" s="20" t="s">
        <v>420</v>
      </c>
      <c r="C116" s="5" t="s">
        <v>81</v>
      </c>
      <c r="D116" s="5" t="s">
        <v>235</v>
      </c>
      <c r="E116" s="25">
        <v>30</v>
      </c>
      <c r="F116" s="25">
        <v>30</v>
      </c>
      <c r="G116" s="25">
        <v>35</v>
      </c>
      <c r="H116" s="25">
        <v>25</v>
      </c>
      <c r="I116" s="25">
        <v>35</v>
      </c>
      <c r="J116" s="25">
        <v>30</v>
      </c>
      <c r="K116" s="25">
        <v>40</v>
      </c>
      <c r="L116" s="25">
        <v>30</v>
      </c>
      <c r="M116" s="25">
        <v>30</v>
      </c>
      <c r="N116" s="25">
        <v>30</v>
      </c>
      <c r="O116" s="25">
        <v>35</v>
      </c>
      <c r="P116" s="25">
        <v>40</v>
      </c>
      <c r="Q116" s="214">
        <f t="shared" si="8"/>
        <v>390</v>
      </c>
    </row>
    <row r="117" spans="1:17" outlineLevel="2" x14ac:dyDescent="0.25">
      <c r="A117" s="103" t="s">
        <v>0</v>
      </c>
      <c r="B117" s="20" t="s">
        <v>420</v>
      </c>
      <c r="C117" s="5" t="s">
        <v>81</v>
      </c>
      <c r="D117" s="5" t="s">
        <v>236</v>
      </c>
      <c r="E117" s="25">
        <v>20</v>
      </c>
      <c r="F117" s="25">
        <v>20</v>
      </c>
      <c r="G117" s="25">
        <v>27</v>
      </c>
      <c r="H117" s="25">
        <v>25</v>
      </c>
      <c r="I117" s="25">
        <v>30</v>
      </c>
      <c r="J117" s="25">
        <v>30</v>
      </c>
      <c r="K117" s="25">
        <v>35</v>
      </c>
      <c r="L117" s="25">
        <v>35</v>
      </c>
      <c r="M117" s="25">
        <v>35</v>
      </c>
      <c r="N117" s="25">
        <v>40</v>
      </c>
      <c r="O117" s="25">
        <v>35</v>
      </c>
      <c r="P117" s="25">
        <v>40</v>
      </c>
      <c r="Q117" s="214">
        <f t="shared" si="8"/>
        <v>372</v>
      </c>
    </row>
    <row r="118" spans="1:17" outlineLevel="2" x14ac:dyDescent="0.25">
      <c r="A118" s="103" t="s">
        <v>0</v>
      </c>
      <c r="B118" s="20" t="s">
        <v>420</v>
      </c>
      <c r="C118" s="5" t="s">
        <v>80</v>
      </c>
      <c r="D118" s="5" t="s">
        <v>235</v>
      </c>
      <c r="E118" s="25">
        <v>12</v>
      </c>
      <c r="F118" s="25">
        <v>12</v>
      </c>
      <c r="G118" s="25">
        <v>14</v>
      </c>
      <c r="H118" s="25">
        <v>16</v>
      </c>
      <c r="I118" s="25">
        <v>10</v>
      </c>
      <c r="J118" s="25">
        <v>12</v>
      </c>
      <c r="K118" s="25">
        <v>14</v>
      </c>
      <c r="L118" s="25">
        <v>11</v>
      </c>
      <c r="M118" s="25">
        <v>14</v>
      </c>
      <c r="N118" s="25">
        <v>13</v>
      </c>
      <c r="O118" s="25">
        <v>10</v>
      </c>
      <c r="P118" s="25">
        <v>18</v>
      </c>
      <c r="Q118" s="214">
        <f t="shared" si="8"/>
        <v>156</v>
      </c>
    </row>
    <row r="119" spans="1:17" outlineLevel="2" x14ac:dyDescent="0.25">
      <c r="A119" s="103" t="s">
        <v>0</v>
      </c>
      <c r="B119" s="20" t="s">
        <v>420</v>
      </c>
      <c r="C119" s="5" t="s">
        <v>80</v>
      </c>
      <c r="D119" s="5" t="s">
        <v>236</v>
      </c>
      <c r="E119" s="25">
        <v>8</v>
      </c>
      <c r="F119" s="25">
        <v>8</v>
      </c>
      <c r="G119" s="25">
        <v>11</v>
      </c>
      <c r="H119" s="25">
        <v>9</v>
      </c>
      <c r="I119" s="25">
        <v>11</v>
      </c>
      <c r="J119" s="25">
        <v>13</v>
      </c>
      <c r="K119" s="25">
        <v>12</v>
      </c>
      <c r="L119" s="25">
        <v>13</v>
      </c>
      <c r="M119" s="25">
        <v>8</v>
      </c>
      <c r="N119" s="25">
        <v>11</v>
      </c>
      <c r="O119" s="25">
        <v>12</v>
      </c>
      <c r="P119" s="25">
        <v>15</v>
      </c>
      <c r="Q119" s="214">
        <f t="shared" si="8"/>
        <v>131</v>
      </c>
    </row>
    <row r="120" spans="1:17" outlineLevel="2" x14ac:dyDescent="0.25">
      <c r="A120" s="103" t="s">
        <v>0</v>
      </c>
      <c r="B120" s="20" t="s">
        <v>420</v>
      </c>
      <c r="C120" s="5" t="s">
        <v>16</v>
      </c>
      <c r="D120" s="5" t="s">
        <v>235</v>
      </c>
      <c r="E120" s="25">
        <v>23</v>
      </c>
      <c r="F120" s="25">
        <v>23</v>
      </c>
      <c r="G120" s="25">
        <v>20</v>
      </c>
      <c r="H120" s="25">
        <v>20</v>
      </c>
      <c r="I120" s="25">
        <v>19</v>
      </c>
      <c r="J120" s="25">
        <v>20</v>
      </c>
      <c r="K120" s="25">
        <v>24</v>
      </c>
      <c r="L120" s="25">
        <v>28</v>
      </c>
      <c r="M120" s="25">
        <v>32</v>
      </c>
      <c r="N120" s="25">
        <v>35</v>
      </c>
      <c r="O120" s="25">
        <v>45</v>
      </c>
      <c r="P120" s="25">
        <v>42</v>
      </c>
      <c r="Q120" s="214">
        <f t="shared" si="8"/>
        <v>331</v>
      </c>
    </row>
    <row r="121" spans="1:17" outlineLevel="2" x14ac:dyDescent="0.25">
      <c r="A121" s="103" t="s">
        <v>0</v>
      </c>
      <c r="B121" s="20" t="s">
        <v>420</v>
      </c>
      <c r="C121" s="5" t="s">
        <v>16</v>
      </c>
      <c r="D121" s="5" t="s">
        <v>236</v>
      </c>
      <c r="E121" s="25">
        <v>15</v>
      </c>
      <c r="F121" s="25">
        <v>15</v>
      </c>
      <c r="G121" s="25">
        <v>17</v>
      </c>
      <c r="H121" s="25">
        <v>17</v>
      </c>
      <c r="I121" s="25">
        <v>16</v>
      </c>
      <c r="J121" s="25">
        <v>15</v>
      </c>
      <c r="K121" s="25">
        <v>13</v>
      </c>
      <c r="L121" s="25">
        <v>12</v>
      </c>
      <c r="M121" s="25">
        <v>14</v>
      </c>
      <c r="N121" s="25">
        <v>18</v>
      </c>
      <c r="O121" s="25">
        <v>17</v>
      </c>
      <c r="P121" s="25">
        <v>18</v>
      </c>
      <c r="Q121" s="214">
        <f t="shared" si="8"/>
        <v>187</v>
      </c>
    </row>
    <row r="122" spans="1:17" outlineLevel="2" x14ac:dyDescent="0.25">
      <c r="A122" s="103" t="s">
        <v>0</v>
      </c>
      <c r="B122" s="20" t="s">
        <v>420</v>
      </c>
      <c r="C122" s="5" t="s">
        <v>15</v>
      </c>
      <c r="D122" s="5" t="s">
        <v>235</v>
      </c>
      <c r="E122" s="25">
        <v>460</v>
      </c>
      <c r="F122" s="25">
        <v>460</v>
      </c>
      <c r="G122" s="25">
        <v>480</v>
      </c>
      <c r="H122" s="25">
        <v>475</v>
      </c>
      <c r="I122" s="25">
        <v>490</v>
      </c>
      <c r="J122" s="25">
        <v>475</v>
      </c>
      <c r="K122" s="25">
        <v>465</v>
      </c>
      <c r="L122" s="25">
        <v>480</v>
      </c>
      <c r="M122" s="25">
        <v>470</v>
      </c>
      <c r="N122" s="25">
        <v>465</v>
      </c>
      <c r="O122" s="25">
        <v>480</v>
      </c>
      <c r="P122" s="25">
        <v>490</v>
      </c>
      <c r="Q122" s="214">
        <f t="shared" si="8"/>
        <v>5690</v>
      </c>
    </row>
    <row r="123" spans="1:17" outlineLevel="2" x14ac:dyDescent="0.25">
      <c r="A123" s="103" t="s">
        <v>0</v>
      </c>
      <c r="B123" s="20" t="s">
        <v>420</v>
      </c>
      <c r="C123" s="5" t="s">
        <v>15</v>
      </c>
      <c r="D123" s="5" t="s">
        <v>236</v>
      </c>
      <c r="E123" s="25">
        <v>360</v>
      </c>
      <c r="F123" s="25">
        <v>360</v>
      </c>
      <c r="G123" s="25">
        <v>340</v>
      </c>
      <c r="H123" s="25">
        <v>355</v>
      </c>
      <c r="I123" s="25">
        <v>375</v>
      </c>
      <c r="J123" s="25">
        <v>320</v>
      </c>
      <c r="K123" s="25">
        <v>390</v>
      </c>
      <c r="L123" s="25">
        <v>350</v>
      </c>
      <c r="M123" s="25">
        <v>360</v>
      </c>
      <c r="N123" s="25">
        <v>240</v>
      </c>
      <c r="O123" s="25">
        <v>330</v>
      </c>
      <c r="P123" s="25">
        <v>350</v>
      </c>
      <c r="Q123" s="214">
        <f t="shared" si="8"/>
        <v>4130</v>
      </c>
    </row>
    <row r="124" spans="1:17" outlineLevel="2" x14ac:dyDescent="0.25">
      <c r="A124" s="103" t="s">
        <v>0</v>
      </c>
      <c r="B124" s="20" t="s">
        <v>420</v>
      </c>
      <c r="C124" s="5" t="s">
        <v>79</v>
      </c>
      <c r="D124" s="5" t="s">
        <v>235</v>
      </c>
      <c r="E124" s="25">
        <v>7</v>
      </c>
      <c r="F124" s="25">
        <v>7</v>
      </c>
      <c r="G124" s="25">
        <v>6</v>
      </c>
      <c r="H124" s="25">
        <v>5</v>
      </c>
      <c r="I124" s="25">
        <v>4</v>
      </c>
      <c r="J124" s="25">
        <v>7</v>
      </c>
      <c r="K124" s="25">
        <v>8</v>
      </c>
      <c r="L124" s="25">
        <v>7</v>
      </c>
      <c r="M124" s="25">
        <v>8</v>
      </c>
      <c r="N124" s="25">
        <v>6</v>
      </c>
      <c r="O124" s="25">
        <v>7</v>
      </c>
      <c r="P124" s="25">
        <v>9</v>
      </c>
      <c r="Q124" s="214">
        <f t="shared" si="8"/>
        <v>81</v>
      </c>
    </row>
    <row r="125" spans="1:17" ht="15.75" outlineLevel="2" thickBot="1" x14ac:dyDescent="0.3">
      <c r="A125" s="598" t="s">
        <v>0</v>
      </c>
      <c r="B125" s="192" t="s">
        <v>420</v>
      </c>
      <c r="C125" s="95" t="s">
        <v>79</v>
      </c>
      <c r="D125" s="95" t="s">
        <v>236</v>
      </c>
      <c r="E125" s="243">
        <v>4</v>
      </c>
      <c r="F125" s="243">
        <v>4</v>
      </c>
      <c r="G125" s="243">
        <v>6</v>
      </c>
      <c r="H125" s="243">
        <v>7</v>
      </c>
      <c r="I125" s="243">
        <v>6</v>
      </c>
      <c r="J125" s="243">
        <v>8</v>
      </c>
      <c r="K125" s="243">
        <v>4</v>
      </c>
      <c r="L125" s="243">
        <v>5</v>
      </c>
      <c r="M125" s="243">
        <v>6</v>
      </c>
      <c r="N125" s="243">
        <v>4</v>
      </c>
      <c r="O125" s="243">
        <v>7</v>
      </c>
      <c r="P125" s="243">
        <v>10</v>
      </c>
      <c r="Q125" s="214">
        <f t="shared" si="8"/>
        <v>71</v>
      </c>
    </row>
    <row r="126" spans="1:17" ht="15.75" outlineLevel="1" thickBot="1" x14ac:dyDescent="0.3">
      <c r="A126" s="706"/>
      <c r="B126" s="707" t="s">
        <v>733</v>
      </c>
      <c r="C126" s="632"/>
      <c r="D126" s="632"/>
      <c r="E126" s="632">
        <f t="shared" ref="E126:Q126" si="11">SUBTOTAL(9,E106:E125)</f>
        <v>1135</v>
      </c>
      <c r="F126" s="632">
        <f t="shared" si="11"/>
        <v>1135</v>
      </c>
      <c r="G126" s="632">
        <f t="shared" si="11"/>
        <v>1162</v>
      </c>
      <c r="H126" s="632">
        <f t="shared" si="11"/>
        <v>1171</v>
      </c>
      <c r="I126" s="632">
        <f t="shared" si="11"/>
        <v>1222</v>
      </c>
      <c r="J126" s="632">
        <f t="shared" si="11"/>
        <v>1162</v>
      </c>
      <c r="K126" s="632">
        <f t="shared" si="11"/>
        <v>1228</v>
      </c>
      <c r="L126" s="632">
        <f t="shared" si="11"/>
        <v>1193</v>
      </c>
      <c r="M126" s="632">
        <f t="shared" si="11"/>
        <v>1206</v>
      </c>
      <c r="N126" s="632">
        <f t="shared" si="11"/>
        <v>1084</v>
      </c>
      <c r="O126" s="632">
        <f t="shared" si="11"/>
        <v>1233</v>
      </c>
      <c r="P126" s="632">
        <f t="shared" si="11"/>
        <v>1302</v>
      </c>
      <c r="Q126" s="708">
        <f t="shared" si="11"/>
        <v>14233</v>
      </c>
    </row>
    <row r="127" spans="1:17" outlineLevel="2" x14ac:dyDescent="0.25">
      <c r="A127" s="600" t="s">
        <v>0</v>
      </c>
      <c r="B127" s="415" t="s">
        <v>422</v>
      </c>
      <c r="C127" s="77" t="s">
        <v>76</v>
      </c>
      <c r="D127" s="77" t="s">
        <v>235</v>
      </c>
      <c r="E127" s="214">
        <v>8</v>
      </c>
      <c r="F127" s="214">
        <v>8</v>
      </c>
      <c r="G127" s="214">
        <v>12</v>
      </c>
      <c r="H127" s="214">
        <v>12</v>
      </c>
      <c r="I127" s="214">
        <v>10</v>
      </c>
      <c r="J127" s="214">
        <v>8</v>
      </c>
      <c r="K127" s="214">
        <v>12</v>
      </c>
      <c r="L127" s="214">
        <v>9</v>
      </c>
      <c r="M127" s="214">
        <v>8</v>
      </c>
      <c r="N127" s="214">
        <v>8</v>
      </c>
      <c r="O127" s="214">
        <v>10</v>
      </c>
      <c r="P127" s="214">
        <v>15</v>
      </c>
      <c r="Q127" s="214">
        <f t="shared" si="8"/>
        <v>120</v>
      </c>
    </row>
    <row r="128" spans="1:17" outlineLevel="2" x14ac:dyDescent="0.25">
      <c r="A128" s="103" t="s">
        <v>0</v>
      </c>
      <c r="B128" s="20" t="s">
        <v>422</v>
      </c>
      <c r="C128" s="5" t="s">
        <v>76</v>
      </c>
      <c r="D128" s="5" t="s">
        <v>236</v>
      </c>
      <c r="E128" s="25">
        <v>10</v>
      </c>
      <c r="F128" s="25">
        <v>10</v>
      </c>
      <c r="G128" s="25">
        <v>8</v>
      </c>
      <c r="H128" s="25">
        <v>9</v>
      </c>
      <c r="I128" s="25">
        <v>9</v>
      </c>
      <c r="J128" s="25">
        <v>10</v>
      </c>
      <c r="K128" s="25">
        <v>11</v>
      </c>
      <c r="L128" s="25">
        <v>10</v>
      </c>
      <c r="M128" s="25">
        <v>10</v>
      </c>
      <c r="N128" s="25">
        <v>11</v>
      </c>
      <c r="O128" s="25">
        <v>12</v>
      </c>
      <c r="P128" s="25">
        <v>10</v>
      </c>
      <c r="Q128" s="214">
        <f t="shared" si="8"/>
        <v>120</v>
      </c>
    </row>
    <row r="129" spans="1:17" outlineLevel="2" x14ac:dyDescent="0.25">
      <c r="A129" s="103" t="s">
        <v>0</v>
      </c>
      <c r="B129" s="20" t="s">
        <v>422</v>
      </c>
      <c r="C129" s="5" t="s">
        <v>75</v>
      </c>
      <c r="D129" s="5" t="s">
        <v>235</v>
      </c>
      <c r="E129" s="25">
        <v>60</v>
      </c>
      <c r="F129" s="25">
        <v>60</v>
      </c>
      <c r="G129" s="25">
        <v>70</v>
      </c>
      <c r="H129" s="25">
        <v>50</v>
      </c>
      <c r="I129" s="25">
        <v>60</v>
      </c>
      <c r="J129" s="25">
        <v>75</v>
      </c>
      <c r="K129" s="25">
        <v>55</v>
      </c>
      <c r="L129" s="25">
        <v>75</v>
      </c>
      <c r="M129" s="25">
        <v>60</v>
      </c>
      <c r="N129" s="25">
        <v>60</v>
      </c>
      <c r="O129" s="25">
        <v>60</v>
      </c>
      <c r="P129" s="25">
        <v>90</v>
      </c>
      <c r="Q129" s="214">
        <f t="shared" si="8"/>
        <v>775</v>
      </c>
    </row>
    <row r="130" spans="1:17" outlineLevel="2" x14ac:dyDescent="0.25">
      <c r="A130" s="103" t="s">
        <v>0</v>
      </c>
      <c r="B130" s="20" t="s">
        <v>422</v>
      </c>
      <c r="C130" s="5" t="s">
        <v>75</v>
      </c>
      <c r="D130" s="5" t="s">
        <v>236</v>
      </c>
      <c r="E130" s="25">
        <v>40</v>
      </c>
      <c r="F130" s="25">
        <v>40</v>
      </c>
      <c r="G130" s="25">
        <v>35</v>
      </c>
      <c r="H130" s="25">
        <v>30</v>
      </c>
      <c r="I130" s="25">
        <v>38</v>
      </c>
      <c r="J130" s="25">
        <v>40</v>
      </c>
      <c r="K130" s="25">
        <v>55</v>
      </c>
      <c r="L130" s="25">
        <v>35</v>
      </c>
      <c r="M130" s="25">
        <v>40</v>
      </c>
      <c r="N130" s="25">
        <v>60</v>
      </c>
      <c r="O130" s="25">
        <v>60</v>
      </c>
      <c r="P130" s="25">
        <v>90</v>
      </c>
      <c r="Q130" s="214">
        <f t="shared" si="8"/>
        <v>563</v>
      </c>
    </row>
    <row r="131" spans="1:17" outlineLevel="2" x14ac:dyDescent="0.25">
      <c r="A131" s="103" t="s">
        <v>0</v>
      </c>
      <c r="B131" s="20" t="s">
        <v>422</v>
      </c>
      <c r="C131" s="5" t="s">
        <v>74</v>
      </c>
      <c r="D131" s="5" t="s">
        <v>235</v>
      </c>
      <c r="E131" s="25">
        <v>28</v>
      </c>
      <c r="F131" s="25">
        <v>28</v>
      </c>
      <c r="G131" s="25">
        <v>28</v>
      </c>
      <c r="H131" s="25">
        <v>30</v>
      </c>
      <c r="I131" s="25">
        <v>35</v>
      </c>
      <c r="J131" s="25">
        <v>31</v>
      </c>
      <c r="K131" s="25">
        <v>28</v>
      </c>
      <c r="L131" s="25">
        <v>25</v>
      </c>
      <c r="M131" s="25">
        <v>24</v>
      </c>
      <c r="N131" s="25">
        <v>26</v>
      </c>
      <c r="O131" s="25">
        <v>27</v>
      </c>
      <c r="P131" s="25">
        <v>24</v>
      </c>
      <c r="Q131" s="214">
        <f t="shared" si="8"/>
        <v>334</v>
      </c>
    </row>
    <row r="132" spans="1:17" outlineLevel="2" x14ac:dyDescent="0.25">
      <c r="A132" s="103" t="s">
        <v>0</v>
      </c>
      <c r="B132" s="20" t="s">
        <v>422</v>
      </c>
      <c r="C132" s="5" t="s">
        <v>74</v>
      </c>
      <c r="D132" s="5" t="s">
        <v>236</v>
      </c>
      <c r="E132" s="25">
        <v>13</v>
      </c>
      <c r="F132" s="25">
        <v>13</v>
      </c>
      <c r="G132" s="25">
        <v>14</v>
      </c>
      <c r="H132" s="25">
        <v>12</v>
      </c>
      <c r="I132" s="25">
        <v>11</v>
      </c>
      <c r="J132" s="25">
        <v>13</v>
      </c>
      <c r="K132" s="25">
        <v>14</v>
      </c>
      <c r="L132" s="25">
        <v>12</v>
      </c>
      <c r="M132" s="25">
        <v>12</v>
      </c>
      <c r="N132" s="25">
        <v>13</v>
      </c>
      <c r="O132" s="25">
        <v>12</v>
      </c>
      <c r="P132" s="25">
        <v>12</v>
      </c>
      <c r="Q132" s="214">
        <f t="shared" si="8"/>
        <v>151</v>
      </c>
    </row>
    <row r="133" spans="1:17" outlineLevel="2" x14ac:dyDescent="0.25">
      <c r="A133" s="103" t="s">
        <v>0</v>
      </c>
      <c r="B133" s="20" t="s">
        <v>422</v>
      </c>
      <c r="C133" s="5" t="s">
        <v>73</v>
      </c>
      <c r="D133" s="5" t="s">
        <v>235</v>
      </c>
      <c r="E133" s="25">
        <v>15</v>
      </c>
      <c r="F133" s="25">
        <v>15</v>
      </c>
      <c r="G133" s="25">
        <v>14</v>
      </c>
      <c r="H133" s="25">
        <v>17</v>
      </c>
      <c r="I133" s="25">
        <v>12</v>
      </c>
      <c r="J133" s="25">
        <v>15</v>
      </c>
      <c r="K133" s="25">
        <v>20</v>
      </c>
      <c r="L133" s="25">
        <v>13</v>
      </c>
      <c r="M133" s="25">
        <v>11</v>
      </c>
      <c r="N133" s="25">
        <v>19</v>
      </c>
      <c r="O133" s="25">
        <v>17</v>
      </c>
      <c r="P133" s="25">
        <v>14</v>
      </c>
      <c r="Q133" s="214">
        <f t="shared" si="8"/>
        <v>182</v>
      </c>
    </row>
    <row r="134" spans="1:17" outlineLevel="2" x14ac:dyDescent="0.25">
      <c r="A134" s="103" t="s">
        <v>0</v>
      </c>
      <c r="B134" s="20" t="s">
        <v>422</v>
      </c>
      <c r="C134" s="5" t="s">
        <v>73</v>
      </c>
      <c r="D134" s="5" t="s">
        <v>236</v>
      </c>
      <c r="E134" s="25">
        <v>9</v>
      </c>
      <c r="F134" s="25">
        <v>9</v>
      </c>
      <c r="G134" s="25">
        <v>10</v>
      </c>
      <c r="H134" s="25">
        <v>7</v>
      </c>
      <c r="I134" s="25">
        <v>12</v>
      </c>
      <c r="J134" s="25">
        <v>9</v>
      </c>
      <c r="K134" s="25">
        <v>4</v>
      </c>
      <c r="L134" s="25">
        <v>11</v>
      </c>
      <c r="M134" s="25">
        <v>13</v>
      </c>
      <c r="N134" s="25">
        <v>5</v>
      </c>
      <c r="O134" s="25">
        <v>7</v>
      </c>
      <c r="P134" s="25">
        <v>10</v>
      </c>
      <c r="Q134" s="214">
        <f t="shared" si="8"/>
        <v>106</v>
      </c>
    </row>
    <row r="135" spans="1:17" outlineLevel="2" x14ac:dyDescent="0.25">
      <c r="A135" s="103" t="s">
        <v>0</v>
      </c>
      <c r="B135" s="20" t="s">
        <v>422</v>
      </c>
      <c r="C135" s="5" t="s">
        <v>72</v>
      </c>
      <c r="D135" s="5" t="s">
        <v>235</v>
      </c>
      <c r="E135" s="25" t="s">
        <v>145</v>
      </c>
      <c r="F135" s="25" t="s">
        <v>145</v>
      </c>
      <c r="G135" s="25" t="s">
        <v>145</v>
      </c>
      <c r="H135" s="25" t="s">
        <v>145</v>
      </c>
      <c r="I135" s="25" t="s">
        <v>145</v>
      </c>
      <c r="J135" s="25" t="s">
        <v>145</v>
      </c>
      <c r="K135" s="25" t="s">
        <v>145</v>
      </c>
      <c r="L135" s="25" t="s">
        <v>145</v>
      </c>
      <c r="M135" s="25" t="s">
        <v>145</v>
      </c>
      <c r="N135" s="25" t="s">
        <v>145</v>
      </c>
      <c r="O135" s="25" t="s">
        <v>145</v>
      </c>
      <c r="P135" s="25" t="s">
        <v>145</v>
      </c>
      <c r="Q135" s="214">
        <f t="shared" si="8"/>
        <v>0</v>
      </c>
    </row>
    <row r="136" spans="1:17" outlineLevel="2" x14ac:dyDescent="0.25">
      <c r="A136" s="103" t="s">
        <v>0</v>
      </c>
      <c r="B136" s="20" t="s">
        <v>422</v>
      </c>
      <c r="C136" s="5" t="s">
        <v>72</v>
      </c>
      <c r="D136" s="5" t="s">
        <v>236</v>
      </c>
      <c r="E136" s="25" t="s">
        <v>145</v>
      </c>
      <c r="F136" s="25" t="s">
        <v>145</v>
      </c>
      <c r="G136" s="25" t="s">
        <v>145</v>
      </c>
      <c r="H136" s="25" t="s">
        <v>145</v>
      </c>
      <c r="I136" s="25" t="s">
        <v>145</v>
      </c>
      <c r="J136" s="25" t="s">
        <v>145</v>
      </c>
      <c r="K136" s="25" t="s">
        <v>145</v>
      </c>
      <c r="L136" s="25" t="s">
        <v>145</v>
      </c>
      <c r="M136" s="25" t="s">
        <v>145</v>
      </c>
      <c r="N136" s="25" t="s">
        <v>145</v>
      </c>
      <c r="O136" s="25" t="s">
        <v>145</v>
      </c>
      <c r="P136" s="25" t="s">
        <v>145</v>
      </c>
      <c r="Q136" s="214">
        <f t="shared" si="8"/>
        <v>0</v>
      </c>
    </row>
    <row r="137" spans="1:17" outlineLevel="2" x14ac:dyDescent="0.25">
      <c r="A137" s="103" t="s">
        <v>0</v>
      </c>
      <c r="B137" s="20" t="s">
        <v>422</v>
      </c>
      <c r="C137" s="5" t="s">
        <v>71</v>
      </c>
      <c r="D137" s="5" t="s">
        <v>235</v>
      </c>
      <c r="E137" s="25">
        <v>4</v>
      </c>
      <c r="F137" s="25">
        <v>4</v>
      </c>
      <c r="G137" s="25">
        <v>3</v>
      </c>
      <c r="H137" s="25">
        <v>2</v>
      </c>
      <c r="I137" s="25">
        <v>3</v>
      </c>
      <c r="J137" s="25">
        <v>6</v>
      </c>
      <c r="K137" s="25">
        <v>4</v>
      </c>
      <c r="L137" s="25">
        <v>2</v>
      </c>
      <c r="M137" s="25">
        <v>2</v>
      </c>
      <c r="N137" s="25">
        <v>4</v>
      </c>
      <c r="O137" s="25">
        <v>4</v>
      </c>
      <c r="P137" s="25">
        <v>9</v>
      </c>
      <c r="Q137" s="214">
        <f t="shared" si="8"/>
        <v>47</v>
      </c>
    </row>
    <row r="138" spans="1:17" outlineLevel="2" x14ac:dyDescent="0.25">
      <c r="A138" s="103" t="s">
        <v>0</v>
      </c>
      <c r="B138" s="20" t="s">
        <v>422</v>
      </c>
      <c r="C138" s="5" t="s">
        <v>71</v>
      </c>
      <c r="D138" s="5" t="s">
        <v>236</v>
      </c>
      <c r="E138" s="25">
        <v>3</v>
      </c>
      <c r="F138" s="25">
        <v>3</v>
      </c>
      <c r="G138" s="25">
        <v>3</v>
      </c>
      <c r="H138" s="25">
        <v>2</v>
      </c>
      <c r="I138" s="25">
        <v>2</v>
      </c>
      <c r="J138" s="25">
        <v>4</v>
      </c>
      <c r="K138" s="25">
        <v>4</v>
      </c>
      <c r="L138" s="25">
        <v>2</v>
      </c>
      <c r="M138" s="25">
        <v>3</v>
      </c>
      <c r="N138" s="25">
        <v>3</v>
      </c>
      <c r="O138" s="25">
        <v>4</v>
      </c>
      <c r="P138" s="25">
        <v>5</v>
      </c>
      <c r="Q138" s="214">
        <f t="shared" si="8"/>
        <v>38</v>
      </c>
    </row>
    <row r="139" spans="1:17" outlineLevel="2" x14ac:dyDescent="0.25">
      <c r="A139" s="103" t="s">
        <v>0</v>
      </c>
      <c r="B139" s="20" t="s">
        <v>422</v>
      </c>
      <c r="C139" s="5" t="s">
        <v>70</v>
      </c>
      <c r="D139" s="5" t="s">
        <v>235</v>
      </c>
      <c r="E139" s="25">
        <v>8</v>
      </c>
      <c r="F139" s="25">
        <v>8</v>
      </c>
      <c r="G139" s="25">
        <v>8</v>
      </c>
      <c r="H139" s="25">
        <v>8</v>
      </c>
      <c r="I139" s="25">
        <v>8</v>
      </c>
      <c r="J139" s="25">
        <v>8</v>
      </c>
      <c r="K139" s="25">
        <v>8</v>
      </c>
      <c r="L139" s="25">
        <v>8</v>
      </c>
      <c r="M139" s="25">
        <v>8</v>
      </c>
      <c r="N139" s="25">
        <v>8</v>
      </c>
      <c r="O139" s="25">
        <v>8</v>
      </c>
      <c r="P139" s="25">
        <v>12</v>
      </c>
      <c r="Q139" s="214">
        <f t="shared" si="8"/>
        <v>100</v>
      </c>
    </row>
    <row r="140" spans="1:17" outlineLevel="2" x14ac:dyDescent="0.25">
      <c r="A140" s="103" t="s">
        <v>0</v>
      </c>
      <c r="B140" s="20" t="s">
        <v>422</v>
      </c>
      <c r="C140" s="5" t="s">
        <v>70</v>
      </c>
      <c r="D140" s="5" t="s">
        <v>236</v>
      </c>
      <c r="E140" s="25">
        <v>8</v>
      </c>
      <c r="F140" s="25">
        <v>8</v>
      </c>
      <c r="G140" s="25">
        <v>8</v>
      </c>
      <c r="H140" s="25">
        <v>8</v>
      </c>
      <c r="I140" s="25">
        <v>8</v>
      </c>
      <c r="J140" s="25">
        <v>8</v>
      </c>
      <c r="K140" s="25">
        <v>8</v>
      </c>
      <c r="L140" s="25">
        <v>8</v>
      </c>
      <c r="M140" s="25">
        <v>8</v>
      </c>
      <c r="N140" s="25">
        <v>8</v>
      </c>
      <c r="O140" s="25">
        <v>8</v>
      </c>
      <c r="P140" s="25">
        <v>8</v>
      </c>
      <c r="Q140" s="214">
        <f t="shared" si="8"/>
        <v>96</v>
      </c>
    </row>
    <row r="141" spans="1:17" outlineLevel="2" x14ac:dyDescent="0.25">
      <c r="A141" s="103" t="s">
        <v>0</v>
      </c>
      <c r="B141" s="20" t="s">
        <v>422</v>
      </c>
      <c r="C141" s="5" t="s">
        <v>14</v>
      </c>
      <c r="D141" s="5" t="s">
        <v>235</v>
      </c>
      <c r="E141" s="25">
        <v>28</v>
      </c>
      <c r="F141" s="25">
        <v>28</v>
      </c>
      <c r="G141" s="25">
        <v>36</v>
      </c>
      <c r="H141" s="25">
        <v>25</v>
      </c>
      <c r="I141" s="25">
        <v>28</v>
      </c>
      <c r="J141" s="25">
        <v>32</v>
      </c>
      <c r="K141" s="25">
        <v>30</v>
      </c>
      <c r="L141" s="25">
        <v>33</v>
      </c>
      <c r="M141" s="25">
        <v>35</v>
      </c>
      <c r="N141" s="25">
        <v>27</v>
      </c>
      <c r="O141" s="25">
        <v>36</v>
      </c>
      <c r="P141" s="25">
        <v>30</v>
      </c>
      <c r="Q141" s="214">
        <f t="shared" si="8"/>
        <v>368</v>
      </c>
    </row>
    <row r="142" spans="1:17" ht="15.75" outlineLevel="2" thickBot="1" x14ac:dyDescent="0.3">
      <c r="A142" s="598" t="s">
        <v>0</v>
      </c>
      <c r="B142" s="192" t="s">
        <v>422</v>
      </c>
      <c r="C142" s="95" t="s">
        <v>14</v>
      </c>
      <c r="D142" s="95" t="s">
        <v>236</v>
      </c>
      <c r="E142" s="243">
        <v>13</v>
      </c>
      <c r="F142" s="243">
        <v>13</v>
      </c>
      <c r="G142" s="243">
        <v>25</v>
      </c>
      <c r="H142" s="243">
        <v>18</v>
      </c>
      <c r="I142" s="243">
        <v>16</v>
      </c>
      <c r="J142" s="243">
        <v>18</v>
      </c>
      <c r="K142" s="243">
        <v>12</v>
      </c>
      <c r="L142" s="243">
        <v>19</v>
      </c>
      <c r="M142" s="243">
        <v>16</v>
      </c>
      <c r="N142" s="243">
        <v>15</v>
      </c>
      <c r="O142" s="243">
        <v>19</v>
      </c>
      <c r="P142" s="243">
        <v>15</v>
      </c>
      <c r="Q142" s="214">
        <f t="shared" si="8"/>
        <v>199</v>
      </c>
    </row>
    <row r="143" spans="1:17" ht="15.75" outlineLevel="1" thickBot="1" x14ac:dyDescent="0.3">
      <c r="A143" s="706"/>
      <c r="B143" s="707" t="s">
        <v>735</v>
      </c>
      <c r="C143" s="632"/>
      <c r="D143" s="632"/>
      <c r="E143" s="632">
        <f t="shared" ref="E143:Q143" si="12">SUBTOTAL(9,E127:E142)</f>
        <v>247</v>
      </c>
      <c r="F143" s="632">
        <f t="shared" si="12"/>
        <v>247</v>
      </c>
      <c r="G143" s="632">
        <f t="shared" si="12"/>
        <v>274</v>
      </c>
      <c r="H143" s="632">
        <f t="shared" si="12"/>
        <v>230</v>
      </c>
      <c r="I143" s="632">
        <f t="shared" si="12"/>
        <v>252</v>
      </c>
      <c r="J143" s="632">
        <f t="shared" si="12"/>
        <v>277</v>
      </c>
      <c r="K143" s="632">
        <f t="shared" si="12"/>
        <v>265</v>
      </c>
      <c r="L143" s="632">
        <f t="shared" si="12"/>
        <v>262</v>
      </c>
      <c r="M143" s="632">
        <f t="shared" si="12"/>
        <v>250</v>
      </c>
      <c r="N143" s="632">
        <f t="shared" si="12"/>
        <v>267</v>
      </c>
      <c r="O143" s="632">
        <f t="shared" si="12"/>
        <v>284</v>
      </c>
      <c r="P143" s="632">
        <f t="shared" si="12"/>
        <v>344</v>
      </c>
      <c r="Q143" s="708">
        <f t="shared" si="12"/>
        <v>3199</v>
      </c>
    </row>
    <row r="144" spans="1:17" outlineLevel="2" x14ac:dyDescent="0.25">
      <c r="A144" s="600" t="s">
        <v>0</v>
      </c>
      <c r="B144" s="415" t="s">
        <v>418</v>
      </c>
      <c r="C144" s="77" t="s">
        <v>60</v>
      </c>
      <c r="D144" s="77" t="s">
        <v>235</v>
      </c>
      <c r="E144" s="214" t="s">
        <v>145</v>
      </c>
      <c r="F144" s="214" t="s">
        <v>145</v>
      </c>
      <c r="G144" s="214" t="s">
        <v>145</v>
      </c>
      <c r="H144" s="214" t="s">
        <v>145</v>
      </c>
      <c r="I144" s="214" t="s">
        <v>145</v>
      </c>
      <c r="J144" s="214" t="s">
        <v>145</v>
      </c>
      <c r="K144" s="214" t="s">
        <v>145</v>
      </c>
      <c r="L144" s="214" t="s">
        <v>145</v>
      </c>
      <c r="M144" s="214" t="s">
        <v>145</v>
      </c>
      <c r="N144" s="214" t="s">
        <v>145</v>
      </c>
      <c r="O144" s="214" t="s">
        <v>145</v>
      </c>
      <c r="P144" s="214" t="s">
        <v>145</v>
      </c>
      <c r="Q144" s="214">
        <f t="shared" si="8"/>
        <v>0</v>
      </c>
    </row>
    <row r="145" spans="1:17" outlineLevel="2" x14ac:dyDescent="0.25">
      <c r="A145" s="103" t="s">
        <v>0</v>
      </c>
      <c r="B145" s="20" t="s">
        <v>418</v>
      </c>
      <c r="C145" s="5" t="s">
        <v>60</v>
      </c>
      <c r="D145" s="5" t="s">
        <v>236</v>
      </c>
      <c r="E145" s="25" t="s">
        <v>145</v>
      </c>
      <c r="F145" s="25" t="s">
        <v>145</v>
      </c>
      <c r="G145" s="25" t="s">
        <v>145</v>
      </c>
      <c r="H145" s="25" t="s">
        <v>145</v>
      </c>
      <c r="I145" s="25" t="s">
        <v>145</v>
      </c>
      <c r="J145" s="25" t="s">
        <v>145</v>
      </c>
      <c r="K145" s="25" t="s">
        <v>145</v>
      </c>
      <c r="L145" s="25" t="s">
        <v>145</v>
      </c>
      <c r="M145" s="25" t="s">
        <v>145</v>
      </c>
      <c r="N145" s="25" t="s">
        <v>145</v>
      </c>
      <c r="O145" s="25" t="s">
        <v>145</v>
      </c>
      <c r="P145" s="25" t="s">
        <v>145</v>
      </c>
      <c r="Q145" s="214">
        <f t="shared" si="8"/>
        <v>0</v>
      </c>
    </row>
    <row r="146" spans="1:17" outlineLevel="2" x14ac:dyDescent="0.25">
      <c r="A146" s="103" t="s">
        <v>0</v>
      </c>
      <c r="B146" s="20" t="s">
        <v>418</v>
      </c>
      <c r="C146" s="5" t="s">
        <v>61</v>
      </c>
      <c r="D146" s="5" t="s">
        <v>235</v>
      </c>
      <c r="E146" s="25" t="s">
        <v>145</v>
      </c>
      <c r="F146" s="25" t="s">
        <v>145</v>
      </c>
      <c r="G146" s="25" t="s">
        <v>145</v>
      </c>
      <c r="H146" s="25" t="s">
        <v>145</v>
      </c>
      <c r="I146" s="25" t="s">
        <v>145</v>
      </c>
      <c r="J146" s="25" t="s">
        <v>145</v>
      </c>
      <c r="K146" s="25" t="s">
        <v>145</v>
      </c>
      <c r="L146" s="25" t="s">
        <v>145</v>
      </c>
      <c r="M146" s="25" t="s">
        <v>145</v>
      </c>
      <c r="N146" s="25" t="s">
        <v>145</v>
      </c>
      <c r="O146" s="25" t="s">
        <v>145</v>
      </c>
      <c r="P146" s="25" t="s">
        <v>145</v>
      </c>
      <c r="Q146" s="214">
        <f t="shared" si="8"/>
        <v>0</v>
      </c>
    </row>
    <row r="147" spans="1:17" outlineLevel="2" x14ac:dyDescent="0.25">
      <c r="A147" s="103" t="s">
        <v>0</v>
      </c>
      <c r="B147" s="20" t="s">
        <v>418</v>
      </c>
      <c r="C147" s="5" t="s">
        <v>61</v>
      </c>
      <c r="D147" s="5" t="s">
        <v>236</v>
      </c>
      <c r="E147" s="25" t="s">
        <v>145</v>
      </c>
      <c r="F147" s="25" t="s">
        <v>145</v>
      </c>
      <c r="G147" s="25" t="s">
        <v>145</v>
      </c>
      <c r="H147" s="25" t="s">
        <v>145</v>
      </c>
      <c r="I147" s="25" t="s">
        <v>145</v>
      </c>
      <c r="J147" s="25" t="s">
        <v>145</v>
      </c>
      <c r="K147" s="25" t="s">
        <v>145</v>
      </c>
      <c r="L147" s="25" t="s">
        <v>145</v>
      </c>
      <c r="M147" s="25" t="s">
        <v>145</v>
      </c>
      <c r="N147" s="25" t="s">
        <v>145</v>
      </c>
      <c r="O147" s="25" t="s">
        <v>145</v>
      </c>
      <c r="P147" s="25" t="s">
        <v>145</v>
      </c>
      <c r="Q147" s="214">
        <f t="shared" si="8"/>
        <v>0</v>
      </c>
    </row>
    <row r="148" spans="1:17" outlineLevel="2" x14ac:dyDescent="0.25">
      <c r="A148" s="103" t="s">
        <v>0</v>
      </c>
      <c r="B148" s="20" t="s">
        <v>418</v>
      </c>
      <c r="C148" s="5" t="s">
        <v>62</v>
      </c>
      <c r="D148" s="5" t="s">
        <v>235</v>
      </c>
      <c r="E148" s="25" t="s">
        <v>145</v>
      </c>
      <c r="F148" s="25" t="s">
        <v>145</v>
      </c>
      <c r="G148" s="25" t="s">
        <v>145</v>
      </c>
      <c r="H148" s="25" t="s">
        <v>145</v>
      </c>
      <c r="I148" s="25" t="s">
        <v>145</v>
      </c>
      <c r="J148" s="25" t="s">
        <v>145</v>
      </c>
      <c r="K148" s="25" t="s">
        <v>145</v>
      </c>
      <c r="L148" s="25" t="s">
        <v>145</v>
      </c>
      <c r="M148" s="25" t="s">
        <v>145</v>
      </c>
      <c r="N148" s="25" t="s">
        <v>145</v>
      </c>
      <c r="O148" s="25" t="s">
        <v>145</v>
      </c>
      <c r="P148" s="25" t="s">
        <v>145</v>
      </c>
      <c r="Q148" s="214">
        <f t="shared" si="8"/>
        <v>0</v>
      </c>
    </row>
    <row r="149" spans="1:17" outlineLevel="2" x14ac:dyDescent="0.25">
      <c r="A149" s="103" t="s">
        <v>0</v>
      </c>
      <c r="B149" s="20" t="s">
        <v>418</v>
      </c>
      <c r="C149" s="5" t="s">
        <v>62</v>
      </c>
      <c r="D149" s="5" t="s">
        <v>236</v>
      </c>
      <c r="E149" s="25" t="s">
        <v>145</v>
      </c>
      <c r="F149" s="25" t="s">
        <v>145</v>
      </c>
      <c r="G149" s="25" t="s">
        <v>145</v>
      </c>
      <c r="H149" s="25" t="s">
        <v>145</v>
      </c>
      <c r="I149" s="25" t="s">
        <v>145</v>
      </c>
      <c r="J149" s="25" t="s">
        <v>145</v>
      </c>
      <c r="K149" s="25" t="s">
        <v>145</v>
      </c>
      <c r="L149" s="25" t="s">
        <v>145</v>
      </c>
      <c r="M149" s="25" t="s">
        <v>145</v>
      </c>
      <c r="N149" s="25" t="s">
        <v>145</v>
      </c>
      <c r="O149" s="25" t="s">
        <v>145</v>
      </c>
      <c r="P149" s="25" t="s">
        <v>145</v>
      </c>
      <c r="Q149" s="214">
        <f t="shared" si="8"/>
        <v>0</v>
      </c>
    </row>
    <row r="150" spans="1:17" outlineLevel="2" x14ac:dyDescent="0.25">
      <c r="A150" s="103" t="s">
        <v>0</v>
      </c>
      <c r="B150" s="20" t="s">
        <v>418</v>
      </c>
      <c r="C150" s="5" t="s">
        <v>63</v>
      </c>
      <c r="D150" s="5" t="s">
        <v>235</v>
      </c>
      <c r="E150" s="25">
        <v>40</v>
      </c>
      <c r="F150" s="25">
        <v>40</v>
      </c>
      <c r="G150" s="25">
        <v>30</v>
      </c>
      <c r="H150" s="25">
        <v>30</v>
      </c>
      <c r="I150" s="25">
        <v>35</v>
      </c>
      <c r="J150" s="25">
        <v>28</v>
      </c>
      <c r="K150" s="25">
        <v>25</v>
      </c>
      <c r="L150" s="25">
        <v>34</v>
      </c>
      <c r="M150" s="25">
        <v>37</v>
      </c>
      <c r="N150" s="25">
        <v>30</v>
      </c>
      <c r="O150" s="25">
        <v>32</v>
      </c>
      <c r="P150" s="25">
        <v>42</v>
      </c>
      <c r="Q150" s="214">
        <f t="shared" ref="Q150:Q213" si="13">SUM(E150:P150)</f>
        <v>403</v>
      </c>
    </row>
    <row r="151" spans="1:17" outlineLevel="2" x14ac:dyDescent="0.25">
      <c r="A151" s="103" t="s">
        <v>0</v>
      </c>
      <c r="B151" s="20" t="s">
        <v>418</v>
      </c>
      <c r="C151" s="5" t="s">
        <v>63</v>
      </c>
      <c r="D151" s="5" t="s">
        <v>236</v>
      </c>
      <c r="E151" s="25">
        <v>15</v>
      </c>
      <c r="F151" s="25">
        <v>15</v>
      </c>
      <c r="G151" s="25">
        <v>16</v>
      </c>
      <c r="H151" s="25">
        <v>14</v>
      </c>
      <c r="I151" s="25">
        <v>30</v>
      </c>
      <c r="J151" s="25">
        <v>20</v>
      </c>
      <c r="K151" s="25">
        <v>13</v>
      </c>
      <c r="L151" s="25">
        <v>18</v>
      </c>
      <c r="M151" s="25">
        <v>19</v>
      </c>
      <c r="N151" s="25">
        <v>20</v>
      </c>
      <c r="O151" s="25">
        <v>10</v>
      </c>
      <c r="P151" s="25">
        <v>40</v>
      </c>
      <c r="Q151" s="214">
        <f t="shared" si="13"/>
        <v>230</v>
      </c>
    </row>
    <row r="152" spans="1:17" outlineLevel="2" x14ac:dyDescent="0.25">
      <c r="A152" s="103" t="s">
        <v>0</v>
      </c>
      <c r="B152" s="20" t="s">
        <v>418</v>
      </c>
      <c r="C152" s="5" t="s">
        <v>64</v>
      </c>
      <c r="D152" s="5" t="s">
        <v>235</v>
      </c>
      <c r="E152" s="25" t="s">
        <v>145</v>
      </c>
      <c r="F152" s="25" t="s">
        <v>145</v>
      </c>
      <c r="G152" s="25" t="s">
        <v>145</v>
      </c>
      <c r="H152" s="25" t="s">
        <v>145</v>
      </c>
      <c r="I152" s="25" t="s">
        <v>145</v>
      </c>
      <c r="J152" s="25" t="s">
        <v>145</v>
      </c>
      <c r="K152" s="25" t="s">
        <v>145</v>
      </c>
      <c r="L152" s="25" t="s">
        <v>145</v>
      </c>
      <c r="M152" s="25" t="s">
        <v>145</v>
      </c>
      <c r="N152" s="25" t="s">
        <v>145</v>
      </c>
      <c r="O152" s="25" t="s">
        <v>145</v>
      </c>
      <c r="P152" s="25" t="s">
        <v>145</v>
      </c>
      <c r="Q152" s="214">
        <f t="shared" si="13"/>
        <v>0</v>
      </c>
    </row>
    <row r="153" spans="1:17" outlineLevel="2" x14ac:dyDescent="0.25">
      <c r="A153" s="103" t="s">
        <v>0</v>
      </c>
      <c r="B153" s="20" t="s">
        <v>418</v>
      </c>
      <c r="C153" s="5" t="s">
        <v>64</v>
      </c>
      <c r="D153" s="5" t="s">
        <v>236</v>
      </c>
      <c r="E153" s="25" t="s">
        <v>145</v>
      </c>
      <c r="F153" s="25" t="s">
        <v>145</v>
      </c>
      <c r="G153" s="25" t="s">
        <v>145</v>
      </c>
      <c r="H153" s="25" t="s">
        <v>145</v>
      </c>
      <c r="I153" s="25" t="s">
        <v>145</v>
      </c>
      <c r="J153" s="25" t="s">
        <v>145</v>
      </c>
      <c r="K153" s="25" t="s">
        <v>145</v>
      </c>
      <c r="L153" s="25" t="s">
        <v>145</v>
      </c>
      <c r="M153" s="25" t="s">
        <v>145</v>
      </c>
      <c r="N153" s="25" t="s">
        <v>145</v>
      </c>
      <c r="O153" s="25" t="s">
        <v>145</v>
      </c>
      <c r="P153" s="25" t="s">
        <v>145</v>
      </c>
      <c r="Q153" s="214">
        <f t="shared" si="13"/>
        <v>0</v>
      </c>
    </row>
    <row r="154" spans="1:17" outlineLevel="2" x14ac:dyDescent="0.25">
      <c r="A154" s="103" t="s">
        <v>0</v>
      </c>
      <c r="B154" s="20" t="s">
        <v>418</v>
      </c>
      <c r="C154" s="5" t="s">
        <v>65</v>
      </c>
      <c r="D154" s="5" t="s">
        <v>235</v>
      </c>
      <c r="E154" s="25">
        <v>16</v>
      </c>
      <c r="F154" s="25">
        <v>16</v>
      </c>
      <c r="G154" s="25">
        <v>16</v>
      </c>
      <c r="H154" s="25">
        <v>16</v>
      </c>
      <c r="I154" s="25">
        <v>16</v>
      </c>
      <c r="J154" s="25">
        <v>16</v>
      </c>
      <c r="K154" s="25">
        <v>16</v>
      </c>
      <c r="L154" s="25">
        <v>16</v>
      </c>
      <c r="M154" s="25">
        <v>16</v>
      </c>
      <c r="N154" s="25">
        <v>16</v>
      </c>
      <c r="O154" s="25">
        <v>16</v>
      </c>
      <c r="P154" s="25">
        <v>18</v>
      </c>
      <c r="Q154" s="214">
        <f t="shared" si="13"/>
        <v>194</v>
      </c>
    </row>
    <row r="155" spans="1:17" outlineLevel="2" x14ac:dyDescent="0.25">
      <c r="A155" s="103" t="s">
        <v>0</v>
      </c>
      <c r="B155" s="20" t="s">
        <v>418</v>
      </c>
      <c r="C155" s="5" t="s">
        <v>65</v>
      </c>
      <c r="D155" s="5" t="s">
        <v>236</v>
      </c>
      <c r="E155" s="25">
        <v>4</v>
      </c>
      <c r="F155" s="25">
        <v>4</v>
      </c>
      <c r="G155" s="25">
        <v>4</v>
      </c>
      <c r="H155" s="25">
        <v>4</v>
      </c>
      <c r="I155" s="25">
        <v>4</v>
      </c>
      <c r="J155" s="25">
        <v>4</v>
      </c>
      <c r="K155" s="25">
        <v>4</v>
      </c>
      <c r="L155" s="25">
        <v>4</v>
      </c>
      <c r="M155" s="25">
        <v>4</v>
      </c>
      <c r="N155" s="25">
        <v>4</v>
      </c>
      <c r="O155" s="25">
        <v>4</v>
      </c>
      <c r="P155" s="25">
        <v>5</v>
      </c>
      <c r="Q155" s="214">
        <f t="shared" si="13"/>
        <v>49</v>
      </c>
    </row>
    <row r="156" spans="1:17" outlineLevel="2" x14ac:dyDescent="0.25">
      <c r="A156" s="103" t="s">
        <v>0</v>
      </c>
      <c r="B156" s="20" t="s">
        <v>418</v>
      </c>
      <c r="C156" s="5" t="s">
        <v>66</v>
      </c>
      <c r="D156" s="5" t="s">
        <v>235</v>
      </c>
      <c r="E156" s="25">
        <v>28</v>
      </c>
      <c r="F156" s="25">
        <v>28</v>
      </c>
      <c r="G156" s="25">
        <v>35</v>
      </c>
      <c r="H156" s="25">
        <v>40</v>
      </c>
      <c r="I156" s="25">
        <v>42</v>
      </c>
      <c r="J156" s="25">
        <v>30</v>
      </c>
      <c r="K156" s="25">
        <v>28</v>
      </c>
      <c r="L156" s="25">
        <v>32</v>
      </c>
      <c r="M156" s="25">
        <v>32</v>
      </c>
      <c r="N156" s="25">
        <v>25</v>
      </c>
      <c r="O156" s="25">
        <v>20</v>
      </c>
      <c r="P156" s="25">
        <v>35</v>
      </c>
      <c r="Q156" s="214">
        <f t="shared" si="13"/>
        <v>375</v>
      </c>
    </row>
    <row r="157" spans="1:17" outlineLevel="2" x14ac:dyDescent="0.25">
      <c r="A157" s="103" t="s">
        <v>0</v>
      </c>
      <c r="B157" s="20" t="s">
        <v>418</v>
      </c>
      <c r="C157" s="5" t="s">
        <v>66</v>
      </c>
      <c r="D157" s="5" t="s">
        <v>236</v>
      </c>
      <c r="E157" s="25" t="s">
        <v>145</v>
      </c>
      <c r="F157" s="25" t="s">
        <v>145</v>
      </c>
      <c r="G157" s="25">
        <v>1</v>
      </c>
      <c r="H157" s="25">
        <v>5</v>
      </c>
      <c r="I157" s="25">
        <v>3</v>
      </c>
      <c r="J157" s="25" t="s">
        <v>145</v>
      </c>
      <c r="K157" s="25" t="s">
        <v>145</v>
      </c>
      <c r="L157" s="25" t="s">
        <v>145</v>
      </c>
      <c r="M157" s="25" t="s">
        <v>145</v>
      </c>
      <c r="N157" s="25">
        <v>4</v>
      </c>
      <c r="O157" s="25">
        <v>2</v>
      </c>
      <c r="P157" s="25">
        <v>1</v>
      </c>
      <c r="Q157" s="214">
        <f t="shared" si="13"/>
        <v>16</v>
      </c>
    </row>
    <row r="158" spans="1:17" outlineLevel="2" x14ac:dyDescent="0.25">
      <c r="A158" s="103" t="s">
        <v>0</v>
      </c>
      <c r="B158" s="20" t="s">
        <v>418</v>
      </c>
      <c r="C158" s="5" t="s">
        <v>67</v>
      </c>
      <c r="D158" s="5" t="s">
        <v>235</v>
      </c>
      <c r="E158" s="25" t="s">
        <v>145</v>
      </c>
      <c r="F158" s="25" t="s">
        <v>145</v>
      </c>
      <c r="G158" s="25" t="s">
        <v>145</v>
      </c>
      <c r="H158" s="25" t="s">
        <v>145</v>
      </c>
      <c r="I158" s="25" t="s">
        <v>145</v>
      </c>
      <c r="J158" s="25" t="s">
        <v>145</v>
      </c>
      <c r="K158" s="25" t="s">
        <v>145</v>
      </c>
      <c r="L158" s="25" t="s">
        <v>145</v>
      </c>
      <c r="M158" s="25" t="s">
        <v>145</v>
      </c>
      <c r="N158" s="25" t="s">
        <v>145</v>
      </c>
      <c r="O158" s="25" t="s">
        <v>145</v>
      </c>
      <c r="P158" s="25" t="s">
        <v>145</v>
      </c>
      <c r="Q158" s="214">
        <f t="shared" si="13"/>
        <v>0</v>
      </c>
    </row>
    <row r="159" spans="1:17" outlineLevel="2" x14ac:dyDescent="0.25">
      <c r="A159" s="103" t="s">
        <v>0</v>
      </c>
      <c r="B159" s="20" t="s">
        <v>418</v>
      </c>
      <c r="C159" s="5" t="s">
        <v>67</v>
      </c>
      <c r="D159" s="5" t="s">
        <v>236</v>
      </c>
      <c r="E159" s="25" t="s">
        <v>145</v>
      </c>
      <c r="F159" s="25" t="s">
        <v>145</v>
      </c>
      <c r="G159" s="25" t="s">
        <v>145</v>
      </c>
      <c r="H159" s="25" t="s">
        <v>145</v>
      </c>
      <c r="I159" s="25" t="s">
        <v>145</v>
      </c>
      <c r="J159" s="25" t="s">
        <v>145</v>
      </c>
      <c r="K159" s="25" t="s">
        <v>145</v>
      </c>
      <c r="L159" s="25" t="s">
        <v>145</v>
      </c>
      <c r="M159" s="25" t="s">
        <v>145</v>
      </c>
      <c r="N159" s="25" t="s">
        <v>145</v>
      </c>
      <c r="O159" s="25" t="s">
        <v>145</v>
      </c>
      <c r="P159" s="25" t="s">
        <v>145</v>
      </c>
      <c r="Q159" s="214">
        <f t="shared" si="13"/>
        <v>0</v>
      </c>
    </row>
    <row r="160" spans="1:17" outlineLevel="2" x14ac:dyDescent="0.25">
      <c r="A160" s="103" t="s">
        <v>0</v>
      </c>
      <c r="B160" s="20" t="s">
        <v>418</v>
      </c>
      <c r="C160" s="5" t="s">
        <v>68</v>
      </c>
      <c r="D160" s="5" t="s">
        <v>235</v>
      </c>
      <c r="E160" s="25">
        <v>7</v>
      </c>
      <c r="F160" s="25">
        <v>7</v>
      </c>
      <c r="G160" s="25">
        <v>10</v>
      </c>
      <c r="H160" s="25">
        <v>10</v>
      </c>
      <c r="I160" s="25">
        <v>10</v>
      </c>
      <c r="J160" s="25">
        <v>11</v>
      </c>
      <c r="K160" s="25">
        <v>11</v>
      </c>
      <c r="L160" s="25">
        <v>10</v>
      </c>
      <c r="M160" s="25">
        <v>10</v>
      </c>
      <c r="N160" s="25">
        <v>10</v>
      </c>
      <c r="O160" s="25">
        <v>12</v>
      </c>
      <c r="P160" s="25">
        <v>14</v>
      </c>
      <c r="Q160" s="214">
        <f t="shared" si="13"/>
        <v>122</v>
      </c>
    </row>
    <row r="161" spans="1:17" outlineLevel="2" x14ac:dyDescent="0.25">
      <c r="A161" s="103" t="s">
        <v>0</v>
      </c>
      <c r="B161" s="20" t="s">
        <v>418</v>
      </c>
      <c r="C161" s="5" t="s">
        <v>68</v>
      </c>
      <c r="D161" s="5" t="s">
        <v>236</v>
      </c>
      <c r="E161" s="25">
        <v>6</v>
      </c>
      <c r="F161" s="25">
        <v>6</v>
      </c>
      <c r="G161" s="25">
        <v>6</v>
      </c>
      <c r="H161" s="25">
        <v>7</v>
      </c>
      <c r="I161" s="25">
        <v>7</v>
      </c>
      <c r="J161" s="25">
        <v>9</v>
      </c>
      <c r="K161" s="25">
        <v>9</v>
      </c>
      <c r="L161" s="25">
        <v>7</v>
      </c>
      <c r="M161" s="25">
        <v>7</v>
      </c>
      <c r="N161" s="25">
        <v>7</v>
      </c>
      <c r="O161" s="25">
        <v>8</v>
      </c>
      <c r="P161" s="25">
        <v>9</v>
      </c>
      <c r="Q161" s="214">
        <f t="shared" si="13"/>
        <v>88</v>
      </c>
    </row>
    <row r="162" spans="1:17" outlineLevel="2" x14ac:dyDescent="0.25">
      <c r="A162" s="103" t="s">
        <v>0</v>
      </c>
      <c r="B162" s="20" t="s">
        <v>418</v>
      </c>
      <c r="C162" s="5" t="s">
        <v>13</v>
      </c>
      <c r="D162" s="5" t="s">
        <v>235</v>
      </c>
      <c r="E162" s="25" t="s">
        <v>145</v>
      </c>
      <c r="F162" s="25" t="s">
        <v>145</v>
      </c>
      <c r="G162" s="25" t="s">
        <v>145</v>
      </c>
      <c r="H162" s="25" t="s">
        <v>145</v>
      </c>
      <c r="I162" s="25" t="s">
        <v>145</v>
      </c>
      <c r="J162" s="25" t="s">
        <v>145</v>
      </c>
      <c r="K162" s="25" t="s">
        <v>145</v>
      </c>
      <c r="L162" s="25" t="s">
        <v>145</v>
      </c>
      <c r="M162" s="25" t="s">
        <v>145</v>
      </c>
      <c r="N162" s="25" t="s">
        <v>145</v>
      </c>
      <c r="O162" s="25" t="s">
        <v>145</v>
      </c>
      <c r="P162" s="25" t="s">
        <v>145</v>
      </c>
      <c r="Q162" s="214">
        <f t="shared" si="13"/>
        <v>0</v>
      </c>
    </row>
    <row r="163" spans="1:17" outlineLevel="2" x14ac:dyDescent="0.25">
      <c r="A163" s="103" t="s">
        <v>0</v>
      </c>
      <c r="B163" s="20" t="s">
        <v>418</v>
      </c>
      <c r="C163" s="5" t="s">
        <v>13</v>
      </c>
      <c r="D163" s="5" t="s">
        <v>236</v>
      </c>
      <c r="E163" s="25" t="s">
        <v>145</v>
      </c>
      <c r="F163" s="25" t="s">
        <v>145</v>
      </c>
      <c r="G163" s="25" t="s">
        <v>145</v>
      </c>
      <c r="H163" s="25" t="s">
        <v>145</v>
      </c>
      <c r="I163" s="25" t="s">
        <v>145</v>
      </c>
      <c r="J163" s="25" t="s">
        <v>145</v>
      </c>
      <c r="K163" s="25" t="s">
        <v>145</v>
      </c>
      <c r="L163" s="25" t="s">
        <v>145</v>
      </c>
      <c r="M163" s="25" t="s">
        <v>145</v>
      </c>
      <c r="N163" s="25" t="s">
        <v>145</v>
      </c>
      <c r="O163" s="25" t="s">
        <v>145</v>
      </c>
      <c r="P163" s="25" t="s">
        <v>145</v>
      </c>
      <c r="Q163" s="214">
        <f t="shared" si="13"/>
        <v>0</v>
      </c>
    </row>
    <row r="164" spans="1:17" outlineLevel="2" x14ac:dyDescent="0.25">
      <c r="A164" s="103" t="s">
        <v>0</v>
      </c>
      <c r="B164" s="20" t="s">
        <v>418</v>
      </c>
      <c r="C164" s="5" t="s">
        <v>69</v>
      </c>
      <c r="D164" s="5" t="s">
        <v>235</v>
      </c>
      <c r="E164" s="25">
        <v>818</v>
      </c>
      <c r="F164" s="25">
        <v>818</v>
      </c>
      <c r="G164" s="25">
        <v>898</v>
      </c>
      <c r="H164" s="25">
        <v>820</v>
      </c>
      <c r="I164" s="25">
        <v>880</v>
      </c>
      <c r="J164" s="25">
        <v>926</v>
      </c>
      <c r="K164" s="25">
        <v>981</v>
      </c>
      <c r="L164" s="25">
        <v>894</v>
      </c>
      <c r="M164" s="25">
        <v>866</v>
      </c>
      <c r="N164" s="25">
        <v>916</v>
      </c>
      <c r="O164" s="25">
        <v>975</v>
      </c>
      <c r="P164" s="25">
        <v>1053</v>
      </c>
      <c r="Q164" s="214">
        <f t="shared" si="13"/>
        <v>10845</v>
      </c>
    </row>
    <row r="165" spans="1:17" ht="15.75" outlineLevel="2" thickBot="1" x14ac:dyDescent="0.3">
      <c r="A165" s="598" t="s">
        <v>0</v>
      </c>
      <c r="B165" s="192" t="s">
        <v>418</v>
      </c>
      <c r="C165" s="95" t="s">
        <v>69</v>
      </c>
      <c r="D165" s="95" t="s">
        <v>236</v>
      </c>
      <c r="E165" s="243">
        <v>816</v>
      </c>
      <c r="F165" s="243">
        <v>816</v>
      </c>
      <c r="G165" s="243">
        <v>816</v>
      </c>
      <c r="H165" s="243">
        <v>820</v>
      </c>
      <c r="I165" s="243">
        <v>880</v>
      </c>
      <c r="J165" s="243">
        <v>925</v>
      </c>
      <c r="K165" s="243">
        <v>980</v>
      </c>
      <c r="L165" s="243">
        <v>893</v>
      </c>
      <c r="M165" s="243">
        <v>885</v>
      </c>
      <c r="N165" s="243">
        <v>917</v>
      </c>
      <c r="O165" s="243">
        <v>649</v>
      </c>
      <c r="P165" s="243">
        <v>1053</v>
      </c>
      <c r="Q165" s="214">
        <f t="shared" si="13"/>
        <v>10450</v>
      </c>
    </row>
    <row r="166" spans="1:17" ht="15.75" outlineLevel="1" thickBot="1" x14ac:dyDescent="0.3">
      <c r="A166" s="706"/>
      <c r="B166" s="707" t="s">
        <v>731</v>
      </c>
      <c r="C166" s="632"/>
      <c r="D166" s="632"/>
      <c r="E166" s="632">
        <f t="shared" ref="E166:Q166" si="14">SUBTOTAL(9,E144:E165)</f>
        <v>1750</v>
      </c>
      <c r="F166" s="632">
        <f t="shared" si="14"/>
        <v>1750</v>
      </c>
      <c r="G166" s="632">
        <f t="shared" si="14"/>
        <v>1832</v>
      </c>
      <c r="H166" s="632">
        <f t="shared" si="14"/>
        <v>1766</v>
      </c>
      <c r="I166" s="632">
        <f t="shared" si="14"/>
        <v>1907</v>
      </c>
      <c r="J166" s="632">
        <f t="shared" si="14"/>
        <v>1969</v>
      </c>
      <c r="K166" s="632">
        <f t="shared" si="14"/>
        <v>2067</v>
      </c>
      <c r="L166" s="632">
        <f t="shared" si="14"/>
        <v>1908</v>
      </c>
      <c r="M166" s="632">
        <f t="shared" si="14"/>
        <v>1876</v>
      </c>
      <c r="N166" s="632">
        <f t="shared" si="14"/>
        <v>1949</v>
      </c>
      <c r="O166" s="632">
        <f t="shared" si="14"/>
        <v>1728</v>
      </c>
      <c r="P166" s="632">
        <f t="shared" si="14"/>
        <v>2270</v>
      </c>
      <c r="Q166" s="708">
        <f t="shared" si="14"/>
        <v>22772</v>
      </c>
    </row>
    <row r="167" spans="1:17" outlineLevel="2" x14ac:dyDescent="0.25">
      <c r="A167" s="600" t="s">
        <v>0</v>
      </c>
      <c r="B167" s="415" t="s">
        <v>417</v>
      </c>
      <c r="C167" s="77" t="s">
        <v>59</v>
      </c>
      <c r="D167" s="77" t="s">
        <v>235</v>
      </c>
      <c r="E167" s="214">
        <v>41</v>
      </c>
      <c r="F167" s="214">
        <v>41</v>
      </c>
      <c r="G167" s="214">
        <v>40</v>
      </c>
      <c r="H167" s="214">
        <v>41</v>
      </c>
      <c r="I167" s="214">
        <v>41</v>
      </c>
      <c r="J167" s="214">
        <v>41</v>
      </c>
      <c r="K167" s="214">
        <v>41</v>
      </c>
      <c r="L167" s="214">
        <v>41</v>
      </c>
      <c r="M167" s="214">
        <v>42</v>
      </c>
      <c r="N167" s="214">
        <v>42</v>
      </c>
      <c r="O167" s="214">
        <v>41</v>
      </c>
      <c r="P167" s="214">
        <v>50</v>
      </c>
      <c r="Q167" s="214">
        <f t="shared" si="13"/>
        <v>502</v>
      </c>
    </row>
    <row r="168" spans="1:17" outlineLevel="2" x14ac:dyDescent="0.25">
      <c r="A168" s="103" t="s">
        <v>0</v>
      </c>
      <c r="B168" s="20" t="s">
        <v>417</v>
      </c>
      <c r="C168" s="5" t="s">
        <v>59</v>
      </c>
      <c r="D168" s="5" t="s">
        <v>236</v>
      </c>
      <c r="E168" s="25">
        <v>38</v>
      </c>
      <c r="F168" s="25">
        <v>38</v>
      </c>
      <c r="G168" s="25">
        <v>40</v>
      </c>
      <c r="H168" s="25">
        <v>38</v>
      </c>
      <c r="I168" s="25">
        <v>38</v>
      </c>
      <c r="J168" s="25">
        <v>38</v>
      </c>
      <c r="K168" s="25">
        <v>38</v>
      </c>
      <c r="L168" s="25">
        <v>38</v>
      </c>
      <c r="M168" s="25">
        <v>38</v>
      </c>
      <c r="N168" s="25">
        <v>40</v>
      </c>
      <c r="O168" s="25">
        <v>40</v>
      </c>
      <c r="P168" s="25">
        <v>45</v>
      </c>
      <c r="Q168" s="214">
        <f t="shared" si="13"/>
        <v>469</v>
      </c>
    </row>
    <row r="169" spans="1:17" outlineLevel="2" x14ac:dyDescent="0.25">
      <c r="A169" s="103" t="s">
        <v>0</v>
      </c>
      <c r="B169" s="20" t="s">
        <v>417</v>
      </c>
      <c r="C169" s="5" t="s">
        <v>58</v>
      </c>
      <c r="D169" s="5" t="s">
        <v>235</v>
      </c>
      <c r="E169" s="25" t="s">
        <v>145</v>
      </c>
      <c r="F169" s="25" t="s">
        <v>145</v>
      </c>
      <c r="G169" s="25" t="s">
        <v>145</v>
      </c>
      <c r="H169" s="25" t="s">
        <v>145</v>
      </c>
      <c r="I169" s="25" t="s">
        <v>145</v>
      </c>
      <c r="J169" s="25" t="s">
        <v>145</v>
      </c>
      <c r="K169" s="25" t="s">
        <v>145</v>
      </c>
      <c r="L169" s="25" t="s">
        <v>145</v>
      </c>
      <c r="M169" s="25" t="s">
        <v>145</v>
      </c>
      <c r="N169" s="25" t="s">
        <v>145</v>
      </c>
      <c r="O169" s="25" t="s">
        <v>145</v>
      </c>
      <c r="P169" s="25" t="s">
        <v>145</v>
      </c>
      <c r="Q169" s="214">
        <f t="shared" si="13"/>
        <v>0</v>
      </c>
    </row>
    <row r="170" spans="1:17" outlineLevel="2" x14ac:dyDescent="0.25">
      <c r="A170" s="103" t="s">
        <v>0</v>
      </c>
      <c r="B170" s="20" t="s">
        <v>417</v>
      </c>
      <c r="C170" s="5" t="s">
        <v>58</v>
      </c>
      <c r="D170" s="5" t="s">
        <v>236</v>
      </c>
      <c r="E170" s="25" t="s">
        <v>145</v>
      </c>
      <c r="F170" s="25" t="s">
        <v>145</v>
      </c>
      <c r="G170" s="25" t="s">
        <v>145</v>
      </c>
      <c r="H170" s="25" t="s">
        <v>145</v>
      </c>
      <c r="I170" s="25" t="s">
        <v>145</v>
      </c>
      <c r="J170" s="25" t="s">
        <v>145</v>
      </c>
      <c r="K170" s="25" t="s">
        <v>145</v>
      </c>
      <c r="L170" s="25" t="s">
        <v>145</v>
      </c>
      <c r="M170" s="25" t="s">
        <v>145</v>
      </c>
      <c r="N170" s="25" t="s">
        <v>145</v>
      </c>
      <c r="O170" s="25" t="s">
        <v>145</v>
      </c>
      <c r="P170" s="25" t="s">
        <v>145</v>
      </c>
      <c r="Q170" s="214">
        <f t="shared" si="13"/>
        <v>0</v>
      </c>
    </row>
    <row r="171" spans="1:17" outlineLevel="2" x14ac:dyDescent="0.25">
      <c r="A171" s="103" t="s">
        <v>0</v>
      </c>
      <c r="B171" s="20" t="s">
        <v>417</v>
      </c>
      <c r="C171" s="5" t="s">
        <v>57</v>
      </c>
      <c r="D171" s="5" t="s">
        <v>235</v>
      </c>
      <c r="E171" s="25">
        <v>125</v>
      </c>
      <c r="F171" s="25">
        <v>125</v>
      </c>
      <c r="G171" s="25">
        <v>175</v>
      </c>
      <c r="H171" s="25">
        <v>149</v>
      </c>
      <c r="I171" s="25">
        <v>176</v>
      </c>
      <c r="J171" s="25">
        <v>143</v>
      </c>
      <c r="K171" s="25">
        <v>112</v>
      </c>
      <c r="L171" s="25">
        <v>99</v>
      </c>
      <c r="M171" s="25">
        <v>116</v>
      </c>
      <c r="N171" s="25">
        <v>149</v>
      </c>
      <c r="O171" s="25">
        <v>37</v>
      </c>
      <c r="P171" s="25" t="s">
        <v>145</v>
      </c>
      <c r="Q171" s="214">
        <f t="shared" si="13"/>
        <v>1406</v>
      </c>
    </row>
    <row r="172" spans="1:17" outlineLevel="2" x14ac:dyDescent="0.25">
      <c r="A172" s="103" t="s">
        <v>0</v>
      </c>
      <c r="B172" s="20" t="s">
        <v>417</v>
      </c>
      <c r="C172" s="5" t="s">
        <v>57</v>
      </c>
      <c r="D172" s="5" t="s">
        <v>236</v>
      </c>
      <c r="E172" s="25">
        <v>168</v>
      </c>
      <c r="F172" s="25">
        <v>168</v>
      </c>
      <c r="G172" s="25">
        <v>134</v>
      </c>
      <c r="H172" s="25">
        <v>156</v>
      </c>
      <c r="I172" s="25">
        <v>108</v>
      </c>
      <c r="J172" s="25">
        <v>181</v>
      </c>
      <c r="K172" s="25">
        <v>171</v>
      </c>
      <c r="L172" s="25">
        <v>145</v>
      </c>
      <c r="M172" s="25">
        <v>133</v>
      </c>
      <c r="N172" s="25">
        <v>94</v>
      </c>
      <c r="O172" s="25">
        <v>39</v>
      </c>
      <c r="P172" s="25" t="s">
        <v>145</v>
      </c>
      <c r="Q172" s="214">
        <f t="shared" si="13"/>
        <v>1497</v>
      </c>
    </row>
    <row r="173" spans="1:17" outlineLevel="2" x14ac:dyDescent="0.25">
      <c r="A173" s="103" t="s">
        <v>0</v>
      </c>
      <c r="B173" s="20" t="s">
        <v>417</v>
      </c>
      <c r="C173" s="5" t="s">
        <v>56</v>
      </c>
      <c r="D173" s="5" t="s">
        <v>235</v>
      </c>
      <c r="E173" s="25">
        <v>2</v>
      </c>
      <c r="F173" s="25">
        <v>3</v>
      </c>
      <c r="G173" s="25">
        <v>5</v>
      </c>
      <c r="H173" s="25">
        <v>3</v>
      </c>
      <c r="I173" s="25">
        <v>6</v>
      </c>
      <c r="J173" s="25">
        <v>3</v>
      </c>
      <c r="K173" s="25">
        <v>4</v>
      </c>
      <c r="L173" s="25">
        <v>3</v>
      </c>
      <c r="M173" s="25">
        <v>5</v>
      </c>
      <c r="N173" s="25">
        <v>4</v>
      </c>
      <c r="O173" s="25">
        <v>7</v>
      </c>
      <c r="P173" s="25">
        <v>10</v>
      </c>
      <c r="Q173" s="214">
        <f t="shared" si="13"/>
        <v>55</v>
      </c>
    </row>
    <row r="174" spans="1:17" outlineLevel="2" x14ac:dyDescent="0.25">
      <c r="A174" s="103" t="s">
        <v>0</v>
      </c>
      <c r="B174" s="20" t="s">
        <v>417</v>
      </c>
      <c r="C174" s="5" t="s">
        <v>56</v>
      </c>
      <c r="D174" s="5" t="s">
        <v>236</v>
      </c>
      <c r="E174" s="25">
        <v>2</v>
      </c>
      <c r="F174" s="25">
        <v>2</v>
      </c>
      <c r="G174" s="25">
        <v>4</v>
      </c>
      <c r="H174" s="25">
        <v>1</v>
      </c>
      <c r="I174" s="25">
        <v>4</v>
      </c>
      <c r="J174" s="25">
        <v>1</v>
      </c>
      <c r="K174" s="25">
        <v>3</v>
      </c>
      <c r="L174" s="25">
        <v>2</v>
      </c>
      <c r="M174" s="25">
        <v>3</v>
      </c>
      <c r="N174" s="25">
        <v>1</v>
      </c>
      <c r="O174" s="25">
        <v>4</v>
      </c>
      <c r="P174" s="25">
        <v>6</v>
      </c>
      <c r="Q174" s="214">
        <f t="shared" si="13"/>
        <v>33</v>
      </c>
    </row>
    <row r="175" spans="1:17" outlineLevel="2" x14ac:dyDescent="0.25">
      <c r="A175" s="103" t="s">
        <v>0</v>
      </c>
      <c r="B175" s="20" t="s">
        <v>417</v>
      </c>
      <c r="C175" s="5" t="s">
        <v>55</v>
      </c>
      <c r="D175" s="5" t="s">
        <v>235</v>
      </c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14">
        <f t="shared" si="13"/>
        <v>0</v>
      </c>
    </row>
    <row r="176" spans="1:17" outlineLevel="2" x14ac:dyDescent="0.25">
      <c r="A176" s="103" t="s">
        <v>0</v>
      </c>
      <c r="B176" s="20" t="s">
        <v>417</v>
      </c>
      <c r="C176" s="5" t="s">
        <v>55</v>
      </c>
      <c r="D176" s="5" t="s">
        <v>236</v>
      </c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14">
        <f t="shared" si="13"/>
        <v>0</v>
      </c>
    </row>
    <row r="177" spans="1:17" outlineLevel="2" x14ac:dyDescent="0.25">
      <c r="A177" s="103" t="s">
        <v>0</v>
      </c>
      <c r="B177" s="20" t="s">
        <v>417</v>
      </c>
      <c r="C177" s="5" t="s">
        <v>54</v>
      </c>
      <c r="D177" s="5" t="s">
        <v>235</v>
      </c>
      <c r="E177" s="25" t="s">
        <v>145</v>
      </c>
      <c r="F177" s="25" t="s">
        <v>145</v>
      </c>
      <c r="G177" s="25" t="s">
        <v>145</v>
      </c>
      <c r="H177" s="25" t="s">
        <v>145</v>
      </c>
      <c r="I177" s="25" t="s">
        <v>145</v>
      </c>
      <c r="J177" s="25" t="s">
        <v>145</v>
      </c>
      <c r="K177" s="25" t="s">
        <v>145</v>
      </c>
      <c r="L177" s="25" t="s">
        <v>145</v>
      </c>
      <c r="M177" s="25" t="s">
        <v>145</v>
      </c>
      <c r="N177" s="25" t="s">
        <v>145</v>
      </c>
      <c r="O177" s="25" t="s">
        <v>145</v>
      </c>
      <c r="P177" s="25" t="s">
        <v>145</v>
      </c>
      <c r="Q177" s="214">
        <f t="shared" si="13"/>
        <v>0</v>
      </c>
    </row>
    <row r="178" spans="1:17" outlineLevel="2" x14ac:dyDescent="0.25">
      <c r="A178" s="103" t="s">
        <v>0</v>
      </c>
      <c r="B178" s="20" t="s">
        <v>417</v>
      </c>
      <c r="C178" s="5" t="s">
        <v>54</v>
      </c>
      <c r="D178" s="5" t="s">
        <v>236</v>
      </c>
      <c r="E178" s="25" t="s">
        <v>145</v>
      </c>
      <c r="F178" s="25" t="s">
        <v>145</v>
      </c>
      <c r="G178" s="25" t="s">
        <v>145</v>
      </c>
      <c r="H178" s="25" t="s">
        <v>145</v>
      </c>
      <c r="I178" s="25" t="s">
        <v>145</v>
      </c>
      <c r="J178" s="25" t="s">
        <v>145</v>
      </c>
      <c r="K178" s="25" t="s">
        <v>145</v>
      </c>
      <c r="L178" s="25" t="s">
        <v>145</v>
      </c>
      <c r="M178" s="25" t="s">
        <v>145</v>
      </c>
      <c r="N178" s="25" t="s">
        <v>145</v>
      </c>
      <c r="O178" s="25" t="s">
        <v>145</v>
      </c>
      <c r="P178" s="25" t="s">
        <v>145</v>
      </c>
      <c r="Q178" s="214">
        <f t="shared" si="13"/>
        <v>0</v>
      </c>
    </row>
    <row r="179" spans="1:17" outlineLevel="2" x14ac:dyDescent="0.25">
      <c r="A179" s="103" t="s">
        <v>0</v>
      </c>
      <c r="B179" s="20" t="s">
        <v>417</v>
      </c>
      <c r="C179" s="5" t="s">
        <v>53</v>
      </c>
      <c r="D179" s="5" t="s">
        <v>235</v>
      </c>
      <c r="E179" s="25" t="s">
        <v>145</v>
      </c>
      <c r="F179" s="25" t="s">
        <v>145</v>
      </c>
      <c r="G179" s="25" t="s">
        <v>145</v>
      </c>
      <c r="H179" s="25" t="s">
        <v>145</v>
      </c>
      <c r="I179" s="25" t="s">
        <v>145</v>
      </c>
      <c r="J179" s="25" t="s">
        <v>145</v>
      </c>
      <c r="K179" s="25" t="s">
        <v>145</v>
      </c>
      <c r="L179" s="25" t="s">
        <v>145</v>
      </c>
      <c r="M179" s="25" t="s">
        <v>145</v>
      </c>
      <c r="N179" s="25" t="s">
        <v>145</v>
      </c>
      <c r="O179" s="25" t="s">
        <v>145</v>
      </c>
      <c r="P179" s="25" t="s">
        <v>145</v>
      </c>
      <c r="Q179" s="214">
        <f t="shared" si="13"/>
        <v>0</v>
      </c>
    </row>
    <row r="180" spans="1:17" outlineLevel="2" x14ac:dyDescent="0.25">
      <c r="A180" s="103" t="s">
        <v>0</v>
      </c>
      <c r="B180" s="20" t="s">
        <v>417</v>
      </c>
      <c r="C180" s="5" t="s">
        <v>53</v>
      </c>
      <c r="D180" s="5" t="s">
        <v>236</v>
      </c>
      <c r="E180" s="25" t="s">
        <v>145</v>
      </c>
      <c r="F180" s="25" t="s">
        <v>145</v>
      </c>
      <c r="G180" s="25" t="s">
        <v>145</v>
      </c>
      <c r="H180" s="25" t="s">
        <v>145</v>
      </c>
      <c r="I180" s="25" t="s">
        <v>145</v>
      </c>
      <c r="J180" s="25" t="s">
        <v>145</v>
      </c>
      <c r="K180" s="25" t="s">
        <v>145</v>
      </c>
      <c r="L180" s="25" t="s">
        <v>145</v>
      </c>
      <c r="M180" s="25" t="s">
        <v>145</v>
      </c>
      <c r="N180" s="25" t="s">
        <v>145</v>
      </c>
      <c r="O180" s="25" t="s">
        <v>145</v>
      </c>
      <c r="P180" s="25" t="s">
        <v>145</v>
      </c>
      <c r="Q180" s="214">
        <f t="shared" si="13"/>
        <v>0</v>
      </c>
    </row>
    <row r="181" spans="1:17" outlineLevel="2" x14ac:dyDescent="0.25">
      <c r="A181" s="103" t="s">
        <v>0</v>
      </c>
      <c r="B181" s="20" t="s">
        <v>417</v>
      </c>
      <c r="C181" s="5" t="s">
        <v>52</v>
      </c>
      <c r="D181" s="5" t="s">
        <v>235</v>
      </c>
      <c r="E181" s="25">
        <v>6</v>
      </c>
      <c r="F181" s="25">
        <v>6</v>
      </c>
      <c r="G181" s="25">
        <v>6</v>
      </c>
      <c r="H181" s="25">
        <v>6</v>
      </c>
      <c r="I181" s="25">
        <v>7</v>
      </c>
      <c r="J181" s="25">
        <v>7</v>
      </c>
      <c r="K181" s="25">
        <v>15</v>
      </c>
      <c r="L181" s="25">
        <v>7</v>
      </c>
      <c r="M181" s="25">
        <v>6</v>
      </c>
      <c r="N181" s="25">
        <v>8</v>
      </c>
      <c r="O181" s="25">
        <v>6</v>
      </c>
      <c r="P181" s="25">
        <v>17</v>
      </c>
      <c r="Q181" s="214">
        <f t="shared" si="13"/>
        <v>97</v>
      </c>
    </row>
    <row r="182" spans="1:17" ht="15.75" outlineLevel="2" thickBot="1" x14ac:dyDescent="0.3">
      <c r="A182" s="598" t="s">
        <v>0</v>
      </c>
      <c r="B182" s="192" t="s">
        <v>417</v>
      </c>
      <c r="C182" s="95" t="s">
        <v>52</v>
      </c>
      <c r="D182" s="95" t="s">
        <v>236</v>
      </c>
      <c r="E182" s="243">
        <v>2</v>
      </c>
      <c r="F182" s="243">
        <v>2</v>
      </c>
      <c r="G182" s="243">
        <v>2</v>
      </c>
      <c r="H182" s="243">
        <v>3</v>
      </c>
      <c r="I182" s="243">
        <v>2</v>
      </c>
      <c r="J182" s="243">
        <v>3</v>
      </c>
      <c r="K182" s="243">
        <v>7</v>
      </c>
      <c r="L182" s="243">
        <v>2</v>
      </c>
      <c r="M182" s="243">
        <v>2</v>
      </c>
      <c r="N182" s="243">
        <v>2</v>
      </c>
      <c r="O182" s="243">
        <v>3</v>
      </c>
      <c r="P182" s="243">
        <v>9</v>
      </c>
      <c r="Q182" s="214">
        <f t="shared" si="13"/>
        <v>39</v>
      </c>
    </row>
    <row r="183" spans="1:17" ht="15.75" outlineLevel="1" thickBot="1" x14ac:dyDescent="0.3">
      <c r="A183" s="706"/>
      <c r="B183" s="707" t="s">
        <v>730</v>
      </c>
      <c r="C183" s="632"/>
      <c r="D183" s="632"/>
      <c r="E183" s="632">
        <f t="shared" ref="E183:Q183" si="15">SUBTOTAL(9,E167:E182)</f>
        <v>384</v>
      </c>
      <c r="F183" s="632">
        <f t="shared" si="15"/>
        <v>385</v>
      </c>
      <c r="G183" s="632">
        <f t="shared" si="15"/>
        <v>406</v>
      </c>
      <c r="H183" s="632">
        <f t="shared" si="15"/>
        <v>397</v>
      </c>
      <c r="I183" s="632">
        <f t="shared" si="15"/>
        <v>382</v>
      </c>
      <c r="J183" s="632">
        <f t="shared" si="15"/>
        <v>417</v>
      </c>
      <c r="K183" s="632">
        <f t="shared" si="15"/>
        <v>391</v>
      </c>
      <c r="L183" s="632">
        <f t="shared" si="15"/>
        <v>337</v>
      </c>
      <c r="M183" s="632">
        <f t="shared" si="15"/>
        <v>345</v>
      </c>
      <c r="N183" s="632">
        <f t="shared" si="15"/>
        <v>340</v>
      </c>
      <c r="O183" s="632">
        <f t="shared" si="15"/>
        <v>177</v>
      </c>
      <c r="P183" s="632">
        <f t="shared" si="15"/>
        <v>137</v>
      </c>
      <c r="Q183" s="708">
        <f t="shared" si="15"/>
        <v>4098</v>
      </c>
    </row>
    <row r="184" spans="1:17" outlineLevel="2" x14ac:dyDescent="0.25">
      <c r="A184" s="600" t="s">
        <v>0</v>
      </c>
      <c r="B184" s="415" t="s">
        <v>51</v>
      </c>
      <c r="C184" s="77" t="s">
        <v>22</v>
      </c>
      <c r="D184" s="77" t="s">
        <v>235</v>
      </c>
      <c r="E184" s="214" t="s">
        <v>145</v>
      </c>
      <c r="F184" s="214" t="s">
        <v>145</v>
      </c>
      <c r="G184" s="214" t="s">
        <v>145</v>
      </c>
      <c r="H184" s="214" t="s">
        <v>145</v>
      </c>
      <c r="I184" s="214" t="s">
        <v>145</v>
      </c>
      <c r="J184" s="214" t="s">
        <v>145</v>
      </c>
      <c r="K184" s="214" t="s">
        <v>145</v>
      </c>
      <c r="L184" s="214" t="s">
        <v>145</v>
      </c>
      <c r="M184" s="214" t="s">
        <v>145</v>
      </c>
      <c r="N184" s="214" t="s">
        <v>145</v>
      </c>
      <c r="O184" s="214" t="s">
        <v>145</v>
      </c>
      <c r="P184" s="214" t="s">
        <v>145</v>
      </c>
      <c r="Q184" s="214">
        <f t="shared" si="13"/>
        <v>0</v>
      </c>
    </row>
    <row r="185" spans="1:17" outlineLevel="2" x14ac:dyDescent="0.25">
      <c r="A185" s="103" t="s">
        <v>0</v>
      </c>
      <c r="B185" s="20" t="s">
        <v>51</v>
      </c>
      <c r="C185" s="5" t="s">
        <v>22</v>
      </c>
      <c r="D185" s="5" t="s">
        <v>236</v>
      </c>
      <c r="E185" s="25" t="s">
        <v>145</v>
      </c>
      <c r="F185" s="25" t="s">
        <v>145</v>
      </c>
      <c r="G185" s="25" t="s">
        <v>145</v>
      </c>
      <c r="H185" s="25" t="s">
        <v>145</v>
      </c>
      <c r="I185" s="25" t="s">
        <v>145</v>
      </c>
      <c r="J185" s="25" t="s">
        <v>145</v>
      </c>
      <c r="K185" s="25" t="s">
        <v>145</v>
      </c>
      <c r="L185" s="25" t="s">
        <v>145</v>
      </c>
      <c r="M185" s="25" t="s">
        <v>145</v>
      </c>
      <c r="N185" s="25" t="s">
        <v>145</v>
      </c>
      <c r="O185" s="25" t="s">
        <v>145</v>
      </c>
      <c r="P185" s="25" t="s">
        <v>145</v>
      </c>
      <c r="Q185" s="214">
        <f t="shared" si="13"/>
        <v>0</v>
      </c>
    </row>
    <row r="186" spans="1:17" outlineLevel="2" x14ac:dyDescent="0.25">
      <c r="A186" s="103" t="s">
        <v>0</v>
      </c>
      <c r="B186" s="20" t="s">
        <v>51</v>
      </c>
      <c r="C186" s="5" t="s">
        <v>51</v>
      </c>
      <c r="D186" s="5" t="s">
        <v>235</v>
      </c>
      <c r="E186" s="25">
        <v>110</v>
      </c>
      <c r="F186" s="25">
        <v>110</v>
      </c>
      <c r="G186" s="25">
        <v>110</v>
      </c>
      <c r="H186" s="25">
        <v>110</v>
      </c>
      <c r="I186" s="25">
        <v>110</v>
      </c>
      <c r="J186" s="25">
        <v>110</v>
      </c>
      <c r="K186" s="25">
        <v>110</v>
      </c>
      <c r="L186" s="25">
        <v>110</v>
      </c>
      <c r="M186" s="25">
        <v>110</v>
      </c>
      <c r="N186" s="25">
        <v>110</v>
      </c>
      <c r="O186" s="25">
        <v>110</v>
      </c>
      <c r="P186" s="25">
        <v>110</v>
      </c>
      <c r="Q186" s="214">
        <f t="shared" si="13"/>
        <v>1320</v>
      </c>
    </row>
    <row r="187" spans="1:17" ht="15.75" outlineLevel="2" thickBot="1" x14ac:dyDescent="0.3">
      <c r="A187" s="598" t="s">
        <v>0</v>
      </c>
      <c r="B187" s="192" t="s">
        <v>51</v>
      </c>
      <c r="C187" s="95" t="s">
        <v>51</v>
      </c>
      <c r="D187" s="95" t="s">
        <v>236</v>
      </c>
      <c r="E187" s="243">
        <v>75</v>
      </c>
      <c r="F187" s="243">
        <v>75</v>
      </c>
      <c r="G187" s="243">
        <v>75</v>
      </c>
      <c r="H187" s="243">
        <v>75</v>
      </c>
      <c r="I187" s="243">
        <v>75</v>
      </c>
      <c r="J187" s="243">
        <v>75</v>
      </c>
      <c r="K187" s="243">
        <v>75</v>
      </c>
      <c r="L187" s="243">
        <v>75</v>
      </c>
      <c r="M187" s="243">
        <v>75</v>
      </c>
      <c r="N187" s="243">
        <v>75</v>
      </c>
      <c r="O187" s="243">
        <v>75</v>
      </c>
      <c r="P187" s="243">
        <v>75</v>
      </c>
      <c r="Q187" s="214">
        <f t="shared" si="13"/>
        <v>900</v>
      </c>
    </row>
    <row r="188" spans="1:17" ht="15.75" outlineLevel="1" thickBot="1" x14ac:dyDescent="0.3">
      <c r="A188" s="706"/>
      <c r="B188" s="707" t="s">
        <v>668</v>
      </c>
      <c r="C188" s="632"/>
      <c r="D188" s="632"/>
      <c r="E188" s="632">
        <f t="shared" ref="E188:Q188" si="16">SUBTOTAL(9,E184:E187)</f>
        <v>185</v>
      </c>
      <c r="F188" s="632">
        <f t="shared" si="16"/>
        <v>185</v>
      </c>
      <c r="G188" s="632">
        <f t="shared" si="16"/>
        <v>185</v>
      </c>
      <c r="H188" s="632">
        <f t="shared" si="16"/>
        <v>185</v>
      </c>
      <c r="I188" s="632">
        <f t="shared" si="16"/>
        <v>185</v>
      </c>
      <c r="J188" s="632">
        <f t="shared" si="16"/>
        <v>185</v>
      </c>
      <c r="K188" s="632">
        <f t="shared" si="16"/>
        <v>185</v>
      </c>
      <c r="L188" s="632">
        <f t="shared" si="16"/>
        <v>185</v>
      </c>
      <c r="M188" s="632">
        <f t="shared" si="16"/>
        <v>185</v>
      </c>
      <c r="N188" s="632">
        <f t="shared" si="16"/>
        <v>185</v>
      </c>
      <c r="O188" s="632">
        <f t="shared" si="16"/>
        <v>185</v>
      </c>
      <c r="P188" s="632">
        <f t="shared" si="16"/>
        <v>185</v>
      </c>
      <c r="Q188" s="708">
        <f t="shared" si="16"/>
        <v>2220</v>
      </c>
    </row>
    <row r="189" spans="1:17" outlineLevel="2" x14ac:dyDescent="0.25">
      <c r="A189" s="600" t="s">
        <v>0</v>
      </c>
      <c r="B189" s="415" t="s">
        <v>415</v>
      </c>
      <c r="C189" s="77" t="s">
        <v>50</v>
      </c>
      <c r="D189" s="77" t="s">
        <v>235</v>
      </c>
      <c r="E189" s="214">
        <v>11</v>
      </c>
      <c r="F189" s="214">
        <v>11</v>
      </c>
      <c r="G189" s="214">
        <v>10</v>
      </c>
      <c r="H189" s="214">
        <v>12</v>
      </c>
      <c r="I189" s="214">
        <v>11</v>
      </c>
      <c r="J189" s="214">
        <v>10</v>
      </c>
      <c r="K189" s="214">
        <v>12</v>
      </c>
      <c r="L189" s="214">
        <v>13</v>
      </c>
      <c r="M189" s="214">
        <v>10</v>
      </c>
      <c r="N189" s="214">
        <v>12</v>
      </c>
      <c r="O189" s="214">
        <v>11</v>
      </c>
      <c r="P189" s="214">
        <v>13</v>
      </c>
      <c r="Q189" s="214">
        <f t="shared" si="13"/>
        <v>136</v>
      </c>
    </row>
    <row r="190" spans="1:17" outlineLevel="2" x14ac:dyDescent="0.25">
      <c r="A190" s="103" t="s">
        <v>0</v>
      </c>
      <c r="B190" s="20" t="s">
        <v>415</v>
      </c>
      <c r="C190" s="5" t="s">
        <v>50</v>
      </c>
      <c r="D190" s="5" t="s">
        <v>236</v>
      </c>
      <c r="E190" s="25">
        <v>9</v>
      </c>
      <c r="F190" s="25">
        <v>9</v>
      </c>
      <c r="G190" s="25">
        <v>10</v>
      </c>
      <c r="H190" s="25">
        <v>8</v>
      </c>
      <c r="I190" s="25">
        <v>9</v>
      </c>
      <c r="J190" s="25">
        <v>10</v>
      </c>
      <c r="K190" s="25">
        <v>8</v>
      </c>
      <c r="L190" s="25">
        <v>12</v>
      </c>
      <c r="M190" s="25">
        <v>10</v>
      </c>
      <c r="N190" s="25">
        <v>8</v>
      </c>
      <c r="O190" s="25">
        <v>9</v>
      </c>
      <c r="P190" s="25">
        <v>12</v>
      </c>
      <c r="Q190" s="214">
        <f t="shared" si="13"/>
        <v>114</v>
      </c>
    </row>
    <row r="191" spans="1:17" outlineLevel="2" x14ac:dyDescent="0.25">
      <c r="A191" s="103" t="s">
        <v>0</v>
      </c>
      <c r="B191" s="20" t="s">
        <v>415</v>
      </c>
      <c r="C191" s="5" t="s">
        <v>49</v>
      </c>
      <c r="D191" s="5" t="s">
        <v>235</v>
      </c>
      <c r="E191" s="25" t="s">
        <v>145</v>
      </c>
      <c r="F191" s="25" t="s">
        <v>145</v>
      </c>
      <c r="G191" s="25" t="s">
        <v>145</v>
      </c>
      <c r="H191" s="25" t="s">
        <v>145</v>
      </c>
      <c r="I191" s="25" t="s">
        <v>145</v>
      </c>
      <c r="J191" s="25" t="s">
        <v>145</v>
      </c>
      <c r="K191" s="25" t="s">
        <v>145</v>
      </c>
      <c r="L191" s="25" t="s">
        <v>145</v>
      </c>
      <c r="M191" s="25" t="s">
        <v>145</v>
      </c>
      <c r="N191" s="25" t="s">
        <v>145</v>
      </c>
      <c r="O191" s="25" t="s">
        <v>145</v>
      </c>
      <c r="P191" s="25" t="s">
        <v>145</v>
      </c>
      <c r="Q191" s="214">
        <f t="shared" si="13"/>
        <v>0</v>
      </c>
    </row>
    <row r="192" spans="1:17" outlineLevel="2" x14ac:dyDescent="0.25">
      <c r="A192" s="103" t="s">
        <v>0</v>
      </c>
      <c r="B192" s="20" t="s">
        <v>415</v>
      </c>
      <c r="C192" s="5" t="s">
        <v>49</v>
      </c>
      <c r="D192" s="5" t="s">
        <v>236</v>
      </c>
      <c r="E192" s="25" t="s">
        <v>145</v>
      </c>
      <c r="F192" s="25" t="s">
        <v>145</v>
      </c>
      <c r="G192" s="25" t="s">
        <v>145</v>
      </c>
      <c r="H192" s="25" t="s">
        <v>145</v>
      </c>
      <c r="I192" s="25" t="s">
        <v>145</v>
      </c>
      <c r="J192" s="25" t="s">
        <v>145</v>
      </c>
      <c r="K192" s="25" t="s">
        <v>145</v>
      </c>
      <c r="L192" s="25" t="s">
        <v>145</v>
      </c>
      <c r="M192" s="25" t="s">
        <v>145</v>
      </c>
      <c r="N192" s="25" t="s">
        <v>145</v>
      </c>
      <c r="O192" s="25" t="s">
        <v>145</v>
      </c>
      <c r="P192" s="25" t="s">
        <v>145</v>
      </c>
      <c r="Q192" s="214">
        <f t="shared" si="13"/>
        <v>0</v>
      </c>
    </row>
    <row r="193" spans="1:17" outlineLevel="2" x14ac:dyDescent="0.25">
      <c r="A193" s="103" t="s">
        <v>0</v>
      </c>
      <c r="B193" s="20" t="s">
        <v>415</v>
      </c>
      <c r="C193" s="5" t="s">
        <v>48</v>
      </c>
      <c r="D193" s="5" t="s">
        <v>235</v>
      </c>
      <c r="E193" s="25">
        <v>130</v>
      </c>
      <c r="F193" s="25">
        <v>130</v>
      </c>
      <c r="G193" s="25">
        <v>110</v>
      </c>
      <c r="H193" s="25">
        <v>120</v>
      </c>
      <c r="I193" s="25">
        <v>135</v>
      </c>
      <c r="J193" s="25">
        <v>200</v>
      </c>
      <c r="K193" s="25">
        <v>220</v>
      </c>
      <c r="L193" s="25">
        <v>234</v>
      </c>
      <c r="M193" s="25">
        <v>180</v>
      </c>
      <c r="N193" s="25">
        <v>195</v>
      </c>
      <c r="O193" s="25">
        <v>230</v>
      </c>
      <c r="P193" s="25">
        <v>240</v>
      </c>
      <c r="Q193" s="214">
        <f t="shared" si="13"/>
        <v>2124</v>
      </c>
    </row>
    <row r="194" spans="1:17" outlineLevel="2" x14ac:dyDescent="0.25">
      <c r="A194" s="103" t="s">
        <v>0</v>
      </c>
      <c r="B194" s="20" t="s">
        <v>415</v>
      </c>
      <c r="C194" s="5" t="s">
        <v>48</v>
      </c>
      <c r="D194" s="5" t="s">
        <v>236</v>
      </c>
      <c r="E194" s="25">
        <v>95</v>
      </c>
      <c r="F194" s="25">
        <v>95</v>
      </c>
      <c r="G194" s="25">
        <v>115</v>
      </c>
      <c r="H194" s="25">
        <v>87</v>
      </c>
      <c r="I194" s="25">
        <v>115</v>
      </c>
      <c r="J194" s="25">
        <v>130</v>
      </c>
      <c r="K194" s="25">
        <v>150</v>
      </c>
      <c r="L194" s="25">
        <v>125</v>
      </c>
      <c r="M194" s="25">
        <v>143</v>
      </c>
      <c r="N194" s="25">
        <v>128</v>
      </c>
      <c r="O194" s="25">
        <v>134</v>
      </c>
      <c r="P194" s="25">
        <v>156</v>
      </c>
      <c r="Q194" s="214">
        <f t="shared" si="13"/>
        <v>1473</v>
      </c>
    </row>
    <row r="195" spans="1:17" outlineLevel="2" x14ac:dyDescent="0.25">
      <c r="A195" s="103" t="s">
        <v>0</v>
      </c>
      <c r="B195" s="20" t="s">
        <v>415</v>
      </c>
      <c r="C195" s="5" t="s">
        <v>47</v>
      </c>
      <c r="D195" s="5" t="s">
        <v>235</v>
      </c>
      <c r="E195" s="25">
        <v>25</v>
      </c>
      <c r="F195" s="25">
        <v>25</v>
      </c>
      <c r="G195" s="25">
        <v>27</v>
      </c>
      <c r="H195" s="25">
        <v>23</v>
      </c>
      <c r="I195" s="25">
        <v>21</v>
      </c>
      <c r="J195" s="25">
        <v>20</v>
      </c>
      <c r="K195" s="25">
        <v>24</v>
      </c>
      <c r="L195" s="25">
        <v>24</v>
      </c>
      <c r="M195" s="25">
        <v>30</v>
      </c>
      <c r="N195" s="25">
        <v>30</v>
      </c>
      <c r="O195" s="25">
        <v>32</v>
      </c>
      <c r="P195" s="25">
        <v>35</v>
      </c>
      <c r="Q195" s="214">
        <f t="shared" si="13"/>
        <v>316</v>
      </c>
    </row>
    <row r="196" spans="1:17" outlineLevel="2" x14ac:dyDescent="0.25">
      <c r="A196" s="103" t="s">
        <v>0</v>
      </c>
      <c r="B196" s="20" t="s">
        <v>415</v>
      </c>
      <c r="C196" s="5" t="s">
        <v>47</v>
      </c>
      <c r="D196" s="5" t="s">
        <v>236</v>
      </c>
      <c r="E196" s="25">
        <v>10</v>
      </c>
      <c r="F196" s="25">
        <v>10</v>
      </c>
      <c r="G196" s="25">
        <v>11</v>
      </c>
      <c r="H196" s="25">
        <v>13</v>
      </c>
      <c r="I196" s="25">
        <v>10</v>
      </c>
      <c r="J196" s="25">
        <v>10</v>
      </c>
      <c r="K196" s="25">
        <v>12</v>
      </c>
      <c r="L196" s="25">
        <v>9</v>
      </c>
      <c r="M196" s="25">
        <v>13</v>
      </c>
      <c r="N196" s="25">
        <v>6</v>
      </c>
      <c r="O196" s="25">
        <v>8</v>
      </c>
      <c r="P196" s="25">
        <v>10</v>
      </c>
      <c r="Q196" s="214">
        <f t="shared" si="13"/>
        <v>122</v>
      </c>
    </row>
    <row r="197" spans="1:17" outlineLevel="2" x14ac:dyDescent="0.25">
      <c r="A197" s="103" t="s">
        <v>0</v>
      </c>
      <c r="B197" s="20" t="s">
        <v>415</v>
      </c>
      <c r="C197" s="5" t="s">
        <v>12</v>
      </c>
      <c r="D197" s="5" t="s">
        <v>235</v>
      </c>
      <c r="E197" s="25" t="s">
        <v>145</v>
      </c>
      <c r="F197" s="25" t="s">
        <v>145</v>
      </c>
      <c r="G197" s="25" t="s">
        <v>145</v>
      </c>
      <c r="H197" s="25" t="s">
        <v>145</v>
      </c>
      <c r="I197" s="25" t="s">
        <v>145</v>
      </c>
      <c r="J197" s="25" t="s">
        <v>145</v>
      </c>
      <c r="K197" s="25" t="s">
        <v>145</v>
      </c>
      <c r="L197" s="25" t="s">
        <v>145</v>
      </c>
      <c r="M197" s="25" t="s">
        <v>145</v>
      </c>
      <c r="N197" s="25" t="s">
        <v>145</v>
      </c>
      <c r="O197" s="25" t="s">
        <v>145</v>
      </c>
      <c r="P197" s="25" t="s">
        <v>145</v>
      </c>
      <c r="Q197" s="214">
        <f t="shared" si="13"/>
        <v>0</v>
      </c>
    </row>
    <row r="198" spans="1:17" outlineLevel="2" x14ac:dyDescent="0.25">
      <c r="A198" s="103" t="s">
        <v>0</v>
      </c>
      <c r="B198" s="20" t="s">
        <v>415</v>
      </c>
      <c r="C198" s="5" t="s">
        <v>12</v>
      </c>
      <c r="D198" s="5" t="s">
        <v>236</v>
      </c>
      <c r="E198" s="25" t="s">
        <v>145</v>
      </c>
      <c r="F198" s="25" t="s">
        <v>145</v>
      </c>
      <c r="G198" s="25" t="s">
        <v>145</v>
      </c>
      <c r="H198" s="25" t="s">
        <v>145</v>
      </c>
      <c r="I198" s="25" t="s">
        <v>145</v>
      </c>
      <c r="J198" s="25" t="s">
        <v>145</v>
      </c>
      <c r="K198" s="25" t="s">
        <v>145</v>
      </c>
      <c r="L198" s="25" t="s">
        <v>145</v>
      </c>
      <c r="M198" s="25" t="s">
        <v>145</v>
      </c>
      <c r="N198" s="25" t="s">
        <v>145</v>
      </c>
      <c r="O198" s="25" t="s">
        <v>145</v>
      </c>
      <c r="P198" s="25" t="s">
        <v>145</v>
      </c>
      <c r="Q198" s="214">
        <f t="shared" si="13"/>
        <v>0</v>
      </c>
    </row>
    <row r="199" spans="1:17" outlineLevel="2" x14ac:dyDescent="0.25">
      <c r="A199" s="103" t="s">
        <v>0</v>
      </c>
      <c r="B199" s="20" t="s">
        <v>415</v>
      </c>
      <c r="C199" s="5" t="s">
        <v>46</v>
      </c>
      <c r="D199" s="5" t="s">
        <v>235</v>
      </c>
      <c r="E199" s="25">
        <v>30</v>
      </c>
      <c r="F199" s="25">
        <v>30</v>
      </c>
      <c r="G199" s="25">
        <v>30</v>
      </c>
      <c r="H199" s="25">
        <v>35</v>
      </c>
      <c r="I199" s="25">
        <v>40</v>
      </c>
      <c r="J199" s="25">
        <v>40</v>
      </c>
      <c r="K199" s="25">
        <v>40</v>
      </c>
      <c r="L199" s="25">
        <v>30</v>
      </c>
      <c r="M199" s="25">
        <v>30</v>
      </c>
      <c r="N199" s="25">
        <v>30</v>
      </c>
      <c r="O199" s="25">
        <v>35</v>
      </c>
      <c r="P199" s="25">
        <v>50</v>
      </c>
      <c r="Q199" s="214">
        <f t="shared" si="13"/>
        <v>420</v>
      </c>
    </row>
    <row r="200" spans="1:17" outlineLevel="2" x14ac:dyDescent="0.25">
      <c r="A200" s="103" t="s">
        <v>0</v>
      </c>
      <c r="B200" s="20" t="s">
        <v>415</v>
      </c>
      <c r="C200" s="5" t="s">
        <v>46</v>
      </c>
      <c r="D200" s="5" t="s">
        <v>236</v>
      </c>
      <c r="E200" s="25">
        <v>30</v>
      </c>
      <c r="F200" s="25">
        <v>30</v>
      </c>
      <c r="G200" s="25">
        <v>30</v>
      </c>
      <c r="H200" s="25">
        <v>35</v>
      </c>
      <c r="I200" s="25">
        <v>40</v>
      </c>
      <c r="J200" s="25">
        <v>40</v>
      </c>
      <c r="K200" s="25">
        <v>40</v>
      </c>
      <c r="L200" s="25">
        <v>30</v>
      </c>
      <c r="M200" s="25">
        <v>30</v>
      </c>
      <c r="N200" s="25">
        <v>30</v>
      </c>
      <c r="O200" s="25">
        <v>35</v>
      </c>
      <c r="P200" s="25">
        <v>50</v>
      </c>
      <c r="Q200" s="214">
        <f t="shared" si="13"/>
        <v>420</v>
      </c>
    </row>
    <row r="201" spans="1:17" outlineLevel="2" x14ac:dyDescent="0.25">
      <c r="A201" s="103" t="s">
        <v>0</v>
      </c>
      <c r="B201" s="20" t="s">
        <v>415</v>
      </c>
      <c r="C201" s="5" t="s">
        <v>45</v>
      </c>
      <c r="D201" s="5" t="s">
        <v>235</v>
      </c>
      <c r="E201" s="25">
        <v>25</v>
      </c>
      <c r="F201" s="25">
        <v>25</v>
      </c>
      <c r="G201" s="25">
        <v>22</v>
      </c>
      <c r="H201" s="25">
        <v>26</v>
      </c>
      <c r="I201" s="25">
        <v>28</v>
      </c>
      <c r="J201" s="25">
        <v>30</v>
      </c>
      <c r="K201" s="25">
        <v>27</v>
      </c>
      <c r="L201" s="25">
        <v>23</v>
      </c>
      <c r="M201" s="25">
        <v>29</v>
      </c>
      <c r="N201" s="25">
        <v>32</v>
      </c>
      <c r="O201" s="25">
        <v>35</v>
      </c>
      <c r="P201" s="25">
        <v>37</v>
      </c>
      <c r="Q201" s="214">
        <f t="shared" si="13"/>
        <v>339</v>
      </c>
    </row>
    <row r="202" spans="1:17" outlineLevel="2" x14ac:dyDescent="0.25">
      <c r="A202" s="103" t="s">
        <v>0</v>
      </c>
      <c r="B202" s="20" t="s">
        <v>415</v>
      </c>
      <c r="C202" s="5" t="s">
        <v>45</v>
      </c>
      <c r="D202" s="5" t="s">
        <v>236</v>
      </c>
      <c r="E202" s="25">
        <v>12</v>
      </c>
      <c r="F202" s="25">
        <v>12</v>
      </c>
      <c r="G202" s="25">
        <v>16</v>
      </c>
      <c r="H202" s="25">
        <v>11</v>
      </c>
      <c r="I202" s="25">
        <v>14</v>
      </c>
      <c r="J202" s="25">
        <v>16</v>
      </c>
      <c r="K202" s="25">
        <v>13</v>
      </c>
      <c r="L202" s="25">
        <v>12</v>
      </c>
      <c r="M202" s="25">
        <v>14</v>
      </c>
      <c r="N202" s="25">
        <v>11</v>
      </c>
      <c r="O202" s="25">
        <v>17</v>
      </c>
      <c r="P202" s="25">
        <v>22</v>
      </c>
      <c r="Q202" s="214">
        <f t="shared" si="13"/>
        <v>170</v>
      </c>
    </row>
    <row r="203" spans="1:17" outlineLevel="2" x14ac:dyDescent="0.25">
      <c r="A203" s="103" t="s">
        <v>0</v>
      </c>
      <c r="B203" s="20" t="s">
        <v>415</v>
      </c>
      <c r="C203" s="5" t="s">
        <v>44</v>
      </c>
      <c r="D203" s="5" t="s">
        <v>235</v>
      </c>
      <c r="E203" s="25">
        <v>100</v>
      </c>
      <c r="F203" s="25">
        <v>100</v>
      </c>
      <c r="G203" s="25">
        <v>105</v>
      </c>
      <c r="H203" s="25">
        <v>102</v>
      </c>
      <c r="I203" s="25">
        <v>135</v>
      </c>
      <c r="J203" s="25">
        <v>130</v>
      </c>
      <c r="K203" s="25">
        <v>121</v>
      </c>
      <c r="L203" s="25">
        <v>97</v>
      </c>
      <c r="M203" s="25">
        <v>80</v>
      </c>
      <c r="N203" s="25">
        <v>95</v>
      </c>
      <c r="O203" s="25">
        <v>105</v>
      </c>
      <c r="P203" s="25">
        <v>240</v>
      </c>
      <c r="Q203" s="214">
        <f t="shared" si="13"/>
        <v>1410</v>
      </c>
    </row>
    <row r="204" spans="1:17" outlineLevel="2" x14ac:dyDescent="0.25">
      <c r="A204" s="103" t="s">
        <v>0</v>
      </c>
      <c r="B204" s="20" t="s">
        <v>415</v>
      </c>
      <c r="C204" s="5" t="s">
        <v>44</v>
      </c>
      <c r="D204" s="5" t="s">
        <v>236</v>
      </c>
      <c r="E204" s="25">
        <v>51</v>
      </c>
      <c r="F204" s="25">
        <v>51</v>
      </c>
      <c r="G204" s="25">
        <v>55</v>
      </c>
      <c r="H204" s="25">
        <v>42</v>
      </c>
      <c r="I204" s="25">
        <v>39</v>
      </c>
      <c r="J204" s="25">
        <v>58</v>
      </c>
      <c r="K204" s="25">
        <v>53</v>
      </c>
      <c r="L204" s="25">
        <v>54</v>
      </c>
      <c r="M204" s="25">
        <v>48</v>
      </c>
      <c r="N204" s="25">
        <v>45</v>
      </c>
      <c r="O204" s="25">
        <v>61</v>
      </c>
      <c r="P204" s="25">
        <v>90</v>
      </c>
      <c r="Q204" s="214">
        <f t="shared" si="13"/>
        <v>647</v>
      </c>
    </row>
    <row r="205" spans="1:17" outlineLevel="2" x14ac:dyDescent="0.25">
      <c r="A205" s="103" t="s">
        <v>0</v>
      </c>
      <c r="B205" s="20" t="s">
        <v>415</v>
      </c>
      <c r="C205" s="5" t="s">
        <v>43</v>
      </c>
      <c r="D205" s="5" t="s">
        <v>235</v>
      </c>
      <c r="E205" s="25" t="s">
        <v>145</v>
      </c>
      <c r="F205" s="25" t="s">
        <v>145</v>
      </c>
      <c r="G205" s="25" t="s">
        <v>145</v>
      </c>
      <c r="H205" s="25" t="s">
        <v>145</v>
      </c>
      <c r="I205" s="25" t="s">
        <v>145</v>
      </c>
      <c r="J205" s="25" t="s">
        <v>145</v>
      </c>
      <c r="K205" s="25" t="s">
        <v>145</v>
      </c>
      <c r="L205" s="25" t="s">
        <v>145</v>
      </c>
      <c r="M205" s="25" t="s">
        <v>145</v>
      </c>
      <c r="N205" s="25" t="s">
        <v>145</v>
      </c>
      <c r="O205" s="25" t="s">
        <v>145</v>
      </c>
      <c r="P205" s="25" t="s">
        <v>145</v>
      </c>
      <c r="Q205" s="214">
        <f t="shared" si="13"/>
        <v>0</v>
      </c>
    </row>
    <row r="206" spans="1:17" outlineLevel="2" x14ac:dyDescent="0.25">
      <c r="A206" s="103" t="s">
        <v>0</v>
      </c>
      <c r="B206" s="20" t="s">
        <v>415</v>
      </c>
      <c r="C206" s="5" t="s">
        <v>43</v>
      </c>
      <c r="D206" s="5" t="s">
        <v>236</v>
      </c>
      <c r="E206" s="25" t="s">
        <v>145</v>
      </c>
      <c r="F206" s="25" t="s">
        <v>145</v>
      </c>
      <c r="G206" s="25" t="s">
        <v>145</v>
      </c>
      <c r="H206" s="25" t="s">
        <v>145</v>
      </c>
      <c r="I206" s="25" t="s">
        <v>145</v>
      </c>
      <c r="J206" s="25" t="s">
        <v>145</v>
      </c>
      <c r="K206" s="25" t="s">
        <v>145</v>
      </c>
      <c r="L206" s="25" t="s">
        <v>145</v>
      </c>
      <c r="M206" s="25" t="s">
        <v>145</v>
      </c>
      <c r="N206" s="25" t="s">
        <v>145</v>
      </c>
      <c r="O206" s="25" t="s">
        <v>145</v>
      </c>
      <c r="P206" s="25" t="s">
        <v>145</v>
      </c>
      <c r="Q206" s="214">
        <f t="shared" si="13"/>
        <v>0</v>
      </c>
    </row>
    <row r="207" spans="1:17" outlineLevel="2" x14ac:dyDescent="0.25">
      <c r="A207" s="103" t="s">
        <v>0</v>
      </c>
      <c r="B207" s="20" t="s">
        <v>415</v>
      </c>
      <c r="C207" s="5" t="s">
        <v>42</v>
      </c>
      <c r="D207" s="5" t="s">
        <v>235</v>
      </c>
      <c r="E207" s="25">
        <v>4</v>
      </c>
      <c r="F207" s="25">
        <v>4</v>
      </c>
      <c r="G207" s="25">
        <v>4</v>
      </c>
      <c r="H207" s="25">
        <v>4</v>
      </c>
      <c r="I207" s="25">
        <v>4</v>
      </c>
      <c r="J207" s="25">
        <v>4</v>
      </c>
      <c r="K207" s="25">
        <v>4</v>
      </c>
      <c r="L207" s="25">
        <v>4</v>
      </c>
      <c r="M207" s="25">
        <v>9</v>
      </c>
      <c r="N207" s="25">
        <v>4</v>
      </c>
      <c r="O207" s="25">
        <v>4</v>
      </c>
      <c r="P207" s="25">
        <v>4</v>
      </c>
      <c r="Q207" s="214">
        <f t="shared" si="13"/>
        <v>53</v>
      </c>
    </row>
    <row r="208" spans="1:17" ht="15.75" outlineLevel="2" thickBot="1" x14ac:dyDescent="0.3">
      <c r="A208" s="598" t="s">
        <v>0</v>
      </c>
      <c r="B208" s="192" t="s">
        <v>415</v>
      </c>
      <c r="C208" s="95" t="s">
        <v>42</v>
      </c>
      <c r="D208" s="95" t="s">
        <v>236</v>
      </c>
      <c r="E208" s="243">
        <v>4</v>
      </c>
      <c r="F208" s="243">
        <v>4</v>
      </c>
      <c r="G208" s="243">
        <v>4</v>
      </c>
      <c r="H208" s="243">
        <v>4</v>
      </c>
      <c r="I208" s="243">
        <v>4</v>
      </c>
      <c r="J208" s="243">
        <v>4</v>
      </c>
      <c r="K208" s="243">
        <v>4</v>
      </c>
      <c r="L208" s="243">
        <v>4</v>
      </c>
      <c r="M208" s="243">
        <v>5</v>
      </c>
      <c r="N208" s="243">
        <v>4</v>
      </c>
      <c r="O208" s="243">
        <v>4</v>
      </c>
      <c r="P208" s="243">
        <v>4</v>
      </c>
      <c r="Q208" s="214">
        <f t="shared" si="13"/>
        <v>49</v>
      </c>
    </row>
    <row r="209" spans="1:17" ht="15.75" outlineLevel="1" thickBot="1" x14ac:dyDescent="0.3">
      <c r="A209" s="706"/>
      <c r="B209" s="707" t="s">
        <v>728</v>
      </c>
      <c r="C209" s="632"/>
      <c r="D209" s="632"/>
      <c r="E209" s="632">
        <f t="shared" ref="E209:Q209" si="17">SUBTOTAL(9,E189:E208)</f>
        <v>536</v>
      </c>
      <c r="F209" s="632">
        <f t="shared" si="17"/>
        <v>536</v>
      </c>
      <c r="G209" s="632">
        <f t="shared" si="17"/>
        <v>549</v>
      </c>
      <c r="H209" s="632">
        <f t="shared" si="17"/>
        <v>522</v>
      </c>
      <c r="I209" s="632">
        <f t="shared" si="17"/>
        <v>605</v>
      </c>
      <c r="J209" s="632">
        <f t="shared" si="17"/>
        <v>702</v>
      </c>
      <c r="K209" s="632">
        <f t="shared" si="17"/>
        <v>728</v>
      </c>
      <c r="L209" s="632">
        <f t="shared" si="17"/>
        <v>671</v>
      </c>
      <c r="M209" s="632">
        <f t="shared" si="17"/>
        <v>631</v>
      </c>
      <c r="N209" s="632">
        <f t="shared" si="17"/>
        <v>630</v>
      </c>
      <c r="O209" s="632">
        <f t="shared" si="17"/>
        <v>720</v>
      </c>
      <c r="P209" s="632">
        <f t="shared" si="17"/>
        <v>963</v>
      </c>
      <c r="Q209" s="708">
        <f t="shared" si="17"/>
        <v>7793</v>
      </c>
    </row>
    <row r="210" spans="1:17" outlineLevel="2" x14ac:dyDescent="0.25">
      <c r="A210" s="600" t="s">
        <v>0</v>
      </c>
      <c r="B210" s="415" t="s">
        <v>724</v>
      </c>
      <c r="C210" s="77" t="s">
        <v>41</v>
      </c>
      <c r="D210" s="77" t="s">
        <v>235</v>
      </c>
      <c r="E210" s="214">
        <v>86</v>
      </c>
      <c r="F210" s="214">
        <v>86</v>
      </c>
      <c r="G210" s="214">
        <v>86</v>
      </c>
      <c r="H210" s="214">
        <v>86</v>
      </c>
      <c r="I210" s="214">
        <v>86</v>
      </c>
      <c r="J210" s="214">
        <v>128</v>
      </c>
      <c r="K210" s="214">
        <v>86</v>
      </c>
      <c r="L210" s="214">
        <v>86</v>
      </c>
      <c r="M210" s="214">
        <v>86</v>
      </c>
      <c r="N210" s="214">
        <v>86</v>
      </c>
      <c r="O210" s="214">
        <v>105</v>
      </c>
      <c r="P210" s="214">
        <v>155</v>
      </c>
      <c r="Q210" s="214">
        <f t="shared" si="13"/>
        <v>1162</v>
      </c>
    </row>
    <row r="211" spans="1:17" outlineLevel="2" x14ac:dyDescent="0.25">
      <c r="A211" s="103" t="s">
        <v>0</v>
      </c>
      <c r="B211" s="20" t="s">
        <v>724</v>
      </c>
      <c r="C211" s="5" t="s">
        <v>41</v>
      </c>
      <c r="D211" s="5" t="s">
        <v>236</v>
      </c>
      <c r="E211" s="25">
        <v>6</v>
      </c>
      <c r="F211" s="25">
        <v>6</v>
      </c>
      <c r="G211" s="25">
        <v>6</v>
      </c>
      <c r="H211" s="25">
        <v>6</v>
      </c>
      <c r="I211" s="25">
        <v>6</v>
      </c>
      <c r="J211" s="25">
        <v>6</v>
      </c>
      <c r="K211" s="25">
        <v>6</v>
      </c>
      <c r="L211" s="25">
        <v>6</v>
      </c>
      <c r="M211" s="25">
        <v>6</v>
      </c>
      <c r="N211" s="25">
        <v>6</v>
      </c>
      <c r="O211" s="25">
        <v>6</v>
      </c>
      <c r="P211" s="25">
        <v>6</v>
      </c>
      <c r="Q211" s="214">
        <f t="shared" si="13"/>
        <v>72</v>
      </c>
    </row>
    <row r="212" spans="1:17" outlineLevel="2" x14ac:dyDescent="0.25">
      <c r="A212" s="103" t="s">
        <v>0</v>
      </c>
      <c r="B212" s="20" t="s">
        <v>724</v>
      </c>
      <c r="C212" s="5" t="s">
        <v>40</v>
      </c>
      <c r="D212" s="5" t="s">
        <v>235</v>
      </c>
      <c r="E212" s="25">
        <v>40</v>
      </c>
      <c r="F212" s="25">
        <v>40</v>
      </c>
      <c r="G212" s="25">
        <v>35</v>
      </c>
      <c r="H212" s="25">
        <v>38</v>
      </c>
      <c r="I212" s="25">
        <v>45</v>
      </c>
      <c r="J212" s="25">
        <v>50</v>
      </c>
      <c r="K212" s="25">
        <v>40</v>
      </c>
      <c r="L212" s="25">
        <v>43</v>
      </c>
      <c r="M212" s="25">
        <v>46</v>
      </c>
      <c r="N212" s="25">
        <v>38</v>
      </c>
      <c r="O212" s="25">
        <v>44</v>
      </c>
      <c r="P212" s="25">
        <v>60</v>
      </c>
      <c r="Q212" s="214">
        <f t="shared" si="13"/>
        <v>519</v>
      </c>
    </row>
    <row r="213" spans="1:17" outlineLevel="2" x14ac:dyDescent="0.25">
      <c r="A213" s="103" t="s">
        <v>0</v>
      </c>
      <c r="B213" s="20" t="s">
        <v>724</v>
      </c>
      <c r="C213" s="5" t="s">
        <v>40</v>
      </c>
      <c r="D213" s="5" t="s">
        <v>236</v>
      </c>
      <c r="E213" s="25">
        <v>22</v>
      </c>
      <c r="F213" s="25">
        <v>22</v>
      </c>
      <c r="G213" s="25">
        <v>17</v>
      </c>
      <c r="H213" s="25">
        <v>25</v>
      </c>
      <c r="I213" s="25">
        <v>30</v>
      </c>
      <c r="J213" s="25">
        <v>35</v>
      </c>
      <c r="K213" s="25">
        <v>28</v>
      </c>
      <c r="L213" s="25">
        <v>20</v>
      </c>
      <c r="M213" s="25">
        <v>26</v>
      </c>
      <c r="N213" s="25">
        <v>23</v>
      </c>
      <c r="O213" s="25">
        <v>31</v>
      </c>
      <c r="P213" s="25">
        <v>38</v>
      </c>
      <c r="Q213" s="214">
        <f t="shared" si="13"/>
        <v>317</v>
      </c>
    </row>
    <row r="214" spans="1:17" outlineLevel="2" x14ac:dyDescent="0.25">
      <c r="A214" s="103" t="s">
        <v>0</v>
      </c>
      <c r="B214" s="20" t="s">
        <v>724</v>
      </c>
      <c r="C214" s="5" t="s">
        <v>39</v>
      </c>
      <c r="D214" s="5" t="s">
        <v>235</v>
      </c>
      <c r="E214" s="25">
        <v>8</v>
      </c>
      <c r="F214" s="25">
        <v>8</v>
      </c>
      <c r="G214" s="25">
        <v>9</v>
      </c>
      <c r="H214" s="25">
        <v>10</v>
      </c>
      <c r="I214" s="25">
        <v>10</v>
      </c>
      <c r="J214" s="25">
        <v>9</v>
      </c>
      <c r="K214" s="25">
        <v>10</v>
      </c>
      <c r="L214" s="25">
        <v>10</v>
      </c>
      <c r="M214" s="25">
        <v>8</v>
      </c>
      <c r="N214" s="25">
        <v>10</v>
      </c>
      <c r="O214" s="25">
        <v>9</v>
      </c>
      <c r="P214" s="25">
        <v>12</v>
      </c>
      <c r="Q214" s="214">
        <f t="shared" ref="Q214:Q250" si="18">SUM(E214:P214)</f>
        <v>113</v>
      </c>
    </row>
    <row r="215" spans="1:17" outlineLevel="2" x14ac:dyDescent="0.25">
      <c r="A215" s="103" t="s">
        <v>0</v>
      </c>
      <c r="B215" s="20" t="s">
        <v>724</v>
      </c>
      <c r="C215" s="5" t="s">
        <v>39</v>
      </c>
      <c r="D215" s="5" t="s">
        <v>236</v>
      </c>
      <c r="E215" s="25">
        <v>8</v>
      </c>
      <c r="F215" s="25">
        <v>8</v>
      </c>
      <c r="G215" s="25">
        <v>9</v>
      </c>
      <c r="H215" s="25">
        <v>8</v>
      </c>
      <c r="I215" s="25">
        <v>8</v>
      </c>
      <c r="J215" s="25">
        <v>9</v>
      </c>
      <c r="K215" s="25">
        <v>6</v>
      </c>
      <c r="L215" s="25">
        <v>8</v>
      </c>
      <c r="M215" s="25">
        <v>9</v>
      </c>
      <c r="N215" s="25">
        <v>7</v>
      </c>
      <c r="O215" s="25">
        <v>7</v>
      </c>
      <c r="P215" s="25">
        <v>8</v>
      </c>
      <c r="Q215" s="214">
        <f t="shared" si="18"/>
        <v>95</v>
      </c>
    </row>
    <row r="216" spans="1:17" outlineLevel="2" x14ac:dyDescent="0.25">
      <c r="A216" s="103" t="s">
        <v>0</v>
      </c>
      <c r="B216" s="20" t="s">
        <v>724</v>
      </c>
      <c r="C216" s="5" t="s">
        <v>38</v>
      </c>
      <c r="D216" s="5" t="s">
        <v>235</v>
      </c>
      <c r="E216" s="25">
        <v>5</v>
      </c>
      <c r="F216" s="25">
        <v>5</v>
      </c>
      <c r="G216" s="25">
        <v>5</v>
      </c>
      <c r="H216" s="25">
        <v>3</v>
      </c>
      <c r="I216" s="25">
        <v>4</v>
      </c>
      <c r="J216" s="25">
        <v>5</v>
      </c>
      <c r="K216" s="25">
        <v>4</v>
      </c>
      <c r="L216" s="25">
        <v>4</v>
      </c>
      <c r="M216" s="25">
        <v>5</v>
      </c>
      <c r="N216" s="25">
        <v>4</v>
      </c>
      <c r="O216" s="25">
        <v>4</v>
      </c>
      <c r="P216" s="25">
        <v>4</v>
      </c>
      <c r="Q216" s="214">
        <f t="shared" si="18"/>
        <v>52</v>
      </c>
    </row>
    <row r="217" spans="1:17" outlineLevel="2" x14ac:dyDescent="0.25">
      <c r="A217" s="103" t="s">
        <v>0</v>
      </c>
      <c r="B217" s="20" t="s">
        <v>724</v>
      </c>
      <c r="C217" s="5" t="s">
        <v>38</v>
      </c>
      <c r="D217" s="5" t="s">
        <v>236</v>
      </c>
      <c r="E217" s="25">
        <v>4</v>
      </c>
      <c r="F217" s="25">
        <v>4</v>
      </c>
      <c r="G217" s="25">
        <v>7</v>
      </c>
      <c r="H217" s="25">
        <v>4</v>
      </c>
      <c r="I217" s="25">
        <v>3</v>
      </c>
      <c r="J217" s="25">
        <v>2</v>
      </c>
      <c r="K217" s="25">
        <v>3</v>
      </c>
      <c r="L217" s="25">
        <v>3</v>
      </c>
      <c r="M217" s="25">
        <v>4</v>
      </c>
      <c r="N217" s="25">
        <v>2</v>
      </c>
      <c r="O217" s="25">
        <v>2</v>
      </c>
      <c r="P217" s="25">
        <v>2</v>
      </c>
      <c r="Q217" s="214">
        <f t="shared" si="18"/>
        <v>40</v>
      </c>
    </row>
    <row r="218" spans="1:17" outlineLevel="2" x14ac:dyDescent="0.25">
      <c r="A218" s="103" t="s">
        <v>0</v>
      </c>
      <c r="B218" s="20" t="s">
        <v>724</v>
      </c>
      <c r="C218" s="5" t="s">
        <v>37</v>
      </c>
      <c r="D218" s="5" t="s">
        <v>235</v>
      </c>
      <c r="E218" s="25">
        <v>99</v>
      </c>
      <c r="F218" s="25">
        <v>99</v>
      </c>
      <c r="G218" s="25">
        <v>212</v>
      </c>
      <c r="H218" s="25">
        <v>70</v>
      </c>
      <c r="I218" s="25">
        <v>480</v>
      </c>
      <c r="J218" s="25">
        <v>128</v>
      </c>
      <c r="K218" s="25">
        <v>86</v>
      </c>
      <c r="L218" s="25">
        <v>72</v>
      </c>
      <c r="M218" s="25">
        <v>126</v>
      </c>
      <c r="N218" s="25">
        <v>237</v>
      </c>
      <c r="O218" s="25">
        <v>260</v>
      </c>
      <c r="P218" s="25">
        <v>275</v>
      </c>
      <c r="Q218" s="214">
        <f t="shared" si="18"/>
        <v>2144</v>
      </c>
    </row>
    <row r="219" spans="1:17" outlineLevel="2" x14ac:dyDescent="0.25">
      <c r="A219" s="103" t="s">
        <v>0</v>
      </c>
      <c r="B219" s="20" t="s">
        <v>724</v>
      </c>
      <c r="C219" s="5" t="s">
        <v>37</v>
      </c>
      <c r="D219" s="5" t="s">
        <v>236</v>
      </c>
      <c r="E219" s="25">
        <v>63</v>
      </c>
      <c r="F219" s="25">
        <v>63</v>
      </c>
      <c r="G219" s="25">
        <v>105</v>
      </c>
      <c r="H219" s="25">
        <v>37</v>
      </c>
      <c r="I219" s="25">
        <v>85</v>
      </c>
      <c r="J219" s="25">
        <v>54</v>
      </c>
      <c r="K219" s="25">
        <v>33</v>
      </c>
      <c r="L219" s="25">
        <v>24</v>
      </c>
      <c r="M219" s="25">
        <v>54</v>
      </c>
      <c r="N219" s="25">
        <v>85</v>
      </c>
      <c r="O219" s="25">
        <v>72</v>
      </c>
      <c r="P219" s="25">
        <v>78</v>
      </c>
      <c r="Q219" s="214">
        <f t="shared" si="18"/>
        <v>753</v>
      </c>
    </row>
    <row r="220" spans="1:17" outlineLevel="2" x14ac:dyDescent="0.25">
      <c r="A220" s="103" t="s">
        <v>0</v>
      </c>
      <c r="B220" s="20" t="s">
        <v>724</v>
      </c>
      <c r="C220" s="5" t="s">
        <v>36</v>
      </c>
      <c r="D220" s="5" t="s">
        <v>235</v>
      </c>
      <c r="E220" s="25">
        <v>70</v>
      </c>
      <c r="F220" s="25">
        <v>70</v>
      </c>
      <c r="G220" s="25">
        <v>70</v>
      </c>
      <c r="H220" s="25">
        <v>70</v>
      </c>
      <c r="I220" s="25">
        <v>100</v>
      </c>
      <c r="J220" s="25">
        <v>100</v>
      </c>
      <c r="K220" s="25">
        <v>100</v>
      </c>
      <c r="L220" s="25">
        <v>70</v>
      </c>
      <c r="M220" s="25">
        <v>70</v>
      </c>
      <c r="N220" s="25">
        <v>70</v>
      </c>
      <c r="O220" s="25">
        <v>100</v>
      </c>
      <c r="P220" s="25">
        <v>100</v>
      </c>
      <c r="Q220" s="214">
        <f t="shared" si="18"/>
        <v>990</v>
      </c>
    </row>
    <row r="221" spans="1:17" outlineLevel="2" x14ac:dyDescent="0.25">
      <c r="A221" s="103" t="s">
        <v>0</v>
      </c>
      <c r="B221" s="20" t="s">
        <v>724</v>
      </c>
      <c r="C221" s="5" t="s">
        <v>36</v>
      </c>
      <c r="D221" s="5" t="s">
        <v>236</v>
      </c>
      <c r="E221" s="25">
        <v>30</v>
      </c>
      <c r="F221" s="25">
        <v>30</v>
      </c>
      <c r="G221" s="25">
        <v>30</v>
      </c>
      <c r="H221" s="25">
        <v>30</v>
      </c>
      <c r="I221" s="25">
        <v>60</v>
      </c>
      <c r="J221" s="25">
        <v>60</v>
      </c>
      <c r="K221" s="25">
        <v>60</v>
      </c>
      <c r="L221" s="25">
        <v>30</v>
      </c>
      <c r="M221" s="25">
        <v>30</v>
      </c>
      <c r="N221" s="25">
        <v>30</v>
      </c>
      <c r="O221" s="25">
        <v>60</v>
      </c>
      <c r="P221" s="25">
        <v>60</v>
      </c>
      <c r="Q221" s="214">
        <f t="shared" si="18"/>
        <v>510</v>
      </c>
    </row>
    <row r="222" spans="1:17" outlineLevel="2" x14ac:dyDescent="0.25">
      <c r="A222" s="103" t="s">
        <v>0</v>
      </c>
      <c r="B222" s="20" t="s">
        <v>724</v>
      </c>
      <c r="C222" s="5" t="s">
        <v>35</v>
      </c>
      <c r="D222" s="5" t="s">
        <v>235</v>
      </c>
      <c r="E222" s="25">
        <v>22</v>
      </c>
      <c r="F222" s="25">
        <v>22</v>
      </c>
      <c r="G222" s="25">
        <v>21</v>
      </c>
      <c r="H222" s="25">
        <v>23</v>
      </c>
      <c r="I222" s="25">
        <v>25</v>
      </c>
      <c r="J222" s="25">
        <v>32</v>
      </c>
      <c r="K222" s="25">
        <v>25</v>
      </c>
      <c r="L222" s="25">
        <v>25</v>
      </c>
      <c r="M222" s="25">
        <v>23</v>
      </c>
      <c r="N222" s="25">
        <v>23</v>
      </c>
      <c r="O222" s="25">
        <v>24</v>
      </c>
      <c r="P222" s="25">
        <v>35</v>
      </c>
      <c r="Q222" s="214">
        <f t="shared" si="18"/>
        <v>300</v>
      </c>
    </row>
    <row r="223" spans="1:17" outlineLevel="2" x14ac:dyDescent="0.25">
      <c r="A223" s="103" t="s">
        <v>0</v>
      </c>
      <c r="B223" s="20" t="s">
        <v>724</v>
      </c>
      <c r="C223" s="5" t="s">
        <v>35</v>
      </c>
      <c r="D223" s="5" t="s">
        <v>236</v>
      </c>
      <c r="E223" s="25">
        <v>12</v>
      </c>
      <c r="F223" s="25">
        <v>12</v>
      </c>
      <c r="G223" s="25">
        <v>9</v>
      </c>
      <c r="H223" s="25">
        <v>6</v>
      </c>
      <c r="I223" s="25">
        <v>10</v>
      </c>
      <c r="J223" s="25">
        <v>12</v>
      </c>
      <c r="K223" s="25">
        <v>6</v>
      </c>
      <c r="L223" s="25">
        <v>9</v>
      </c>
      <c r="M223" s="25">
        <v>7</v>
      </c>
      <c r="N223" s="25">
        <v>4</v>
      </c>
      <c r="O223" s="25">
        <v>6</v>
      </c>
      <c r="P223" s="25">
        <v>11</v>
      </c>
      <c r="Q223" s="214">
        <f t="shared" si="18"/>
        <v>104</v>
      </c>
    </row>
    <row r="224" spans="1:17" outlineLevel="2" x14ac:dyDescent="0.25">
      <c r="A224" s="103" t="s">
        <v>0</v>
      </c>
      <c r="B224" s="20" t="s">
        <v>724</v>
      </c>
      <c r="C224" s="5" t="s">
        <v>34</v>
      </c>
      <c r="D224" s="5" t="s">
        <v>235</v>
      </c>
      <c r="E224" s="25">
        <v>100</v>
      </c>
      <c r="F224" s="25">
        <v>100</v>
      </c>
      <c r="G224" s="25">
        <v>40</v>
      </c>
      <c r="H224" s="25" t="s">
        <v>145</v>
      </c>
      <c r="I224" s="25">
        <v>100</v>
      </c>
      <c r="J224" s="25">
        <v>30</v>
      </c>
      <c r="K224" s="25">
        <v>100</v>
      </c>
      <c r="L224" s="25">
        <v>3</v>
      </c>
      <c r="M224" s="25">
        <v>35</v>
      </c>
      <c r="N224" s="25">
        <v>40</v>
      </c>
      <c r="O224" s="25">
        <v>42</v>
      </c>
      <c r="P224" s="25">
        <v>51</v>
      </c>
      <c r="Q224" s="214">
        <f t="shared" si="18"/>
        <v>641</v>
      </c>
    </row>
    <row r="225" spans="1:17" outlineLevel="2" x14ac:dyDescent="0.25">
      <c r="A225" s="103" t="s">
        <v>0</v>
      </c>
      <c r="B225" s="20" t="s">
        <v>724</v>
      </c>
      <c r="C225" s="5" t="s">
        <v>34</v>
      </c>
      <c r="D225" s="5" t="s">
        <v>236</v>
      </c>
      <c r="E225" s="25">
        <v>16</v>
      </c>
      <c r="F225" s="25">
        <v>16</v>
      </c>
      <c r="G225" s="25">
        <v>11</v>
      </c>
      <c r="H225" s="25" t="s">
        <v>145</v>
      </c>
      <c r="I225" s="25">
        <v>90</v>
      </c>
      <c r="J225" s="25">
        <v>3</v>
      </c>
      <c r="K225" s="25">
        <v>104</v>
      </c>
      <c r="L225" s="25" t="s">
        <v>145</v>
      </c>
      <c r="M225" s="25">
        <v>6</v>
      </c>
      <c r="N225" s="25">
        <v>8</v>
      </c>
      <c r="O225" s="25">
        <v>10</v>
      </c>
      <c r="P225" s="25">
        <v>10</v>
      </c>
      <c r="Q225" s="214">
        <f t="shared" si="18"/>
        <v>274</v>
      </c>
    </row>
    <row r="226" spans="1:17" outlineLevel="2" x14ac:dyDescent="0.25">
      <c r="A226" s="103" t="s">
        <v>0</v>
      </c>
      <c r="B226" s="20" t="s">
        <v>724</v>
      </c>
      <c r="C226" s="5" t="s">
        <v>33</v>
      </c>
      <c r="D226" s="5" t="s">
        <v>235</v>
      </c>
      <c r="E226" s="25">
        <v>160</v>
      </c>
      <c r="F226" s="25">
        <v>160</v>
      </c>
      <c r="G226" s="25">
        <v>158</v>
      </c>
      <c r="H226" s="25">
        <v>252</v>
      </c>
      <c r="I226" s="25">
        <v>141</v>
      </c>
      <c r="J226" s="25">
        <v>361</v>
      </c>
      <c r="K226" s="25">
        <v>155</v>
      </c>
      <c r="L226" s="25">
        <v>155</v>
      </c>
      <c r="M226" s="25">
        <v>160</v>
      </c>
      <c r="N226" s="25">
        <v>160</v>
      </c>
      <c r="O226" s="25">
        <v>200</v>
      </c>
      <c r="P226" s="25">
        <v>450</v>
      </c>
      <c r="Q226" s="214">
        <f t="shared" si="18"/>
        <v>2512</v>
      </c>
    </row>
    <row r="227" spans="1:17" outlineLevel="2" x14ac:dyDescent="0.25">
      <c r="A227" s="103" t="s">
        <v>0</v>
      </c>
      <c r="B227" s="20" t="s">
        <v>724</v>
      </c>
      <c r="C227" s="5" t="s">
        <v>33</v>
      </c>
      <c r="D227" s="5" t="s">
        <v>236</v>
      </c>
      <c r="E227" s="25">
        <v>100</v>
      </c>
      <c r="F227" s="25">
        <v>100</v>
      </c>
      <c r="G227" s="25">
        <v>100</v>
      </c>
      <c r="H227" s="25">
        <v>142</v>
      </c>
      <c r="I227" s="25">
        <v>95</v>
      </c>
      <c r="J227" s="25">
        <v>141</v>
      </c>
      <c r="K227" s="25">
        <v>140</v>
      </c>
      <c r="L227" s="25">
        <v>120</v>
      </c>
      <c r="M227" s="25">
        <v>120</v>
      </c>
      <c r="N227" s="25">
        <v>100</v>
      </c>
      <c r="O227" s="25">
        <v>100</v>
      </c>
      <c r="P227" s="25">
        <v>230</v>
      </c>
      <c r="Q227" s="214">
        <f t="shared" si="18"/>
        <v>1488</v>
      </c>
    </row>
    <row r="228" spans="1:17" outlineLevel="2" x14ac:dyDescent="0.25">
      <c r="A228" s="103" t="s">
        <v>0</v>
      </c>
      <c r="B228" s="20" t="s">
        <v>724</v>
      </c>
      <c r="C228" s="5" t="s">
        <v>32</v>
      </c>
      <c r="D228" s="5" t="s">
        <v>235</v>
      </c>
      <c r="E228" s="25">
        <v>10</v>
      </c>
      <c r="F228" s="25">
        <v>10</v>
      </c>
      <c r="G228" s="25">
        <v>12</v>
      </c>
      <c r="H228" s="25">
        <v>11</v>
      </c>
      <c r="I228" s="25">
        <v>10</v>
      </c>
      <c r="J228" s="25">
        <v>20</v>
      </c>
      <c r="K228" s="25">
        <v>15</v>
      </c>
      <c r="L228" s="25">
        <v>10</v>
      </c>
      <c r="M228" s="25">
        <v>10</v>
      </c>
      <c r="N228" s="25">
        <v>10</v>
      </c>
      <c r="O228" s="25">
        <v>11</v>
      </c>
      <c r="P228" s="25">
        <v>50</v>
      </c>
      <c r="Q228" s="214">
        <f t="shared" si="18"/>
        <v>179</v>
      </c>
    </row>
    <row r="229" spans="1:17" ht="15.75" outlineLevel="2" thickBot="1" x14ac:dyDescent="0.3">
      <c r="A229" s="598" t="s">
        <v>0</v>
      </c>
      <c r="B229" s="192" t="s">
        <v>724</v>
      </c>
      <c r="C229" s="95" t="s">
        <v>32</v>
      </c>
      <c r="D229" s="95" t="s">
        <v>236</v>
      </c>
      <c r="E229" s="243">
        <v>10</v>
      </c>
      <c r="F229" s="243">
        <v>10</v>
      </c>
      <c r="G229" s="243">
        <v>11</v>
      </c>
      <c r="H229" s="243">
        <v>11</v>
      </c>
      <c r="I229" s="243">
        <v>8</v>
      </c>
      <c r="J229" s="243">
        <v>18</v>
      </c>
      <c r="K229" s="243">
        <v>12</v>
      </c>
      <c r="L229" s="243">
        <v>9</v>
      </c>
      <c r="M229" s="243">
        <v>9</v>
      </c>
      <c r="N229" s="243">
        <v>10</v>
      </c>
      <c r="O229" s="243">
        <v>11</v>
      </c>
      <c r="P229" s="243">
        <v>40</v>
      </c>
      <c r="Q229" s="214">
        <f t="shared" si="18"/>
        <v>159</v>
      </c>
    </row>
    <row r="230" spans="1:17" ht="15.75" outlineLevel="1" thickBot="1" x14ac:dyDescent="0.3">
      <c r="A230" s="706"/>
      <c r="B230" s="707" t="s">
        <v>727</v>
      </c>
      <c r="C230" s="632"/>
      <c r="D230" s="632"/>
      <c r="E230" s="632">
        <f t="shared" ref="E230:Q230" si="19">SUBTOTAL(9,E210:E229)</f>
        <v>871</v>
      </c>
      <c r="F230" s="632">
        <f t="shared" si="19"/>
        <v>871</v>
      </c>
      <c r="G230" s="632">
        <f t="shared" si="19"/>
        <v>953</v>
      </c>
      <c r="H230" s="632">
        <f t="shared" si="19"/>
        <v>832</v>
      </c>
      <c r="I230" s="632">
        <f t="shared" si="19"/>
        <v>1396</v>
      </c>
      <c r="J230" s="632">
        <f t="shared" si="19"/>
        <v>1203</v>
      </c>
      <c r="K230" s="632">
        <f t="shared" si="19"/>
        <v>1019</v>
      </c>
      <c r="L230" s="632">
        <f t="shared" si="19"/>
        <v>707</v>
      </c>
      <c r="M230" s="632">
        <f t="shared" si="19"/>
        <v>840</v>
      </c>
      <c r="N230" s="632">
        <f t="shared" si="19"/>
        <v>953</v>
      </c>
      <c r="O230" s="632">
        <f t="shared" si="19"/>
        <v>1104</v>
      </c>
      <c r="P230" s="632">
        <f t="shared" si="19"/>
        <v>1675</v>
      </c>
      <c r="Q230" s="708">
        <f t="shared" si="19"/>
        <v>12424</v>
      </c>
    </row>
    <row r="231" spans="1:17" outlineLevel="2" x14ac:dyDescent="0.25">
      <c r="A231" s="600" t="s">
        <v>0</v>
      </c>
      <c r="B231" s="415" t="s">
        <v>23</v>
      </c>
      <c r="C231" s="77" t="s">
        <v>31</v>
      </c>
      <c r="D231" s="77" t="s">
        <v>235</v>
      </c>
      <c r="E231" s="214">
        <v>12</v>
      </c>
      <c r="F231" s="214">
        <v>12</v>
      </c>
      <c r="G231" s="214">
        <v>12</v>
      </c>
      <c r="H231" s="214">
        <v>10</v>
      </c>
      <c r="I231" s="214">
        <v>10</v>
      </c>
      <c r="J231" s="214">
        <v>13</v>
      </c>
      <c r="K231" s="214">
        <v>15</v>
      </c>
      <c r="L231" s="214">
        <v>15</v>
      </c>
      <c r="M231" s="214">
        <v>13</v>
      </c>
      <c r="N231" s="214">
        <v>13</v>
      </c>
      <c r="O231" s="214">
        <v>15</v>
      </c>
      <c r="P231" s="214">
        <v>15</v>
      </c>
      <c r="Q231" s="214">
        <f t="shared" si="18"/>
        <v>155</v>
      </c>
    </row>
    <row r="232" spans="1:17" outlineLevel="2" x14ac:dyDescent="0.25">
      <c r="A232" s="103" t="s">
        <v>0</v>
      </c>
      <c r="B232" s="20" t="s">
        <v>23</v>
      </c>
      <c r="C232" s="5" t="s">
        <v>31</v>
      </c>
      <c r="D232" s="5" t="s">
        <v>236</v>
      </c>
      <c r="E232" s="25">
        <v>4</v>
      </c>
      <c r="F232" s="25">
        <v>4</v>
      </c>
      <c r="G232" s="25">
        <v>3</v>
      </c>
      <c r="H232" s="25">
        <v>4</v>
      </c>
      <c r="I232" s="25">
        <v>3</v>
      </c>
      <c r="J232" s="25">
        <v>4</v>
      </c>
      <c r="K232" s="25">
        <v>3</v>
      </c>
      <c r="L232" s="25">
        <v>4</v>
      </c>
      <c r="M232" s="25">
        <v>3</v>
      </c>
      <c r="N232" s="25">
        <v>4</v>
      </c>
      <c r="O232" s="25">
        <v>3</v>
      </c>
      <c r="P232" s="25">
        <v>4</v>
      </c>
      <c r="Q232" s="214">
        <f t="shared" si="18"/>
        <v>43</v>
      </c>
    </row>
    <row r="233" spans="1:17" outlineLevel="2" x14ac:dyDescent="0.25">
      <c r="A233" s="103" t="s">
        <v>0</v>
      </c>
      <c r="B233" s="20" t="s">
        <v>23</v>
      </c>
      <c r="C233" s="5" t="s">
        <v>30</v>
      </c>
      <c r="D233" s="5" t="s">
        <v>235</v>
      </c>
      <c r="E233" s="25">
        <v>2</v>
      </c>
      <c r="F233" s="25">
        <v>2</v>
      </c>
      <c r="G233" s="25">
        <v>2</v>
      </c>
      <c r="H233" s="25">
        <v>2</v>
      </c>
      <c r="I233" s="25">
        <v>2</v>
      </c>
      <c r="J233" s="25">
        <v>3</v>
      </c>
      <c r="K233" s="25">
        <v>3</v>
      </c>
      <c r="L233" s="25">
        <v>2</v>
      </c>
      <c r="M233" s="25">
        <v>3</v>
      </c>
      <c r="N233" s="25">
        <v>3</v>
      </c>
      <c r="O233" s="25">
        <v>3</v>
      </c>
      <c r="P233" s="25">
        <v>3</v>
      </c>
      <c r="Q233" s="214">
        <f t="shared" si="18"/>
        <v>30</v>
      </c>
    </row>
    <row r="234" spans="1:17" outlineLevel="2" x14ac:dyDescent="0.25">
      <c r="A234" s="103" t="s">
        <v>0</v>
      </c>
      <c r="B234" s="20" t="s">
        <v>23</v>
      </c>
      <c r="C234" s="5" t="s">
        <v>30</v>
      </c>
      <c r="D234" s="5" t="s">
        <v>236</v>
      </c>
      <c r="E234" s="25">
        <v>1</v>
      </c>
      <c r="F234" s="25">
        <v>1</v>
      </c>
      <c r="G234" s="25">
        <v>1</v>
      </c>
      <c r="H234" s="25">
        <v>1</v>
      </c>
      <c r="I234" s="25">
        <v>1</v>
      </c>
      <c r="J234" s="25">
        <v>2</v>
      </c>
      <c r="K234" s="25">
        <v>2</v>
      </c>
      <c r="L234" s="25">
        <v>1</v>
      </c>
      <c r="M234" s="25">
        <v>2</v>
      </c>
      <c r="N234" s="25">
        <v>2</v>
      </c>
      <c r="O234" s="25">
        <v>2</v>
      </c>
      <c r="P234" s="25">
        <v>2</v>
      </c>
      <c r="Q234" s="214">
        <f t="shared" si="18"/>
        <v>18</v>
      </c>
    </row>
    <row r="235" spans="1:17" outlineLevel="2" x14ac:dyDescent="0.25">
      <c r="A235" s="103" t="s">
        <v>0</v>
      </c>
      <c r="B235" s="20" t="s">
        <v>23</v>
      </c>
      <c r="C235" s="5" t="s">
        <v>29</v>
      </c>
      <c r="D235" s="5" t="s">
        <v>235</v>
      </c>
      <c r="E235" s="25">
        <v>8</v>
      </c>
      <c r="F235" s="25">
        <v>8</v>
      </c>
      <c r="G235" s="25">
        <v>7</v>
      </c>
      <c r="H235" s="25">
        <v>8</v>
      </c>
      <c r="I235" s="25">
        <v>7</v>
      </c>
      <c r="J235" s="25">
        <v>10</v>
      </c>
      <c r="K235" s="25">
        <v>9</v>
      </c>
      <c r="L235" s="25">
        <v>9</v>
      </c>
      <c r="M235" s="25">
        <v>10</v>
      </c>
      <c r="N235" s="25">
        <v>10</v>
      </c>
      <c r="O235" s="25">
        <v>11</v>
      </c>
      <c r="P235" s="25">
        <v>12</v>
      </c>
      <c r="Q235" s="214">
        <f t="shared" si="18"/>
        <v>109</v>
      </c>
    </row>
    <row r="236" spans="1:17" outlineLevel="2" x14ac:dyDescent="0.25">
      <c r="A236" s="103" t="s">
        <v>0</v>
      </c>
      <c r="B236" s="20" t="s">
        <v>23</v>
      </c>
      <c r="C236" s="5" t="s">
        <v>29</v>
      </c>
      <c r="D236" s="5" t="s">
        <v>236</v>
      </c>
      <c r="E236" s="25">
        <v>6</v>
      </c>
      <c r="F236" s="25">
        <v>6</v>
      </c>
      <c r="G236" s="25">
        <v>6</v>
      </c>
      <c r="H236" s="25">
        <v>8</v>
      </c>
      <c r="I236" s="25">
        <v>8</v>
      </c>
      <c r="J236" s="25">
        <v>8</v>
      </c>
      <c r="K236" s="25">
        <v>7</v>
      </c>
      <c r="L236" s="25">
        <v>7</v>
      </c>
      <c r="M236" s="25">
        <v>8</v>
      </c>
      <c r="N236" s="25">
        <v>9</v>
      </c>
      <c r="O236" s="25">
        <v>8</v>
      </c>
      <c r="P236" s="25">
        <v>9</v>
      </c>
      <c r="Q236" s="214">
        <f t="shared" si="18"/>
        <v>90</v>
      </c>
    </row>
    <row r="237" spans="1:17" outlineLevel="2" x14ac:dyDescent="0.25">
      <c r="A237" s="103" t="s">
        <v>0</v>
      </c>
      <c r="B237" s="20" t="s">
        <v>23</v>
      </c>
      <c r="C237" s="5" t="s">
        <v>28</v>
      </c>
      <c r="D237" s="5" t="s">
        <v>235</v>
      </c>
      <c r="E237" s="25" t="s">
        <v>145</v>
      </c>
      <c r="F237" s="25" t="s">
        <v>145</v>
      </c>
      <c r="G237" s="25" t="s">
        <v>145</v>
      </c>
      <c r="H237" s="25" t="s">
        <v>145</v>
      </c>
      <c r="I237" s="25" t="s">
        <v>145</v>
      </c>
      <c r="J237" s="25" t="s">
        <v>145</v>
      </c>
      <c r="K237" s="25" t="s">
        <v>145</v>
      </c>
      <c r="L237" s="25" t="s">
        <v>145</v>
      </c>
      <c r="M237" s="25" t="s">
        <v>145</v>
      </c>
      <c r="N237" s="25" t="s">
        <v>145</v>
      </c>
      <c r="O237" s="25" t="s">
        <v>145</v>
      </c>
      <c r="P237" s="25" t="s">
        <v>145</v>
      </c>
      <c r="Q237" s="214">
        <f t="shared" si="18"/>
        <v>0</v>
      </c>
    </row>
    <row r="238" spans="1:17" outlineLevel="2" x14ac:dyDescent="0.25">
      <c r="A238" s="103" t="s">
        <v>0</v>
      </c>
      <c r="B238" s="20" t="s">
        <v>23</v>
      </c>
      <c r="C238" s="5" t="s">
        <v>28</v>
      </c>
      <c r="D238" s="5" t="s">
        <v>236</v>
      </c>
      <c r="E238" s="25" t="s">
        <v>145</v>
      </c>
      <c r="F238" s="25" t="s">
        <v>145</v>
      </c>
      <c r="G238" s="25" t="s">
        <v>145</v>
      </c>
      <c r="H238" s="25" t="s">
        <v>145</v>
      </c>
      <c r="I238" s="25" t="s">
        <v>145</v>
      </c>
      <c r="J238" s="25" t="s">
        <v>145</v>
      </c>
      <c r="K238" s="25" t="s">
        <v>145</v>
      </c>
      <c r="L238" s="25" t="s">
        <v>145</v>
      </c>
      <c r="M238" s="25" t="s">
        <v>145</v>
      </c>
      <c r="N238" s="25" t="s">
        <v>145</v>
      </c>
      <c r="O238" s="25" t="s">
        <v>145</v>
      </c>
      <c r="P238" s="25" t="s">
        <v>145</v>
      </c>
      <c r="Q238" s="214">
        <f t="shared" si="18"/>
        <v>0</v>
      </c>
    </row>
    <row r="239" spans="1:17" outlineLevel="2" x14ac:dyDescent="0.25">
      <c r="A239" s="103" t="s">
        <v>0</v>
      </c>
      <c r="B239" s="20" t="s">
        <v>23</v>
      </c>
      <c r="C239" s="5" t="s">
        <v>27</v>
      </c>
      <c r="D239" s="5" t="s">
        <v>235</v>
      </c>
      <c r="E239" s="25">
        <v>6</v>
      </c>
      <c r="F239" s="25">
        <v>6</v>
      </c>
      <c r="G239" s="25">
        <v>6</v>
      </c>
      <c r="H239" s="25">
        <v>7</v>
      </c>
      <c r="I239" s="25">
        <v>8</v>
      </c>
      <c r="J239" s="25">
        <v>5</v>
      </c>
      <c r="K239" s="25">
        <v>6</v>
      </c>
      <c r="L239" s="25">
        <v>7</v>
      </c>
      <c r="M239" s="25">
        <v>6</v>
      </c>
      <c r="N239" s="25">
        <v>5</v>
      </c>
      <c r="O239" s="25">
        <v>7</v>
      </c>
      <c r="P239" s="25">
        <v>6</v>
      </c>
      <c r="Q239" s="214">
        <f t="shared" si="18"/>
        <v>75</v>
      </c>
    </row>
    <row r="240" spans="1:17" outlineLevel="2" x14ac:dyDescent="0.25">
      <c r="A240" s="103" t="s">
        <v>0</v>
      </c>
      <c r="B240" s="20" t="s">
        <v>23</v>
      </c>
      <c r="C240" s="5" t="s">
        <v>27</v>
      </c>
      <c r="D240" s="5" t="s">
        <v>236</v>
      </c>
      <c r="E240" s="25">
        <v>8</v>
      </c>
      <c r="F240" s="25">
        <v>8</v>
      </c>
      <c r="G240" s="25">
        <v>6</v>
      </c>
      <c r="H240" s="25">
        <v>6</v>
      </c>
      <c r="I240" s="25">
        <v>8</v>
      </c>
      <c r="J240" s="25">
        <v>4</v>
      </c>
      <c r="K240" s="25">
        <v>7</v>
      </c>
      <c r="L240" s="25">
        <v>8</v>
      </c>
      <c r="M240" s="25">
        <v>9</v>
      </c>
      <c r="N240" s="25">
        <v>9</v>
      </c>
      <c r="O240" s="25">
        <v>8</v>
      </c>
      <c r="P240" s="25">
        <v>7</v>
      </c>
      <c r="Q240" s="214">
        <f t="shared" si="18"/>
        <v>88</v>
      </c>
    </row>
    <row r="241" spans="1:17" outlineLevel="2" x14ac:dyDescent="0.25">
      <c r="A241" s="103" t="s">
        <v>0</v>
      </c>
      <c r="B241" s="20" t="s">
        <v>23</v>
      </c>
      <c r="C241" s="5" t="s">
        <v>26</v>
      </c>
      <c r="D241" s="5" t="s">
        <v>235</v>
      </c>
      <c r="E241" s="25" t="s">
        <v>145</v>
      </c>
      <c r="F241" s="25" t="s">
        <v>145</v>
      </c>
      <c r="G241" s="25" t="s">
        <v>145</v>
      </c>
      <c r="H241" s="25" t="s">
        <v>145</v>
      </c>
      <c r="I241" s="25" t="s">
        <v>145</v>
      </c>
      <c r="J241" s="25" t="s">
        <v>145</v>
      </c>
      <c r="K241" s="25" t="s">
        <v>145</v>
      </c>
      <c r="L241" s="25" t="s">
        <v>145</v>
      </c>
      <c r="M241" s="25" t="s">
        <v>145</v>
      </c>
      <c r="N241" s="25" t="s">
        <v>145</v>
      </c>
      <c r="O241" s="25" t="s">
        <v>145</v>
      </c>
      <c r="P241" s="25" t="s">
        <v>145</v>
      </c>
      <c r="Q241" s="214">
        <f t="shared" si="18"/>
        <v>0</v>
      </c>
    </row>
    <row r="242" spans="1:17" outlineLevel="2" x14ac:dyDescent="0.25">
      <c r="A242" s="103" t="s">
        <v>0</v>
      </c>
      <c r="B242" s="20" t="s">
        <v>23</v>
      </c>
      <c r="C242" s="5" t="s">
        <v>26</v>
      </c>
      <c r="D242" s="5" t="s">
        <v>236</v>
      </c>
      <c r="E242" s="25" t="s">
        <v>145</v>
      </c>
      <c r="F242" s="25" t="s">
        <v>145</v>
      </c>
      <c r="G242" s="25" t="s">
        <v>145</v>
      </c>
      <c r="H242" s="25" t="s">
        <v>145</v>
      </c>
      <c r="I242" s="25" t="s">
        <v>145</v>
      </c>
      <c r="J242" s="25" t="s">
        <v>145</v>
      </c>
      <c r="K242" s="25" t="s">
        <v>145</v>
      </c>
      <c r="L242" s="25" t="s">
        <v>145</v>
      </c>
      <c r="M242" s="25" t="s">
        <v>145</v>
      </c>
      <c r="N242" s="25" t="s">
        <v>145</v>
      </c>
      <c r="O242" s="25" t="s">
        <v>145</v>
      </c>
      <c r="P242" s="25" t="s">
        <v>145</v>
      </c>
      <c r="Q242" s="214">
        <f t="shared" si="18"/>
        <v>0</v>
      </c>
    </row>
    <row r="243" spans="1:17" outlineLevel="2" x14ac:dyDescent="0.25">
      <c r="A243" s="103" t="s">
        <v>0</v>
      </c>
      <c r="B243" s="20" t="s">
        <v>23</v>
      </c>
      <c r="C243" s="5" t="s">
        <v>1</v>
      </c>
      <c r="D243" s="5" t="s">
        <v>235</v>
      </c>
      <c r="E243" s="25" t="s">
        <v>145</v>
      </c>
      <c r="F243" s="25" t="s">
        <v>145</v>
      </c>
      <c r="G243" s="25" t="s">
        <v>145</v>
      </c>
      <c r="H243" s="25" t="s">
        <v>145</v>
      </c>
      <c r="I243" s="25" t="s">
        <v>145</v>
      </c>
      <c r="J243" s="25" t="s">
        <v>145</v>
      </c>
      <c r="K243" s="25" t="s">
        <v>145</v>
      </c>
      <c r="L243" s="25" t="s">
        <v>145</v>
      </c>
      <c r="M243" s="25" t="s">
        <v>145</v>
      </c>
      <c r="N243" s="25" t="s">
        <v>145</v>
      </c>
      <c r="O243" s="25" t="s">
        <v>145</v>
      </c>
      <c r="P243" s="25" t="s">
        <v>145</v>
      </c>
      <c r="Q243" s="214">
        <f t="shared" si="18"/>
        <v>0</v>
      </c>
    </row>
    <row r="244" spans="1:17" outlineLevel="2" x14ac:dyDescent="0.25">
      <c r="A244" s="103" t="s">
        <v>0</v>
      </c>
      <c r="B244" s="20" t="s">
        <v>23</v>
      </c>
      <c r="C244" s="5" t="s">
        <v>1</v>
      </c>
      <c r="D244" s="5" t="s">
        <v>236</v>
      </c>
      <c r="E244" s="25" t="s">
        <v>145</v>
      </c>
      <c r="F244" s="25" t="s">
        <v>145</v>
      </c>
      <c r="G244" s="25" t="s">
        <v>145</v>
      </c>
      <c r="H244" s="25" t="s">
        <v>145</v>
      </c>
      <c r="I244" s="25" t="s">
        <v>145</v>
      </c>
      <c r="J244" s="25" t="s">
        <v>145</v>
      </c>
      <c r="K244" s="25" t="s">
        <v>145</v>
      </c>
      <c r="L244" s="25" t="s">
        <v>145</v>
      </c>
      <c r="M244" s="25" t="s">
        <v>145</v>
      </c>
      <c r="N244" s="25" t="s">
        <v>145</v>
      </c>
      <c r="O244" s="25" t="s">
        <v>145</v>
      </c>
      <c r="P244" s="25" t="s">
        <v>145</v>
      </c>
      <c r="Q244" s="214">
        <f t="shared" si="18"/>
        <v>0</v>
      </c>
    </row>
    <row r="245" spans="1:17" outlineLevel="2" x14ac:dyDescent="0.25">
      <c r="A245" s="103" t="s">
        <v>0</v>
      </c>
      <c r="B245" s="20" t="s">
        <v>23</v>
      </c>
      <c r="C245" s="5" t="s">
        <v>25</v>
      </c>
      <c r="D245" s="5" t="s">
        <v>235</v>
      </c>
      <c r="E245" s="25" t="s">
        <v>145</v>
      </c>
      <c r="F245" s="25" t="s">
        <v>145</v>
      </c>
      <c r="G245" s="25" t="s">
        <v>145</v>
      </c>
      <c r="H245" s="25" t="s">
        <v>145</v>
      </c>
      <c r="I245" s="25" t="s">
        <v>145</v>
      </c>
      <c r="J245" s="25" t="s">
        <v>145</v>
      </c>
      <c r="K245" s="25" t="s">
        <v>145</v>
      </c>
      <c r="L245" s="25" t="s">
        <v>145</v>
      </c>
      <c r="M245" s="25" t="s">
        <v>145</v>
      </c>
      <c r="N245" s="25" t="s">
        <v>145</v>
      </c>
      <c r="O245" s="25" t="s">
        <v>145</v>
      </c>
      <c r="P245" s="25" t="s">
        <v>145</v>
      </c>
      <c r="Q245" s="214">
        <f t="shared" si="18"/>
        <v>0</v>
      </c>
    </row>
    <row r="246" spans="1:17" outlineLevel="2" x14ac:dyDescent="0.25">
      <c r="A246" s="103" t="s">
        <v>0</v>
      </c>
      <c r="B246" s="20" t="s">
        <v>23</v>
      </c>
      <c r="C246" s="5" t="s">
        <v>25</v>
      </c>
      <c r="D246" s="5" t="s">
        <v>236</v>
      </c>
      <c r="E246" s="25" t="s">
        <v>145</v>
      </c>
      <c r="F246" s="25" t="s">
        <v>145</v>
      </c>
      <c r="G246" s="25" t="s">
        <v>145</v>
      </c>
      <c r="H246" s="25" t="s">
        <v>145</v>
      </c>
      <c r="I246" s="25" t="s">
        <v>145</v>
      </c>
      <c r="J246" s="25" t="s">
        <v>145</v>
      </c>
      <c r="K246" s="25" t="s">
        <v>145</v>
      </c>
      <c r="L246" s="25" t="s">
        <v>145</v>
      </c>
      <c r="M246" s="25" t="s">
        <v>145</v>
      </c>
      <c r="N246" s="25" t="s">
        <v>145</v>
      </c>
      <c r="O246" s="25" t="s">
        <v>145</v>
      </c>
      <c r="P246" s="25" t="s">
        <v>145</v>
      </c>
      <c r="Q246" s="214">
        <f t="shared" si="18"/>
        <v>0</v>
      </c>
    </row>
    <row r="247" spans="1:17" outlineLevel="2" x14ac:dyDescent="0.25">
      <c r="A247" s="103" t="s">
        <v>0</v>
      </c>
      <c r="B247" s="20" t="s">
        <v>23</v>
      </c>
      <c r="C247" s="5" t="s">
        <v>24</v>
      </c>
      <c r="D247" s="5" t="s">
        <v>235</v>
      </c>
      <c r="E247" s="25">
        <v>7</v>
      </c>
      <c r="F247" s="25">
        <v>7</v>
      </c>
      <c r="G247" s="25">
        <v>7</v>
      </c>
      <c r="H247" s="25">
        <v>7</v>
      </c>
      <c r="I247" s="25">
        <v>7</v>
      </c>
      <c r="J247" s="25">
        <v>7</v>
      </c>
      <c r="K247" s="25">
        <v>7</v>
      </c>
      <c r="L247" s="25">
        <v>7</v>
      </c>
      <c r="M247" s="25">
        <v>7</v>
      </c>
      <c r="N247" s="25">
        <v>7</v>
      </c>
      <c r="O247" s="25">
        <v>7</v>
      </c>
      <c r="P247" s="25">
        <v>7</v>
      </c>
      <c r="Q247" s="214">
        <f t="shared" si="18"/>
        <v>84</v>
      </c>
    </row>
    <row r="248" spans="1:17" outlineLevel="2" x14ac:dyDescent="0.25">
      <c r="A248" s="103" t="s">
        <v>0</v>
      </c>
      <c r="B248" s="20" t="s">
        <v>23</v>
      </c>
      <c r="C248" s="5" t="s">
        <v>24</v>
      </c>
      <c r="D248" s="5" t="s">
        <v>236</v>
      </c>
      <c r="E248" s="25">
        <v>2</v>
      </c>
      <c r="F248" s="25">
        <v>2</v>
      </c>
      <c r="G248" s="25">
        <v>2</v>
      </c>
      <c r="H248" s="25">
        <v>2</v>
      </c>
      <c r="I248" s="25">
        <v>2</v>
      </c>
      <c r="J248" s="25">
        <v>2</v>
      </c>
      <c r="K248" s="25">
        <v>2</v>
      </c>
      <c r="L248" s="25">
        <v>2</v>
      </c>
      <c r="M248" s="25">
        <v>2</v>
      </c>
      <c r="N248" s="25">
        <v>2</v>
      </c>
      <c r="O248" s="25">
        <v>2</v>
      </c>
      <c r="P248" s="25">
        <v>2</v>
      </c>
      <c r="Q248" s="214">
        <f t="shared" si="18"/>
        <v>24</v>
      </c>
    </row>
    <row r="249" spans="1:17" outlineLevel="2" x14ac:dyDescent="0.25">
      <c r="A249" s="103" t="s">
        <v>0</v>
      </c>
      <c r="B249" s="20" t="s">
        <v>23</v>
      </c>
      <c r="C249" s="5" t="s">
        <v>23</v>
      </c>
      <c r="D249" s="5" t="s">
        <v>235</v>
      </c>
      <c r="E249" s="25" t="s">
        <v>145</v>
      </c>
      <c r="F249" s="25" t="s">
        <v>145</v>
      </c>
      <c r="G249" s="25" t="s">
        <v>145</v>
      </c>
      <c r="H249" s="25" t="s">
        <v>145</v>
      </c>
      <c r="I249" s="25" t="s">
        <v>145</v>
      </c>
      <c r="J249" s="25" t="s">
        <v>145</v>
      </c>
      <c r="K249" s="25" t="s">
        <v>145</v>
      </c>
      <c r="L249" s="25" t="s">
        <v>145</v>
      </c>
      <c r="M249" s="25" t="s">
        <v>145</v>
      </c>
      <c r="N249" s="25" t="s">
        <v>145</v>
      </c>
      <c r="O249" s="25" t="s">
        <v>145</v>
      </c>
      <c r="P249" s="25" t="s">
        <v>145</v>
      </c>
      <c r="Q249" s="214">
        <f t="shared" si="18"/>
        <v>0</v>
      </c>
    </row>
    <row r="250" spans="1:17" ht="15.75" outlineLevel="2" thickBot="1" x14ac:dyDescent="0.3">
      <c r="A250" s="598" t="s">
        <v>0</v>
      </c>
      <c r="B250" s="192" t="s">
        <v>23</v>
      </c>
      <c r="C250" s="95" t="s">
        <v>23</v>
      </c>
      <c r="D250" s="95" t="s">
        <v>236</v>
      </c>
      <c r="E250" s="243" t="s">
        <v>145</v>
      </c>
      <c r="F250" s="243" t="s">
        <v>145</v>
      </c>
      <c r="G250" s="243" t="s">
        <v>145</v>
      </c>
      <c r="H250" s="243" t="s">
        <v>145</v>
      </c>
      <c r="I250" s="243" t="s">
        <v>145</v>
      </c>
      <c r="J250" s="243" t="s">
        <v>145</v>
      </c>
      <c r="K250" s="243" t="s">
        <v>145</v>
      </c>
      <c r="L250" s="243" t="s">
        <v>145</v>
      </c>
      <c r="M250" s="243" t="s">
        <v>145</v>
      </c>
      <c r="N250" s="243" t="s">
        <v>145</v>
      </c>
      <c r="O250" s="243" t="s">
        <v>145</v>
      </c>
      <c r="P250" s="243" t="s">
        <v>145</v>
      </c>
      <c r="Q250" s="214">
        <f t="shared" si="18"/>
        <v>0</v>
      </c>
    </row>
    <row r="251" spans="1:17" ht="15.75" outlineLevel="1" thickBot="1" x14ac:dyDescent="0.3">
      <c r="A251" s="705"/>
      <c r="B251" s="710" t="s">
        <v>669</v>
      </c>
      <c r="C251" s="577"/>
      <c r="D251" s="577"/>
      <c r="E251" s="577">
        <f t="shared" ref="E251:Q251" si="20">SUBTOTAL(9,E231:E250)</f>
        <v>56</v>
      </c>
      <c r="F251" s="577">
        <f t="shared" si="20"/>
        <v>56</v>
      </c>
      <c r="G251" s="577">
        <f t="shared" si="20"/>
        <v>52</v>
      </c>
      <c r="H251" s="577">
        <f t="shared" si="20"/>
        <v>55</v>
      </c>
      <c r="I251" s="577">
        <f t="shared" si="20"/>
        <v>56</v>
      </c>
      <c r="J251" s="577">
        <f t="shared" si="20"/>
        <v>58</v>
      </c>
      <c r="K251" s="577">
        <f t="shared" si="20"/>
        <v>61</v>
      </c>
      <c r="L251" s="577">
        <f t="shared" si="20"/>
        <v>62</v>
      </c>
      <c r="M251" s="577">
        <f t="shared" si="20"/>
        <v>63</v>
      </c>
      <c r="N251" s="577">
        <f t="shared" si="20"/>
        <v>64</v>
      </c>
      <c r="O251" s="577">
        <f t="shared" si="20"/>
        <v>66</v>
      </c>
      <c r="P251" s="577">
        <f t="shared" si="20"/>
        <v>67</v>
      </c>
      <c r="Q251" s="578">
        <f t="shared" si="20"/>
        <v>716</v>
      </c>
    </row>
    <row r="252" spans="1:17" ht="15.75" thickBot="1" x14ac:dyDescent="0.3">
      <c r="A252" s="705"/>
      <c r="B252" s="709" t="s">
        <v>552</v>
      </c>
      <c r="C252" s="582"/>
      <c r="D252" s="582"/>
      <c r="E252" s="582">
        <f t="shared" ref="E252:Q252" si="21">SUBTOTAL(9,E5:E250)</f>
        <v>8467</v>
      </c>
      <c r="F252" s="582">
        <f t="shared" si="21"/>
        <v>8468</v>
      </c>
      <c r="G252" s="582">
        <f t="shared" si="21"/>
        <v>8691</v>
      </c>
      <c r="H252" s="582">
        <f t="shared" si="21"/>
        <v>8437</v>
      </c>
      <c r="I252" s="582">
        <f t="shared" si="21"/>
        <v>9326</v>
      </c>
      <c r="J252" s="582">
        <f t="shared" si="21"/>
        <v>9796</v>
      </c>
      <c r="K252" s="582">
        <f t="shared" si="21"/>
        <v>9236</v>
      </c>
      <c r="L252" s="582">
        <f t="shared" si="21"/>
        <v>8625</v>
      </c>
      <c r="M252" s="582">
        <f t="shared" si="21"/>
        <v>8732</v>
      </c>
      <c r="N252" s="582">
        <f t="shared" si="21"/>
        <v>8877</v>
      </c>
      <c r="O252" s="582">
        <f t="shared" si="21"/>
        <v>8524</v>
      </c>
      <c r="P252" s="582">
        <f t="shared" si="21"/>
        <v>9799</v>
      </c>
      <c r="Q252" s="583">
        <f t="shared" si="21"/>
        <v>106978</v>
      </c>
    </row>
    <row r="255" spans="1:17" x14ac:dyDescent="0.25">
      <c r="Q255" s="130"/>
    </row>
  </sheetData>
  <autoFilter ref="A4:Q251" xr:uid="{00000000-0009-0000-0000-000010000000}"/>
  <sortState ref="A5:AR236">
    <sortCondition ref="C5:C236"/>
  </sortState>
  <mergeCells count="1">
    <mergeCell ref="E2:Q2"/>
  </mergeCells>
  <hyperlinks>
    <hyperlink ref="A2" location="PRESENTACIÓN!A1" display="PRESENTACIÓN!A1" xr:uid="{00000000-0004-0000-1000-000000000000}"/>
    <hyperlink ref="B1" location="PRESENTACIÓN!A1" display="PRESENTACIÓN!A1" xr:uid="{00000000-0004-0000-1000-000001000000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39"/>
  <sheetViews>
    <sheetView topLeftCell="B1" workbookViewId="0">
      <pane xSplit="3" ySplit="4" topLeftCell="E5" activePane="bottomRight" state="frozen"/>
      <selection activeCell="B1" sqref="B1"/>
      <selection pane="topRight" activeCell="E1" sqref="E1"/>
      <selection pane="bottomLeft" activeCell="B5" sqref="B5"/>
      <selection pane="bottomRight" activeCell="B1" sqref="B1"/>
    </sheetView>
  </sheetViews>
  <sheetFormatPr baseColWidth="10" defaultRowHeight="15" outlineLevelRow="2" x14ac:dyDescent="0.25"/>
  <cols>
    <col min="1" max="2" width="19.42578125" customWidth="1"/>
    <col min="3" max="3" width="15.42578125" customWidth="1"/>
    <col min="4" max="4" width="13.7109375" customWidth="1"/>
    <col min="5" max="5" width="13.5703125" customWidth="1"/>
    <col min="6" max="6" width="13" customWidth="1"/>
    <col min="7" max="7" width="12.7109375" customWidth="1"/>
    <col min="8" max="8" width="12.140625" customWidth="1"/>
  </cols>
  <sheetData>
    <row r="1" spans="1:18" ht="62.25" customHeight="1" thickBot="1" x14ac:dyDescent="0.3">
      <c r="B1" s="764" t="s">
        <v>490</v>
      </c>
    </row>
    <row r="2" spans="1:18" ht="57" customHeight="1" thickBot="1" x14ac:dyDescent="0.3">
      <c r="A2" s="99" t="s">
        <v>490</v>
      </c>
      <c r="B2" s="609"/>
      <c r="E2" s="1093" t="s">
        <v>755</v>
      </c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4"/>
      <c r="Q2" s="1096"/>
    </row>
    <row r="3" spans="1:18" ht="15.75" thickBot="1" x14ac:dyDescent="0.3"/>
    <row r="4" spans="1:18" s="1" customFormat="1" ht="60.75" thickBot="1" x14ac:dyDescent="0.3">
      <c r="A4" s="610" t="s">
        <v>0</v>
      </c>
      <c r="B4" s="611" t="s">
        <v>410</v>
      </c>
      <c r="C4" s="612" t="s">
        <v>2</v>
      </c>
      <c r="D4" s="612" t="s">
        <v>237</v>
      </c>
      <c r="E4" s="613" t="s">
        <v>493</v>
      </c>
      <c r="F4" s="613" t="s">
        <v>493</v>
      </c>
      <c r="G4" s="613" t="s">
        <v>494</v>
      </c>
      <c r="H4" s="613" t="s">
        <v>495</v>
      </c>
      <c r="I4" s="613" t="s">
        <v>496</v>
      </c>
      <c r="J4" s="613" t="s">
        <v>497</v>
      </c>
      <c r="K4" s="613" t="s">
        <v>498</v>
      </c>
      <c r="L4" s="613" t="s">
        <v>499</v>
      </c>
      <c r="M4" s="613" t="s">
        <v>500</v>
      </c>
      <c r="N4" s="613" t="s">
        <v>501</v>
      </c>
      <c r="O4" s="613" t="s">
        <v>502</v>
      </c>
      <c r="P4" s="613" t="s">
        <v>503</v>
      </c>
      <c r="Q4" s="614" t="s">
        <v>238</v>
      </c>
    </row>
    <row r="5" spans="1:18" outlineLevel="2" x14ac:dyDescent="0.25">
      <c r="A5" s="600" t="s">
        <v>0</v>
      </c>
      <c r="B5" s="415" t="s">
        <v>421</v>
      </c>
      <c r="C5" s="77" t="s">
        <v>126</v>
      </c>
      <c r="D5" s="77" t="s">
        <v>235</v>
      </c>
      <c r="E5" s="214">
        <v>89</v>
      </c>
      <c r="F5" s="214">
        <v>89</v>
      </c>
      <c r="G5" s="214">
        <v>90</v>
      </c>
      <c r="H5" s="214">
        <v>88</v>
      </c>
      <c r="I5" s="214">
        <v>95</v>
      </c>
      <c r="J5" s="214">
        <v>90</v>
      </c>
      <c r="K5" s="214">
        <v>89</v>
      </c>
      <c r="L5" s="214">
        <v>91</v>
      </c>
      <c r="M5" s="214">
        <v>92</v>
      </c>
      <c r="N5" s="214">
        <v>90</v>
      </c>
      <c r="O5" s="214">
        <v>92</v>
      </c>
      <c r="P5" s="214">
        <v>100</v>
      </c>
      <c r="Q5" s="214">
        <f>SUM(E5:P5)</f>
        <v>1095</v>
      </c>
    </row>
    <row r="6" spans="1:18" outlineLevel="2" x14ac:dyDescent="0.25">
      <c r="A6" s="103" t="s">
        <v>0</v>
      </c>
      <c r="B6" s="20" t="s">
        <v>421</v>
      </c>
      <c r="C6" s="5" t="s">
        <v>21</v>
      </c>
      <c r="D6" s="5" t="s">
        <v>235</v>
      </c>
      <c r="E6" s="25">
        <v>12</v>
      </c>
      <c r="F6" s="25">
        <v>12</v>
      </c>
      <c r="G6" s="25">
        <v>13</v>
      </c>
      <c r="H6" s="25">
        <v>12</v>
      </c>
      <c r="I6" s="25">
        <v>12</v>
      </c>
      <c r="J6" s="25">
        <v>11</v>
      </c>
      <c r="K6" s="25">
        <v>11</v>
      </c>
      <c r="L6" s="25">
        <v>14</v>
      </c>
      <c r="M6" s="25">
        <v>13</v>
      </c>
      <c r="N6" s="25">
        <v>12</v>
      </c>
      <c r="O6" s="25">
        <v>11</v>
      </c>
      <c r="P6" s="25">
        <v>13</v>
      </c>
      <c r="Q6" s="214">
        <f t="shared" ref="Q6:Q11" si="0">SUM(E6:P6)</f>
        <v>146</v>
      </c>
    </row>
    <row r="7" spans="1:18" outlineLevel="2" x14ac:dyDescent="0.25">
      <c r="A7" s="103" t="s">
        <v>0</v>
      </c>
      <c r="B7" s="20" t="s">
        <v>421</v>
      </c>
      <c r="C7" s="5" t="s">
        <v>125</v>
      </c>
      <c r="D7" s="5" t="s">
        <v>235</v>
      </c>
      <c r="E7" s="25">
        <v>190</v>
      </c>
      <c r="F7" s="25">
        <v>190</v>
      </c>
      <c r="G7" s="25">
        <v>200</v>
      </c>
      <c r="H7" s="25">
        <v>190</v>
      </c>
      <c r="I7" s="25">
        <v>190</v>
      </c>
      <c r="J7" s="25">
        <v>300</v>
      </c>
      <c r="K7" s="25">
        <v>160</v>
      </c>
      <c r="L7" s="25">
        <v>180</v>
      </c>
      <c r="M7" s="25">
        <v>180</v>
      </c>
      <c r="N7" s="25">
        <v>200</v>
      </c>
      <c r="O7" s="25">
        <v>200</v>
      </c>
      <c r="P7" s="25" t="s">
        <v>145</v>
      </c>
      <c r="Q7" s="214">
        <f t="shared" si="0"/>
        <v>2180</v>
      </c>
    </row>
    <row r="8" spans="1:18" outlineLevel="2" x14ac:dyDescent="0.25">
      <c r="A8" s="103" t="s">
        <v>0</v>
      </c>
      <c r="B8" s="20" t="s">
        <v>421</v>
      </c>
      <c r="C8" s="5" t="s">
        <v>124</v>
      </c>
      <c r="D8" s="5" t="s">
        <v>235</v>
      </c>
      <c r="E8" s="25">
        <v>70</v>
      </c>
      <c r="F8" s="25">
        <v>70</v>
      </c>
      <c r="G8" s="25">
        <v>70</v>
      </c>
      <c r="H8" s="25">
        <v>60</v>
      </c>
      <c r="I8" s="25">
        <v>70</v>
      </c>
      <c r="J8" s="25">
        <v>70</v>
      </c>
      <c r="K8" s="25">
        <v>70</v>
      </c>
      <c r="L8" s="25">
        <v>70</v>
      </c>
      <c r="M8" s="25">
        <v>70</v>
      </c>
      <c r="N8" s="25">
        <v>70</v>
      </c>
      <c r="O8" s="25">
        <v>70</v>
      </c>
      <c r="P8" s="25">
        <v>90</v>
      </c>
      <c r="Q8" s="214">
        <f t="shared" si="0"/>
        <v>850</v>
      </c>
      <c r="R8" s="130"/>
    </row>
    <row r="9" spans="1:18" outlineLevel="2" x14ac:dyDescent="0.25">
      <c r="A9" s="103" t="s">
        <v>0</v>
      </c>
      <c r="B9" s="20" t="s">
        <v>421</v>
      </c>
      <c r="C9" s="5" t="s">
        <v>123</v>
      </c>
      <c r="D9" s="5" t="s">
        <v>235</v>
      </c>
      <c r="E9" s="25">
        <v>22</v>
      </c>
      <c r="F9" s="25">
        <v>22</v>
      </c>
      <c r="G9" s="25">
        <v>21</v>
      </c>
      <c r="H9" s="25">
        <v>24</v>
      </c>
      <c r="I9" s="25">
        <v>24</v>
      </c>
      <c r="J9" s="25">
        <v>28</v>
      </c>
      <c r="K9" s="25">
        <v>30</v>
      </c>
      <c r="L9" s="25">
        <v>25</v>
      </c>
      <c r="M9" s="25">
        <v>25</v>
      </c>
      <c r="N9" s="25">
        <v>26</v>
      </c>
      <c r="O9" s="25">
        <v>27</v>
      </c>
      <c r="P9" s="25">
        <v>32</v>
      </c>
      <c r="Q9" s="214">
        <f t="shared" si="0"/>
        <v>306</v>
      </c>
    </row>
    <row r="10" spans="1:18" outlineLevel="2" x14ac:dyDescent="0.25">
      <c r="A10" s="103" t="s">
        <v>0</v>
      </c>
      <c r="B10" s="20" t="s">
        <v>421</v>
      </c>
      <c r="C10" s="5" t="s">
        <v>122</v>
      </c>
      <c r="D10" s="5" t="s">
        <v>235</v>
      </c>
      <c r="E10" s="25">
        <v>350</v>
      </c>
      <c r="F10" s="25">
        <v>350</v>
      </c>
      <c r="G10" s="25">
        <v>250</v>
      </c>
      <c r="H10" s="25">
        <v>200</v>
      </c>
      <c r="I10" s="25">
        <v>210</v>
      </c>
      <c r="J10" s="25">
        <v>280</v>
      </c>
      <c r="K10" s="25">
        <v>200</v>
      </c>
      <c r="L10" s="25">
        <v>200</v>
      </c>
      <c r="M10" s="25">
        <v>250</v>
      </c>
      <c r="N10" s="25">
        <v>250</v>
      </c>
      <c r="O10" s="25" t="s">
        <v>145</v>
      </c>
      <c r="P10" s="25" t="s">
        <v>145</v>
      </c>
      <c r="Q10" s="214">
        <f t="shared" si="0"/>
        <v>2540</v>
      </c>
    </row>
    <row r="11" spans="1:18" ht="15.75" outlineLevel="2" thickBot="1" x14ac:dyDescent="0.3">
      <c r="A11" s="103" t="s">
        <v>0</v>
      </c>
      <c r="B11" s="20" t="s">
        <v>421</v>
      </c>
      <c r="C11" s="5" t="s">
        <v>121</v>
      </c>
      <c r="D11" s="5" t="s">
        <v>235</v>
      </c>
      <c r="E11" s="25" t="s">
        <v>145</v>
      </c>
      <c r="F11" s="25" t="s">
        <v>145</v>
      </c>
      <c r="G11" s="25" t="s">
        <v>145</v>
      </c>
      <c r="H11" s="25" t="s">
        <v>145</v>
      </c>
      <c r="I11" s="25" t="s">
        <v>145</v>
      </c>
      <c r="J11" s="25" t="s">
        <v>145</v>
      </c>
      <c r="K11" s="25" t="s">
        <v>145</v>
      </c>
      <c r="L11" s="25" t="s">
        <v>145</v>
      </c>
      <c r="M11" s="25" t="s">
        <v>145</v>
      </c>
      <c r="N11" s="25" t="s">
        <v>145</v>
      </c>
      <c r="O11" s="25" t="s">
        <v>145</v>
      </c>
      <c r="P11" s="25" t="s">
        <v>145</v>
      </c>
      <c r="Q11" s="214">
        <f t="shared" si="0"/>
        <v>0</v>
      </c>
    </row>
    <row r="12" spans="1:18" ht="16.5" customHeight="1" outlineLevel="1" thickBot="1" x14ac:dyDescent="0.3">
      <c r="A12" s="706"/>
      <c r="B12" s="707" t="s">
        <v>734</v>
      </c>
      <c r="C12" s="632"/>
      <c r="D12" s="632"/>
      <c r="E12" s="632">
        <f t="shared" ref="E12:Q12" si="1">SUBTOTAL(9,E5:E11)</f>
        <v>733</v>
      </c>
      <c r="F12" s="632">
        <f t="shared" si="1"/>
        <v>733</v>
      </c>
      <c r="G12" s="632">
        <f t="shared" si="1"/>
        <v>644</v>
      </c>
      <c r="H12" s="632">
        <f t="shared" si="1"/>
        <v>574</v>
      </c>
      <c r="I12" s="632">
        <f t="shared" si="1"/>
        <v>601</v>
      </c>
      <c r="J12" s="632">
        <f t="shared" si="1"/>
        <v>779</v>
      </c>
      <c r="K12" s="632">
        <f t="shared" si="1"/>
        <v>560</v>
      </c>
      <c r="L12" s="632">
        <f t="shared" si="1"/>
        <v>580</v>
      </c>
      <c r="M12" s="632">
        <f t="shared" si="1"/>
        <v>630</v>
      </c>
      <c r="N12" s="632">
        <f t="shared" si="1"/>
        <v>648</v>
      </c>
      <c r="O12" s="632">
        <f t="shared" si="1"/>
        <v>400</v>
      </c>
      <c r="P12" s="632">
        <f t="shared" si="1"/>
        <v>235</v>
      </c>
      <c r="Q12" s="708">
        <f t="shared" si="1"/>
        <v>7117</v>
      </c>
    </row>
    <row r="13" spans="1:18" outlineLevel="2" x14ac:dyDescent="0.25">
      <c r="A13" s="600" t="s">
        <v>0</v>
      </c>
      <c r="B13" s="415" t="s">
        <v>412</v>
      </c>
      <c r="C13" s="77" t="s">
        <v>120</v>
      </c>
      <c r="D13" s="77" t="s">
        <v>235</v>
      </c>
      <c r="E13" s="214" t="s">
        <v>145</v>
      </c>
      <c r="F13" s="214" t="s">
        <v>145</v>
      </c>
      <c r="G13" s="214" t="s">
        <v>145</v>
      </c>
      <c r="H13" s="214" t="s">
        <v>145</v>
      </c>
      <c r="I13" s="214" t="s">
        <v>145</v>
      </c>
      <c r="J13" s="214" t="s">
        <v>145</v>
      </c>
      <c r="K13" s="214" t="s">
        <v>145</v>
      </c>
      <c r="L13" s="214" t="s">
        <v>145</v>
      </c>
      <c r="M13" s="214" t="s">
        <v>145</v>
      </c>
      <c r="N13" s="214" t="s">
        <v>145</v>
      </c>
      <c r="O13" s="214" t="s">
        <v>145</v>
      </c>
      <c r="P13" s="214" t="s">
        <v>145</v>
      </c>
      <c r="Q13" s="214">
        <f t="shared" ref="Q13:Q46" si="2">SUM(E13:P13)</f>
        <v>0</v>
      </c>
    </row>
    <row r="14" spans="1:18" outlineLevel="2" x14ac:dyDescent="0.25">
      <c r="A14" s="103" t="s">
        <v>0</v>
      </c>
      <c r="B14" s="20" t="s">
        <v>412</v>
      </c>
      <c r="C14" s="5" t="s">
        <v>119</v>
      </c>
      <c r="D14" s="5" t="s">
        <v>235</v>
      </c>
      <c r="E14" s="25" t="s">
        <v>145</v>
      </c>
      <c r="F14" s="25" t="s">
        <v>145</v>
      </c>
      <c r="G14" s="25" t="s">
        <v>145</v>
      </c>
      <c r="H14" s="25" t="s">
        <v>145</v>
      </c>
      <c r="I14" s="25" t="s">
        <v>145</v>
      </c>
      <c r="J14" s="25" t="s">
        <v>145</v>
      </c>
      <c r="K14" s="25" t="s">
        <v>145</v>
      </c>
      <c r="L14" s="25" t="s">
        <v>145</v>
      </c>
      <c r="M14" s="25" t="s">
        <v>145</v>
      </c>
      <c r="N14" s="25" t="s">
        <v>145</v>
      </c>
      <c r="O14" s="25" t="s">
        <v>145</v>
      </c>
      <c r="P14" s="25" t="s">
        <v>145</v>
      </c>
      <c r="Q14" s="214">
        <f t="shared" si="2"/>
        <v>0</v>
      </c>
    </row>
    <row r="15" spans="1:18" outlineLevel="2" x14ac:dyDescent="0.25">
      <c r="A15" s="103" t="s">
        <v>0</v>
      </c>
      <c r="B15" s="20" t="s">
        <v>412</v>
      </c>
      <c r="C15" s="5" t="s">
        <v>118</v>
      </c>
      <c r="D15" s="5" t="s">
        <v>235</v>
      </c>
      <c r="E15" s="25">
        <v>2</v>
      </c>
      <c r="F15" s="25">
        <v>2</v>
      </c>
      <c r="G15" s="25">
        <v>2</v>
      </c>
      <c r="H15" s="25">
        <v>1</v>
      </c>
      <c r="I15" s="25">
        <v>1</v>
      </c>
      <c r="J15" s="25">
        <v>2</v>
      </c>
      <c r="K15" s="25">
        <v>2</v>
      </c>
      <c r="L15" s="25">
        <v>5</v>
      </c>
      <c r="M15" s="25">
        <v>2</v>
      </c>
      <c r="N15" s="25">
        <v>1</v>
      </c>
      <c r="O15" s="25">
        <v>2</v>
      </c>
      <c r="P15" s="25">
        <v>5</v>
      </c>
      <c r="Q15" s="214">
        <f t="shared" si="2"/>
        <v>27</v>
      </c>
    </row>
    <row r="16" spans="1:18" outlineLevel="2" x14ac:dyDescent="0.25">
      <c r="A16" s="103" t="s">
        <v>0</v>
      </c>
      <c r="B16" s="20" t="s">
        <v>412</v>
      </c>
      <c r="C16" s="5" t="s">
        <v>117</v>
      </c>
      <c r="D16" s="5" t="s">
        <v>235</v>
      </c>
      <c r="E16" s="25">
        <v>7</v>
      </c>
      <c r="F16" s="25">
        <v>7</v>
      </c>
      <c r="G16" s="25">
        <v>12</v>
      </c>
      <c r="H16" s="25">
        <v>6</v>
      </c>
      <c r="I16" s="25">
        <v>8</v>
      </c>
      <c r="J16" s="25">
        <v>6</v>
      </c>
      <c r="K16" s="25">
        <v>8</v>
      </c>
      <c r="L16" s="25">
        <v>9</v>
      </c>
      <c r="M16" s="25">
        <v>5</v>
      </c>
      <c r="N16" s="25">
        <v>7</v>
      </c>
      <c r="O16" s="25">
        <v>11</v>
      </c>
      <c r="P16" s="25">
        <v>12</v>
      </c>
      <c r="Q16" s="214">
        <f t="shared" si="2"/>
        <v>98</v>
      </c>
    </row>
    <row r="17" spans="1:17" outlineLevel="2" x14ac:dyDescent="0.25">
      <c r="A17" s="103" t="s">
        <v>0</v>
      </c>
      <c r="B17" s="20" t="s">
        <v>412</v>
      </c>
      <c r="C17" s="5" t="s">
        <v>116</v>
      </c>
      <c r="D17" s="5" t="s">
        <v>235</v>
      </c>
      <c r="E17" s="25">
        <v>2</v>
      </c>
      <c r="F17" s="25">
        <v>2</v>
      </c>
      <c r="G17" s="25">
        <v>3</v>
      </c>
      <c r="H17" s="25">
        <v>2</v>
      </c>
      <c r="I17" s="25">
        <v>3</v>
      </c>
      <c r="J17" s="25">
        <v>4</v>
      </c>
      <c r="K17" s="25">
        <v>2</v>
      </c>
      <c r="L17" s="25">
        <v>3</v>
      </c>
      <c r="M17" s="25">
        <v>1</v>
      </c>
      <c r="N17" s="25">
        <v>2</v>
      </c>
      <c r="O17" s="25" t="s">
        <v>145</v>
      </c>
      <c r="P17" s="25">
        <v>4</v>
      </c>
      <c r="Q17" s="214">
        <f t="shared" si="2"/>
        <v>28</v>
      </c>
    </row>
    <row r="18" spans="1:17" outlineLevel="2" x14ac:dyDescent="0.25">
      <c r="A18" s="103" t="s">
        <v>0</v>
      </c>
      <c r="B18" s="20" t="s">
        <v>412</v>
      </c>
      <c r="C18" s="5" t="s">
        <v>115</v>
      </c>
      <c r="D18" s="5" t="s">
        <v>235</v>
      </c>
      <c r="E18" s="25">
        <v>15</v>
      </c>
      <c r="F18" s="25">
        <v>15</v>
      </c>
      <c r="G18" s="25">
        <v>10</v>
      </c>
      <c r="H18" s="25">
        <v>8</v>
      </c>
      <c r="I18" s="25">
        <v>8</v>
      </c>
      <c r="J18" s="25">
        <v>8</v>
      </c>
      <c r="K18" s="25">
        <v>8</v>
      </c>
      <c r="L18" s="25">
        <v>8</v>
      </c>
      <c r="M18" s="25">
        <v>8</v>
      </c>
      <c r="N18" s="25">
        <v>8</v>
      </c>
      <c r="O18" s="25">
        <v>12</v>
      </c>
      <c r="P18" s="25">
        <v>17</v>
      </c>
      <c r="Q18" s="214">
        <f t="shared" si="2"/>
        <v>125</v>
      </c>
    </row>
    <row r="19" spans="1:17" outlineLevel="2" x14ac:dyDescent="0.25">
      <c r="A19" s="103" t="s">
        <v>0</v>
      </c>
      <c r="B19" s="20" t="s">
        <v>412</v>
      </c>
      <c r="C19" s="5" t="s">
        <v>114</v>
      </c>
      <c r="D19" s="5" t="s">
        <v>235</v>
      </c>
      <c r="E19" s="25">
        <v>9</v>
      </c>
      <c r="F19" s="25">
        <v>9</v>
      </c>
      <c r="G19" s="25">
        <v>10</v>
      </c>
      <c r="H19" s="25">
        <v>7</v>
      </c>
      <c r="I19" s="25">
        <v>10</v>
      </c>
      <c r="J19" s="25">
        <v>20</v>
      </c>
      <c r="K19" s="25">
        <v>15</v>
      </c>
      <c r="L19" s="25">
        <v>14</v>
      </c>
      <c r="M19" s="25">
        <v>12</v>
      </c>
      <c r="N19" s="25">
        <v>13</v>
      </c>
      <c r="O19" s="25">
        <v>18</v>
      </c>
      <c r="P19" s="25">
        <v>29</v>
      </c>
      <c r="Q19" s="214">
        <f t="shared" si="2"/>
        <v>166</v>
      </c>
    </row>
    <row r="20" spans="1:17" ht="15.75" outlineLevel="2" thickBot="1" x14ac:dyDescent="0.3">
      <c r="A20" s="103" t="s">
        <v>0</v>
      </c>
      <c r="B20" s="20" t="s">
        <v>412</v>
      </c>
      <c r="C20" s="5" t="s">
        <v>113</v>
      </c>
      <c r="D20" s="5" t="s">
        <v>235</v>
      </c>
      <c r="E20" s="25">
        <v>19</v>
      </c>
      <c r="F20" s="25">
        <v>19</v>
      </c>
      <c r="G20" s="25">
        <v>18</v>
      </c>
      <c r="H20" s="25">
        <v>21</v>
      </c>
      <c r="I20" s="25">
        <v>19</v>
      </c>
      <c r="J20" s="25">
        <v>20</v>
      </c>
      <c r="K20" s="25">
        <v>20</v>
      </c>
      <c r="L20" s="25">
        <v>21</v>
      </c>
      <c r="M20" s="25">
        <v>20</v>
      </c>
      <c r="N20" s="25">
        <v>22</v>
      </c>
      <c r="O20" s="25">
        <v>25</v>
      </c>
      <c r="P20" s="25">
        <v>25</v>
      </c>
      <c r="Q20" s="214">
        <f t="shared" si="2"/>
        <v>249</v>
      </c>
    </row>
    <row r="21" spans="1:17" ht="16.5" customHeight="1" outlineLevel="1" thickBot="1" x14ac:dyDescent="0.3">
      <c r="A21" s="706"/>
      <c r="B21" s="707" t="s">
        <v>725</v>
      </c>
      <c r="C21" s="632"/>
      <c r="D21" s="632"/>
      <c r="E21" s="632">
        <f t="shared" ref="E21:Q21" si="3">SUBTOTAL(9,E13:E20)</f>
        <v>54</v>
      </c>
      <c r="F21" s="632">
        <f t="shared" si="3"/>
        <v>54</v>
      </c>
      <c r="G21" s="632">
        <f t="shared" si="3"/>
        <v>55</v>
      </c>
      <c r="H21" s="632">
        <f t="shared" si="3"/>
        <v>45</v>
      </c>
      <c r="I21" s="632">
        <f t="shared" si="3"/>
        <v>49</v>
      </c>
      <c r="J21" s="632">
        <f t="shared" si="3"/>
        <v>60</v>
      </c>
      <c r="K21" s="632">
        <f t="shared" si="3"/>
        <v>55</v>
      </c>
      <c r="L21" s="632">
        <f t="shared" si="3"/>
        <v>60</v>
      </c>
      <c r="M21" s="632">
        <f t="shared" si="3"/>
        <v>48</v>
      </c>
      <c r="N21" s="632">
        <f t="shared" si="3"/>
        <v>53</v>
      </c>
      <c r="O21" s="632">
        <f t="shared" si="3"/>
        <v>68</v>
      </c>
      <c r="P21" s="632">
        <f t="shared" si="3"/>
        <v>92</v>
      </c>
      <c r="Q21" s="708">
        <f t="shared" si="3"/>
        <v>693</v>
      </c>
    </row>
    <row r="22" spans="1:17" outlineLevel="2" x14ac:dyDescent="0.25">
      <c r="A22" s="600" t="s">
        <v>0</v>
      </c>
      <c r="B22" s="415" t="s">
        <v>721</v>
      </c>
      <c r="C22" s="77" t="s">
        <v>112</v>
      </c>
      <c r="D22" s="77" t="s">
        <v>235</v>
      </c>
      <c r="E22" s="214">
        <v>17</v>
      </c>
      <c r="F22" s="214">
        <v>17</v>
      </c>
      <c r="G22" s="214">
        <v>14</v>
      </c>
      <c r="H22" s="214">
        <v>10</v>
      </c>
      <c r="I22" s="214">
        <v>10</v>
      </c>
      <c r="J22" s="214">
        <v>14</v>
      </c>
      <c r="K22" s="214">
        <v>14</v>
      </c>
      <c r="L22" s="214">
        <v>19</v>
      </c>
      <c r="M22" s="214">
        <v>15</v>
      </c>
      <c r="N22" s="214">
        <v>12</v>
      </c>
      <c r="O22" s="214">
        <v>19</v>
      </c>
      <c r="P22" s="214">
        <v>21</v>
      </c>
      <c r="Q22" s="214">
        <f t="shared" si="2"/>
        <v>182</v>
      </c>
    </row>
    <row r="23" spans="1:17" outlineLevel="2" x14ac:dyDescent="0.25">
      <c r="A23" s="103" t="s">
        <v>0</v>
      </c>
      <c r="B23" s="20" t="s">
        <v>721</v>
      </c>
      <c r="C23" s="5" t="s">
        <v>111</v>
      </c>
      <c r="D23" s="5" t="s">
        <v>235</v>
      </c>
      <c r="E23" s="25">
        <v>27</v>
      </c>
      <c r="F23" s="25">
        <v>27</v>
      </c>
      <c r="G23" s="25">
        <v>28</v>
      </c>
      <c r="H23" s="25">
        <v>26</v>
      </c>
      <c r="I23" s="25">
        <v>26</v>
      </c>
      <c r="J23" s="25">
        <v>39</v>
      </c>
      <c r="K23" s="25">
        <v>37</v>
      </c>
      <c r="L23" s="25">
        <v>28</v>
      </c>
      <c r="M23" s="25">
        <v>29</v>
      </c>
      <c r="N23" s="25">
        <v>27</v>
      </c>
      <c r="O23" s="25">
        <v>32</v>
      </c>
      <c r="P23" s="25">
        <v>41</v>
      </c>
      <c r="Q23" s="214">
        <f t="shared" si="2"/>
        <v>367</v>
      </c>
    </row>
    <row r="24" spans="1:17" ht="15.75" outlineLevel="2" thickBot="1" x14ac:dyDescent="0.3">
      <c r="A24" s="103" t="s">
        <v>0</v>
      </c>
      <c r="B24" s="20" t="s">
        <v>721</v>
      </c>
      <c r="C24" s="5" t="s">
        <v>110</v>
      </c>
      <c r="D24" s="5" t="s">
        <v>235</v>
      </c>
      <c r="E24" s="25">
        <v>18</v>
      </c>
      <c r="F24" s="25">
        <v>18</v>
      </c>
      <c r="G24" s="25">
        <v>18</v>
      </c>
      <c r="H24" s="25">
        <v>19</v>
      </c>
      <c r="I24" s="25">
        <v>15</v>
      </c>
      <c r="J24" s="25">
        <v>18</v>
      </c>
      <c r="K24" s="25">
        <v>17</v>
      </c>
      <c r="L24" s="25">
        <v>15</v>
      </c>
      <c r="M24" s="25">
        <v>16</v>
      </c>
      <c r="N24" s="25">
        <v>14</v>
      </c>
      <c r="O24" s="25">
        <v>20</v>
      </c>
      <c r="P24" s="25">
        <v>20</v>
      </c>
      <c r="Q24" s="214">
        <f t="shared" si="2"/>
        <v>208</v>
      </c>
    </row>
    <row r="25" spans="1:17" ht="15.75" outlineLevel="1" thickBot="1" x14ac:dyDescent="0.3">
      <c r="A25" s="706"/>
      <c r="B25" s="707" t="s">
        <v>732</v>
      </c>
      <c r="C25" s="632"/>
      <c r="D25" s="632"/>
      <c r="E25" s="632">
        <f t="shared" ref="E25:Q25" si="4">SUBTOTAL(9,E22:E24)</f>
        <v>62</v>
      </c>
      <c r="F25" s="632">
        <f t="shared" si="4"/>
        <v>62</v>
      </c>
      <c r="G25" s="632">
        <f t="shared" si="4"/>
        <v>60</v>
      </c>
      <c r="H25" s="632">
        <f t="shared" si="4"/>
        <v>55</v>
      </c>
      <c r="I25" s="632">
        <f t="shared" si="4"/>
        <v>51</v>
      </c>
      <c r="J25" s="632">
        <f t="shared" si="4"/>
        <v>71</v>
      </c>
      <c r="K25" s="632">
        <f t="shared" si="4"/>
        <v>68</v>
      </c>
      <c r="L25" s="632">
        <f t="shared" si="4"/>
        <v>62</v>
      </c>
      <c r="M25" s="632">
        <f t="shared" si="4"/>
        <v>60</v>
      </c>
      <c r="N25" s="632">
        <f t="shared" si="4"/>
        <v>53</v>
      </c>
      <c r="O25" s="632">
        <f t="shared" si="4"/>
        <v>71</v>
      </c>
      <c r="P25" s="632">
        <f t="shared" si="4"/>
        <v>82</v>
      </c>
      <c r="Q25" s="708">
        <f t="shared" si="4"/>
        <v>757</v>
      </c>
    </row>
    <row r="26" spans="1:17" outlineLevel="2" x14ac:dyDescent="0.25">
      <c r="A26" s="600" t="s">
        <v>0</v>
      </c>
      <c r="B26" s="415" t="s">
        <v>413</v>
      </c>
      <c r="C26" s="77" t="s">
        <v>109</v>
      </c>
      <c r="D26" s="77" t="s">
        <v>235</v>
      </c>
      <c r="E26" s="214" t="s">
        <v>145</v>
      </c>
      <c r="F26" s="214" t="s">
        <v>145</v>
      </c>
      <c r="G26" s="214" t="s">
        <v>145</v>
      </c>
      <c r="H26" s="214" t="s">
        <v>145</v>
      </c>
      <c r="I26" s="214" t="s">
        <v>145</v>
      </c>
      <c r="J26" s="214" t="s">
        <v>145</v>
      </c>
      <c r="K26" s="214" t="s">
        <v>145</v>
      </c>
      <c r="L26" s="214" t="s">
        <v>145</v>
      </c>
      <c r="M26" s="214" t="s">
        <v>145</v>
      </c>
      <c r="N26" s="214" t="s">
        <v>145</v>
      </c>
      <c r="O26" s="214" t="s">
        <v>145</v>
      </c>
      <c r="P26" s="214" t="s">
        <v>145</v>
      </c>
      <c r="Q26" s="214">
        <f t="shared" si="2"/>
        <v>0</v>
      </c>
    </row>
    <row r="27" spans="1:17" outlineLevel="2" x14ac:dyDescent="0.25">
      <c r="A27" s="103" t="s">
        <v>0</v>
      </c>
      <c r="B27" s="20" t="s">
        <v>413</v>
      </c>
      <c r="C27" s="5" t="s">
        <v>108</v>
      </c>
      <c r="D27" s="5" t="s">
        <v>235</v>
      </c>
      <c r="E27" s="25">
        <v>26</v>
      </c>
      <c r="F27" s="25">
        <v>26</v>
      </c>
      <c r="G27" s="25">
        <v>26</v>
      </c>
      <c r="H27" s="25">
        <v>26</v>
      </c>
      <c r="I27" s="25">
        <v>26</v>
      </c>
      <c r="J27" s="25">
        <v>26</v>
      </c>
      <c r="K27" s="25">
        <v>26</v>
      </c>
      <c r="L27" s="25">
        <v>26</v>
      </c>
      <c r="M27" s="25">
        <v>26</v>
      </c>
      <c r="N27" s="25">
        <v>26</v>
      </c>
      <c r="O27" s="25">
        <v>26</v>
      </c>
      <c r="P27" s="25">
        <v>26</v>
      </c>
      <c r="Q27" s="214">
        <f t="shared" si="2"/>
        <v>312</v>
      </c>
    </row>
    <row r="28" spans="1:17" outlineLevel="2" x14ac:dyDescent="0.25">
      <c r="A28" s="103" t="s">
        <v>0</v>
      </c>
      <c r="B28" s="20" t="s">
        <v>413</v>
      </c>
      <c r="C28" s="5" t="s">
        <v>107</v>
      </c>
      <c r="D28" s="5" t="s">
        <v>235</v>
      </c>
      <c r="E28" s="25">
        <v>35</v>
      </c>
      <c r="F28" s="25">
        <v>35</v>
      </c>
      <c r="G28" s="25">
        <v>30</v>
      </c>
      <c r="H28" s="25">
        <v>32</v>
      </c>
      <c r="I28" s="25">
        <v>25</v>
      </c>
      <c r="J28" s="25">
        <v>25</v>
      </c>
      <c r="K28" s="25">
        <v>30</v>
      </c>
      <c r="L28" s="25">
        <v>20</v>
      </c>
      <c r="M28" s="25">
        <v>25</v>
      </c>
      <c r="N28" s="25">
        <v>28</v>
      </c>
      <c r="O28" s="25">
        <v>30</v>
      </c>
      <c r="P28" s="25">
        <v>40</v>
      </c>
      <c r="Q28" s="214">
        <f t="shared" si="2"/>
        <v>355</v>
      </c>
    </row>
    <row r="29" spans="1:17" outlineLevel="2" x14ac:dyDescent="0.25">
      <c r="A29" s="103" t="s">
        <v>0</v>
      </c>
      <c r="B29" s="20" t="s">
        <v>413</v>
      </c>
      <c r="C29" s="5" t="s">
        <v>106</v>
      </c>
      <c r="D29" s="5" t="s">
        <v>235</v>
      </c>
      <c r="E29" s="25">
        <v>8</v>
      </c>
      <c r="F29" s="25">
        <v>8</v>
      </c>
      <c r="G29" s="25">
        <v>5</v>
      </c>
      <c r="H29" s="25">
        <v>4</v>
      </c>
      <c r="I29" s="25">
        <v>7</v>
      </c>
      <c r="J29" s="25">
        <v>11</v>
      </c>
      <c r="K29" s="25">
        <v>7</v>
      </c>
      <c r="L29" s="25">
        <v>5</v>
      </c>
      <c r="M29" s="25">
        <v>6</v>
      </c>
      <c r="N29" s="25">
        <v>7</v>
      </c>
      <c r="O29" s="25">
        <v>6</v>
      </c>
      <c r="P29" s="25">
        <v>7</v>
      </c>
      <c r="Q29" s="214">
        <f t="shared" si="2"/>
        <v>81</v>
      </c>
    </row>
    <row r="30" spans="1:17" outlineLevel="2" x14ac:dyDescent="0.25">
      <c r="A30" s="103" t="s">
        <v>0</v>
      </c>
      <c r="B30" s="20" t="s">
        <v>413</v>
      </c>
      <c r="C30" s="5" t="s">
        <v>105</v>
      </c>
      <c r="D30" s="5" t="s">
        <v>235</v>
      </c>
      <c r="E30" s="25">
        <v>8</v>
      </c>
      <c r="F30" s="25">
        <v>8</v>
      </c>
      <c r="G30" s="25">
        <v>8</v>
      </c>
      <c r="H30" s="25">
        <v>11</v>
      </c>
      <c r="I30" s="25">
        <v>12</v>
      </c>
      <c r="J30" s="25">
        <v>12</v>
      </c>
      <c r="K30" s="25">
        <v>13</v>
      </c>
      <c r="L30" s="25">
        <v>17</v>
      </c>
      <c r="M30" s="25">
        <v>9</v>
      </c>
      <c r="N30" s="25">
        <v>12</v>
      </c>
      <c r="O30" s="25">
        <v>12</v>
      </c>
      <c r="P30" s="25">
        <v>20</v>
      </c>
      <c r="Q30" s="214">
        <f t="shared" si="2"/>
        <v>142</v>
      </c>
    </row>
    <row r="31" spans="1:17" outlineLevel="2" x14ac:dyDescent="0.25">
      <c r="A31" s="103" t="s">
        <v>0</v>
      </c>
      <c r="B31" s="20" t="s">
        <v>413</v>
      </c>
      <c r="C31" s="5" t="s">
        <v>104</v>
      </c>
      <c r="D31" s="5" t="s">
        <v>235</v>
      </c>
      <c r="E31" s="25">
        <v>6</v>
      </c>
      <c r="F31" s="25">
        <v>6</v>
      </c>
      <c r="G31" s="25">
        <v>5</v>
      </c>
      <c r="H31" s="25">
        <v>6</v>
      </c>
      <c r="I31" s="25">
        <v>7</v>
      </c>
      <c r="J31" s="25">
        <v>6</v>
      </c>
      <c r="K31" s="25">
        <v>6</v>
      </c>
      <c r="L31" s="25">
        <v>9</v>
      </c>
      <c r="M31" s="25">
        <v>6</v>
      </c>
      <c r="N31" s="25">
        <v>6</v>
      </c>
      <c r="O31" s="25">
        <v>6</v>
      </c>
      <c r="P31" s="25">
        <v>11</v>
      </c>
      <c r="Q31" s="214">
        <f t="shared" si="2"/>
        <v>80</v>
      </c>
    </row>
    <row r="32" spans="1:17" outlineLevel="2" x14ac:dyDescent="0.25">
      <c r="A32" s="103" t="s">
        <v>0</v>
      </c>
      <c r="B32" s="20" t="s">
        <v>413</v>
      </c>
      <c r="C32" s="5" t="s">
        <v>103</v>
      </c>
      <c r="D32" s="5" t="s">
        <v>235</v>
      </c>
      <c r="E32" s="25">
        <v>40</v>
      </c>
      <c r="F32" s="25">
        <v>40</v>
      </c>
      <c r="G32" s="25">
        <v>35</v>
      </c>
      <c r="H32" s="25">
        <v>40</v>
      </c>
      <c r="I32" s="25">
        <v>40</v>
      </c>
      <c r="J32" s="25">
        <v>35</v>
      </c>
      <c r="K32" s="25">
        <v>40</v>
      </c>
      <c r="L32" s="25">
        <v>40</v>
      </c>
      <c r="M32" s="25">
        <v>40</v>
      </c>
      <c r="N32" s="25">
        <v>43</v>
      </c>
      <c r="O32" s="25">
        <v>38</v>
      </c>
      <c r="P32" s="25" t="s">
        <v>145</v>
      </c>
      <c r="Q32" s="214">
        <f t="shared" si="2"/>
        <v>431</v>
      </c>
    </row>
    <row r="33" spans="1:17" outlineLevel="2" x14ac:dyDescent="0.25">
      <c r="A33" s="103" t="s">
        <v>0</v>
      </c>
      <c r="B33" s="20" t="s">
        <v>413</v>
      </c>
      <c r="C33" s="5" t="s">
        <v>102</v>
      </c>
      <c r="D33" s="5" t="s">
        <v>235</v>
      </c>
      <c r="E33" s="25">
        <v>425</v>
      </c>
      <c r="F33" s="25">
        <v>425</v>
      </c>
      <c r="G33" s="25">
        <v>444</v>
      </c>
      <c r="H33" s="25">
        <v>415</v>
      </c>
      <c r="I33" s="25">
        <v>430</v>
      </c>
      <c r="J33" s="25">
        <v>525</v>
      </c>
      <c r="K33" s="25">
        <v>520</v>
      </c>
      <c r="L33" s="25">
        <v>480</v>
      </c>
      <c r="M33" s="25">
        <v>468</v>
      </c>
      <c r="N33" s="25">
        <v>442</v>
      </c>
      <c r="O33" s="25">
        <v>425</v>
      </c>
      <c r="P33" s="25">
        <v>430</v>
      </c>
      <c r="Q33" s="214">
        <f t="shared" si="2"/>
        <v>5429</v>
      </c>
    </row>
    <row r="34" spans="1:17" outlineLevel="2" x14ac:dyDescent="0.25">
      <c r="A34" s="103" t="s">
        <v>0</v>
      </c>
      <c r="B34" s="20" t="s">
        <v>413</v>
      </c>
      <c r="C34" s="5" t="s">
        <v>20</v>
      </c>
      <c r="D34" s="5" t="s">
        <v>235</v>
      </c>
      <c r="E34" s="25" t="s">
        <v>145</v>
      </c>
      <c r="F34" s="25" t="s">
        <v>145</v>
      </c>
      <c r="G34" s="25" t="s">
        <v>145</v>
      </c>
      <c r="H34" s="25" t="s">
        <v>145</v>
      </c>
      <c r="I34" s="25" t="s">
        <v>145</v>
      </c>
      <c r="J34" s="25" t="s">
        <v>145</v>
      </c>
      <c r="K34" s="25" t="s">
        <v>145</v>
      </c>
      <c r="L34" s="25" t="s">
        <v>145</v>
      </c>
      <c r="M34" s="25" t="s">
        <v>145</v>
      </c>
      <c r="N34" s="25" t="s">
        <v>145</v>
      </c>
      <c r="O34" s="25" t="s">
        <v>145</v>
      </c>
      <c r="P34" s="25" t="s">
        <v>145</v>
      </c>
      <c r="Q34" s="214">
        <f t="shared" si="2"/>
        <v>0</v>
      </c>
    </row>
    <row r="35" spans="1:17" outlineLevel="2" x14ac:dyDescent="0.25">
      <c r="A35" s="103" t="s">
        <v>0</v>
      </c>
      <c r="B35" s="20" t="s">
        <v>413</v>
      </c>
      <c r="C35" s="5" t="s">
        <v>101</v>
      </c>
      <c r="D35" s="5" t="s">
        <v>235</v>
      </c>
      <c r="E35" s="25" t="s">
        <v>145</v>
      </c>
      <c r="F35" s="25" t="s">
        <v>145</v>
      </c>
      <c r="G35" s="25" t="s">
        <v>145</v>
      </c>
      <c r="H35" s="25" t="s">
        <v>145</v>
      </c>
      <c r="I35" s="25" t="s">
        <v>145</v>
      </c>
      <c r="J35" s="25" t="s">
        <v>145</v>
      </c>
      <c r="K35" s="25" t="s">
        <v>145</v>
      </c>
      <c r="L35" s="25" t="s">
        <v>145</v>
      </c>
      <c r="M35" s="25" t="s">
        <v>145</v>
      </c>
      <c r="N35" s="25" t="s">
        <v>145</v>
      </c>
      <c r="O35" s="25" t="s">
        <v>145</v>
      </c>
      <c r="P35" s="25" t="s">
        <v>145</v>
      </c>
      <c r="Q35" s="214">
        <f t="shared" si="2"/>
        <v>0</v>
      </c>
    </row>
    <row r="36" spans="1:17" outlineLevel="2" x14ac:dyDescent="0.25">
      <c r="A36" s="103" t="s">
        <v>0</v>
      </c>
      <c r="B36" s="20" t="s">
        <v>413</v>
      </c>
      <c r="C36" s="5" t="s">
        <v>100</v>
      </c>
      <c r="D36" s="5" t="s">
        <v>235</v>
      </c>
      <c r="E36" s="25">
        <v>5</v>
      </c>
      <c r="F36" s="25">
        <v>5</v>
      </c>
      <c r="G36" s="25">
        <v>5</v>
      </c>
      <c r="H36" s="25">
        <v>5</v>
      </c>
      <c r="I36" s="25">
        <v>5</v>
      </c>
      <c r="J36" s="25">
        <v>5</v>
      </c>
      <c r="K36" s="25">
        <v>5</v>
      </c>
      <c r="L36" s="25">
        <v>5</v>
      </c>
      <c r="M36" s="25">
        <v>5</v>
      </c>
      <c r="N36" s="25">
        <v>5</v>
      </c>
      <c r="O36" s="25">
        <v>5</v>
      </c>
      <c r="P36" s="25">
        <v>7</v>
      </c>
      <c r="Q36" s="214">
        <f t="shared" si="2"/>
        <v>62</v>
      </c>
    </row>
    <row r="37" spans="1:17" ht="15.75" outlineLevel="2" thickBot="1" x14ac:dyDescent="0.3">
      <c r="A37" s="103" t="s">
        <v>0</v>
      </c>
      <c r="B37" s="20" t="s">
        <v>413</v>
      </c>
      <c r="C37" s="5" t="s">
        <v>99</v>
      </c>
      <c r="D37" s="5" t="s">
        <v>235</v>
      </c>
      <c r="E37" s="25">
        <v>83</v>
      </c>
      <c r="F37" s="25">
        <v>83</v>
      </c>
      <c r="G37" s="25">
        <v>104</v>
      </c>
      <c r="H37" s="25">
        <v>115</v>
      </c>
      <c r="I37" s="25">
        <v>102</v>
      </c>
      <c r="J37" s="25">
        <v>116</v>
      </c>
      <c r="K37" s="25">
        <v>123</v>
      </c>
      <c r="L37" s="25">
        <v>120</v>
      </c>
      <c r="M37" s="25">
        <v>114</v>
      </c>
      <c r="N37" s="25">
        <v>119</v>
      </c>
      <c r="O37" s="25">
        <v>132</v>
      </c>
      <c r="P37" s="25">
        <v>135</v>
      </c>
      <c r="Q37" s="214">
        <f t="shared" si="2"/>
        <v>1346</v>
      </c>
    </row>
    <row r="38" spans="1:17" ht="15.75" outlineLevel="1" thickBot="1" x14ac:dyDescent="0.3">
      <c r="A38" s="706"/>
      <c r="B38" s="707" t="s">
        <v>726</v>
      </c>
      <c r="C38" s="632"/>
      <c r="D38" s="632"/>
      <c r="E38" s="632">
        <f t="shared" ref="E38:Q38" si="5">SUBTOTAL(9,E26:E37)</f>
        <v>636</v>
      </c>
      <c r="F38" s="632">
        <f t="shared" si="5"/>
        <v>636</v>
      </c>
      <c r="G38" s="632">
        <f t="shared" si="5"/>
        <v>662</v>
      </c>
      <c r="H38" s="632">
        <f t="shared" si="5"/>
        <v>654</v>
      </c>
      <c r="I38" s="632">
        <f t="shared" si="5"/>
        <v>654</v>
      </c>
      <c r="J38" s="632">
        <f t="shared" si="5"/>
        <v>761</v>
      </c>
      <c r="K38" s="632">
        <f t="shared" si="5"/>
        <v>770</v>
      </c>
      <c r="L38" s="632">
        <f t="shared" si="5"/>
        <v>722</v>
      </c>
      <c r="M38" s="632">
        <f t="shared" si="5"/>
        <v>699</v>
      </c>
      <c r="N38" s="632">
        <f t="shared" si="5"/>
        <v>688</v>
      </c>
      <c r="O38" s="632">
        <f t="shared" si="5"/>
        <v>680</v>
      </c>
      <c r="P38" s="632">
        <f t="shared" si="5"/>
        <v>676</v>
      </c>
      <c r="Q38" s="708">
        <f t="shared" si="5"/>
        <v>8238</v>
      </c>
    </row>
    <row r="39" spans="1:17" outlineLevel="2" x14ac:dyDescent="0.25">
      <c r="A39" s="600" t="s">
        <v>0</v>
      </c>
      <c r="B39" s="415" t="s">
        <v>423</v>
      </c>
      <c r="C39" s="77" t="s">
        <v>19</v>
      </c>
      <c r="D39" s="77" t="s">
        <v>235</v>
      </c>
      <c r="E39" s="214">
        <v>10</v>
      </c>
      <c r="F39" s="214">
        <v>10</v>
      </c>
      <c r="G39" s="214">
        <v>12</v>
      </c>
      <c r="H39" s="214">
        <v>9</v>
      </c>
      <c r="I39" s="214">
        <v>7</v>
      </c>
      <c r="J39" s="214">
        <v>9</v>
      </c>
      <c r="K39" s="214">
        <v>9</v>
      </c>
      <c r="L39" s="214">
        <v>7</v>
      </c>
      <c r="M39" s="214">
        <v>7</v>
      </c>
      <c r="N39" s="214">
        <v>10</v>
      </c>
      <c r="O39" s="214">
        <v>9</v>
      </c>
      <c r="P39" s="214">
        <v>7</v>
      </c>
      <c r="Q39" s="214">
        <f t="shared" si="2"/>
        <v>106</v>
      </c>
    </row>
    <row r="40" spans="1:17" outlineLevel="2" x14ac:dyDescent="0.25">
      <c r="A40" s="103" t="s">
        <v>0</v>
      </c>
      <c r="B40" s="20" t="s">
        <v>423</v>
      </c>
      <c r="C40" s="5" t="s">
        <v>18</v>
      </c>
      <c r="D40" s="5" t="s">
        <v>235</v>
      </c>
      <c r="E40" s="25">
        <v>18</v>
      </c>
      <c r="F40" s="25">
        <v>18</v>
      </c>
      <c r="G40" s="25">
        <v>14</v>
      </c>
      <c r="H40" s="25">
        <v>13</v>
      </c>
      <c r="I40" s="25">
        <v>13</v>
      </c>
      <c r="J40" s="25">
        <v>11</v>
      </c>
      <c r="K40" s="25">
        <v>8</v>
      </c>
      <c r="L40" s="25">
        <v>15</v>
      </c>
      <c r="M40" s="25">
        <v>35</v>
      </c>
      <c r="N40" s="25">
        <v>35</v>
      </c>
      <c r="O40" s="25">
        <v>25</v>
      </c>
      <c r="P40" s="25">
        <v>30</v>
      </c>
      <c r="Q40" s="214">
        <f t="shared" si="2"/>
        <v>235</v>
      </c>
    </row>
    <row r="41" spans="1:17" outlineLevel="2" x14ac:dyDescent="0.25">
      <c r="A41" s="103" t="s">
        <v>0</v>
      </c>
      <c r="B41" s="20" t="s">
        <v>423</v>
      </c>
      <c r="C41" s="5" t="s">
        <v>98</v>
      </c>
      <c r="D41" s="5" t="s">
        <v>235</v>
      </c>
      <c r="E41" s="25">
        <v>4</v>
      </c>
      <c r="F41" s="25">
        <v>4</v>
      </c>
      <c r="G41" s="25">
        <v>4</v>
      </c>
      <c r="H41" s="25">
        <v>5</v>
      </c>
      <c r="I41" s="25">
        <v>6</v>
      </c>
      <c r="J41" s="25">
        <v>4</v>
      </c>
      <c r="K41" s="25">
        <v>5</v>
      </c>
      <c r="L41" s="25">
        <v>6</v>
      </c>
      <c r="M41" s="25">
        <v>4</v>
      </c>
      <c r="N41" s="25">
        <v>5</v>
      </c>
      <c r="O41" s="25">
        <v>7</v>
      </c>
      <c r="P41" s="25">
        <v>6</v>
      </c>
      <c r="Q41" s="214">
        <f t="shared" si="2"/>
        <v>60</v>
      </c>
    </row>
    <row r="42" spans="1:17" outlineLevel="2" x14ac:dyDescent="0.25">
      <c r="A42" s="103" t="s">
        <v>0</v>
      </c>
      <c r="B42" s="20" t="s">
        <v>423</v>
      </c>
      <c r="C42" s="5" t="s">
        <v>97</v>
      </c>
      <c r="D42" s="5" t="s">
        <v>235</v>
      </c>
      <c r="E42" s="25">
        <v>37</v>
      </c>
      <c r="F42" s="25">
        <v>37</v>
      </c>
      <c r="G42" s="25">
        <v>42</v>
      </c>
      <c r="H42" s="25">
        <v>48</v>
      </c>
      <c r="I42" s="25">
        <v>45</v>
      </c>
      <c r="J42" s="25">
        <v>45</v>
      </c>
      <c r="K42" s="25">
        <v>47</v>
      </c>
      <c r="L42" s="25">
        <v>47</v>
      </c>
      <c r="M42" s="25">
        <v>46</v>
      </c>
      <c r="N42" s="25">
        <v>44</v>
      </c>
      <c r="O42" s="25">
        <v>44</v>
      </c>
      <c r="P42" s="25">
        <v>45</v>
      </c>
      <c r="Q42" s="214">
        <f t="shared" si="2"/>
        <v>527</v>
      </c>
    </row>
    <row r="43" spans="1:17" outlineLevel="2" x14ac:dyDescent="0.25">
      <c r="A43" s="103" t="s">
        <v>0</v>
      </c>
      <c r="B43" s="20" t="s">
        <v>423</v>
      </c>
      <c r="C43" s="5" t="s">
        <v>96</v>
      </c>
      <c r="D43" s="5" t="s">
        <v>235</v>
      </c>
      <c r="E43" s="25">
        <v>350</v>
      </c>
      <c r="F43" s="25">
        <v>350</v>
      </c>
      <c r="G43" s="25">
        <v>375</v>
      </c>
      <c r="H43" s="25">
        <v>380</v>
      </c>
      <c r="I43" s="25">
        <v>340</v>
      </c>
      <c r="J43" s="25">
        <v>355</v>
      </c>
      <c r="K43" s="25">
        <v>368</v>
      </c>
      <c r="L43" s="25">
        <v>345</v>
      </c>
      <c r="M43" s="25">
        <v>350</v>
      </c>
      <c r="N43" s="25">
        <v>365</v>
      </c>
      <c r="O43" s="25">
        <v>355</v>
      </c>
      <c r="P43" s="25">
        <v>380</v>
      </c>
      <c r="Q43" s="214">
        <f t="shared" si="2"/>
        <v>4313</v>
      </c>
    </row>
    <row r="44" spans="1:17" outlineLevel="2" x14ac:dyDescent="0.25">
      <c r="A44" s="103" t="s">
        <v>0</v>
      </c>
      <c r="B44" s="20" t="s">
        <v>423</v>
      </c>
      <c r="C44" s="5" t="s">
        <v>95</v>
      </c>
      <c r="D44" s="5" t="s">
        <v>235</v>
      </c>
      <c r="E44" s="25">
        <v>20</v>
      </c>
      <c r="F44" s="25">
        <v>20</v>
      </c>
      <c r="G44" s="25">
        <v>17</v>
      </c>
      <c r="H44" s="25">
        <v>17</v>
      </c>
      <c r="I44" s="25">
        <v>21</v>
      </c>
      <c r="J44" s="25">
        <v>23</v>
      </c>
      <c r="K44" s="25">
        <v>21</v>
      </c>
      <c r="L44" s="25">
        <v>25</v>
      </c>
      <c r="M44" s="25">
        <v>22</v>
      </c>
      <c r="N44" s="25">
        <v>26</v>
      </c>
      <c r="O44" s="25">
        <v>24</v>
      </c>
      <c r="P44" s="25">
        <v>28</v>
      </c>
      <c r="Q44" s="214">
        <f t="shared" si="2"/>
        <v>264</v>
      </c>
    </row>
    <row r="45" spans="1:17" outlineLevel="2" x14ac:dyDescent="0.25">
      <c r="A45" s="103" t="s">
        <v>0</v>
      </c>
      <c r="B45" s="20" t="s">
        <v>423</v>
      </c>
      <c r="C45" s="5" t="s">
        <v>94</v>
      </c>
      <c r="D45" s="5" t="s">
        <v>235</v>
      </c>
      <c r="E45" s="25" t="s">
        <v>145</v>
      </c>
      <c r="F45" s="25" t="s">
        <v>145</v>
      </c>
      <c r="G45" s="25" t="s">
        <v>145</v>
      </c>
      <c r="H45" s="25" t="s">
        <v>145</v>
      </c>
      <c r="I45" s="25" t="s">
        <v>145</v>
      </c>
      <c r="J45" s="25" t="s">
        <v>145</v>
      </c>
      <c r="K45" s="25" t="s">
        <v>145</v>
      </c>
      <c r="L45" s="25" t="s">
        <v>145</v>
      </c>
      <c r="M45" s="25" t="s">
        <v>145</v>
      </c>
      <c r="N45" s="25" t="s">
        <v>145</v>
      </c>
      <c r="O45" s="25" t="s">
        <v>145</v>
      </c>
      <c r="P45" s="25" t="s">
        <v>145</v>
      </c>
      <c r="Q45" s="214">
        <f t="shared" si="2"/>
        <v>0</v>
      </c>
    </row>
    <row r="46" spans="1:17" ht="15.75" outlineLevel="2" thickBot="1" x14ac:dyDescent="0.3">
      <c r="A46" s="103" t="s">
        <v>0</v>
      </c>
      <c r="B46" s="20" t="s">
        <v>423</v>
      </c>
      <c r="C46" s="5" t="s">
        <v>93</v>
      </c>
      <c r="D46" s="5" t="s">
        <v>235</v>
      </c>
      <c r="E46" s="25">
        <v>15</v>
      </c>
      <c r="F46" s="25">
        <v>15</v>
      </c>
      <c r="G46" s="25">
        <v>18</v>
      </c>
      <c r="H46" s="25">
        <v>18</v>
      </c>
      <c r="I46" s="25">
        <v>18</v>
      </c>
      <c r="J46" s="25">
        <v>10</v>
      </c>
      <c r="K46" s="25">
        <v>18</v>
      </c>
      <c r="L46" s="25">
        <v>18</v>
      </c>
      <c r="M46" s="25">
        <v>15</v>
      </c>
      <c r="N46" s="25">
        <v>15</v>
      </c>
      <c r="O46" s="25">
        <v>15</v>
      </c>
      <c r="P46" s="25">
        <v>20</v>
      </c>
      <c r="Q46" s="214">
        <f t="shared" si="2"/>
        <v>195</v>
      </c>
    </row>
    <row r="47" spans="1:17" ht="15.75" outlineLevel="1" thickBot="1" x14ac:dyDescent="0.3">
      <c r="A47" s="706"/>
      <c r="B47" s="707" t="s">
        <v>736</v>
      </c>
      <c r="C47" s="632"/>
      <c r="D47" s="632"/>
      <c r="E47" s="632">
        <f t="shared" ref="E47:Q47" si="6">SUBTOTAL(9,E39:E46)</f>
        <v>454</v>
      </c>
      <c r="F47" s="632">
        <f t="shared" si="6"/>
        <v>454</v>
      </c>
      <c r="G47" s="632">
        <f t="shared" si="6"/>
        <v>482</v>
      </c>
      <c r="H47" s="632">
        <f t="shared" si="6"/>
        <v>490</v>
      </c>
      <c r="I47" s="632">
        <f t="shared" si="6"/>
        <v>450</v>
      </c>
      <c r="J47" s="632">
        <f t="shared" si="6"/>
        <v>457</v>
      </c>
      <c r="K47" s="632">
        <f t="shared" si="6"/>
        <v>476</v>
      </c>
      <c r="L47" s="632">
        <f t="shared" si="6"/>
        <v>463</v>
      </c>
      <c r="M47" s="632">
        <f t="shared" si="6"/>
        <v>479</v>
      </c>
      <c r="N47" s="632">
        <f t="shared" si="6"/>
        <v>500</v>
      </c>
      <c r="O47" s="632">
        <f t="shared" si="6"/>
        <v>479</v>
      </c>
      <c r="P47" s="632">
        <f t="shared" si="6"/>
        <v>516</v>
      </c>
      <c r="Q47" s="708">
        <f t="shared" si="6"/>
        <v>5700</v>
      </c>
    </row>
    <row r="48" spans="1:17" outlineLevel="2" x14ac:dyDescent="0.25">
      <c r="A48" s="600" t="s">
        <v>0</v>
      </c>
      <c r="B48" s="415" t="s">
        <v>416</v>
      </c>
      <c r="C48" s="77" t="s">
        <v>92</v>
      </c>
      <c r="D48" s="77" t="s">
        <v>235</v>
      </c>
      <c r="E48" s="214">
        <v>5</v>
      </c>
      <c r="F48" s="214">
        <v>5</v>
      </c>
      <c r="G48" s="214">
        <v>5</v>
      </c>
      <c r="H48" s="214">
        <v>5</v>
      </c>
      <c r="I48" s="214">
        <v>5</v>
      </c>
      <c r="J48" s="214">
        <v>5</v>
      </c>
      <c r="K48" s="214">
        <v>5</v>
      </c>
      <c r="L48" s="214">
        <v>5</v>
      </c>
      <c r="M48" s="214">
        <v>5</v>
      </c>
      <c r="N48" s="214">
        <v>5</v>
      </c>
      <c r="O48" s="214">
        <v>5</v>
      </c>
      <c r="P48" s="214">
        <v>5</v>
      </c>
      <c r="Q48" s="214">
        <f t="shared" ref="Q48:Q81" si="7">SUM(E48:P48)</f>
        <v>60</v>
      </c>
    </row>
    <row r="49" spans="1:17" outlineLevel="2" x14ac:dyDescent="0.25">
      <c r="A49" s="103" t="s">
        <v>0</v>
      </c>
      <c r="B49" s="20" t="s">
        <v>416</v>
      </c>
      <c r="C49" s="5" t="s">
        <v>91</v>
      </c>
      <c r="D49" s="5" t="s">
        <v>235</v>
      </c>
      <c r="E49" s="25">
        <v>9</v>
      </c>
      <c r="F49" s="25">
        <v>9</v>
      </c>
      <c r="G49" s="25">
        <v>8</v>
      </c>
      <c r="H49" s="25">
        <v>7</v>
      </c>
      <c r="I49" s="25">
        <v>8</v>
      </c>
      <c r="J49" s="25">
        <v>13</v>
      </c>
      <c r="K49" s="25">
        <v>15</v>
      </c>
      <c r="L49" s="25">
        <v>13</v>
      </c>
      <c r="M49" s="25">
        <v>10</v>
      </c>
      <c r="N49" s="25">
        <v>9</v>
      </c>
      <c r="O49" s="25">
        <v>10</v>
      </c>
      <c r="P49" s="25">
        <v>16</v>
      </c>
      <c r="Q49" s="214">
        <f t="shared" si="7"/>
        <v>127</v>
      </c>
    </row>
    <row r="50" spans="1:17" outlineLevel="2" x14ac:dyDescent="0.25">
      <c r="A50" s="103" t="s">
        <v>0</v>
      </c>
      <c r="B50" s="20" t="s">
        <v>416</v>
      </c>
      <c r="C50" s="5" t="s">
        <v>90</v>
      </c>
      <c r="D50" s="5" t="s">
        <v>235</v>
      </c>
      <c r="E50" s="25" t="s">
        <v>145</v>
      </c>
      <c r="F50" s="25" t="s">
        <v>145</v>
      </c>
      <c r="G50" s="25" t="s">
        <v>145</v>
      </c>
      <c r="H50" s="25" t="s">
        <v>145</v>
      </c>
      <c r="I50" s="25" t="s">
        <v>145</v>
      </c>
      <c r="J50" s="25" t="s">
        <v>145</v>
      </c>
      <c r="K50" s="25" t="s">
        <v>145</v>
      </c>
      <c r="L50" s="25" t="s">
        <v>145</v>
      </c>
      <c r="M50" s="25" t="s">
        <v>145</v>
      </c>
      <c r="N50" s="25" t="s">
        <v>145</v>
      </c>
      <c r="O50" s="25" t="s">
        <v>145</v>
      </c>
      <c r="P50" s="25" t="s">
        <v>145</v>
      </c>
      <c r="Q50" s="214">
        <f t="shared" si="7"/>
        <v>0</v>
      </c>
    </row>
    <row r="51" spans="1:17" outlineLevel="2" x14ac:dyDescent="0.25">
      <c r="A51" s="103" t="s">
        <v>0</v>
      </c>
      <c r="B51" s="20" t="s">
        <v>416</v>
      </c>
      <c r="C51" s="5" t="s">
        <v>89</v>
      </c>
      <c r="D51" s="5" t="s">
        <v>235</v>
      </c>
      <c r="E51" s="25">
        <v>26</v>
      </c>
      <c r="F51" s="25">
        <v>26</v>
      </c>
      <c r="G51" s="25">
        <v>27</v>
      </c>
      <c r="H51" s="25">
        <v>27</v>
      </c>
      <c r="I51" s="25">
        <v>23</v>
      </c>
      <c r="J51" s="25">
        <v>26</v>
      </c>
      <c r="K51" s="25">
        <v>23</v>
      </c>
      <c r="L51" s="25">
        <v>28</v>
      </c>
      <c r="M51" s="25">
        <v>24</v>
      </c>
      <c r="N51" s="25">
        <v>25</v>
      </c>
      <c r="O51" s="25">
        <v>33</v>
      </c>
      <c r="P51" s="25">
        <v>49</v>
      </c>
      <c r="Q51" s="214">
        <f t="shared" si="7"/>
        <v>337</v>
      </c>
    </row>
    <row r="52" spans="1:17" outlineLevel="2" x14ac:dyDescent="0.25">
      <c r="A52" s="103" t="s">
        <v>0</v>
      </c>
      <c r="B52" s="20" t="s">
        <v>416</v>
      </c>
      <c r="C52" s="5" t="s">
        <v>88</v>
      </c>
      <c r="D52" s="5" t="s">
        <v>235</v>
      </c>
      <c r="E52" s="25">
        <v>4</v>
      </c>
      <c r="F52" s="25">
        <v>4</v>
      </c>
      <c r="G52" s="25">
        <v>5</v>
      </c>
      <c r="H52" s="25">
        <v>3</v>
      </c>
      <c r="I52" s="25">
        <v>3</v>
      </c>
      <c r="J52" s="25">
        <v>6</v>
      </c>
      <c r="K52" s="25">
        <v>2</v>
      </c>
      <c r="L52" s="25">
        <v>1</v>
      </c>
      <c r="M52" s="25">
        <v>4</v>
      </c>
      <c r="N52" s="25">
        <v>2</v>
      </c>
      <c r="O52" s="25">
        <v>3</v>
      </c>
      <c r="P52" s="25">
        <v>5</v>
      </c>
      <c r="Q52" s="214">
        <f t="shared" si="7"/>
        <v>42</v>
      </c>
    </row>
    <row r="53" spans="1:17" outlineLevel="2" x14ac:dyDescent="0.25">
      <c r="A53" s="103" t="s">
        <v>0</v>
      </c>
      <c r="B53" s="20" t="s">
        <v>416</v>
      </c>
      <c r="C53" s="5" t="s">
        <v>87</v>
      </c>
      <c r="D53" s="5" t="s">
        <v>235</v>
      </c>
      <c r="E53" s="25">
        <v>11</v>
      </c>
      <c r="F53" s="25">
        <v>11</v>
      </c>
      <c r="G53" s="25">
        <v>12</v>
      </c>
      <c r="H53" s="25">
        <v>9</v>
      </c>
      <c r="I53" s="25">
        <v>11</v>
      </c>
      <c r="J53" s="25">
        <v>6</v>
      </c>
      <c r="K53" s="25">
        <v>9</v>
      </c>
      <c r="L53" s="25">
        <v>10</v>
      </c>
      <c r="M53" s="25">
        <v>9</v>
      </c>
      <c r="N53" s="25">
        <v>11</v>
      </c>
      <c r="O53" s="25">
        <v>12</v>
      </c>
      <c r="P53" s="25">
        <v>12</v>
      </c>
      <c r="Q53" s="214">
        <f t="shared" si="7"/>
        <v>123</v>
      </c>
    </row>
    <row r="54" spans="1:17" ht="15.75" outlineLevel="2" thickBot="1" x14ac:dyDescent="0.3">
      <c r="A54" s="103" t="s">
        <v>0</v>
      </c>
      <c r="B54" s="20" t="s">
        <v>416</v>
      </c>
      <c r="C54" s="5" t="s">
        <v>86</v>
      </c>
      <c r="D54" s="5" t="s">
        <v>235</v>
      </c>
      <c r="E54" s="25" t="s">
        <v>145</v>
      </c>
      <c r="F54" s="25" t="s">
        <v>145</v>
      </c>
      <c r="G54" s="25" t="s">
        <v>145</v>
      </c>
      <c r="H54" s="25" t="s">
        <v>145</v>
      </c>
      <c r="I54" s="25" t="s">
        <v>145</v>
      </c>
      <c r="J54" s="25" t="s">
        <v>145</v>
      </c>
      <c r="K54" s="25" t="s">
        <v>145</v>
      </c>
      <c r="L54" s="25" t="s">
        <v>145</v>
      </c>
      <c r="M54" s="25" t="s">
        <v>145</v>
      </c>
      <c r="N54" s="25" t="s">
        <v>145</v>
      </c>
      <c r="O54" s="25" t="s">
        <v>145</v>
      </c>
      <c r="P54" s="25" t="s">
        <v>145</v>
      </c>
      <c r="Q54" s="214">
        <f t="shared" si="7"/>
        <v>0</v>
      </c>
    </row>
    <row r="55" spans="1:17" ht="15.75" outlineLevel="1" thickBot="1" x14ac:dyDescent="0.3">
      <c r="A55" s="706"/>
      <c r="B55" s="707" t="s">
        <v>729</v>
      </c>
      <c r="C55" s="632"/>
      <c r="D55" s="632"/>
      <c r="E55" s="632">
        <f t="shared" ref="E55:Q55" si="8">SUBTOTAL(9,E48:E54)</f>
        <v>55</v>
      </c>
      <c r="F55" s="632">
        <f t="shared" si="8"/>
        <v>55</v>
      </c>
      <c r="G55" s="632">
        <f t="shared" si="8"/>
        <v>57</v>
      </c>
      <c r="H55" s="632">
        <f t="shared" si="8"/>
        <v>51</v>
      </c>
      <c r="I55" s="632">
        <f t="shared" si="8"/>
        <v>50</v>
      </c>
      <c r="J55" s="632">
        <f t="shared" si="8"/>
        <v>56</v>
      </c>
      <c r="K55" s="632">
        <f t="shared" si="8"/>
        <v>54</v>
      </c>
      <c r="L55" s="632">
        <f t="shared" si="8"/>
        <v>57</v>
      </c>
      <c r="M55" s="632">
        <f t="shared" si="8"/>
        <v>52</v>
      </c>
      <c r="N55" s="632">
        <f t="shared" si="8"/>
        <v>52</v>
      </c>
      <c r="O55" s="632">
        <f t="shared" si="8"/>
        <v>63</v>
      </c>
      <c r="P55" s="632">
        <f t="shared" si="8"/>
        <v>87</v>
      </c>
      <c r="Q55" s="708">
        <f t="shared" si="8"/>
        <v>689</v>
      </c>
    </row>
    <row r="56" spans="1:17" outlineLevel="2" x14ac:dyDescent="0.25">
      <c r="A56" s="600" t="s">
        <v>0</v>
      </c>
      <c r="B56" s="415" t="s">
        <v>85</v>
      </c>
      <c r="C56" s="77" t="s">
        <v>85</v>
      </c>
      <c r="D56" s="77" t="s">
        <v>235</v>
      </c>
      <c r="E56" s="214" t="s">
        <v>145</v>
      </c>
      <c r="F56" s="214" t="s">
        <v>145</v>
      </c>
      <c r="G56" s="214" t="s">
        <v>145</v>
      </c>
      <c r="H56" s="214" t="s">
        <v>145</v>
      </c>
      <c r="I56" s="214" t="s">
        <v>145</v>
      </c>
      <c r="J56" s="214" t="s">
        <v>145</v>
      </c>
      <c r="K56" s="214" t="s">
        <v>145</v>
      </c>
      <c r="L56" s="214" t="s">
        <v>145</v>
      </c>
      <c r="M56" s="214" t="s">
        <v>145</v>
      </c>
      <c r="N56" s="214" t="s">
        <v>145</v>
      </c>
      <c r="O56" s="214" t="s">
        <v>145</v>
      </c>
      <c r="P56" s="214" t="s">
        <v>145</v>
      </c>
      <c r="Q56" s="214">
        <f t="shared" si="7"/>
        <v>0</v>
      </c>
    </row>
    <row r="57" spans="1:17" ht="15.75" outlineLevel="2" thickBot="1" x14ac:dyDescent="0.3">
      <c r="A57" s="103" t="s">
        <v>0</v>
      </c>
      <c r="B57" s="20" t="s">
        <v>85</v>
      </c>
      <c r="C57" s="5" t="s">
        <v>84</v>
      </c>
      <c r="D57" s="5" t="s">
        <v>235</v>
      </c>
      <c r="E57" s="25">
        <v>100</v>
      </c>
      <c r="F57" s="25">
        <v>100</v>
      </c>
      <c r="G57" s="25">
        <v>110</v>
      </c>
      <c r="H57" s="25">
        <v>120</v>
      </c>
      <c r="I57" s="25">
        <v>110</v>
      </c>
      <c r="J57" s="25">
        <v>120</v>
      </c>
      <c r="K57" s="25">
        <v>110</v>
      </c>
      <c r="L57" s="25">
        <v>100</v>
      </c>
      <c r="M57" s="25">
        <v>100</v>
      </c>
      <c r="N57" s="25">
        <v>100</v>
      </c>
      <c r="O57" s="25">
        <v>110</v>
      </c>
      <c r="P57" s="25">
        <v>140</v>
      </c>
      <c r="Q57" s="214">
        <f t="shared" si="7"/>
        <v>1320</v>
      </c>
    </row>
    <row r="58" spans="1:17" ht="15.75" outlineLevel="1" thickBot="1" x14ac:dyDescent="0.3">
      <c r="A58" s="706"/>
      <c r="B58" s="707" t="s">
        <v>667</v>
      </c>
      <c r="C58" s="632"/>
      <c r="D58" s="632"/>
      <c r="E58" s="632">
        <f t="shared" ref="E58:Q58" si="9">SUBTOTAL(9,E56:E57)</f>
        <v>100</v>
      </c>
      <c r="F58" s="632">
        <f t="shared" si="9"/>
        <v>100</v>
      </c>
      <c r="G58" s="632">
        <f t="shared" si="9"/>
        <v>110</v>
      </c>
      <c r="H58" s="632">
        <f t="shared" si="9"/>
        <v>120</v>
      </c>
      <c r="I58" s="632">
        <f t="shared" si="9"/>
        <v>110</v>
      </c>
      <c r="J58" s="632">
        <f t="shared" si="9"/>
        <v>120</v>
      </c>
      <c r="K58" s="632">
        <f t="shared" si="9"/>
        <v>110</v>
      </c>
      <c r="L58" s="632">
        <f t="shared" si="9"/>
        <v>100</v>
      </c>
      <c r="M58" s="632">
        <f t="shared" si="9"/>
        <v>100</v>
      </c>
      <c r="N58" s="632">
        <f t="shared" si="9"/>
        <v>100</v>
      </c>
      <c r="O58" s="632">
        <f t="shared" si="9"/>
        <v>110</v>
      </c>
      <c r="P58" s="632">
        <f t="shared" si="9"/>
        <v>140</v>
      </c>
      <c r="Q58" s="708">
        <f t="shared" si="9"/>
        <v>1320</v>
      </c>
    </row>
    <row r="59" spans="1:17" outlineLevel="2" x14ac:dyDescent="0.25">
      <c r="A59" s="600" t="s">
        <v>0</v>
      </c>
      <c r="B59" s="415" t="s">
        <v>420</v>
      </c>
      <c r="C59" s="77" t="s">
        <v>83</v>
      </c>
      <c r="D59" s="77" t="s">
        <v>235</v>
      </c>
      <c r="E59" s="214">
        <v>50</v>
      </c>
      <c r="F59" s="214">
        <v>50</v>
      </c>
      <c r="G59" s="214">
        <v>50</v>
      </c>
      <c r="H59" s="214">
        <v>50</v>
      </c>
      <c r="I59" s="214">
        <v>55</v>
      </c>
      <c r="J59" s="214">
        <v>60</v>
      </c>
      <c r="K59" s="214">
        <v>60</v>
      </c>
      <c r="L59" s="214">
        <v>55</v>
      </c>
      <c r="M59" s="214">
        <v>60</v>
      </c>
      <c r="N59" s="214">
        <v>55</v>
      </c>
      <c r="O59" s="214">
        <v>65</v>
      </c>
      <c r="P59" s="214">
        <v>70</v>
      </c>
      <c r="Q59" s="214">
        <f t="shared" si="7"/>
        <v>680</v>
      </c>
    </row>
    <row r="60" spans="1:17" outlineLevel="2" x14ac:dyDescent="0.25">
      <c r="A60" s="103" t="s">
        <v>0</v>
      </c>
      <c r="B60" s="20" t="s">
        <v>420</v>
      </c>
      <c r="C60" s="5" t="s">
        <v>17</v>
      </c>
      <c r="D60" s="5" t="s">
        <v>235</v>
      </c>
      <c r="E60" s="25" t="s">
        <v>145</v>
      </c>
      <c r="F60" s="25" t="s">
        <v>145</v>
      </c>
      <c r="G60" s="25" t="s">
        <v>145</v>
      </c>
      <c r="H60" s="25" t="s">
        <v>145</v>
      </c>
      <c r="I60" s="25" t="s">
        <v>145</v>
      </c>
      <c r="J60" s="25" t="s">
        <v>145</v>
      </c>
      <c r="K60" s="25" t="s">
        <v>145</v>
      </c>
      <c r="L60" s="25" t="s">
        <v>145</v>
      </c>
      <c r="M60" s="25" t="s">
        <v>145</v>
      </c>
      <c r="N60" s="25" t="s">
        <v>145</v>
      </c>
      <c r="O60" s="25" t="s">
        <v>145</v>
      </c>
      <c r="P60" s="25" t="s">
        <v>145</v>
      </c>
      <c r="Q60" s="214">
        <f t="shared" si="7"/>
        <v>0</v>
      </c>
    </row>
    <row r="61" spans="1:17" outlineLevel="2" x14ac:dyDescent="0.25">
      <c r="A61" s="103" t="s">
        <v>0</v>
      </c>
      <c r="B61" s="20" t="s">
        <v>420</v>
      </c>
      <c r="C61" s="5" t="s">
        <v>82</v>
      </c>
      <c r="D61" s="5" t="s">
        <v>235</v>
      </c>
      <c r="E61" s="25">
        <v>50</v>
      </c>
      <c r="F61" s="25">
        <v>50</v>
      </c>
      <c r="G61" s="25">
        <v>54</v>
      </c>
      <c r="H61" s="25">
        <v>56</v>
      </c>
      <c r="I61" s="25">
        <v>60</v>
      </c>
      <c r="J61" s="25">
        <v>59</v>
      </c>
      <c r="K61" s="25">
        <v>56</v>
      </c>
      <c r="L61" s="25">
        <v>60</v>
      </c>
      <c r="M61" s="25">
        <v>62</v>
      </c>
      <c r="N61" s="25">
        <v>61</v>
      </c>
      <c r="O61" s="25">
        <v>69</v>
      </c>
      <c r="P61" s="25">
        <v>70</v>
      </c>
      <c r="Q61" s="214">
        <f t="shared" si="7"/>
        <v>707</v>
      </c>
    </row>
    <row r="62" spans="1:17" outlineLevel="2" x14ac:dyDescent="0.25">
      <c r="A62" s="103" t="s">
        <v>0</v>
      </c>
      <c r="B62" s="20" t="s">
        <v>420</v>
      </c>
      <c r="C62" s="5" t="s">
        <v>78</v>
      </c>
      <c r="D62" s="5" t="s">
        <v>235</v>
      </c>
      <c r="E62" s="25" t="s">
        <v>145</v>
      </c>
      <c r="F62" s="25" t="s">
        <v>145</v>
      </c>
      <c r="G62" s="25" t="s">
        <v>145</v>
      </c>
      <c r="H62" s="25" t="s">
        <v>145</v>
      </c>
      <c r="I62" s="25" t="s">
        <v>145</v>
      </c>
      <c r="J62" s="25" t="s">
        <v>145</v>
      </c>
      <c r="K62" s="25" t="s">
        <v>145</v>
      </c>
      <c r="L62" s="25" t="s">
        <v>145</v>
      </c>
      <c r="M62" s="25" t="s">
        <v>145</v>
      </c>
      <c r="N62" s="25" t="s">
        <v>145</v>
      </c>
      <c r="O62" s="25" t="s">
        <v>145</v>
      </c>
      <c r="P62" s="25" t="s">
        <v>145</v>
      </c>
      <c r="Q62" s="214">
        <f t="shared" si="7"/>
        <v>0</v>
      </c>
    </row>
    <row r="63" spans="1:17" outlineLevel="2" x14ac:dyDescent="0.25">
      <c r="A63" s="103" t="s">
        <v>0</v>
      </c>
      <c r="B63" s="20" t="s">
        <v>420</v>
      </c>
      <c r="C63" s="5" t="s">
        <v>77</v>
      </c>
      <c r="D63" s="5" t="s">
        <v>235</v>
      </c>
      <c r="E63" s="25" t="s">
        <v>145</v>
      </c>
      <c r="F63" s="25" t="s">
        <v>145</v>
      </c>
      <c r="G63" s="25" t="s">
        <v>145</v>
      </c>
      <c r="H63" s="25" t="s">
        <v>145</v>
      </c>
      <c r="I63" s="25" t="s">
        <v>145</v>
      </c>
      <c r="J63" s="25" t="s">
        <v>145</v>
      </c>
      <c r="K63" s="25" t="s">
        <v>145</v>
      </c>
      <c r="L63" s="25" t="s">
        <v>145</v>
      </c>
      <c r="M63" s="25" t="s">
        <v>145</v>
      </c>
      <c r="N63" s="25" t="s">
        <v>145</v>
      </c>
      <c r="O63" s="25" t="s">
        <v>145</v>
      </c>
      <c r="P63" s="25" t="s">
        <v>145</v>
      </c>
      <c r="Q63" s="214">
        <f t="shared" si="7"/>
        <v>0</v>
      </c>
    </row>
    <row r="64" spans="1:17" outlineLevel="2" x14ac:dyDescent="0.25">
      <c r="A64" s="103" t="s">
        <v>0</v>
      </c>
      <c r="B64" s="20" t="s">
        <v>420</v>
      </c>
      <c r="C64" s="5" t="s">
        <v>81</v>
      </c>
      <c r="D64" s="5" t="s">
        <v>235</v>
      </c>
      <c r="E64" s="25">
        <v>30</v>
      </c>
      <c r="F64" s="25">
        <v>30</v>
      </c>
      <c r="G64" s="25">
        <v>35</v>
      </c>
      <c r="H64" s="25">
        <v>25</v>
      </c>
      <c r="I64" s="25">
        <v>35</v>
      </c>
      <c r="J64" s="25">
        <v>30</v>
      </c>
      <c r="K64" s="25">
        <v>40</v>
      </c>
      <c r="L64" s="25">
        <v>30</v>
      </c>
      <c r="M64" s="25">
        <v>30</v>
      </c>
      <c r="N64" s="25">
        <v>30</v>
      </c>
      <c r="O64" s="25">
        <v>35</v>
      </c>
      <c r="P64" s="25">
        <v>40</v>
      </c>
      <c r="Q64" s="214">
        <f t="shared" si="7"/>
        <v>390</v>
      </c>
    </row>
    <row r="65" spans="1:17" outlineLevel="2" x14ac:dyDescent="0.25">
      <c r="A65" s="103" t="s">
        <v>0</v>
      </c>
      <c r="B65" s="20" t="s">
        <v>420</v>
      </c>
      <c r="C65" s="5" t="s">
        <v>80</v>
      </c>
      <c r="D65" s="5" t="s">
        <v>235</v>
      </c>
      <c r="E65" s="25">
        <v>12</v>
      </c>
      <c r="F65" s="25">
        <v>12</v>
      </c>
      <c r="G65" s="25">
        <v>14</v>
      </c>
      <c r="H65" s="25">
        <v>16</v>
      </c>
      <c r="I65" s="25">
        <v>10</v>
      </c>
      <c r="J65" s="25">
        <v>12</v>
      </c>
      <c r="K65" s="25">
        <v>14</v>
      </c>
      <c r="L65" s="25">
        <v>11</v>
      </c>
      <c r="M65" s="25">
        <v>14</v>
      </c>
      <c r="N65" s="25">
        <v>13</v>
      </c>
      <c r="O65" s="25">
        <v>10</v>
      </c>
      <c r="P65" s="25">
        <v>18</v>
      </c>
      <c r="Q65" s="214">
        <f t="shared" si="7"/>
        <v>156</v>
      </c>
    </row>
    <row r="66" spans="1:17" outlineLevel="2" x14ac:dyDescent="0.25">
      <c r="A66" s="103" t="s">
        <v>0</v>
      </c>
      <c r="B66" s="20" t="s">
        <v>420</v>
      </c>
      <c r="C66" s="5" t="s">
        <v>16</v>
      </c>
      <c r="D66" s="5" t="s">
        <v>235</v>
      </c>
      <c r="E66" s="25">
        <v>23</v>
      </c>
      <c r="F66" s="25">
        <v>23</v>
      </c>
      <c r="G66" s="25">
        <v>20</v>
      </c>
      <c r="H66" s="25">
        <v>20</v>
      </c>
      <c r="I66" s="25">
        <v>19</v>
      </c>
      <c r="J66" s="25">
        <v>20</v>
      </c>
      <c r="K66" s="25">
        <v>24</v>
      </c>
      <c r="L66" s="25">
        <v>28</v>
      </c>
      <c r="M66" s="25">
        <v>32</v>
      </c>
      <c r="N66" s="25">
        <v>35</v>
      </c>
      <c r="O66" s="25">
        <v>45</v>
      </c>
      <c r="P66" s="25">
        <v>42</v>
      </c>
      <c r="Q66" s="214">
        <f t="shared" si="7"/>
        <v>331</v>
      </c>
    </row>
    <row r="67" spans="1:17" outlineLevel="2" x14ac:dyDescent="0.25">
      <c r="A67" s="103" t="s">
        <v>0</v>
      </c>
      <c r="B67" s="20" t="s">
        <v>420</v>
      </c>
      <c r="C67" s="5" t="s">
        <v>15</v>
      </c>
      <c r="D67" s="5" t="s">
        <v>235</v>
      </c>
      <c r="E67" s="25">
        <v>460</v>
      </c>
      <c r="F67" s="25">
        <v>460</v>
      </c>
      <c r="G67" s="25">
        <v>480</v>
      </c>
      <c r="H67" s="25">
        <v>475</v>
      </c>
      <c r="I67" s="25">
        <v>490</v>
      </c>
      <c r="J67" s="25">
        <v>475</v>
      </c>
      <c r="K67" s="25">
        <v>465</v>
      </c>
      <c r="L67" s="25">
        <v>480</v>
      </c>
      <c r="M67" s="25">
        <v>470</v>
      </c>
      <c r="N67" s="25">
        <v>465</v>
      </c>
      <c r="O67" s="25">
        <v>480</v>
      </c>
      <c r="P67" s="25">
        <v>490</v>
      </c>
      <c r="Q67" s="214">
        <f t="shared" si="7"/>
        <v>5690</v>
      </c>
    </row>
    <row r="68" spans="1:17" ht="15.75" outlineLevel="2" thickBot="1" x14ac:dyDescent="0.3">
      <c r="A68" s="103" t="s">
        <v>0</v>
      </c>
      <c r="B68" s="20" t="s">
        <v>420</v>
      </c>
      <c r="C68" s="5" t="s">
        <v>79</v>
      </c>
      <c r="D68" s="5" t="s">
        <v>235</v>
      </c>
      <c r="E68" s="25">
        <v>7</v>
      </c>
      <c r="F68" s="25">
        <v>7</v>
      </c>
      <c r="G68" s="25">
        <v>6</v>
      </c>
      <c r="H68" s="25">
        <v>5</v>
      </c>
      <c r="I68" s="25">
        <v>4</v>
      </c>
      <c r="J68" s="25">
        <v>7</v>
      </c>
      <c r="K68" s="25">
        <v>8</v>
      </c>
      <c r="L68" s="25">
        <v>7</v>
      </c>
      <c r="M68" s="25">
        <v>8</v>
      </c>
      <c r="N68" s="25">
        <v>6</v>
      </c>
      <c r="O68" s="25">
        <v>7</v>
      </c>
      <c r="P68" s="25">
        <v>9</v>
      </c>
      <c r="Q68" s="214">
        <f t="shared" si="7"/>
        <v>81</v>
      </c>
    </row>
    <row r="69" spans="1:17" ht="15.75" outlineLevel="1" thickBot="1" x14ac:dyDescent="0.3">
      <c r="A69" s="706"/>
      <c r="B69" s="707" t="s">
        <v>733</v>
      </c>
      <c r="C69" s="632"/>
      <c r="D69" s="632"/>
      <c r="E69" s="632">
        <f t="shared" ref="E69:Q69" si="10">SUBTOTAL(9,E59:E68)</f>
        <v>632</v>
      </c>
      <c r="F69" s="632">
        <f t="shared" si="10"/>
        <v>632</v>
      </c>
      <c r="G69" s="632">
        <f t="shared" si="10"/>
        <v>659</v>
      </c>
      <c r="H69" s="632">
        <f t="shared" si="10"/>
        <v>647</v>
      </c>
      <c r="I69" s="632">
        <f t="shared" si="10"/>
        <v>673</v>
      </c>
      <c r="J69" s="632">
        <f t="shared" si="10"/>
        <v>663</v>
      </c>
      <c r="K69" s="632">
        <f t="shared" si="10"/>
        <v>667</v>
      </c>
      <c r="L69" s="632">
        <f t="shared" si="10"/>
        <v>671</v>
      </c>
      <c r="M69" s="632">
        <f t="shared" si="10"/>
        <v>676</v>
      </c>
      <c r="N69" s="632">
        <f t="shared" si="10"/>
        <v>665</v>
      </c>
      <c r="O69" s="632">
        <f t="shared" si="10"/>
        <v>711</v>
      </c>
      <c r="P69" s="632">
        <f t="shared" si="10"/>
        <v>739</v>
      </c>
      <c r="Q69" s="708">
        <f t="shared" si="10"/>
        <v>8035</v>
      </c>
    </row>
    <row r="70" spans="1:17" outlineLevel="2" x14ac:dyDescent="0.25">
      <c r="A70" s="600" t="s">
        <v>0</v>
      </c>
      <c r="B70" s="415" t="s">
        <v>422</v>
      </c>
      <c r="C70" s="77" t="s">
        <v>76</v>
      </c>
      <c r="D70" s="77" t="s">
        <v>235</v>
      </c>
      <c r="E70" s="214">
        <v>8</v>
      </c>
      <c r="F70" s="214">
        <v>8</v>
      </c>
      <c r="G70" s="214">
        <v>12</v>
      </c>
      <c r="H70" s="214">
        <v>12</v>
      </c>
      <c r="I70" s="214">
        <v>10</v>
      </c>
      <c r="J70" s="214">
        <v>8</v>
      </c>
      <c r="K70" s="214">
        <v>12</v>
      </c>
      <c r="L70" s="214">
        <v>9</v>
      </c>
      <c r="M70" s="214">
        <v>8</v>
      </c>
      <c r="N70" s="214">
        <v>8</v>
      </c>
      <c r="O70" s="214">
        <v>10</v>
      </c>
      <c r="P70" s="214">
        <v>15</v>
      </c>
      <c r="Q70" s="214">
        <f t="shared" si="7"/>
        <v>120</v>
      </c>
    </row>
    <row r="71" spans="1:17" outlineLevel="2" x14ac:dyDescent="0.25">
      <c r="A71" s="103" t="s">
        <v>0</v>
      </c>
      <c r="B71" s="20" t="s">
        <v>422</v>
      </c>
      <c r="C71" s="5" t="s">
        <v>75</v>
      </c>
      <c r="D71" s="5" t="s">
        <v>235</v>
      </c>
      <c r="E71" s="25">
        <v>60</v>
      </c>
      <c r="F71" s="25">
        <v>60</v>
      </c>
      <c r="G71" s="25">
        <v>70</v>
      </c>
      <c r="H71" s="25">
        <v>50</v>
      </c>
      <c r="I71" s="25">
        <v>60</v>
      </c>
      <c r="J71" s="25">
        <v>75</v>
      </c>
      <c r="K71" s="25">
        <v>55</v>
      </c>
      <c r="L71" s="25">
        <v>75</v>
      </c>
      <c r="M71" s="25">
        <v>60</v>
      </c>
      <c r="N71" s="25">
        <v>60</v>
      </c>
      <c r="O71" s="25">
        <v>60</v>
      </c>
      <c r="P71" s="25">
        <v>90</v>
      </c>
      <c r="Q71" s="214">
        <f t="shared" si="7"/>
        <v>775</v>
      </c>
    </row>
    <row r="72" spans="1:17" outlineLevel="2" x14ac:dyDescent="0.25">
      <c r="A72" s="103" t="s">
        <v>0</v>
      </c>
      <c r="B72" s="20" t="s">
        <v>422</v>
      </c>
      <c r="C72" s="5" t="s">
        <v>74</v>
      </c>
      <c r="D72" s="5" t="s">
        <v>235</v>
      </c>
      <c r="E72" s="25">
        <v>28</v>
      </c>
      <c r="F72" s="25">
        <v>28</v>
      </c>
      <c r="G72" s="25">
        <v>28</v>
      </c>
      <c r="H72" s="25">
        <v>30</v>
      </c>
      <c r="I72" s="25">
        <v>35</v>
      </c>
      <c r="J72" s="25">
        <v>31</v>
      </c>
      <c r="K72" s="25">
        <v>28</v>
      </c>
      <c r="L72" s="25">
        <v>25</v>
      </c>
      <c r="M72" s="25">
        <v>24</v>
      </c>
      <c r="N72" s="25">
        <v>26</v>
      </c>
      <c r="O72" s="25">
        <v>27</v>
      </c>
      <c r="P72" s="25">
        <v>24</v>
      </c>
      <c r="Q72" s="214">
        <f t="shared" si="7"/>
        <v>334</v>
      </c>
    </row>
    <row r="73" spans="1:17" outlineLevel="2" x14ac:dyDescent="0.25">
      <c r="A73" s="103" t="s">
        <v>0</v>
      </c>
      <c r="B73" s="20" t="s">
        <v>422</v>
      </c>
      <c r="C73" s="5" t="s">
        <v>73</v>
      </c>
      <c r="D73" s="5" t="s">
        <v>235</v>
      </c>
      <c r="E73" s="25">
        <v>15</v>
      </c>
      <c r="F73" s="25">
        <v>15</v>
      </c>
      <c r="G73" s="25">
        <v>14</v>
      </c>
      <c r="H73" s="25">
        <v>17</v>
      </c>
      <c r="I73" s="25">
        <v>12</v>
      </c>
      <c r="J73" s="25">
        <v>15</v>
      </c>
      <c r="K73" s="25">
        <v>20</v>
      </c>
      <c r="L73" s="25">
        <v>13</v>
      </c>
      <c r="M73" s="25">
        <v>11</v>
      </c>
      <c r="N73" s="25">
        <v>19</v>
      </c>
      <c r="O73" s="25">
        <v>17</v>
      </c>
      <c r="P73" s="25">
        <v>14</v>
      </c>
      <c r="Q73" s="214">
        <f t="shared" si="7"/>
        <v>182</v>
      </c>
    </row>
    <row r="74" spans="1:17" outlineLevel="2" x14ac:dyDescent="0.25">
      <c r="A74" s="103" t="s">
        <v>0</v>
      </c>
      <c r="B74" s="20" t="s">
        <v>422</v>
      </c>
      <c r="C74" s="5" t="s">
        <v>72</v>
      </c>
      <c r="D74" s="5" t="s">
        <v>235</v>
      </c>
      <c r="E74" s="25" t="s">
        <v>145</v>
      </c>
      <c r="F74" s="25" t="s">
        <v>145</v>
      </c>
      <c r="G74" s="25" t="s">
        <v>145</v>
      </c>
      <c r="H74" s="25" t="s">
        <v>145</v>
      </c>
      <c r="I74" s="25" t="s">
        <v>145</v>
      </c>
      <c r="J74" s="25" t="s">
        <v>145</v>
      </c>
      <c r="K74" s="25" t="s">
        <v>145</v>
      </c>
      <c r="L74" s="25" t="s">
        <v>145</v>
      </c>
      <c r="M74" s="25" t="s">
        <v>145</v>
      </c>
      <c r="N74" s="25" t="s">
        <v>145</v>
      </c>
      <c r="O74" s="25" t="s">
        <v>145</v>
      </c>
      <c r="P74" s="25" t="s">
        <v>145</v>
      </c>
      <c r="Q74" s="214">
        <f t="shared" si="7"/>
        <v>0</v>
      </c>
    </row>
    <row r="75" spans="1:17" outlineLevel="2" x14ac:dyDescent="0.25">
      <c r="A75" s="103" t="s">
        <v>0</v>
      </c>
      <c r="B75" s="20" t="s">
        <v>422</v>
      </c>
      <c r="C75" s="5" t="s">
        <v>71</v>
      </c>
      <c r="D75" s="5" t="s">
        <v>235</v>
      </c>
      <c r="E75" s="25">
        <v>4</v>
      </c>
      <c r="F75" s="25">
        <v>4</v>
      </c>
      <c r="G75" s="25">
        <v>3</v>
      </c>
      <c r="H75" s="25">
        <v>2</v>
      </c>
      <c r="I75" s="25">
        <v>3</v>
      </c>
      <c r="J75" s="25">
        <v>6</v>
      </c>
      <c r="K75" s="25">
        <v>4</v>
      </c>
      <c r="L75" s="25">
        <v>2</v>
      </c>
      <c r="M75" s="25">
        <v>2</v>
      </c>
      <c r="N75" s="25">
        <v>4</v>
      </c>
      <c r="O75" s="25">
        <v>4</v>
      </c>
      <c r="P75" s="25">
        <v>9</v>
      </c>
      <c r="Q75" s="214">
        <f t="shared" si="7"/>
        <v>47</v>
      </c>
    </row>
    <row r="76" spans="1:17" outlineLevel="2" x14ac:dyDescent="0.25">
      <c r="A76" s="103" t="s">
        <v>0</v>
      </c>
      <c r="B76" s="20" t="s">
        <v>422</v>
      </c>
      <c r="C76" s="5" t="s">
        <v>70</v>
      </c>
      <c r="D76" s="5" t="s">
        <v>235</v>
      </c>
      <c r="E76" s="25">
        <v>8</v>
      </c>
      <c r="F76" s="25">
        <v>8</v>
      </c>
      <c r="G76" s="25">
        <v>8</v>
      </c>
      <c r="H76" s="25">
        <v>8</v>
      </c>
      <c r="I76" s="25">
        <v>8</v>
      </c>
      <c r="J76" s="25">
        <v>8</v>
      </c>
      <c r="K76" s="25">
        <v>8</v>
      </c>
      <c r="L76" s="25">
        <v>8</v>
      </c>
      <c r="M76" s="25">
        <v>8</v>
      </c>
      <c r="N76" s="25">
        <v>8</v>
      </c>
      <c r="O76" s="25">
        <v>8</v>
      </c>
      <c r="P76" s="25">
        <v>12</v>
      </c>
      <c r="Q76" s="214">
        <f t="shared" si="7"/>
        <v>100</v>
      </c>
    </row>
    <row r="77" spans="1:17" ht="15.75" outlineLevel="2" thickBot="1" x14ac:dyDescent="0.3">
      <c r="A77" s="103" t="s">
        <v>0</v>
      </c>
      <c r="B77" s="20" t="s">
        <v>422</v>
      </c>
      <c r="C77" s="5" t="s">
        <v>14</v>
      </c>
      <c r="D77" s="5" t="s">
        <v>235</v>
      </c>
      <c r="E77" s="25">
        <v>28</v>
      </c>
      <c r="F77" s="25">
        <v>28</v>
      </c>
      <c r="G77" s="25">
        <v>36</v>
      </c>
      <c r="H77" s="25">
        <v>25</v>
      </c>
      <c r="I77" s="25">
        <v>28</v>
      </c>
      <c r="J77" s="25">
        <v>32</v>
      </c>
      <c r="K77" s="25">
        <v>30</v>
      </c>
      <c r="L77" s="25">
        <v>33</v>
      </c>
      <c r="M77" s="25">
        <v>35</v>
      </c>
      <c r="N77" s="25">
        <v>27</v>
      </c>
      <c r="O77" s="25">
        <v>36</v>
      </c>
      <c r="P77" s="25">
        <v>30</v>
      </c>
      <c r="Q77" s="214">
        <f t="shared" si="7"/>
        <v>368</v>
      </c>
    </row>
    <row r="78" spans="1:17" ht="15.75" outlineLevel="1" thickBot="1" x14ac:dyDescent="0.3">
      <c r="A78" s="706"/>
      <c r="B78" s="707" t="s">
        <v>735</v>
      </c>
      <c r="C78" s="632"/>
      <c r="D78" s="632"/>
      <c r="E78" s="632">
        <f t="shared" ref="E78:Q78" si="11">SUBTOTAL(9,E70:E77)</f>
        <v>151</v>
      </c>
      <c r="F78" s="632">
        <f t="shared" si="11"/>
        <v>151</v>
      </c>
      <c r="G78" s="632">
        <f t="shared" si="11"/>
        <v>171</v>
      </c>
      <c r="H78" s="632">
        <f t="shared" si="11"/>
        <v>144</v>
      </c>
      <c r="I78" s="632">
        <f t="shared" si="11"/>
        <v>156</v>
      </c>
      <c r="J78" s="632">
        <f t="shared" si="11"/>
        <v>175</v>
      </c>
      <c r="K78" s="632">
        <f t="shared" si="11"/>
        <v>157</v>
      </c>
      <c r="L78" s="632">
        <f t="shared" si="11"/>
        <v>165</v>
      </c>
      <c r="M78" s="632">
        <f t="shared" si="11"/>
        <v>148</v>
      </c>
      <c r="N78" s="632">
        <f t="shared" si="11"/>
        <v>152</v>
      </c>
      <c r="O78" s="632">
        <f t="shared" si="11"/>
        <v>162</v>
      </c>
      <c r="P78" s="632">
        <f t="shared" si="11"/>
        <v>194</v>
      </c>
      <c r="Q78" s="708">
        <f t="shared" si="11"/>
        <v>1926</v>
      </c>
    </row>
    <row r="79" spans="1:17" outlineLevel="2" x14ac:dyDescent="0.25">
      <c r="A79" s="600" t="s">
        <v>0</v>
      </c>
      <c r="B79" s="415" t="s">
        <v>418</v>
      </c>
      <c r="C79" s="77" t="s">
        <v>60</v>
      </c>
      <c r="D79" s="77" t="s">
        <v>235</v>
      </c>
      <c r="E79" s="214" t="s">
        <v>145</v>
      </c>
      <c r="F79" s="214" t="s">
        <v>145</v>
      </c>
      <c r="G79" s="214" t="s">
        <v>145</v>
      </c>
      <c r="H79" s="214" t="s">
        <v>145</v>
      </c>
      <c r="I79" s="214" t="s">
        <v>145</v>
      </c>
      <c r="J79" s="214" t="s">
        <v>145</v>
      </c>
      <c r="K79" s="214" t="s">
        <v>145</v>
      </c>
      <c r="L79" s="214" t="s">
        <v>145</v>
      </c>
      <c r="M79" s="214" t="s">
        <v>145</v>
      </c>
      <c r="N79" s="214" t="s">
        <v>145</v>
      </c>
      <c r="O79" s="214" t="s">
        <v>145</v>
      </c>
      <c r="P79" s="214" t="s">
        <v>145</v>
      </c>
      <c r="Q79" s="214">
        <f t="shared" si="7"/>
        <v>0</v>
      </c>
    </row>
    <row r="80" spans="1:17" outlineLevel="2" x14ac:dyDescent="0.25">
      <c r="A80" s="103" t="s">
        <v>0</v>
      </c>
      <c r="B80" s="20" t="s">
        <v>418</v>
      </c>
      <c r="C80" s="5" t="s">
        <v>61</v>
      </c>
      <c r="D80" s="5" t="s">
        <v>235</v>
      </c>
      <c r="E80" s="25" t="s">
        <v>145</v>
      </c>
      <c r="F80" s="25" t="s">
        <v>145</v>
      </c>
      <c r="G80" s="25" t="s">
        <v>145</v>
      </c>
      <c r="H80" s="25" t="s">
        <v>145</v>
      </c>
      <c r="I80" s="25" t="s">
        <v>145</v>
      </c>
      <c r="J80" s="25" t="s">
        <v>145</v>
      </c>
      <c r="K80" s="25" t="s">
        <v>145</v>
      </c>
      <c r="L80" s="25" t="s">
        <v>145</v>
      </c>
      <c r="M80" s="25" t="s">
        <v>145</v>
      </c>
      <c r="N80" s="25" t="s">
        <v>145</v>
      </c>
      <c r="O80" s="25" t="s">
        <v>145</v>
      </c>
      <c r="P80" s="25" t="s">
        <v>145</v>
      </c>
      <c r="Q80" s="214">
        <f t="shared" si="7"/>
        <v>0</v>
      </c>
    </row>
    <row r="81" spans="1:17" outlineLevel="2" x14ac:dyDescent="0.25">
      <c r="A81" s="103" t="s">
        <v>0</v>
      </c>
      <c r="B81" s="20" t="s">
        <v>418</v>
      </c>
      <c r="C81" s="5" t="s">
        <v>62</v>
      </c>
      <c r="D81" s="5" t="s">
        <v>235</v>
      </c>
      <c r="E81" s="25" t="s">
        <v>145</v>
      </c>
      <c r="F81" s="25" t="s">
        <v>145</v>
      </c>
      <c r="G81" s="25" t="s">
        <v>145</v>
      </c>
      <c r="H81" s="25" t="s">
        <v>145</v>
      </c>
      <c r="I81" s="25" t="s">
        <v>145</v>
      </c>
      <c r="J81" s="25" t="s">
        <v>145</v>
      </c>
      <c r="K81" s="25" t="s">
        <v>145</v>
      </c>
      <c r="L81" s="25" t="s">
        <v>145</v>
      </c>
      <c r="M81" s="25" t="s">
        <v>145</v>
      </c>
      <c r="N81" s="25" t="s">
        <v>145</v>
      </c>
      <c r="O81" s="25" t="s">
        <v>145</v>
      </c>
      <c r="P81" s="25" t="s">
        <v>145</v>
      </c>
      <c r="Q81" s="214">
        <f t="shared" si="7"/>
        <v>0</v>
      </c>
    </row>
    <row r="82" spans="1:17" outlineLevel="2" x14ac:dyDescent="0.25">
      <c r="A82" s="103" t="s">
        <v>0</v>
      </c>
      <c r="B82" s="20" t="s">
        <v>418</v>
      </c>
      <c r="C82" s="5" t="s">
        <v>63</v>
      </c>
      <c r="D82" s="5" t="s">
        <v>235</v>
      </c>
      <c r="E82" s="25">
        <v>40</v>
      </c>
      <c r="F82" s="25">
        <v>40</v>
      </c>
      <c r="G82" s="25">
        <v>30</v>
      </c>
      <c r="H82" s="25">
        <v>30</v>
      </c>
      <c r="I82" s="25">
        <v>35</v>
      </c>
      <c r="J82" s="25">
        <v>28</v>
      </c>
      <c r="K82" s="25">
        <v>25</v>
      </c>
      <c r="L82" s="25">
        <v>34</v>
      </c>
      <c r="M82" s="25">
        <v>37</v>
      </c>
      <c r="N82" s="25">
        <v>30</v>
      </c>
      <c r="O82" s="25">
        <v>32</v>
      </c>
      <c r="P82" s="25">
        <v>42</v>
      </c>
      <c r="Q82" s="214">
        <f t="shared" ref="Q82:Q115" si="12">SUM(E82:P82)</f>
        <v>403</v>
      </c>
    </row>
    <row r="83" spans="1:17" outlineLevel="2" x14ac:dyDescent="0.25">
      <c r="A83" s="103" t="s">
        <v>0</v>
      </c>
      <c r="B83" s="20" t="s">
        <v>418</v>
      </c>
      <c r="C83" s="5" t="s">
        <v>64</v>
      </c>
      <c r="D83" s="5" t="s">
        <v>235</v>
      </c>
      <c r="E83" s="25" t="s">
        <v>145</v>
      </c>
      <c r="F83" s="25" t="s">
        <v>145</v>
      </c>
      <c r="G83" s="25" t="s">
        <v>145</v>
      </c>
      <c r="H83" s="25" t="s">
        <v>145</v>
      </c>
      <c r="I83" s="25" t="s">
        <v>145</v>
      </c>
      <c r="J83" s="25" t="s">
        <v>145</v>
      </c>
      <c r="K83" s="25" t="s">
        <v>145</v>
      </c>
      <c r="L83" s="25" t="s">
        <v>145</v>
      </c>
      <c r="M83" s="25" t="s">
        <v>145</v>
      </c>
      <c r="N83" s="25" t="s">
        <v>145</v>
      </c>
      <c r="O83" s="25" t="s">
        <v>145</v>
      </c>
      <c r="P83" s="25" t="s">
        <v>145</v>
      </c>
      <c r="Q83" s="214">
        <f t="shared" si="12"/>
        <v>0</v>
      </c>
    </row>
    <row r="84" spans="1:17" outlineLevel="2" x14ac:dyDescent="0.25">
      <c r="A84" s="103" t="s">
        <v>0</v>
      </c>
      <c r="B84" s="20" t="s">
        <v>418</v>
      </c>
      <c r="C84" s="5" t="s">
        <v>65</v>
      </c>
      <c r="D84" s="5" t="s">
        <v>235</v>
      </c>
      <c r="E84" s="25">
        <v>16</v>
      </c>
      <c r="F84" s="25">
        <v>16</v>
      </c>
      <c r="G84" s="25">
        <v>16</v>
      </c>
      <c r="H84" s="25">
        <v>16</v>
      </c>
      <c r="I84" s="25">
        <v>16</v>
      </c>
      <c r="J84" s="25">
        <v>16</v>
      </c>
      <c r="K84" s="25">
        <v>16</v>
      </c>
      <c r="L84" s="25">
        <v>16</v>
      </c>
      <c r="M84" s="25">
        <v>16</v>
      </c>
      <c r="N84" s="25">
        <v>16</v>
      </c>
      <c r="O84" s="25">
        <v>16</v>
      </c>
      <c r="P84" s="25">
        <v>18</v>
      </c>
      <c r="Q84" s="214">
        <f t="shared" si="12"/>
        <v>194</v>
      </c>
    </row>
    <row r="85" spans="1:17" outlineLevel="2" x14ac:dyDescent="0.25">
      <c r="A85" s="103" t="s">
        <v>0</v>
      </c>
      <c r="B85" s="20" t="s">
        <v>418</v>
      </c>
      <c r="C85" s="5" t="s">
        <v>66</v>
      </c>
      <c r="D85" s="5" t="s">
        <v>235</v>
      </c>
      <c r="E85" s="25">
        <v>28</v>
      </c>
      <c r="F85" s="25">
        <v>28</v>
      </c>
      <c r="G85" s="25">
        <v>35</v>
      </c>
      <c r="H85" s="25">
        <v>40</v>
      </c>
      <c r="I85" s="25">
        <v>42</v>
      </c>
      <c r="J85" s="25">
        <v>30</v>
      </c>
      <c r="K85" s="25">
        <v>28</v>
      </c>
      <c r="L85" s="25">
        <v>32</v>
      </c>
      <c r="M85" s="25">
        <v>32</v>
      </c>
      <c r="N85" s="25">
        <v>25</v>
      </c>
      <c r="O85" s="25">
        <v>20</v>
      </c>
      <c r="P85" s="25">
        <v>35</v>
      </c>
      <c r="Q85" s="214">
        <f t="shared" si="12"/>
        <v>375</v>
      </c>
    </row>
    <row r="86" spans="1:17" outlineLevel="2" x14ac:dyDescent="0.25">
      <c r="A86" s="103" t="s">
        <v>0</v>
      </c>
      <c r="B86" s="20" t="s">
        <v>418</v>
      </c>
      <c r="C86" s="5" t="s">
        <v>67</v>
      </c>
      <c r="D86" s="5" t="s">
        <v>235</v>
      </c>
      <c r="E86" s="25" t="s">
        <v>145</v>
      </c>
      <c r="F86" s="25" t="s">
        <v>145</v>
      </c>
      <c r="G86" s="25" t="s">
        <v>145</v>
      </c>
      <c r="H86" s="25" t="s">
        <v>145</v>
      </c>
      <c r="I86" s="25" t="s">
        <v>145</v>
      </c>
      <c r="J86" s="25" t="s">
        <v>145</v>
      </c>
      <c r="K86" s="25" t="s">
        <v>145</v>
      </c>
      <c r="L86" s="25" t="s">
        <v>145</v>
      </c>
      <c r="M86" s="25" t="s">
        <v>145</v>
      </c>
      <c r="N86" s="25" t="s">
        <v>145</v>
      </c>
      <c r="O86" s="25" t="s">
        <v>145</v>
      </c>
      <c r="P86" s="25" t="s">
        <v>145</v>
      </c>
      <c r="Q86" s="214">
        <f t="shared" si="12"/>
        <v>0</v>
      </c>
    </row>
    <row r="87" spans="1:17" outlineLevel="2" x14ac:dyDescent="0.25">
      <c r="A87" s="103" t="s">
        <v>0</v>
      </c>
      <c r="B87" s="20" t="s">
        <v>418</v>
      </c>
      <c r="C87" s="5" t="s">
        <v>68</v>
      </c>
      <c r="D87" s="5" t="s">
        <v>235</v>
      </c>
      <c r="E87" s="25">
        <v>7</v>
      </c>
      <c r="F87" s="25">
        <v>7</v>
      </c>
      <c r="G87" s="25">
        <v>10</v>
      </c>
      <c r="H87" s="25">
        <v>10</v>
      </c>
      <c r="I87" s="25">
        <v>10</v>
      </c>
      <c r="J87" s="25">
        <v>11</v>
      </c>
      <c r="K87" s="25">
        <v>11</v>
      </c>
      <c r="L87" s="25">
        <v>10</v>
      </c>
      <c r="M87" s="25">
        <v>10</v>
      </c>
      <c r="N87" s="25">
        <v>10</v>
      </c>
      <c r="O87" s="25">
        <v>12</v>
      </c>
      <c r="P87" s="25">
        <v>14</v>
      </c>
      <c r="Q87" s="214">
        <f t="shared" si="12"/>
        <v>122</v>
      </c>
    </row>
    <row r="88" spans="1:17" outlineLevel="2" x14ac:dyDescent="0.25">
      <c r="A88" s="103" t="s">
        <v>0</v>
      </c>
      <c r="B88" s="20" t="s">
        <v>418</v>
      </c>
      <c r="C88" s="5" t="s">
        <v>13</v>
      </c>
      <c r="D88" s="5" t="s">
        <v>235</v>
      </c>
      <c r="E88" s="25" t="s">
        <v>145</v>
      </c>
      <c r="F88" s="25" t="s">
        <v>145</v>
      </c>
      <c r="G88" s="25" t="s">
        <v>145</v>
      </c>
      <c r="H88" s="25" t="s">
        <v>145</v>
      </c>
      <c r="I88" s="25" t="s">
        <v>145</v>
      </c>
      <c r="J88" s="25" t="s">
        <v>145</v>
      </c>
      <c r="K88" s="25" t="s">
        <v>145</v>
      </c>
      <c r="L88" s="25" t="s">
        <v>145</v>
      </c>
      <c r="M88" s="25" t="s">
        <v>145</v>
      </c>
      <c r="N88" s="25" t="s">
        <v>145</v>
      </c>
      <c r="O88" s="25" t="s">
        <v>145</v>
      </c>
      <c r="P88" s="25" t="s">
        <v>145</v>
      </c>
      <c r="Q88" s="214">
        <f t="shared" si="12"/>
        <v>0</v>
      </c>
    </row>
    <row r="89" spans="1:17" ht="15.75" outlineLevel="2" thickBot="1" x14ac:dyDescent="0.3">
      <c r="A89" s="103" t="s">
        <v>0</v>
      </c>
      <c r="B89" s="20" t="s">
        <v>418</v>
      </c>
      <c r="C89" s="5" t="s">
        <v>69</v>
      </c>
      <c r="D89" s="5" t="s">
        <v>235</v>
      </c>
      <c r="E89" s="25">
        <v>818</v>
      </c>
      <c r="F89" s="25">
        <v>818</v>
      </c>
      <c r="G89" s="25">
        <v>898</v>
      </c>
      <c r="H89" s="25">
        <v>820</v>
      </c>
      <c r="I89" s="25">
        <v>880</v>
      </c>
      <c r="J89" s="25">
        <v>926</v>
      </c>
      <c r="K89" s="25">
        <v>981</v>
      </c>
      <c r="L89" s="25">
        <v>894</v>
      </c>
      <c r="M89" s="25">
        <v>866</v>
      </c>
      <c r="N89" s="25">
        <v>916</v>
      </c>
      <c r="O89" s="25">
        <v>975</v>
      </c>
      <c r="P89" s="25">
        <v>1053</v>
      </c>
      <c r="Q89" s="214">
        <f t="shared" si="12"/>
        <v>10845</v>
      </c>
    </row>
    <row r="90" spans="1:17" ht="15.75" outlineLevel="1" thickBot="1" x14ac:dyDescent="0.3">
      <c r="A90" s="706"/>
      <c r="B90" s="707" t="s">
        <v>731</v>
      </c>
      <c r="C90" s="632"/>
      <c r="D90" s="632"/>
      <c r="E90" s="632">
        <f t="shared" ref="E90:Q90" si="13">SUBTOTAL(9,E79:E89)</f>
        <v>909</v>
      </c>
      <c r="F90" s="632">
        <f t="shared" si="13"/>
        <v>909</v>
      </c>
      <c r="G90" s="632">
        <f t="shared" si="13"/>
        <v>989</v>
      </c>
      <c r="H90" s="632">
        <f t="shared" si="13"/>
        <v>916</v>
      </c>
      <c r="I90" s="632">
        <f t="shared" si="13"/>
        <v>983</v>
      </c>
      <c r="J90" s="632">
        <f t="shared" si="13"/>
        <v>1011</v>
      </c>
      <c r="K90" s="632">
        <f t="shared" si="13"/>
        <v>1061</v>
      </c>
      <c r="L90" s="632">
        <f t="shared" si="13"/>
        <v>986</v>
      </c>
      <c r="M90" s="632">
        <f t="shared" si="13"/>
        <v>961</v>
      </c>
      <c r="N90" s="632">
        <f t="shared" si="13"/>
        <v>997</v>
      </c>
      <c r="O90" s="632">
        <f t="shared" si="13"/>
        <v>1055</v>
      </c>
      <c r="P90" s="632">
        <f t="shared" si="13"/>
        <v>1162</v>
      </c>
      <c r="Q90" s="708">
        <f t="shared" si="13"/>
        <v>11939</v>
      </c>
    </row>
    <row r="91" spans="1:17" outlineLevel="2" x14ac:dyDescent="0.25">
      <c r="A91" s="600" t="s">
        <v>0</v>
      </c>
      <c r="B91" s="415" t="s">
        <v>417</v>
      </c>
      <c r="C91" s="77" t="s">
        <v>59</v>
      </c>
      <c r="D91" s="77" t="s">
        <v>235</v>
      </c>
      <c r="E91" s="214">
        <v>41</v>
      </c>
      <c r="F91" s="214">
        <v>41</v>
      </c>
      <c r="G91" s="214">
        <v>40</v>
      </c>
      <c r="H91" s="214">
        <v>41</v>
      </c>
      <c r="I91" s="214">
        <v>41</v>
      </c>
      <c r="J91" s="214">
        <v>41</v>
      </c>
      <c r="K91" s="214">
        <v>41</v>
      </c>
      <c r="L91" s="214">
        <v>41</v>
      </c>
      <c r="M91" s="214">
        <v>42</v>
      </c>
      <c r="N91" s="214">
        <v>42</v>
      </c>
      <c r="O91" s="214">
        <v>41</v>
      </c>
      <c r="P91" s="214">
        <v>50</v>
      </c>
      <c r="Q91" s="214">
        <f t="shared" si="12"/>
        <v>502</v>
      </c>
    </row>
    <row r="92" spans="1:17" outlineLevel="2" x14ac:dyDescent="0.25">
      <c r="A92" s="103" t="s">
        <v>0</v>
      </c>
      <c r="B92" s="20" t="s">
        <v>417</v>
      </c>
      <c r="C92" s="5" t="s">
        <v>58</v>
      </c>
      <c r="D92" s="5" t="s">
        <v>235</v>
      </c>
      <c r="E92" s="25" t="s">
        <v>145</v>
      </c>
      <c r="F92" s="25" t="s">
        <v>145</v>
      </c>
      <c r="G92" s="25" t="s">
        <v>145</v>
      </c>
      <c r="H92" s="25" t="s">
        <v>145</v>
      </c>
      <c r="I92" s="25" t="s">
        <v>145</v>
      </c>
      <c r="J92" s="25" t="s">
        <v>145</v>
      </c>
      <c r="K92" s="25" t="s">
        <v>145</v>
      </c>
      <c r="L92" s="25" t="s">
        <v>145</v>
      </c>
      <c r="M92" s="25" t="s">
        <v>145</v>
      </c>
      <c r="N92" s="25" t="s">
        <v>145</v>
      </c>
      <c r="O92" s="25" t="s">
        <v>145</v>
      </c>
      <c r="P92" s="25" t="s">
        <v>145</v>
      </c>
      <c r="Q92" s="214">
        <f t="shared" si="12"/>
        <v>0</v>
      </c>
    </row>
    <row r="93" spans="1:17" outlineLevel="2" x14ac:dyDescent="0.25">
      <c r="A93" s="103" t="s">
        <v>0</v>
      </c>
      <c r="B93" s="20" t="s">
        <v>417</v>
      </c>
      <c r="C93" s="5" t="s">
        <v>57</v>
      </c>
      <c r="D93" s="5" t="s">
        <v>235</v>
      </c>
      <c r="E93" s="25">
        <v>125</v>
      </c>
      <c r="F93" s="25">
        <v>125</v>
      </c>
      <c r="G93" s="25">
        <v>175</v>
      </c>
      <c r="H93" s="25">
        <v>149</v>
      </c>
      <c r="I93" s="25">
        <v>176</v>
      </c>
      <c r="J93" s="25">
        <v>143</v>
      </c>
      <c r="K93" s="25">
        <v>112</v>
      </c>
      <c r="L93" s="25">
        <v>99</v>
      </c>
      <c r="M93" s="25">
        <v>116</v>
      </c>
      <c r="N93" s="25">
        <v>149</v>
      </c>
      <c r="O93" s="25">
        <v>37</v>
      </c>
      <c r="P93" s="25" t="s">
        <v>145</v>
      </c>
      <c r="Q93" s="214">
        <f t="shared" si="12"/>
        <v>1406</v>
      </c>
    </row>
    <row r="94" spans="1:17" outlineLevel="2" x14ac:dyDescent="0.25">
      <c r="A94" s="103" t="s">
        <v>0</v>
      </c>
      <c r="B94" s="20" t="s">
        <v>417</v>
      </c>
      <c r="C94" s="5" t="s">
        <v>56</v>
      </c>
      <c r="D94" s="5" t="s">
        <v>235</v>
      </c>
      <c r="E94" s="25">
        <v>2</v>
      </c>
      <c r="F94" s="25">
        <v>3</v>
      </c>
      <c r="G94" s="25">
        <v>5</v>
      </c>
      <c r="H94" s="25">
        <v>3</v>
      </c>
      <c r="I94" s="25">
        <v>6</v>
      </c>
      <c r="J94" s="25">
        <v>3</v>
      </c>
      <c r="K94" s="25">
        <v>4</v>
      </c>
      <c r="L94" s="25">
        <v>3</v>
      </c>
      <c r="M94" s="25">
        <v>5</v>
      </c>
      <c r="N94" s="25">
        <v>4</v>
      </c>
      <c r="O94" s="25">
        <v>7</v>
      </c>
      <c r="P94" s="25">
        <v>10</v>
      </c>
      <c r="Q94" s="214">
        <f t="shared" si="12"/>
        <v>55</v>
      </c>
    </row>
    <row r="95" spans="1:17" outlineLevel="2" x14ac:dyDescent="0.25">
      <c r="A95" s="103" t="s">
        <v>0</v>
      </c>
      <c r="B95" s="20" t="s">
        <v>417</v>
      </c>
      <c r="C95" s="5" t="s">
        <v>55</v>
      </c>
      <c r="D95" s="5" t="s">
        <v>235</v>
      </c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14">
        <f t="shared" si="12"/>
        <v>0</v>
      </c>
    </row>
    <row r="96" spans="1:17" outlineLevel="2" x14ac:dyDescent="0.25">
      <c r="A96" s="103" t="s">
        <v>0</v>
      </c>
      <c r="B96" s="20" t="s">
        <v>417</v>
      </c>
      <c r="C96" s="5" t="s">
        <v>54</v>
      </c>
      <c r="D96" s="5" t="s">
        <v>235</v>
      </c>
      <c r="E96" s="25" t="s">
        <v>145</v>
      </c>
      <c r="F96" s="25" t="s">
        <v>145</v>
      </c>
      <c r="G96" s="25" t="s">
        <v>145</v>
      </c>
      <c r="H96" s="25" t="s">
        <v>145</v>
      </c>
      <c r="I96" s="25" t="s">
        <v>145</v>
      </c>
      <c r="J96" s="25" t="s">
        <v>145</v>
      </c>
      <c r="K96" s="25" t="s">
        <v>145</v>
      </c>
      <c r="L96" s="25" t="s">
        <v>145</v>
      </c>
      <c r="M96" s="25" t="s">
        <v>145</v>
      </c>
      <c r="N96" s="25" t="s">
        <v>145</v>
      </c>
      <c r="O96" s="25" t="s">
        <v>145</v>
      </c>
      <c r="P96" s="25" t="s">
        <v>145</v>
      </c>
      <c r="Q96" s="214">
        <f t="shared" si="12"/>
        <v>0</v>
      </c>
    </row>
    <row r="97" spans="1:17" outlineLevel="2" x14ac:dyDescent="0.25">
      <c r="A97" s="103" t="s">
        <v>0</v>
      </c>
      <c r="B97" s="20" t="s">
        <v>417</v>
      </c>
      <c r="C97" s="5" t="s">
        <v>53</v>
      </c>
      <c r="D97" s="5" t="s">
        <v>235</v>
      </c>
      <c r="E97" s="25" t="s">
        <v>145</v>
      </c>
      <c r="F97" s="25" t="s">
        <v>145</v>
      </c>
      <c r="G97" s="25" t="s">
        <v>145</v>
      </c>
      <c r="H97" s="25" t="s">
        <v>145</v>
      </c>
      <c r="I97" s="25" t="s">
        <v>145</v>
      </c>
      <c r="J97" s="25" t="s">
        <v>145</v>
      </c>
      <c r="K97" s="25" t="s">
        <v>145</v>
      </c>
      <c r="L97" s="25" t="s">
        <v>145</v>
      </c>
      <c r="M97" s="25" t="s">
        <v>145</v>
      </c>
      <c r="N97" s="25" t="s">
        <v>145</v>
      </c>
      <c r="O97" s="25" t="s">
        <v>145</v>
      </c>
      <c r="P97" s="25" t="s">
        <v>145</v>
      </c>
      <c r="Q97" s="214">
        <f t="shared" si="12"/>
        <v>0</v>
      </c>
    </row>
    <row r="98" spans="1:17" ht="15.75" outlineLevel="2" thickBot="1" x14ac:dyDescent="0.3">
      <c r="A98" s="103" t="s">
        <v>0</v>
      </c>
      <c r="B98" s="20" t="s">
        <v>417</v>
      </c>
      <c r="C98" s="5" t="s">
        <v>52</v>
      </c>
      <c r="D98" s="5" t="s">
        <v>235</v>
      </c>
      <c r="E98" s="25">
        <v>6</v>
      </c>
      <c r="F98" s="25">
        <v>6</v>
      </c>
      <c r="G98" s="25">
        <v>6</v>
      </c>
      <c r="H98" s="25">
        <v>6</v>
      </c>
      <c r="I98" s="25">
        <v>7</v>
      </c>
      <c r="J98" s="25">
        <v>7</v>
      </c>
      <c r="K98" s="25">
        <v>15</v>
      </c>
      <c r="L98" s="25">
        <v>7</v>
      </c>
      <c r="M98" s="25">
        <v>6</v>
      </c>
      <c r="N98" s="25">
        <v>8</v>
      </c>
      <c r="O98" s="25">
        <v>6</v>
      </c>
      <c r="P98" s="25">
        <v>17</v>
      </c>
      <c r="Q98" s="214">
        <f t="shared" si="12"/>
        <v>97</v>
      </c>
    </row>
    <row r="99" spans="1:17" ht="15.75" outlineLevel="1" thickBot="1" x14ac:dyDescent="0.3">
      <c r="A99" s="706"/>
      <c r="B99" s="707" t="s">
        <v>730</v>
      </c>
      <c r="C99" s="632"/>
      <c r="D99" s="632"/>
      <c r="E99" s="632">
        <f t="shared" ref="E99:Q99" si="14">SUBTOTAL(9,E91:E98)</f>
        <v>174</v>
      </c>
      <c r="F99" s="632">
        <f t="shared" si="14"/>
        <v>175</v>
      </c>
      <c r="G99" s="632">
        <f t="shared" si="14"/>
        <v>226</v>
      </c>
      <c r="H99" s="632">
        <f t="shared" si="14"/>
        <v>199</v>
      </c>
      <c r="I99" s="632">
        <f t="shared" si="14"/>
        <v>230</v>
      </c>
      <c r="J99" s="632">
        <f t="shared" si="14"/>
        <v>194</v>
      </c>
      <c r="K99" s="632">
        <f t="shared" si="14"/>
        <v>172</v>
      </c>
      <c r="L99" s="632">
        <f t="shared" si="14"/>
        <v>150</v>
      </c>
      <c r="M99" s="632">
        <f t="shared" si="14"/>
        <v>169</v>
      </c>
      <c r="N99" s="632">
        <f t="shared" si="14"/>
        <v>203</v>
      </c>
      <c r="O99" s="632">
        <f t="shared" si="14"/>
        <v>91</v>
      </c>
      <c r="P99" s="632">
        <f t="shared" si="14"/>
        <v>77</v>
      </c>
      <c r="Q99" s="708">
        <f t="shared" si="14"/>
        <v>2060</v>
      </c>
    </row>
    <row r="100" spans="1:17" outlineLevel="2" x14ac:dyDescent="0.25">
      <c r="A100" s="600" t="s">
        <v>0</v>
      </c>
      <c r="B100" s="415" t="s">
        <v>51</v>
      </c>
      <c r="C100" s="77" t="s">
        <v>22</v>
      </c>
      <c r="D100" s="77" t="s">
        <v>235</v>
      </c>
      <c r="E100" s="214" t="s">
        <v>145</v>
      </c>
      <c r="F100" s="214" t="s">
        <v>145</v>
      </c>
      <c r="G100" s="214" t="s">
        <v>145</v>
      </c>
      <c r="H100" s="214" t="s">
        <v>145</v>
      </c>
      <c r="I100" s="214" t="s">
        <v>145</v>
      </c>
      <c r="J100" s="214" t="s">
        <v>145</v>
      </c>
      <c r="K100" s="214" t="s">
        <v>145</v>
      </c>
      <c r="L100" s="214" t="s">
        <v>145</v>
      </c>
      <c r="M100" s="214" t="s">
        <v>145</v>
      </c>
      <c r="N100" s="214" t="s">
        <v>145</v>
      </c>
      <c r="O100" s="214" t="s">
        <v>145</v>
      </c>
      <c r="P100" s="214" t="s">
        <v>145</v>
      </c>
      <c r="Q100" s="214">
        <f t="shared" si="12"/>
        <v>0</v>
      </c>
    </row>
    <row r="101" spans="1:17" ht="15.75" outlineLevel="2" thickBot="1" x14ac:dyDescent="0.3">
      <c r="A101" s="103" t="s">
        <v>0</v>
      </c>
      <c r="B101" s="20" t="s">
        <v>51</v>
      </c>
      <c r="C101" s="5" t="s">
        <v>51</v>
      </c>
      <c r="D101" s="5" t="s">
        <v>235</v>
      </c>
      <c r="E101" s="25">
        <v>110</v>
      </c>
      <c r="F101" s="25">
        <v>110</v>
      </c>
      <c r="G101" s="25">
        <v>110</v>
      </c>
      <c r="H101" s="25">
        <v>110</v>
      </c>
      <c r="I101" s="25">
        <v>110</v>
      </c>
      <c r="J101" s="25">
        <v>110</v>
      </c>
      <c r="K101" s="25">
        <v>110</v>
      </c>
      <c r="L101" s="25">
        <v>110</v>
      </c>
      <c r="M101" s="25">
        <v>110</v>
      </c>
      <c r="N101" s="25">
        <v>110</v>
      </c>
      <c r="O101" s="25">
        <v>110</v>
      </c>
      <c r="P101" s="25">
        <v>110</v>
      </c>
      <c r="Q101" s="214">
        <f t="shared" si="12"/>
        <v>1320</v>
      </c>
    </row>
    <row r="102" spans="1:17" ht="15.75" outlineLevel="1" thickBot="1" x14ac:dyDescent="0.3">
      <c r="A102" s="706"/>
      <c r="B102" s="707" t="s">
        <v>668</v>
      </c>
      <c r="C102" s="632"/>
      <c r="D102" s="632"/>
      <c r="E102" s="632">
        <f t="shared" ref="E102:Q102" si="15">SUBTOTAL(9,E100:E101)</f>
        <v>110</v>
      </c>
      <c r="F102" s="632">
        <f t="shared" si="15"/>
        <v>110</v>
      </c>
      <c r="G102" s="632">
        <f t="shared" si="15"/>
        <v>110</v>
      </c>
      <c r="H102" s="632">
        <f t="shared" si="15"/>
        <v>110</v>
      </c>
      <c r="I102" s="632">
        <f t="shared" si="15"/>
        <v>110</v>
      </c>
      <c r="J102" s="632">
        <f t="shared" si="15"/>
        <v>110</v>
      </c>
      <c r="K102" s="632">
        <f t="shared" si="15"/>
        <v>110</v>
      </c>
      <c r="L102" s="632">
        <f t="shared" si="15"/>
        <v>110</v>
      </c>
      <c r="M102" s="632">
        <f t="shared" si="15"/>
        <v>110</v>
      </c>
      <c r="N102" s="632">
        <f t="shared" si="15"/>
        <v>110</v>
      </c>
      <c r="O102" s="632">
        <f t="shared" si="15"/>
        <v>110</v>
      </c>
      <c r="P102" s="632">
        <f t="shared" si="15"/>
        <v>110</v>
      </c>
      <c r="Q102" s="708">
        <f t="shared" si="15"/>
        <v>1320</v>
      </c>
    </row>
    <row r="103" spans="1:17" outlineLevel="2" x14ac:dyDescent="0.25">
      <c r="A103" s="600" t="s">
        <v>0</v>
      </c>
      <c r="B103" s="415" t="s">
        <v>415</v>
      </c>
      <c r="C103" s="77" t="s">
        <v>50</v>
      </c>
      <c r="D103" s="77" t="s">
        <v>235</v>
      </c>
      <c r="E103" s="214">
        <v>11</v>
      </c>
      <c r="F103" s="214">
        <v>11</v>
      </c>
      <c r="G103" s="214">
        <v>10</v>
      </c>
      <c r="H103" s="214">
        <v>12</v>
      </c>
      <c r="I103" s="214">
        <v>11</v>
      </c>
      <c r="J103" s="214">
        <v>10</v>
      </c>
      <c r="K103" s="214">
        <v>12</v>
      </c>
      <c r="L103" s="214">
        <v>13</v>
      </c>
      <c r="M103" s="214">
        <v>10</v>
      </c>
      <c r="N103" s="214">
        <v>12</v>
      </c>
      <c r="O103" s="214">
        <v>11</v>
      </c>
      <c r="P103" s="214">
        <v>13</v>
      </c>
      <c r="Q103" s="214">
        <f t="shared" si="12"/>
        <v>136</v>
      </c>
    </row>
    <row r="104" spans="1:17" outlineLevel="2" x14ac:dyDescent="0.25">
      <c r="A104" s="103" t="s">
        <v>0</v>
      </c>
      <c r="B104" s="20" t="s">
        <v>415</v>
      </c>
      <c r="C104" s="5" t="s">
        <v>49</v>
      </c>
      <c r="D104" s="5" t="s">
        <v>235</v>
      </c>
      <c r="E104" s="25" t="s">
        <v>145</v>
      </c>
      <c r="F104" s="25" t="s">
        <v>145</v>
      </c>
      <c r="G104" s="25" t="s">
        <v>145</v>
      </c>
      <c r="H104" s="25" t="s">
        <v>145</v>
      </c>
      <c r="I104" s="25" t="s">
        <v>145</v>
      </c>
      <c r="J104" s="25" t="s">
        <v>145</v>
      </c>
      <c r="K104" s="25" t="s">
        <v>145</v>
      </c>
      <c r="L104" s="25" t="s">
        <v>145</v>
      </c>
      <c r="M104" s="25" t="s">
        <v>145</v>
      </c>
      <c r="N104" s="25" t="s">
        <v>145</v>
      </c>
      <c r="O104" s="25" t="s">
        <v>145</v>
      </c>
      <c r="P104" s="25" t="s">
        <v>145</v>
      </c>
      <c r="Q104" s="214">
        <f t="shared" si="12"/>
        <v>0</v>
      </c>
    </row>
    <row r="105" spans="1:17" outlineLevel="2" x14ac:dyDescent="0.25">
      <c r="A105" s="103" t="s">
        <v>0</v>
      </c>
      <c r="B105" s="20" t="s">
        <v>415</v>
      </c>
      <c r="C105" s="5" t="s">
        <v>48</v>
      </c>
      <c r="D105" s="5" t="s">
        <v>235</v>
      </c>
      <c r="E105" s="25">
        <v>130</v>
      </c>
      <c r="F105" s="25">
        <v>130</v>
      </c>
      <c r="G105" s="25">
        <v>110</v>
      </c>
      <c r="H105" s="25">
        <v>120</v>
      </c>
      <c r="I105" s="25">
        <v>135</v>
      </c>
      <c r="J105" s="25">
        <v>200</v>
      </c>
      <c r="K105" s="25">
        <v>220</v>
      </c>
      <c r="L105" s="25">
        <v>234</v>
      </c>
      <c r="M105" s="25">
        <v>180</v>
      </c>
      <c r="N105" s="25">
        <v>195</v>
      </c>
      <c r="O105" s="25">
        <v>230</v>
      </c>
      <c r="P105" s="25">
        <v>240</v>
      </c>
      <c r="Q105" s="214">
        <f t="shared" si="12"/>
        <v>2124</v>
      </c>
    </row>
    <row r="106" spans="1:17" outlineLevel="2" x14ac:dyDescent="0.25">
      <c r="A106" s="103" t="s">
        <v>0</v>
      </c>
      <c r="B106" s="20" t="s">
        <v>415</v>
      </c>
      <c r="C106" s="5" t="s">
        <v>47</v>
      </c>
      <c r="D106" s="5" t="s">
        <v>235</v>
      </c>
      <c r="E106" s="25">
        <v>25</v>
      </c>
      <c r="F106" s="25">
        <v>25</v>
      </c>
      <c r="G106" s="25">
        <v>27</v>
      </c>
      <c r="H106" s="25">
        <v>23</v>
      </c>
      <c r="I106" s="25">
        <v>21</v>
      </c>
      <c r="J106" s="25">
        <v>20</v>
      </c>
      <c r="K106" s="25">
        <v>24</v>
      </c>
      <c r="L106" s="25">
        <v>24</v>
      </c>
      <c r="M106" s="25">
        <v>30</v>
      </c>
      <c r="N106" s="25">
        <v>30</v>
      </c>
      <c r="O106" s="25">
        <v>32</v>
      </c>
      <c r="P106" s="25">
        <v>35</v>
      </c>
      <c r="Q106" s="214">
        <f t="shared" si="12"/>
        <v>316</v>
      </c>
    </row>
    <row r="107" spans="1:17" outlineLevel="2" x14ac:dyDescent="0.25">
      <c r="A107" s="103" t="s">
        <v>0</v>
      </c>
      <c r="B107" s="20" t="s">
        <v>415</v>
      </c>
      <c r="C107" s="5" t="s">
        <v>12</v>
      </c>
      <c r="D107" s="5" t="s">
        <v>235</v>
      </c>
      <c r="E107" s="25" t="s">
        <v>145</v>
      </c>
      <c r="F107" s="25" t="s">
        <v>145</v>
      </c>
      <c r="G107" s="25" t="s">
        <v>145</v>
      </c>
      <c r="H107" s="25" t="s">
        <v>145</v>
      </c>
      <c r="I107" s="25" t="s">
        <v>145</v>
      </c>
      <c r="J107" s="25" t="s">
        <v>145</v>
      </c>
      <c r="K107" s="25" t="s">
        <v>145</v>
      </c>
      <c r="L107" s="25" t="s">
        <v>145</v>
      </c>
      <c r="M107" s="25" t="s">
        <v>145</v>
      </c>
      <c r="N107" s="25" t="s">
        <v>145</v>
      </c>
      <c r="O107" s="25" t="s">
        <v>145</v>
      </c>
      <c r="P107" s="25" t="s">
        <v>145</v>
      </c>
      <c r="Q107" s="214">
        <f t="shared" si="12"/>
        <v>0</v>
      </c>
    </row>
    <row r="108" spans="1:17" outlineLevel="2" x14ac:dyDescent="0.25">
      <c r="A108" s="103" t="s">
        <v>0</v>
      </c>
      <c r="B108" s="20" t="s">
        <v>415</v>
      </c>
      <c r="C108" s="5" t="s">
        <v>46</v>
      </c>
      <c r="D108" s="5" t="s">
        <v>235</v>
      </c>
      <c r="E108" s="25">
        <v>30</v>
      </c>
      <c r="F108" s="25">
        <v>30</v>
      </c>
      <c r="G108" s="25">
        <v>30</v>
      </c>
      <c r="H108" s="25">
        <v>35</v>
      </c>
      <c r="I108" s="25">
        <v>40</v>
      </c>
      <c r="J108" s="25">
        <v>40</v>
      </c>
      <c r="K108" s="25">
        <v>40</v>
      </c>
      <c r="L108" s="25">
        <v>30</v>
      </c>
      <c r="M108" s="25">
        <v>30</v>
      </c>
      <c r="N108" s="25">
        <v>30</v>
      </c>
      <c r="O108" s="25">
        <v>35</v>
      </c>
      <c r="P108" s="25">
        <v>50</v>
      </c>
      <c r="Q108" s="214">
        <f t="shared" si="12"/>
        <v>420</v>
      </c>
    </row>
    <row r="109" spans="1:17" outlineLevel="2" x14ac:dyDescent="0.25">
      <c r="A109" s="103" t="s">
        <v>0</v>
      </c>
      <c r="B109" s="20" t="s">
        <v>415</v>
      </c>
      <c r="C109" s="5" t="s">
        <v>45</v>
      </c>
      <c r="D109" s="5" t="s">
        <v>235</v>
      </c>
      <c r="E109" s="25">
        <v>25</v>
      </c>
      <c r="F109" s="25">
        <v>25</v>
      </c>
      <c r="G109" s="25">
        <v>22</v>
      </c>
      <c r="H109" s="25">
        <v>26</v>
      </c>
      <c r="I109" s="25">
        <v>28</v>
      </c>
      <c r="J109" s="25">
        <v>30</v>
      </c>
      <c r="K109" s="25">
        <v>27</v>
      </c>
      <c r="L109" s="25">
        <v>23</v>
      </c>
      <c r="M109" s="25">
        <v>29</v>
      </c>
      <c r="N109" s="25">
        <v>32</v>
      </c>
      <c r="O109" s="25">
        <v>35</v>
      </c>
      <c r="P109" s="25">
        <v>37</v>
      </c>
      <c r="Q109" s="214">
        <f t="shared" si="12"/>
        <v>339</v>
      </c>
    </row>
    <row r="110" spans="1:17" outlineLevel="2" x14ac:dyDescent="0.25">
      <c r="A110" s="103" t="s">
        <v>0</v>
      </c>
      <c r="B110" s="20" t="s">
        <v>415</v>
      </c>
      <c r="C110" s="5" t="s">
        <v>44</v>
      </c>
      <c r="D110" s="5" t="s">
        <v>235</v>
      </c>
      <c r="E110" s="25">
        <v>100</v>
      </c>
      <c r="F110" s="25">
        <v>100</v>
      </c>
      <c r="G110" s="25">
        <v>105</v>
      </c>
      <c r="H110" s="25">
        <v>102</v>
      </c>
      <c r="I110" s="25">
        <v>135</v>
      </c>
      <c r="J110" s="25">
        <v>130</v>
      </c>
      <c r="K110" s="25">
        <v>121</v>
      </c>
      <c r="L110" s="25">
        <v>97</v>
      </c>
      <c r="M110" s="25">
        <v>80</v>
      </c>
      <c r="N110" s="25">
        <v>95</v>
      </c>
      <c r="O110" s="25">
        <v>105</v>
      </c>
      <c r="P110" s="25">
        <v>240</v>
      </c>
      <c r="Q110" s="214">
        <f t="shared" si="12"/>
        <v>1410</v>
      </c>
    </row>
    <row r="111" spans="1:17" outlineLevel="2" x14ac:dyDescent="0.25">
      <c r="A111" s="103" t="s">
        <v>0</v>
      </c>
      <c r="B111" s="20" t="s">
        <v>415</v>
      </c>
      <c r="C111" s="5" t="s">
        <v>43</v>
      </c>
      <c r="D111" s="5" t="s">
        <v>235</v>
      </c>
      <c r="E111" s="25" t="s">
        <v>145</v>
      </c>
      <c r="F111" s="25" t="s">
        <v>145</v>
      </c>
      <c r="G111" s="25" t="s">
        <v>145</v>
      </c>
      <c r="H111" s="25" t="s">
        <v>145</v>
      </c>
      <c r="I111" s="25" t="s">
        <v>145</v>
      </c>
      <c r="J111" s="25" t="s">
        <v>145</v>
      </c>
      <c r="K111" s="25" t="s">
        <v>145</v>
      </c>
      <c r="L111" s="25" t="s">
        <v>145</v>
      </c>
      <c r="M111" s="25" t="s">
        <v>145</v>
      </c>
      <c r="N111" s="25" t="s">
        <v>145</v>
      </c>
      <c r="O111" s="25" t="s">
        <v>145</v>
      </c>
      <c r="P111" s="25" t="s">
        <v>145</v>
      </c>
      <c r="Q111" s="214">
        <f t="shared" si="12"/>
        <v>0</v>
      </c>
    </row>
    <row r="112" spans="1:17" ht="15.75" outlineLevel="2" thickBot="1" x14ac:dyDescent="0.3">
      <c r="A112" s="103" t="s">
        <v>0</v>
      </c>
      <c r="B112" s="20" t="s">
        <v>415</v>
      </c>
      <c r="C112" s="5" t="s">
        <v>42</v>
      </c>
      <c r="D112" s="5" t="s">
        <v>235</v>
      </c>
      <c r="E112" s="25">
        <v>4</v>
      </c>
      <c r="F112" s="25">
        <v>4</v>
      </c>
      <c r="G112" s="25">
        <v>4</v>
      </c>
      <c r="H112" s="25">
        <v>4</v>
      </c>
      <c r="I112" s="25">
        <v>4</v>
      </c>
      <c r="J112" s="25">
        <v>4</v>
      </c>
      <c r="K112" s="25">
        <v>4</v>
      </c>
      <c r="L112" s="25">
        <v>4</v>
      </c>
      <c r="M112" s="25">
        <v>9</v>
      </c>
      <c r="N112" s="25">
        <v>4</v>
      </c>
      <c r="O112" s="25">
        <v>4</v>
      </c>
      <c r="P112" s="25">
        <v>4</v>
      </c>
      <c r="Q112" s="214">
        <f t="shared" si="12"/>
        <v>53</v>
      </c>
    </row>
    <row r="113" spans="1:17" ht="15.75" outlineLevel="1" thickBot="1" x14ac:dyDescent="0.3">
      <c r="A113" s="706"/>
      <c r="B113" s="707" t="s">
        <v>728</v>
      </c>
      <c r="C113" s="632"/>
      <c r="D113" s="632"/>
      <c r="E113" s="632">
        <f t="shared" ref="E113:Q113" si="16">SUBTOTAL(9,E103:E112)</f>
        <v>325</v>
      </c>
      <c r="F113" s="632">
        <f t="shared" si="16"/>
        <v>325</v>
      </c>
      <c r="G113" s="632">
        <f t="shared" si="16"/>
        <v>308</v>
      </c>
      <c r="H113" s="632">
        <f t="shared" si="16"/>
        <v>322</v>
      </c>
      <c r="I113" s="632">
        <f t="shared" si="16"/>
        <v>374</v>
      </c>
      <c r="J113" s="632">
        <f t="shared" si="16"/>
        <v>434</v>
      </c>
      <c r="K113" s="632">
        <f t="shared" si="16"/>
        <v>448</v>
      </c>
      <c r="L113" s="632">
        <f t="shared" si="16"/>
        <v>425</v>
      </c>
      <c r="M113" s="632">
        <f t="shared" si="16"/>
        <v>368</v>
      </c>
      <c r="N113" s="632">
        <f t="shared" si="16"/>
        <v>398</v>
      </c>
      <c r="O113" s="632">
        <f t="shared" si="16"/>
        <v>452</v>
      </c>
      <c r="P113" s="632">
        <f t="shared" si="16"/>
        <v>619</v>
      </c>
      <c r="Q113" s="708">
        <f t="shared" si="16"/>
        <v>4798</v>
      </c>
    </row>
    <row r="114" spans="1:17" outlineLevel="2" x14ac:dyDescent="0.25">
      <c r="A114" s="600" t="s">
        <v>0</v>
      </c>
      <c r="B114" s="415" t="s">
        <v>724</v>
      </c>
      <c r="C114" s="77" t="s">
        <v>41</v>
      </c>
      <c r="D114" s="77" t="s">
        <v>235</v>
      </c>
      <c r="E114" s="214">
        <v>86</v>
      </c>
      <c r="F114" s="214">
        <v>86</v>
      </c>
      <c r="G114" s="214">
        <v>86</v>
      </c>
      <c r="H114" s="214">
        <v>86</v>
      </c>
      <c r="I114" s="214">
        <v>86</v>
      </c>
      <c r="J114" s="214">
        <v>128</v>
      </c>
      <c r="K114" s="214">
        <v>86</v>
      </c>
      <c r="L114" s="214">
        <v>86</v>
      </c>
      <c r="M114" s="214">
        <v>86</v>
      </c>
      <c r="N114" s="214">
        <v>86</v>
      </c>
      <c r="O114" s="214">
        <v>105</v>
      </c>
      <c r="P114" s="214">
        <v>155</v>
      </c>
      <c r="Q114" s="214">
        <f t="shared" si="12"/>
        <v>1162</v>
      </c>
    </row>
    <row r="115" spans="1:17" outlineLevel="2" x14ac:dyDescent="0.25">
      <c r="A115" s="103" t="s">
        <v>0</v>
      </c>
      <c r="B115" s="20" t="s">
        <v>724</v>
      </c>
      <c r="C115" s="5" t="s">
        <v>40</v>
      </c>
      <c r="D115" s="5" t="s">
        <v>235</v>
      </c>
      <c r="E115" s="25">
        <v>40</v>
      </c>
      <c r="F115" s="25">
        <v>40</v>
      </c>
      <c r="G115" s="25">
        <v>35</v>
      </c>
      <c r="H115" s="25">
        <v>38</v>
      </c>
      <c r="I115" s="25">
        <v>45</v>
      </c>
      <c r="J115" s="25">
        <v>50</v>
      </c>
      <c r="K115" s="25">
        <v>40</v>
      </c>
      <c r="L115" s="25">
        <v>43</v>
      </c>
      <c r="M115" s="25">
        <v>46</v>
      </c>
      <c r="N115" s="25">
        <v>38</v>
      </c>
      <c r="O115" s="25">
        <v>44</v>
      </c>
      <c r="P115" s="25">
        <v>60</v>
      </c>
      <c r="Q115" s="214">
        <f t="shared" si="12"/>
        <v>519</v>
      </c>
    </row>
    <row r="116" spans="1:17" outlineLevel="2" x14ac:dyDescent="0.25">
      <c r="A116" s="103" t="s">
        <v>0</v>
      </c>
      <c r="B116" s="20" t="s">
        <v>724</v>
      </c>
      <c r="C116" s="5" t="s">
        <v>39</v>
      </c>
      <c r="D116" s="5" t="s">
        <v>235</v>
      </c>
      <c r="E116" s="25">
        <v>8</v>
      </c>
      <c r="F116" s="25">
        <v>8</v>
      </c>
      <c r="G116" s="25">
        <v>9</v>
      </c>
      <c r="H116" s="25">
        <v>10</v>
      </c>
      <c r="I116" s="25">
        <v>10</v>
      </c>
      <c r="J116" s="25">
        <v>9</v>
      </c>
      <c r="K116" s="25">
        <v>10</v>
      </c>
      <c r="L116" s="25">
        <v>10</v>
      </c>
      <c r="M116" s="25">
        <v>8</v>
      </c>
      <c r="N116" s="25">
        <v>10</v>
      </c>
      <c r="O116" s="25">
        <v>9</v>
      </c>
      <c r="P116" s="25">
        <v>12</v>
      </c>
      <c r="Q116" s="214">
        <f t="shared" ref="Q116:Q134" si="17">SUM(E116:P116)</f>
        <v>113</v>
      </c>
    </row>
    <row r="117" spans="1:17" outlineLevel="2" x14ac:dyDescent="0.25">
      <c r="A117" s="103" t="s">
        <v>0</v>
      </c>
      <c r="B117" s="20" t="s">
        <v>724</v>
      </c>
      <c r="C117" s="5" t="s">
        <v>38</v>
      </c>
      <c r="D117" s="5" t="s">
        <v>235</v>
      </c>
      <c r="E117" s="25">
        <v>5</v>
      </c>
      <c r="F117" s="25">
        <v>5</v>
      </c>
      <c r="G117" s="25">
        <v>5</v>
      </c>
      <c r="H117" s="25">
        <v>3</v>
      </c>
      <c r="I117" s="25">
        <v>4</v>
      </c>
      <c r="J117" s="25">
        <v>5</v>
      </c>
      <c r="K117" s="25">
        <v>4</v>
      </c>
      <c r="L117" s="25">
        <v>4</v>
      </c>
      <c r="M117" s="25">
        <v>5</v>
      </c>
      <c r="N117" s="25">
        <v>4</v>
      </c>
      <c r="O117" s="25">
        <v>4</v>
      </c>
      <c r="P117" s="25">
        <v>4</v>
      </c>
      <c r="Q117" s="214">
        <f t="shared" si="17"/>
        <v>52</v>
      </c>
    </row>
    <row r="118" spans="1:17" outlineLevel="2" x14ac:dyDescent="0.25">
      <c r="A118" s="103" t="s">
        <v>0</v>
      </c>
      <c r="B118" s="20" t="s">
        <v>724</v>
      </c>
      <c r="C118" s="5" t="s">
        <v>37</v>
      </c>
      <c r="D118" s="5" t="s">
        <v>235</v>
      </c>
      <c r="E118" s="25">
        <v>99</v>
      </c>
      <c r="F118" s="25">
        <v>99</v>
      </c>
      <c r="G118" s="25">
        <v>212</v>
      </c>
      <c r="H118" s="25">
        <v>70</v>
      </c>
      <c r="I118" s="25">
        <v>480</v>
      </c>
      <c r="J118" s="25">
        <v>128</v>
      </c>
      <c r="K118" s="25">
        <v>86</v>
      </c>
      <c r="L118" s="25">
        <v>72</v>
      </c>
      <c r="M118" s="25">
        <v>126</v>
      </c>
      <c r="N118" s="25">
        <v>237</v>
      </c>
      <c r="O118" s="25">
        <v>260</v>
      </c>
      <c r="P118" s="25">
        <v>275</v>
      </c>
      <c r="Q118" s="214">
        <f t="shared" si="17"/>
        <v>2144</v>
      </c>
    </row>
    <row r="119" spans="1:17" outlineLevel="2" x14ac:dyDescent="0.25">
      <c r="A119" s="103" t="s">
        <v>0</v>
      </c>
      <c r="B119" s="20" t="s">
        <v>724</v>
      </c>
      <c r="C119" s="5" t="s">
        <v>36</v>
      </c>
      <c r="D119" s="5" t="s">
        <v>235</v>
      </c>
      <c r="E119" s="25">
        <v>70</v>
      </c>
      <c r="F119" s="25">
        <v>70</v>
      </c>
      <c r="G119" s="25">
        <v>70</v>
      </c>
      <c r="H119" s="25">
        <v>70</v>
      </c>
      <c r="I119" s="25">
        <v>100</v>
      </c>
      <c r="J119" s="25">
        <v>100</v>
      </c>
      <c r="K119" s="25">
        <v>100</v>
      </c>
      <c r="L119" s="25">
        <v>70</v>
      </c>
      <c r="M119" s="25">
        <v>70</v>
      </c>
      <c r="N119" s="25">
        <v>70</v>
      </c>
      <c r="O119" s="25">
        <v>100</v>
      </c>
      <c r="P119" s="25">
        <v>100</v>
      </c>
      <c r="Q119" s="214">
        <f t="shared" si="17"/>
        <v>990</v>
      </c>
    </row>
    <row r="120" spans="1:17" outlineLevel="2" x14ac:dyDescent="0.25">
      <c r="A120" s="103" t="s">
        <v>0</v>
      </c>
      <c r="B120" s="20" t="s">
        <v>724</v>
      </c>
      <c r="C120" s="5" t="s">
        <v>35</v>
      </c>
      <c r="D120" s="5" t="s">
        <v>235</v>
      </c>
      <c r="E120" s="25">
        <v>22</v>
      </c>
      <c r="F120" s="25">
        <v>22</v>
      </c>
      <c r="G120" s="25">
        <v>21</v>
      </c>
      <c r="H120" s="25">
        <v>23</v>
      </c>
      <c r="I120" s="25">
        <v>25</v>
      </c>
      <c r="J120" s="25">
        <v>32</v>
      </c>
      <c r="K120" s="25">
        <v>25</v>
      </c>
      <c r="L120" s="25">
        <v>25</v>
      </c>
      <c r="M120" s="25">
        <v>23</v>
      </c>
      <c r="N120" s="25">
        <v>23</v>
      </c>
      <c r="O120" s="25">
        <v>24</v>
      </c>
      <c r="P120" s="25">
        <v>35</v>
      </c>
      <c r="Q120" s="214">
        <f t="shared" si="17"/>
        <v>300</v>
      </c>
    </row>
    <row r="121" spans="1:17" outlineLevel="2" x14ac:dyDescent="0.25">
      <c r="A121" s="103" t="s">
        <v>0</v>
      </c>
      <c r="B121" s="20" t="s">
        <v>724</v>
      </c>
      <c r="C121" s="5" t="s">
        <v>34</v>
      </c>
      <c r="D121" s="5" t="s">
        <v>235</v>
      </c>
      <c r="E121" s="25">
        <v>100</v>
      </c>
      <c r="F121" s="25">
        <v>100</v>
      </c>
      <c r="G121" s="25">
        <v>40</v>
      </c>
      <c r="H121" s="25" t="s">
        <v>145</v>
      </c>
      <c r="I121" s="25">
        <v>100</v>
      </c>
      <c r="J121" s="25">
        <v>30</v>
      </c>
      <c r="K121" s="25">
        <v>100</v>
      </c>
      <c r="L121" s="25">
        <v>3</v>
      </c>
      <c r="M121" s="25">
        <v>35</v>
      </c>
      <c r="N121" s="25">
        <v>40</v>
      </c>
      <c r="O121" s="25">
        <v>42</v>
      </c>
      <c r="P121" s="25">
        <v>51</v>
      </c>
      <c r="Q121" s="214">
        <f t="shared" si="17"/>
        <v>641</v>
      </c>
    </row>
    <row r="122" spans="1:17" outlineLevel="2" x14ac:dyDescent="0.25">
      <c r="A122" s="103" t="s">
        <v>0</v>
      </c>
      <c r="B122" s="20" t="s">
        <v>724</v>
      </c>
      <c r="C122" s="5" t="s">
        <v>33</v>
      </c>
      <c r="D122" s="5" t="s">
        <v>235</v>
      </c>
      <c r="E122" s="25">
        <v>160</v>
      </c>
      <c r="F122" s="25">
        <v>160</v>
      </c>
      <c r="G122" s="25">
        <v>158</v>
      </c>
      <c r="H122" s="25">
        <v>252</v>
      </c>
      <c r="I122" s="25">
        <v>141</v>
      </c>
      <c r="J122" s="25">
        <v>361</v>
      </c>
      <c r="K122" s="25">
        <v>155</v>
      </c>
      <c r="L122" s="25">
        <v>155</v>
      </c>
      <c r="M122" s="25">
        <v>160</v>
      </c>
      <c r="N122" s="25">
        <v>160</v>
      </c>
      <c r="O122" s="25">
        <v>200</v>
      </c>
      <c r="P122" s="25">
        <v>450</v>
      </c>
      <c r="Q122" s="214">
        <f t="shared" si="17"/>
        <v>2512</v>
      </c>
    </row>
    <row r="123" spans="1:17" ht="15.75" outlineLevel="2" thickBot="1" x14ac:dyDescent="0.3">
      <c r="A123" s="103" t="s">
        <v>0</v>
      </c>
      <c r="B123" s="20" t="s">
        <v>724</v>
      </c>
      <c r="C123" s="5" t="s">
        <v>32</v>
      </c>
      <c r="D123" s="5" t="s">
        <v>235</v>
      </c>
      <c r="E123" s="25">
        <v>10</v>
      </c>
      <c r="F123" s="25">
        <v>10</v>
      </c>
      <c r="G123" s="25">
        <v>12</v>
      </c>
      <c r="H123" s="25">
        <v>11</v>
      </c>
      <c r="I123" s="25">
        <v>10</v>
      </c>
      <c r="J123" s="25">
        <v>20</v>
      </c>
      <c r="K123" s="25">
        <v>15</v>
      </c>
      <c r="L123" s="25">
        <v>10</v>
      </c>
      <c r="M123" s="25">
        <v>10</v>
      </c>
      <c r="N123" s="25">
        <v>10</v>
      </c>
      <c r="O123" s="25">
        <v>11</v>
      </c>
      <c r="P123" s="25">
        <v>50</v>
      </c>
      <c r="Q123" s="214">
        <f t="shared" si="17"/>
        <v>179</v>
      </c>
    </row>
    <row r="124" spans="1:17" ht="15.75" outlineLevel="1" thickBot="1" x14ac:dyDescent="0.3">
      <c r="A124" s="706"/>
      <c r="B124" s="707" t="s">
        <v>727</v>
      </c>
      <c r="C124" s="632"/>
      <c r="D124" s="632"/>
      <c r="E124" s="632">
        <f t="shared" ref="E124:Q124" si="18">SUBTOTAL(9,E114:E123)</f>
        <v>600</v>
      </c>
      <c r="F124" s="632">
        <f t="shared" si="18"/>
        <v>600</v>
      </c>
      <c r="G124" s="632">
        <f t="shared" si="18"/>
        <v>648</v>
      </c>
      <c r="H124" s="632">
        <f t="shared" si="18"/>
        <v>563</v>
      </c>
      <c r="I124" s="632">
        <f t="shared" si="18"/>
        <v>1001</v>
      </c>
      <c r="J124" s="632">
        <f t="shared" si="18"/>
        <v>863</v>
      </c>
      <c r="K124" s="632">
        <f t="shared" si="18"/>
        <v>621</v>
      </c>
      <c r="L124" s="632">
        <f t="shared" si="18"/>
        <v>478</v>
      </c>
      <c r="M124" s="632">
        <f t="shared" si="18"/>
        <v>569</v>
      </c>
      <c r="N124" s="632">
        <f t="shared" si="18"/>
        <v>678</v>
      </c>
      <c r="O124" s="632">
        <f t="shared" si="18"/>
        <v>799</v>
      </c>
      <c r="P124" s="632">
        <f t="shared" si="18"/>
        <v>1192</v>
      </c>
      <c r="Q124" s="708">
        <f t="shared" si="18"/>
        <v>8612</v>
      </c>
    </row>
    <row r="125" spans="1:17" outlineLevel="2" x14ac:dyDescent="0.25">
      <c r="A125" s="600" t="s">
        <v>0</v>
      </c>
      <c r="B125" s="415" t="s">
        <v>23</v>
      </c>
      <c r="C125" s="77" t="s">
        <v>31</v>
      </c>
      <c r="D125" s="77" t="s">
        <v>235</v>
      </c>
      <c r="E125" s="214">
        <v>12</v>
      </c>
      <c r="F125" s="214">
        <v>12</v>
      </c>
      <c r="G125" s="214">
        <v>12</v>
      </c>
      <c r="H125" s="214">
        <v>10</v>
      </c>
      <c r="I125" s="214">
        <v>10</v>
      </c>
      <c r="J125" s="214">
        <v>13</v>
      </c>
      <c r="K125" s="214">
        <v>15</v>
      </c>
      <c r="L125" s="214">
        <v>15</v>
      </c>
      <c r="M125" s="214">
        <v>13</v>
      </c>
      <c r="N125" s="214">
        <v>13</v>
      </c>
      <c r="O125" s="214">
        <v>15</v>
      </c>
      <c r="P125" s="214">
        <v>15</v>
      </c>
      <c r="Q125" s="214">
        <f t="shared" si="17"/>
        <v>155</v>
      </c>
    </row>
    <row r="126" spans="1:17" outlineLevel="2" x14ac:dyDescent="0.25">
      <c r="A126" s="103" t="s">
        <v>0</v>
      </c>
      <c r="B126" s="20" t="s">
        <v>23</v>
      </c>
      <c r="C126" s="5" t="s">
        <v>30</v>
      </c>
      <c r="D126" s="5" t="s">
        <v>235</v>
      </c>
      <c r="E126" s="25">
        <v>2</v>
      </c>
      <c r="F126" s="25">
        <v>2</v>
      </c>
      <c r="G126" s="25">
        <v>2</v>
      </c>
      <c r="H126" s="25">
        <v>2</v>
      </c>
      <c r="I126" s="25">
        <v>2</v>
      </c>
      <c r="J126" s="25">
        <v>3</v>
      </c>
      <c r="K126" s="25">
        <v>3</v>
      </c>
      <c r="L126" s="25">
        <v>2</v>
      </c>
      <c r="M126" s="25">
        <v>3</v>
      </c>
      <c r="N126" s="25">
        <v>3</v>
      </c>
      <c r="O126" s="25">
        <v>3</v>
      </c>
      <c r="P126" s="25">
        <v>3</v>
      </c>
      <c r="Q126" s="214">
        <f t="shared" si="17"/>
        <v>30</v>
      </c>
    </row>
    <row r="127" spans="1:17" outlineLevel="2" x14ac:dyDescent="0.25">
      <c r="A127" s="103" t="s">
        <v>0</v>
      </c>
      <c r="B127" s="20" t="s">
        <v>23</v>
      </c>
      <c r="C127" s="5" t="s">
        <v>29</v>
      </c>
      <c r="D127" s="5" t="s">
        <v>235</v>
      </c>
      <c r="E127" s="25">
        <v>8</v>
      </c>
      <c r="F127" s="25">
        <v>8</v>
      </c>
      <c r="G127" s="25">
        <v>7</v>
      </c>
      <c r="H127" s="25">
        <v>8</v>
      </c>
      <c r="I127" s="25">
        <v>7</v>
      </c>
      <c r="J127" s="25">
        <v>10</v>
      </c>
      <c r="K127" s="25">
        <v>9</v>
      </c>
      <c r="L127" s="25">
        <v>9</v>
      </c>
      <c r="M127" s="25">
        <v>10</v>
      </c>
      <c r="N127" s="25">
        <v>10</v>
      </c>
      <c r="O127" s="25">
        <v>11</v>
      </c>
      <c r="P127" s="25">
        <v>12</v>
      </c>
      <c r="Q127" s="214">
        <f t="shared" si="17"/>
        <v>109</v>
      </c>
    </row>
    <row r="128" spans="1:17" outlineLevel="2" x14ac:dyDescent="0.25">
      <c r="A128" s="103" t="s">
        <v>0</v>
      </c>
      <c r="B128" s="20" t="s">
        <v>23</v>
      </c>
      <c r="C128" s="5" t="s">
        <v>28</v>
      </c>
      <c r="D128" s="5" t="s">
        <v>235</v>
      </c>
      <c r="E128" s="25" t="s">
        <v>145</v>
      </c>
      <c r="F128" s="25" t="s">
        <v>145</v>
      </c>
      <c r="G128" s="25" t="s">
        <v>145</v>
      </c>
      <c r="H128" s="25" t="s">
        <v>145</v>
      </c>
      <c r="I128" s="25" t="s">
        <v>145</v>
      </c>
      <c r="J128" s="25" t="s">
        <v>145</v>
      </c>
      <c r="K128" s="25" t="s">
        <v>145</v>
      </c>
      <c r="L128" s="25" t="s">
        <v>145</v>
      </c>
      <c r="M128" s="25" t="s">
        <v>145</v>
      </c>
      <c r="N128" s="25" t="s">
        <v>145</v>
      </c>
      <c r="O128" s="25" t="s">
        <v>145</v>
      </c>
      <c r="P128" s="25" t="s">
        <v>145</v>
      </c>
      <c r="Q128" s="214">
        <f t="shared" si="17"/>
        <v>0</v>
      </c>
    </row>
    <row r="129" spans="1:17" outlineLevel="2" x14ac:dyDescent="0.25">
      <c r="A129" s="103" t="s">
        <v>0</v>
      </c>
      <c r="B129" s="20" t="s">
        <v>23</v>
      </c>
      <c r="C129" s="5" t="s">
        <v>27</v>
      </c>
      <c r="D129" s="5" t="s">
        <v>235</v>
      </c>
      <c r="E129" s="25">
        <v>6</v>
      </c>
      <c r="F129" s="25">
        <v>6</v>
      </c>
      <c r="G129" s="25">
        <v>6</v>
      </c>
      <c r="H129" s="25">
        <v>7</v>
      </c>
      <c r="I129" s="25">
        <v>8</v>
      </c>
      <c r="J129" s="25">
        <v>5</v>
      </c>
      <c r="K129" s="25">
        <v>6</v>
      </c>
      <c r="L129" s="25">
        <v>7</v>
      </c>
      <c r="M129" s="25">
        <v>6</v>
      </c>
      <c r="N129" s="25">
        <v>5</v>
      </c>
      <c r="O129" s="25">
        <v>7</v>
      </c>
      <c r="P129" s="25">
        <v>6</v>
      </c>
      <c r="Q129" s="214">
        <f t="shared" si="17"/>
        <v>75</v>
      </c>
    </row>
    <row r="130" spans="1:17" outlineLevel="2" x14ac:dyDescent="0.25">
      <c r="A130" s="103" t="s">
        <v>0</v>
      </c>
      <c r="B130" s="20" t="s">
        <v>23</v>
      </c>
      <c r="C130" s="5" t="s">
        <v>26</v>
      </c>
      <c r="D130" s="5" t="s">
        <v>235</v>
      </c>
      <c r="E130" s="25" t="s">
        <v>145</v>
      </c>
      <c r="F130" s="25" t="s">
        <v>145</v>
      </c>
      <c r="G130" s="25" t="s">
        <v>145</v>
      </c>
      <c r="H130" s="25" t="s">
        <v>145</v>
      </c>
      <c r="I130" s="25" t="s">
        <v>145</v>
      </c>
      <c r="J130" s="25" t="s">
        <v>145</v>
      </c>
      <c r="K130" s="25" t="s">
        <v>145</v>
      </c>
      <c r="L130" s="25" t="s">
        <v>145</v>
      </c>
      <c r="M130" s="25" t="s">
        <v>145</v>
      </c>
      <c r="N130" s="25" t="s">
        <v>145</v>
      </c>
      <c r="O130" s="25" t="s">
        <v>145</v>
      </c>
      <c r="P130" s="25" t="s">
        <v>145</v>
      </c>
      <c r="Q130" s="214">
        <f t="shared" si="17"/>
        <v>0</v>
      </c>
    </row>
    <row r="131" spans="1:17" outlineLevel="2" x14ac:dyDescent="0.25">
      <c r="A131" s="103" t="s">
        <v>0</v>
      </c>
      <c r="B131" s="20" t="s">
        <v>23</v>
      </c>
      <c r="C131" s="5" t="s">
        <v>1</v>
      </c>
      <c r="D131" s="5" t="s">
        <v>235</v>
      </c>
      <c r="E131" s="25" t="s">
        <v>145</v>
      </c>
      <c r="F131" s="25" t="s">
        <v>145</v>
      </c>
      <c r="G131" s="25" t="s">
        <v>145</v>
      </c>
      <c r="H131" s="25" t="s">
        <v>145</v>
      </c>
      <c r="I131" s="25" t="s">
        <v>145</v>
      </c>
      <c r="J131" s="25" t="s">
        <v>145</v>
      </c>
      <c r="K131" s="25" t="s">
        <v>145</v>
      </c>
      <c r="L131" s="25" t="s">
        <v>145</v>
      </c>
      <c r="M131" s="25" t="s">
        <v>145</v>
      </c>
      <c r="N131" s="25" t="s">
        <v>145</v>
      </c>
      <c r="O131" s="25" t="s">
        <v>145</v>
      </c>
      <c r="P131" s="25" t="s">
        <v>145</v>
      </c>
      <c r="Q131" s="214">
        <f t="shared" si="17"/>
        <v>0</v>
      </c>
    </row>
    <row r="132" spans="1:17" outlineLevel="2" x14ac:dyDescent="0.25">
      <c r="A132" s="103" t="s">
        <v>0</v>
      </c>
      <c r="B132" s="20" t="s">
        <v>23</v>
      </c>
      <c r="C132" s="5" t="s">
        <v>25</v>
      </c>
      <c r="D132" s="5" t="s">
        <v>235</v>
      </c>
      <c r="E132" s="25" t="s">
        <v>145</v>
      </c>
      <c r="F132" s="25" t="s">
        <v>145</v>
      </c>
      <c r="G132" s="25" t="s">
        <v>145</v>
      </c>
      <c r="H132" s="25" t="s">
        <v>145</v>
      </c>
      <c r="I132" s="25" t="s">
        <v>145</v>
      </c>
      <c r="J132" s="25" t="s">
        <v>145</v>
      </c>
      <c r="K132" s="25" t="s">
        <v>145</v>
      </c>
      <c r="L132" s="25" t="s">
        <v>145</v>
      </c>
      <c r="M132" s="25" t="s">
        <v>145</v>
      </c>
      <c r="N132" s="25" t="s">
        <v>145</v>
      </c>
      <c r="O132" s="25" t="s">
        <v>145</v>
      </c>
      <c r="P132" s="25" t="s">
        <v>145</v>
      </c>
      <c r="Q132" s="214">
        <f t="shared" si="17"/>
        <v>0</v>
      </c>
    </row>
    <row r="133" spans="1:17" outlineLevel="2" x14ac:dyDescent="0.25">
      <c r="A133" s="103" t="s">
        <v>0</v>
      </c>
      <c r="B133" s="20" t="s">
        <v>23</v>
      </c>
      <c r="C133" s="5" t="s">
        <v>24</v>
      </c>
      <c r="D133" s="5" t="s">
        <v>235</v>
      </c>
      <c r="E133" s="25">
        <v>7</v>
      </c>
      <c r="F133" s="25">
        <v>7</v>
      </c>
      <c r="G133" s="25">
        <v>7</v>
      </c>
      <c r="H133" s="25">
        <v>7</v>
      </c>
      <c r="I133" s="25">
        <v>7</v>
      </c>
      <c r="J133" s="25">
        <v>7</v>
      </c>
      <c r="K133" s="25">
        <v>7</v>
      </c>
      <c r="L133" s="25">
        <v>7</v>
      </c>
      <c r="M133" s="25">
        <v>7</v>
      </c>
      <c r="N133" s="25">
        <v>7</v>
      </c>
      <c r="O133" s="25">
        <v>7</v>
      </c>
      <c r="P133" s="25">
        <v>7</v>
      </c>
      <c r="Q133" s="214">
        <f t="shared" si="17"/>
        <v>84</v>
      </c>
    </row>
    <row r="134" spans="1:17" ht="15.75" outlineLevel="2" thickBot="1" x14ac:dyDescent="0.3">
      <c r="A134" s="103" t="s">
        <v>0</v>
      </c>
      <c r="B134" s="20" t="s">
        <v>23</v>
      </c>
      <c r="C134" s="5" t="s">
        <v>23</v>
      </c>
      <c r="D134" s="5" t="s">
        <v>235</v>
      </c>
      <c r="E134" s="25" t="s">
        <v>145</v>
      </c>
      <c r="F134" s="25" t="s">
        <v>145</v>
      </c>
      <c r="G134" s="25" t="s">
        <v>145</v>
      </c>
      <c r="H134" s="25" t="s">
        <v>145</v>
      </c>
      <c r="I134" s="25" t="s">
        <v>145</v>
      </c>
      <c r="J134" s="25" t="s">
        <v>145</v>
      </c>
      <c r="K134" s="25" t="s">
        <v>145</v>
      </c>
      <c r="L134" s="25" t="s">
        <v>145</v>
      </c>
      <c r="M134" s="25" t="s">
        <v>145</v>
      </c>
      <c r="N134" s="25" t="s">
        <v>145</v>
      </c>
      <c r="O134" s="25" t="s">
        <v>145</v>
      </c>
      <c r="P134" s="25" t="s">
        <v>145</v>
      </c>
      <c r="Q134" s="214">
        <f t="shared" si="17"/>
        <v>0</v>
      </c>
    </row>
    <row r="135" spans="1:17" ht="15.75" outlineLevel="1" thickBot="1" x14ac:dyDescent="0.3">
      <c r="A135" s="705"/>
      <c r="B135" s="710" t="s">
        <v>669</v>
      </c>
      <c r="C135" s="577"/>
      <c r="D135" s="577"/>
      <c r="E135" s="577">
        <f t="shared" ref="E135:Q135" si="19">SUBTOTAL(9,E125:E134)</f>
        <v>35</v>
      </c>
      <c r="F135" s="577">
        <f t="shared" si="19"/>
        <v>35</v>
      </c>
      <c r="G135" s="577">
        <f t="shared" si="19"/>
        <v>34</v>
      </c>
      <c r="H135" s="577">
        <f t="shared" si="19"/>
        <v>34</v>
      </c>
      <c r="I135" s="577">
        <f t="shared" si="19"/>
        <v>34</v>
      </c>
      <c r="J135" s="577">
        <f t="shared" si="19"/>
        <v>38</v>
      </c>
      <c r="K135" s="577">
        <f t="shared" si="19"/>
        <v>40</v>
      </c>
      <c r="L135" s="577">
        <f t="shared" si="19"/>
        <v>40</v>
      </c>
      <c r="M135" s="577">
        <f t="shared" si="19"/>
        <v>39</v>
      </c>
      <c r="N135" s="577">
        <f t="shared" si="19"/>
        <v>38</v>
      </c>
      <c r="O135" s="577">
        <f t="shared" si="19"/>
        <v>43</v>
      </c>
      <c r="P135" s="577">
        <f t="shared" si="19"/>
        <v>43</v>
      </c>
      <c r="Q135" s="578">
        <f t="shared" si="19"/>
        <v>453</v>
      </c>
    </row>
    <row r="136" spans="1:17" ht="15.75" thickBot="1" x14ac:dyDescent="0.3">
      <c r="A136" s="705"/>
      <c r="B136" s="709" t="s">
        <v>552</v>
      </c>
      <c r="C136" s="582"/>
      <c r="D136" s="582"/>
      <c r="E136" s="582">
        <f t="shared" ref="E136:Q136" si="20">SUBTOTAL(9,E5:E134)</f>
        <v>5030</v>
      </c>
      <c r="F136" s="582">
        <f t="shared" si="20"/>
        <v>5031</v>
      </c>
      <c r="G136" s="582">
        <f t="shared" si="20"/>
        <v>5215</v>
      </c>
      <c r="H136" s="582">
        <f t="shared" si="20"/>
        <v>4924</v>
      </c>
      <c r="I136" s="582">
        <f t="shared" si="20"/>
        <v>5526</v>
      </c>
      <c r="J136" s="582">
        <f t="shared" si="20"/>
        <v>5792</v>
      </c>
      <c r="K136" s="582">
        <f t="shared" si="20"/>
        <v>5369</v>
      </c>
      <c r="L136" s="582">
        <f t="shared" si="20"/>
        <v>5069</v>
      </c>
      <c r="M136" s="582">
        <f t="shared" si="20"/>
        <v>5108</v>
      </c>
      <c r="N136" s="582">
        <f t="shared" si="20"/>
        <v>5335</v>
      </c>
      <c r="O136" s="582">
        <f t="shared" si="20"/>
        <v>5294</v>
      </c>
      <c r="P136" s="582">
        <f t="shared" si="20"/>
        <v>5964</v>
      </c>
      <c r="Q136" s="583">
        <f t="shared" si="20"/>
        <v>63657</v>
      </c>
    </row>
    <row r="139" spans="1:17" x14ac:dyDescent="0.25">
      <c r="Q139" s="130"/>
    </row>
  </sheetData>
  <autoFilter ref="A4:Q135" xr:uid="{00000000-0009-0000-0000-000011000000}"/>
  <mergeCells count="1">
    <mergeCell ref="E2:Q2"/>
  </mergeCells>
  <hyperlinks>
    <hyperlink ref="A2" location="PRESENTACIÓN!A1" display="PRESENTACIÓN!A1" xr:uid="{00000000-0004-0000-1100-000000000000}"/>
    <hyperlink ref="B1" location="PRESENTACIÓN!A1" display="PRESENTACIÓN!A1" xr:uid="{00000000-0004-0000-11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39"/>
  <sheetViews>
    <sheetView topLeftCell="B1" workbookViewId="0">
      <pane xSplit="3" ySplit="4" topLeftCell="E5" activePane="bottomRight" state="frozen"/>
      <selection activeCell="B1" sqref="B1"/>
      <selection pane="topRight" activeCell="E1" sqref="E1"/>
      <selection pane="bottomLeft" activeCell="B5" sqref="B5"/>
      <selection pane="bottomRight" activeCell="B1" sqref="B1"/>
    </sheetView>
  </sheetViews>
  <sheetFormatPr baseColWidth="10" defaultRowHeight="15" outlineLevelRow="2" x14ac:dyDescent="0.25"/>
  <cols>
    <col min="1" max="2" width="19.42578125" customWidth="1"/>
    <col min="3" max="3" width="15.42578125" customWidth="1"/>
    <col min="4" max="4" width="13.7109375" customWidth="1"/>
    <col min="5" max="5" width="13.5703125" customWidth="1"/>
    <col min="6" max="6" width="13" customWidth="1"/>
    <col min="7" max="7" width="12.7109375" customWidth="1"/>
    <col min="8" max="8" width="12.140625" customWidth="1"/>
  </cols>
  <sheetData>
    <row r="1" spans="1:18" ht="55.5" customHeight="1" thickBot="1" x14ac:dyDescent="0.3">
      <c r="B1" s="764" t="s">
        <v>490</v>
      </c>
    </row>
    <row r="2" spans="1:18" ht="57" customHeight="1" thickBot="1" x14ac:dyDescent="0.3">
      <c r="A2" s="99" t="s">
        <v>490</v>
      </c>
      <c r="B2" s="609"/>
      <c r="E2" s="1093" t="s">
        <v>756</v>
      </c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4"/>
      <c r="Q2" s="1096"/>
    </row>
    <row r="3" spans="1:18" ht="15.75" thickBot="1" x14ac:dyDescent="0.3"/>
    <row r="4" spans="1:18" s="1" customFormat="1" ht="60.75" thickBot="1" x14ac:dyDescent="0.3">
      <c r="A4" s="610" t="s">
        <v>0</v>
      </c>
      <c r="B4" s="611" t="s">
        <v>410</v>
      </c>
      <c r="C4" s="612" t="s">
        <v>2</v>
      </c>
      <c r="D4" s="612" t="s">
        <v>237</v>
      </c>
      <c r="E4" s="613" t="s">
        <v>493</v>
      </c>
      <c r="F4" s="613" t="s">
        <v>493</v>
      </c>
      <c r="G4" s="613" t="s">
        <v>494</v>
      </c>
      <c r="H4" s="613" t="s">
        <v>495</v>
      </c>
      <c r="I4" s="613" t="s">
        <v>496</v>
      </c>
      <c r="J4" s="613" t="s">
        <v>497</v>
      </c>
      <c r="K4" s="613" t="s">
        <v>498</v>
      </c>
      <c r="L4" s="613" t="s">
        <v>499</v>
      </c>
      <c r="M4" s="613" t="s">
        <v>500</v>
      </c>
      <c r="N4" s="613" t="s">
        <v>501</v>
      </c>
      <c r="O4" s="613" t="s">
        <v>502</v>
      </c>
      <c r="P4" s="613" t="s">
        <v>503</v>
      </c>
      <c r="Q4" s="614" t="s">
        <v>238</v>
      </c>
    </row>
    <row r="5" spans="1:18" outlineLevel="2" x14ac:dyDescent="0.25">
      <c r="A5" s="103" t="s">
        <v>0</v>
      </c>
      <c r="B5" s="20" t="s">
        <v>421</v>
      </c>
      <c r="C5" s="5" t="s">
        <v>126</v>
      </c>
      <c r="D5" s="5" t="s">
        <v>236</v>
      </c>
      <c r="E5" s="25">
        <v>72</v>
      </c>
      <c r="F5" s="25">
        <v>72</v>
      </c>
      <c r="G5" s="25">
        <v>65</v>
      </c>
      <c r="H5" s="25">
        <v>70</v>
      </c>
      <c r="I5" s="25">
        <v>72</v>
      </c>
      <c r="J5" s="25">
        <v>69</v>
      </c>
      <c r="K5" s="25">
        <v>67</v>
      </c>
      <c r="L5" s="25">
        <v>65</v>
      </c>
      <c r="M5" s="25">
        <v>68</v>
      </c>
      <c r="N5" s="25">
        <v>69</v>
      </c>
      <c r="O5" s="25">
        <v>76</v>
      </c>
      <c r="P5" s="25">
        <v>80</v>
      </c>
      <c r="Q5" s="214">
        <f t="shared" ref="Q5:Q11" si="0">SUM(E5:P5)</f>
        <v>845</v>
      </c>
    </row>
    <row r="6" spans="1:18" outlineLevel="2" x14ac:dyDescent="0.25">
      <c r="A6" s="103" t="s">
        <v>0</v>
      </c>
      <c r="B6" s="20" t="s">
        <v>421</v>
      </c>
      <c r="C6" s="5" t="s">
        <v>21</v>
      </c>
      <c r="D6" s="5" t="s">
        <v>236</v>
      </c>
      <c r="E6" s="25">
        <v>9</v>
      </c>
      <c r="F6" s="25">
        <v>9</v>
      </c>
      <c r="G6" s="25">
        <v>13</v>
      </c>
      <c r="H6" s="25">
        <v>14</v>
      </c>
      <c r="I6" s="25">
        <v>9</v>
      </c>
      <c r="J6" s="25">
        <v>12</v>
      </c>
      <c r="K6" s="25">
        <v>12</v>
      </c>
      <c r="L6" s="25">
        <v>13</v>
      </c>
      <c r="M6" s="25">
        <v>12</v>
      </c>
      <c r="N6" s="25">
        <v>9</v>
      </c>
      <c r="O6" s="25">
        <v>11</v>
      </c>
      <c r="P6" s="25">
        <v>11</v>
      </c>
      <c r="Q6" s="214">
        <f t="shared" si="0"/>
        <v>134</v>
      </c>
    </row>
    <row r="7" spans="1:18" outlineLevel="2" x14ac:dyDescent="0.25">
      <c r="A7" s="103" t="s">
        <v>0</v>
      </c>
      <c r="B7" s="20" t="s">
        <v>421</v>
      </c>
      <c r="C7" s="5" t="s">
        <v>125</v>
      </c>
      <c r="D7" s="5" t="s">
        <v>236</v>
      </c>
      <c r="E7" s="25">
        <v>190</v>
      </c>
      <c r="F7" s="25">
        <v>190</v>
      </c>
      <c r="G7" s="25">
        <v>200</v>
      </c>
      <c r="H7" s="25">
        <v>190</v>
      </c>
      <c r="I7" s="25">
        <v>190</v>
      </c>
      <c r="J7" s="25">
        <v>300</v>
      </c>
      <c r="K7" s="25">
        <v>160</v>
      </c>
      <c r="L7" s="25">
        <v>180</v>
      </c>
      <c r="M7" s="25">
        <v>180</v>
      </c>
      <c r="N7" s="25">
        <v>200</v>
      </c>
      <c r="O7" s="25">
        <v>200</v>
      </c>
      <c r="P7" s="25" t="s">
        <v>145</v>
      </c>
      <c r="Q7" s="214">
        <f t="shared" si="0"/>
        <v>2180</v>
      </c>
      <c r="R7" s="130"/>
    </row>
    <row r="8" spans="1:18" outlineLevel="2" x14ac:dyDescent="0.25">
      <c r="A8" s="103" t="s">
        <v>0</v>
      </c>
      <c r="B8" s="20" t="s">
        <v>421</v>
      </c>
      <c r="C8" s="5" t="s">
        <v>124</v>
      </c>
      <c r="D8" s="5" t="s">
        <v>236</v>
      </c>
      <c r="E8" s="25">
        <v>16</v>
      </c>
      <c r="F8" s="25">
        <v>16</v>
      </c>
      <c r="G8" s="25">
        <v>16</v>
      </c>
      <c r="H8" s="25">
        <v>10</v>
      </c>
      <c r="I8" s="25">
        <v>16</v>
      </c>
      <c r="J8" s="25">
        <v>16</v>
      </c>
      <c r="K8" s="25">
        <v>16</v>
      </c>
      <c r="L8" s="25">
        <v>16</v>
      </c>
      <c r="M8" s="25">
        <v>16</v>
      </c>
      <c r="N8" s="25">
        <v>16</v>
      </c>
      <c r="O8" s="25">
        <v>16</v>
      </c>
      <c r="P8" s="25">
        <v>22</v>
      </c>
      <c r="Q8" s="214">
        <f t="shared" si="0"/>
        <v>192</v>
      </c>
    </row>
    <row r="9" spans="1:18" outlineLevel="2" x14ac:dyDescent="0.25">
      <c r="A9" s="103" t="s">
        <v>0</v>
      </c>
      <c r="B9" s="20" t="s">
        <v>421</v>
      </c>
      <c r="C9" s="5" t="s">
        <v>123</v>
      </c>
      <c r="D9" s="5" t="s">
        <v>236</v>
      </c>
      <c r="E9" s="25">
        <v>80</v>
      </c>
      <c r="F9" s="25">
        <v>80</v>
      </c>
      <c r="G9" s="25">
        <v>7</v>
      </c>
      <c r="H9" s="25">
        <v>8</v>
      </c>
      <c r="I9" s="25">
        <v>8</v>
      </c>
      <c r="J9" s="25">
        <v>8</v>
      </c>
      <c r="K9" s="25">
        <v>11</v>
      </c>
      <c r="L9" s="25">
        <v>7</v>
      </c>
      <c r="M9" s="25">
        <v>8</v>
      </c>
      <c r="N9" s="25">
        <v>8</v>
      </c>
      <c r="O9" s="25">
        <v>8</v>
      </c>
      <c r="P9" s="25">
        <v>8</v>
      </c>
      <c r="Q9" s="214">
        <f t="shared" si="0"/>
        <v>241</v>
      </c>
    </row>
    <row r="10" spans="1:18" outlineLevel="2" x14ac:dyDescent="0.25">
      <c r="A10" s="103" t="s">
        <v>0</v>
      </c>
      <c r="B10" s="20" t="s">
        <v>421</v>
      </c>
      <c r="C10" s="5" t="s">
        <v>122</v>
      </c>
      <c r="D10" s="5" t="s">
        <v>236</v>
      </c>
      <c r="E10" s="25">
        <v>150</v>
      </c>
      <c r="F10" s="25">
        <v>150</v>
      </c>
      <c r="G10" s="25">
        <v>100</v>
      </c>
      <c r="H10" s="25">
        <v>150</v>
      </c>
      <c r="I10" s="25">
        <v>170</v>
      </c>
      <c r="J10" s="25">
        <v>150</v>
      </c>
      <c r="K10" s="25">
        <v>100</v>
      </c>
      <c r="L10" s="25">
        <v>150</v>
      </c>
      <c r="M10" s="25">
        <v>150</v>
      </c>
      <c r="N10" s="25">
        <v>200</v>
      </c>
      <c r="O10" s="25" t="s">
        <v>145</v>
      </c>
      <c r="P10" s="25" t="s">
        <v>145</v>
      </c>
      <c r="Q10" s="214">
        <f t="shared" si="0"/>
        <v>1470</v>
      </c>
    </row>
    <row r="11" spans="1:18" ht="15.75" outlineLevel="2" thickBot="1" x14ac:dyDescent="0.3">
      <c r="A11" s="598" t="s">
        <v>0</v>
      </c>
      <c r="B11" s="192" t="s">
        <v>421</v>
      </c>
      <c r="C11" s="95" t="s">
        <v>121</v>
      </c>
      <c r="D11" s="95" t="s">
        <v>236</v>
      </c>
      <c r="E11" s="243" t="s">
        <v>145</v>
      </c>
      <c r="F11" s="243" t="s">
        <v>145</v>
      </c>
      <c r="G11" s="243" t="s">
        <v>145</v>
      </c>
      <c r="H11" s="243" t="s">
        <v>145</v>
      </c>
      <c r="I11" s="243" t="s">
        <v>145</v>
      </c>
      <c r="J11" s="243" t="s">
        <v>145</v>
      </c>
      <c r="K11" s="243" t="s">
        <v>145</v>
      </c>
      <c r="L11" s="243" t="s">
        <v>145</v>
      </c>
      <c r="M11" s="243" t="s">
        <v>145</v>
      </c>
      <c r="N11" s="243" t="s">
        <v>145</v>
      </c>
      <c r="O11" s="243" t="s">
        <v>145</v>
      </c>
      <c r="P11" s="243" t="s">
        <v>145</v>
      </c>
      <c r="Q11" s="214">
        <f t="shared" si="0"/>
        <v>0</v>
      </c>
    </row>
    <row r="12" spans="1:18" ht="16.5" customHeight="1" outlineLevel="1" thickBot="1" x14ac:dyDescent="0.3">
      <c r="A12" s="706"/>
      <c r="B12" s="707" t="s">
        <v>734</v>
      </c>
      <c r="C12" s="632"/>
      <c r="D12" s="632"/>
      <c r="E12" s="632">
        <f t="shared" ref="E12:Q12" si="1">SUBTOTAL(9,E5:E11)</f>
        <v>517</v>
      </c>
      <c r="F12" s="632">
        <f t="shared" si="1"/>
        <v>517</v>
      </c>
      <c r="G12" s="632">
        <f t="shared" si="1"/>
        <v>401</v>
      </c>
      <c r="H12" s="632">
        <f t="shared" si="1"/>
        <v>442</v>
      </c>
      <c r="I12" s="632">
        <f t="shared" si="1"/>
        <v>465</v>
      </c>
      <c r="J12" s="632">
        <f t="shared" si="1"/>
        <v>555</v>
      </c>
      <c r="K12" s="632">
        <f t="shared" si="1"/>
        <v>366</v>
      </c>
      <c r="L12" s="632">
        <f t="shared" si="1"/>
        <v>431</v>
      </c>
      <c r="M12" s="632">
        <f t="shared" si="1"/>
        <v>434</v>
      </c>
      <c r="N12" s="632">
        <f t="shared" si="1"/>
        <v>502</v>
      </c>
      <c r="O12" s="632">
        <f t="shared" si="1"/>
        <v>311</v>
      </c>
      <c r="P12" s="632">
        <f t="shared" si="1"/>
        <v>121</v>
      </c>
      <c r="Q12" s="708">
        <f t="shared" si="1"/>
        <v>5062</v>
      </c>
    </row>
    <row r="13" spans="1:18" outlineLevel="2" x14ac:dyDescent="0.25">
      <c r="A13" s="103" t="s">
        <v>0</v>
      </c>
      <c r="B13" s="20" t="s">
        <v>412</v>
      </c>
      <c r="C13" s="5" t="s">
        <v>120</v>
      </c>
      <c r="D13" s="5" t="s">
        <v>236</v>
      </c>
      <c r="E13" s="25" t="s">
        <v>145</v>
      </c>
      <c r="F13" s="25" t="s">
        <v>145</v>
      </c>
      <c r="G13" s="25" t="s">
        <v>145</v>
      </c>
      <c r="H13" s="25" t="s">
        <v>145</v>
      </c>
      <c r="I13" s="25" t="s">
        <v>145</v>
      </c>
      <c r="J13" s="25" t="s">
        <v>145</v>
      </c>
      <c r="K13" s="25" t="s">
        <v>145</v>
      </c>
      <c r="L13" s="25" t="s">
        <v>145</v>
      </c>
      <c r="M13" s="25" t="s">
        <v>145</v>
      </c>
      <c r="N13" s="25" t="s">
        <v>145</v>
      </c>
      <c r="O13" s="25" t="s">
        <v>145</v>
      </c>
      <c r="P13" s="25" t="s">
        <v>145</v>
      </c>
      <c r="Q13" s="214">
        <f t="shared" ref="Q13:Q45" si="2">SUM(E13:P13)</f>
        <v>0</v>
      </c>
    </row>
    <row r="14" spans="1:18" outlineLevel="2" x14ac:dyDescent="0.25">
      <c r="A14" s="103" t="s">
        <v>0</v>
      </c>
      <c r="B14" s="20" t="s">
        <v>412</v>
      </c>
      <c r="C14" s="5" t="s">
        <v>119</v>
      </c>
      <c r="D14" s="5" t="s">
        <v>236</v>
      </c>
      <c r="E14" s="25" t="s">
        <v>145</v>
      </c>
      <c r="F14" s="25" t="s">
        <v>145</v>
      </c>
      <c r="G14" s="25" t="s">
        <v>145</v>
      </c>
      <c r="H14" s="25" t="s">
        <v>145</v>
      </c>
      <c r="I14" s="25" t="s">
        <v>145</v>
      </c>
      <c r="J14" s="25" t="s">
        <v>145</v>
      </c>
      <c r="K14" s="25" t="s">
        <v>145</v>
      </c>
      <c r="L14" s="25" t="s">
        <v>145</v>
      </c>
      <c r="M14" s="25" t="s">
        <v>145</v>
      </c>
      <c r="N14" s="25" t="s">
        <v>145</v>
      </c>
      <c r="O14" s="25" t="s">
        <v>145</v>
      </c>
      <c r="P14" s="25" t="s">
        <v>145</v>
      </c>
      <c r="Q14" s="214">
        <f t="shared" si="2"/>
        <v>0</v>
      </c>
    </row>
    <row r="15" spans="1:18" outlineLevel="2" x14ac:dyDescent="0.25">
      <c r="A15" s="103" t="s">
        <v>0</v>
      </c>
      <c r="B15" s="20" t="s">
        <v>412</v>
      </c>
      <c r="C15" s="5" t="s">
        <v>118</v>
      </c>
      <c r="D15" s="5" t="s">
        <v>236</v>
      </c>
      <c r="E15" s="25">
        <v>1</v>
      </c>
      <c r="F15" s="25">
        <v>1</v>
      </c>
      <c r="G15" s="25">
        <v>1</v>
      </c>
      <c r="H15" s="25">
        <v>2</v>
      </c>
      <c r="I15" s="25">
        <v>1</v>
      </c>
      <c r="J15" s="25" t="s">
        <v>145</v>
      </c>
      <c r="K15" s="25" t="s">
        <v>145</v>
      </c>
      <c r="L15" s="25">
        <v>1</v>
      </c>
      <c r="M15" s="25" t="s">
        <v>145</v>
      </c>
      <c r="N15" s="25">
        <v>2</v>
      </c>
      <c r="O15" s="25" t="s">
        <v>145</v>
      </c>
      <c r="P15" s="25">
        <v>1</v>
      </c>
      <c r="Q15" s="214">
        <f t="shared" si="2"/>
        <v>10</v>
      </c>
    </row>
    <row r="16" spans="1:18" outlineLevel="2" x14ac:dyDescent="0.25">
      <c r="A16" s="103" t="s">
        <v>0</v>
      </c>
      <c r="B16" s="20" t="s">
        <v>412</v>
      </c>
      <c r="C16" s="5" t="s">
        <v>117</v>
      </c>
      <c r="D16" s="5" t="s">
        <v>236</v>
      </c>
      <c r="E16" s="25">
        <v>4</v>
      </c>
      <c r="F16" s="25">
        <v>4</v>
      </c>
      <c r="G16" s="25">
        <v>9</v>
      </c>
      <c r="H16" s="25">
        <v>5</v>
      </c>
      <c r="I16" s="25">
        <v>7</v>
      </c>
      <c r="J16" s="25">
        <v>7</v>
      </c>
      <c r="K16" s="25">
        <v>3</v>
      </c>
      <c r="L16" s="25">
        <v>6</v>
      </c>
      <c r="M16" s="25">
        <v>4</v>
      </c>
      <c r="N16" s="25">
        <v>4</v>
      </c>
      <c r="O16" s="25">
        <v>9</v>
      </c>
      <c r="P16" s="25">
        <v>10</v>
      </c>
      <c r="Q16" s="214">
        <f t="shared" si="2"/>
        <v>72</v>
      </c>
    </row>
    <row r="17" spans="1:17" outlineLevel="2" x14ac:dyDescent="0.25">
      <c r="A17" s="103" t="s">
        <v>0</v>
      </c>
      <c r="B17" s="20" t="s">
        <v>412</v>
      </c>
      <c r="C17" s="5" t="s">
        <v>116</v>
      </c>
      <c r="D17" s="5" t="s">
        <v>236</v>
      </c>
      <c r="E17" s="25">
        <v>1</v>
      </c>
      <c r="F17" s="25">
        <v>1</v>
      </c>
      <c r="G17" s="25" t="s">
        <v>145</v>
      </c>
      <c r="H17" s="25">
        <v>2</v>
      </c>
      <c r="I17" s="25" t="s">
        <v>145</v>
      </c>
      <c r="J17" s="25">
        <v>1</v>
      </c>
      <c r="K17" s="25">
        <v>2</v>
      </c>
      <c r="L17" s="25">
        <v>1</v>
      </c>
      <c r="M17" s="25">
        <v>3</v>
      </c>
      <c r="N17" s="25">
        <v>1</v>
      </c>
      <c r="O17" s="25">
        <v>3</v>
      </c>
      <c r="P17" s="25">
        <v>1</v>
      </c>
      <c r="Q17" s="214">
        <f t="shared" si="2"/>
        <v>16</v>
      </c>
    </row>
    <row r="18" spans="1:17" outlineLevel="2" x14ac:dyDescent="0.25">
      <c r="A18" s="103" t="s">
        <v>0</v>
      </c>
      <c r="B18" s="20" t="s">
        <v>412</v>
      </c>
      <c r="C18" s="5" t="s">
        <v>115</v>
      </c>
      <c r="D18" s="5" t="s">
        <v>236</v>
      </c>
      <c r="E18" s="25">
        <v>8</v>
      </c>
      <c r="F18" s="25">
        <v>8</v>
      </c>
      <c r="G18" s="25">
        <v>7</v>
      </c>
      <c r="H18" s="25">
        <v>7</v>
      </c>
      <c r="I18" s="25">
        <v>7</v>
      </c>
      <c r="J18" s="25">
        <v>7</v>
      </c>
      <c r="K18" s="25">
        <v>7</v>
      </c>
      <c r="L18" s="25">
        <v>7</v>
      </c>
      <c r="M18" s="25">
        <v>7</v>
      </c>
      <c r="N18" s="25">
        <v>8</v>
      </c>
      <c r="O18" s="25">
        <v>8</v>
      </c>
      <c r="P18" s="25">
        <v>15</v>
      </c>
      <c r="Q18" s="214">
        <f t="shared" si="2"/>
        <v>96</v>
      </c>
    </row>
    <row r="19" spans="1:17" outlineLevel="2" x14ac:dyDescent="0.25">
      <c r="A19" s="103" t="s">
        <v>0</v>
      </c>
      <c r="B19" s="20" t="s">
        <v>412</v>
      </c>
      <c r="C19" s="5" t="s">
        <v>114</v>
      </c>
      <c r="D19" s="5" t="s">
        <v>236</v>
      </c>
      <c r="E19" s="25">
        <v>2</v>
      </c>
      <c r="F19" s="25">
        <v>2</v>
      </c>
      <c r="G19" s="25">
        <v>1</v>
      </c>
      <c r="H19" s="25">
        <v>1</v>
      </c>
      <c r="I19" s="25">
        <v>1</v>
      </c>
      <c r="J19" s="25">
        <v>4</v>
      </c>
      <c r="K19" s="25">
        <v>1</v>
      </c>
      <c r="L19" s="25">
        <v>2</v>
      </c>
      <c r="M19" s="25">
        <v>1</v>
      </c>
      <c r="N19" s="25">
        <v>2</v>
      </c>
      <c r="O19" s="25">
        <v>2</v>
      </c>
      <c r="P19" s="25">
        <v>4</v>
      </c>
      <c r="Q19" s="214">
        <f t="shared" si="2"/>
        <v>23</v>
      </c>
    </row>
    <row r="20" spans="1:17" ht="15.75" outlineLevel="2" thickBot="1" x14ac:dyDescent="0.3">
      <c r="A20" s="598" t="s">
        <v>0</v>
      </c>
      <c r="B20" s="192" t="s">
        <v>412</v>
      </c>
      <c r="C20" s="95" t="s">
        <v>113</v>
      </c>
      <c r="D20" s="95" t="s">
        <v>236</v>
      </c>
      <c r="E20" s="243">
        <v>6</v>
      </c>
      <c r="F20" s="243">
        <v>6</v>
      </c>
      <c r="G20" s="243">
        <v>5</v>
      </c>
      <c r="H20" s="243">
        <v>6</v>
      </c>
      <c r="I20" s="243">
        <v>4</v>
      </c>
      <c r="J20" s="243">
        <v>5</v>
      </c>
      <c r="K20" s="243">
        <v>6</v>
      </c>
      <c r="L20" s="243">
        <v>3</v>
      </c>
      <c r="M20" s="243">
        <v>4</v>
      </c>
      <c r="N20" s="243">
        <v>6</v>
      </c>
      <c r="O20" s="243">
        <v>7</v>
      </c>
      <c r="P20" s="243">
        <v>7</v>
      </c>
      <c r="Q20" s="214">
        <f t="shared" si="2"/>
        <v>65</v>
      </c>
    </row>
    <row r="21" spans="1:17" ht="16.5" customHeight="1" outlineLevel="1" thickBot="1" x14ac:dyDescent="0.3">
      <c r="A21" s="706"/>
      <c r="B21" s="707" t="s">
        <v>725</v>
      </c>
      <c r="C21" s="632"/>
      <c r="D21" s="632"/>
      <c r="E21" s="632">
        <f t="shared" ref="E21:Q21" si="3">SUBTOTAL(9,E13:E20)</f>
        <v>22</v>
      </c>
      <c r="F21" s="632">
        <f t="shared" si="3"/>
        <v>22</v>
      </c>
      <c r="G21" s="632">
        <f t="shared" si="3"/>
        <v>23</v>
      </c>
      <c r="H21" s="632">
        <f t="shared" si="3"/>
        <v>23</v>
      </c>
      <c r="I21" s="632">
        <f t="shared" si="3"/>
        <v>20</v>
      </c>
      <c r="J21" s="632">
        <f t="shared" si="3"/>
        <v>24</v>
      </c>
      <c r="K21" s="632">
        <f t="shared" si="3"/>
        <v>19</v>
      </c>
      <c r="L21" s="632">
        <f t="shared" si="3"/>
        <v>20</v>
      </c>
      <c r="M21" s="632">
        <f t="shared" si="3"/>
        <v>19</v>
      </c>
      <c r="N21" s="632">
        <f t="shared" si="3"/>
        <v>23</v>
      </c>
      <c r="O21" s="632">
        <f t="shared" si="3"/>
        <v>29</v>
      </c>
      <c r="P21" s="632">
        <f t="shared" si="3"/>
        <v>38</v>
      </c>
      <c r="Q21" s="708">
        <f t="shared" si="3"/>
        <v>282</v>
      </c>
    </row>
    <row r="22" spans="1:17" outlineLevel="2" x14ac:dyDescent="0.25">
      <c r="A22" s="103" t="s">
        <v>0</v>
      </c>
      <c r="B22" s="20" t="s">
        <v>721</v>
      </c>
      <c r="C22" s="5" t="s">
        <v>112</v>
      </c>
      <c r="D22" s="5" t="s">
        <v>236</v>
      </c>
      <c r="E22" s="25">
        <v>12</v>
      </c>
      <c r="F22" s="25">
        <v>12</v>
      </c>
      <c r="G22" s="25">
        <v>11</v>
      </c>
      <c r="H22" s="25">
        <v>9</v>
      </c>
      <c r="I22" s="25">
        <v>10</v>
      </c>
      <c r="J22" s="25">
        <v>15</v>
      </c>
      <c r="K22" s="25">
        <v>16</v>
      </c>
      <c r="L22" s="25">
        <v>12</v>
      </c>
      <c r="M22" s="25">
        <v>8</v>
      </c>
      <c r="N22" s="25">
        <v>12</v>
      </c>
      <c r="O22" s="25">
        <v>16</v>
      </c>
      <c r="P22" s="25">
        <v>19</v>
      </c>
      <c r="Q22" s="214">
        <f t="shared" si="2"/>
        <v>152</v>
      </c>
    </row>
    <row r="23" spans="1:17" outlineLevel="2" x14ac:dyDescent="0.25">
      <c r="A23" s="103" t="s">
        <v>0</v>
      </c>
      <c r="B23" s="20" t="s">
        <v>721</v>
      </c>
      <c r="C23" s="5" t="s">
        <v>111</v>
      </c>
      <c r="D23" s="5" t="s">
        <v>236</v>
      </c>
      <c r="E23" s="25">
        <v>21</v>
      </c>
      <c r="F23" s="25">
        <v>21</v>
      </c>
      <c r="G23" s="25">
        <v>23</v>
      </c>
      <c r="H23" s="25">
        <v>27</v>
      </c>
      <c r="I23" s="25">
        <v>23</v>
      </c>
      <c r="J23" s="25">
        <v>32</v>
      </c>
      <c r="K23" s="25">
        <v>33</v>
      </c>
      <c r="L23" s="25">
        <v>25</v>
      </c>
      <c r="M23" s="25">
        <v>28</v>
      </c>
      <c r="N23" s="25">
        <v>26</v>
      </c>
      <c r="O23" s="25">
        <v>28</v>
      </c>
      <c r="P23" s="25">
        <v>34</v>
      </c>
      <c r="Q23" s="214">
        <f t="shared" si="2"/>
        <v>321</v>
      </c>
    </row>
    <row r="24" spans="1:17" ht="15.75" outlineLevel="2" thickBot="1" x14ac:dyDescent="0.3">
      <c r="A24" s="598" t="s">
        <v>0</v>
      </c>
      <c r="B24" s="192" t="s">
        <v>721</v>
      </c>
      <c r="C24" s="95" t="s">
        <v>110</v>
      </c>
      <c r="D24" s="95" t="s">
        <v>236</v>
      </c>
      <c r="E24" s="243">
        <v>15</v>
      </c>
      <c r="F24" s="243">
        <v>15</v>
      </c>
      <c r="G24" s="243">
        <v>17</v>
      </c>
      <c r="H24" s="243">
        <v>15</v>
      </c>
      <c r="I24" s="243">
        <v>20</v>
      </c>
      <c r="J24" s="243">
        <v>15</v>
      </c>
      <c r="K24" s="243">
        <v>15</v>
      </c>
      <c r="L24" s="243">
        <v>10</v>
      </c>
      <c r="M24" s="243">
        <v>18</v>
      </c>
      <c r="N24" s="243">
        <v>12</v>
      </c>
      <c r="O24" s="243">
        <v>19</v>
      </c>
      <c r="P24" s="243">
        <v>15</v>
      </c>
      <c r="Q24" s="214">
        <f t="shared" si="2"/>
        <v>186</v>
      </c>
    </row>
    <row r="25" spans="1:17" ht="15.75" outlineLevel="1" thickBot="1" x14ac:dyDescent="0.3">
      <c r="A25" s="706"/>
      <c r="B25" s="707" t="s">
        <v>732</v>
      </c>
      <c r="C25" s="632"/>
      <c r="D25" s="632"/>
      <c r="E25" s="632">
        <f t="shared" ref="E25:Q25" si="4">SUBTOTAL(9,E22:E24)</f>
        <v>48</v>
      </c>
      <c r="F25" s="632">
        <f t="shared" si="4"/>
        <v>48</v>
      </c>
      <c r="G25" s="632">
        <f t="shared" si="4"/>
        <v>51</v>
      </c>
      <c r="H25" s="632">
        <f t="shared" si="4"/>
        <v>51</v>
      </c>
      <c r="I25" s="632">
        <f t="shared" si="4"/>
        <v>53</v>
      </c>
      <c r="J25" s="632">
        <f t="shared" si="4"/>
        <v>62</v>
      </c>
      <c r="K25" s="632">
        <f t="shared" si="4"/>
        <v>64</v>
      </c>
      <c r="L25" s="632">
        <f t="shared" si="4"/>
        <v>47</v>
      </c>
      <c r="M25" s="632">
        <f t="shared" si="4"/>
        <v>54</v>
      </c>
      <c r="N25" s="632">
        <f t="shared" si="4"/>
        <v>50</v>
      </c>
      <c r="O25" s="632">
        <f t="shared" si="4"/>
        <v>63</v>
      </c>
      <c r="P25" s="632">
        <f t="shared" si="4"/>
        <v>68</v>
      </c>
      <c r="Q25" s="708">
        <f t="shared" si="4"/>
        <v>659</v>
      </c>
    </row>
    <row r="26" spans="1:17" outlineLevel="2" x14ac:dyDescent="0.25">
      <c r="A26" s="103" t="s">
        <v>0</v>
      </c>
      <c r="B26" s="20" t="s">
        <v>413</v>
      </c>
      <c r="C26" s="5" t="s">
        <v>109</v>
      </c>
      <c r="D26" s="5" t="s">
        <v>236</v>
      </c>
      <c r="E26" s="25" t="s">
        <v>145</v>
      </c>
      <c r="F26" s="25" t="s">
        <v>145</v>
      </c>
      <c r="G26" s="25" t="s">
        <v>145</v>
      </c>
      <c r="H26" s="25" t="s">
        <v>145</v>
      </c>
      <c r="I26" s="25" t="s">
        <v>145</v>
      </c>
      <c r="J26" s="25" t="s">
        <v>145</v>
      </c>
      <c r="K26" s="25" t="s">
        <v>145</v>
      </c>
      <c r="L26" s="25" t="s">
        <v>145</v>
      </c>
      <c r="M26" s="25" t="s">
        <v>145</v>
      </c>
      <c r="N26" s="25" t="s">
        <v>145</v>
      </c>
      <c r="O26" s="25" t="s">
        <v>145</v>
      </c>
      <c r="P26" s="25" t="s">
        <v>145</v>
      </c>
      <c r="Q26" s="214">
        <f t="shared" si="2"/>
        <v>0</v>
      </c>
    </row>
    <row r="27" spans="1:17" outlineLevel="2" x14ac:dyDescent="0.25">
      <c r="A27" s="103" t="s">
        <v>0</v>
      </c>
      <c r="B27" s="20" t="s">
        <v>413</v>
      </c>
      <c r="C27" s="5" t="s">
        <v>108</v>
      </c>
      <c r="D27" s="5" t="s">
        <v>236</v>
      </c>
      <c r="E27" s="25">
        <v>25</v>
      </c>
      <c r="F27" s="25">
        <v>25</v>
      </c>
      <c r="G27" s="25">
        <v>25</v>
      </c>
      <c r="H27" s="25">
        <v>25</v>
      </c>
      <c r="I27" s="25">
        <v>25</v>
      </c>
      <c r="J27" s="25">
        <v>25</v>
      </c>
      <c r="K27" s="25">
        <v>25</v>
      </c>
      <c r="L27" s="25">
        <v>25</v>
      </c>
      <c r="M27" s="25">
        <v>25</v>
      </c>
      <c r="N27" s="25">
        <v>25</v>
      </c>
      <c r="O27" s="25">
        <v>25</v>
      </c>
      <c r="P27" s="25">
        <v>25</v>
      </c>
      <c r="Q27" s="214">
        <f t="shared" si="2"/>
        <v>300</v>
      </c>
    </row>
    <row r="28" spans="1:17" outlineLevel="2" x14ac:dyDescent="0.25">
      <c r="A28" s="103" t="s">
        <v>0</v>
      </c>
      <c r="B28" s="20" t="s">
        <v>413</v>
      </c>
      <c r="C28" s="5" t="s">
        <v>107</v>
      </c>
      <c r="D28" s="5" t="s">
        <v>236</v>
      </c>
      <c r="E28" s="25">
        <v>10</v>
      </c>
      <c r="F28" s="25">
        <v>10</v>
      </c>
      <c r="G28" s="25">
        <v>12</v>
      </c>
      <c r="H28" s="25">
        <v>15</v>
      </c>
      <c r="I28" s="25">
        <v>18</v>
      </c>
      <c r="J28" s="25">
        <v>15</v>
      </c>
      <c r="K28" s="25">
        <v>15</v>
      </c>
      <c r="L28" s="25">
        <v>10</v>
      </c>
      <c r="M28" s="25">
        <v>12</v>
      </c>
      <c r="N28" s="25">
        <v>12</v>
      </c>
      <c r="O28" s="25">
        <v>15</v>
      </c>
      <c r="P28" s="25">
        <v>20</v>
      </c>
      <c r="Q28" s="214">
        <f t="shared" si="2"/>
        <v>164</v>
      </c>
    </row>
    <row r="29" spans="1:17" outlineLevel="2" x14ac:dyDescent="0.25">
      <c r="A29" s="103" t="s">
        <v>0</v>
      </c>
      <c r="B29" s="20" t="s">
        <v>413</v>
      </c>
      <c r="C29" s="5" t="s">
        <v>106</v>
      </c>
      <c r="D29" s="5" t="s">
        <v>236</v>
      </c>
      <c r="E29" s="25">
        <v>1</v>
      </c>
      <c r="F29" s="25">
        <v>1</v>
      </c>
      <c r="G29" s="25">
        <v>2</v>
      </c>
      <c r="H29" s="25">
        <v>1</v>
      </c>
      <c r="I29" s="25">
        <v>1</v>
      </c>
      <c r="J29" s="25">
        <v>2</v>
      </c>
      <c r="K29" s="25">
        <v>4</v>
      </c>
      <c r="L29" s="25">
        <v>2</v>
      </c>
      <c r="M29" s="25">
        <v>4</v>
      </c>
      <c r="N29" s="25">
        <v>3</v>
      </c>
      <c r="O29" s="25">
        <v>4</v>
      </c>
      <c r="P29" s="25">
        <v>5</v>
      </c>
      <c r="Q29" s="214">
        <f t="shared" si="2"/>
        <v>30</v>
      </c>
    </row>
    <row r="30" spans="1:17" outlineLevel="2" x14ac:dyDescent="0.25">
      <c r="A30" s="103" t="s">
        <v>0</v>
      </c>
      <c r="B30" s="20" t="s">
        <v>413</v>
      </c>
      <c r="C30" s="5" t="s">
        <v>105</v>
      </c>
      <c r="D30" s="5" t="s">
        <v>236</v>
      </c>
      <c r="E30" s="25">
        <v>10</v>
      </c>
      <c r="F30" s="25">
        <v>10</v>
      </c>
      <c r="G30" s="25">
        <v>9</v>
      </c>
      <c r="H30" s="25">
        <v>9</v>
      </c>
      <c r="I30" s="25">
        <v>9</v>
      </c>
      <c r="J30" s="25">
        <v>8</v>
      </c>
      <c r="K30" s="25">
        <v>9</v>
      </c>
      <c r="L30" s="25">
        <v>12</v>
      </c>
      <c r="M30" s="25">
        <v>10</v>
      </c>
      <c r="N30" s="25">
        <v>5</v>
      </c>
      <c r="O30" s="25">
        <v>12</v>
      </c>
      <c r="P30" s="25">
        <v>12</v>
      </c>
      <c r="Q30" s="214">
        <f t="shared" si="2"/>
        <v>115</v>
      </c>
    </row>
    <row r="31" spans="1:17" outlineLevel="2" x14ac:dyDescent="0.25">
      <c r="A31" s="103" t="s">
        <v>0</v>
      </c>
      <c r="B31" s="20" t="s">
        <v>413</v>
      </c>
      <c r="C31" s="5" t="s">
        <v>104</v>
      </c>
      <c r="D31" s="5" t="s">
        <v>236</v>
      </c>
      <c r="E31" s="25">
        <v>5</v>
      </c>
      <c r="F31" s="25">
        <v>5</v>
      </c>
      <c r="G31" s="25">
        <v>4</v>
      </c>
      <c r="H31" s="25">
        <v>4</v>
      </c>
      <c r="I31" s="25">
        <v>4</v>
      </c>
      <c r="J31" s="25">
        <v>5</v>
      </c>
      <c r="K31" s="25">
        <v>4</v>
      </c>
      <c r="L31" s="25">
        <v>7</v>
      </c>
      <c r="M31" s="25">
        <v>4</v>
      </c>
      <c r="N31" s="25">
        <v>4</v>
      </c>
      <c r="O31" s="25">
        <v>4</v>
      </c>
      <c r="P31" s="25">
        <v>8</v>
      </c>
      <c r="Q31" s="214">
        <f t="shared" si="2"/>
        <v>58</v>
      </c>
    </row>
    <row r="32" spans="1:17" outlineLevel="2" x14ac:dyDescent="0.25">
      <c r="A32" s="103" t="s">
        <v>0</v>
      </c>
      <c r="B32" s="20" t="s">
        <v>413</v>
      </c>
      <c r="C32" s="5" t="s">
        <v>103</v>
      </c>
      <c r="D32" s="5" t="s">
        <v>236</v>
      </c>
      <c r="E32" s="25">
        <v>30</v>
      </c>
      <c r="F32" s="25">
        <v>30</v>
      </c>
      <c r="G32" s="25">
        <v>35</v>
      </c>
      <c r="H32" s="25">
        <v>30</v>
      </c>
      <c r="I32" s="25">
        <v>30</v>
      </c>
      <c r="J32" s="25">
        <v>35</v>
      </c>
      <c r="K32" s="25">
        <v>30</v>
      </c>
      <c r="L32" s="25">
        <v>35</v>
      </c>
      <c r="M32" s="25">
        <v>35</v>
      </c>
      <c r="N32" s="25">
        <v>30</v>
      </c>
      <c r="O32" s="25">
        <v>32</v>
      </c>
      <c r="P32" s="25" t="s">
        <v>145</v>
      </c>
      <c r="Q32" s="214">
        <f t="shared" si="2"/>
        <v>352</v>
      </c>
    </row>
    <row r="33" spans="1:17" outlineLevel="2" x14ac:dyDescent="0.25">
      <c r="A33" s="103" t="s">
        <v>0</v>
      </c>
      <c r="B33" s="20" t="s">
        <v>413</v>
      </c>
      <c r="C33" s="5" t="s">
        <v>102</v>
      </c>
      <c r="D33" s="5" t="s">
        <v>236</v>
      </c>
      <c r="E33" s="25">
        <v>311</v>
      </c>
      <c r="F33" s="25">
        <v>311</v>
      </c>
      <c r="G33" s="25">
        <v>412</v>
      </c>
      <c r="H33" s="25">
        <v>405</v>
      </c>
      <c r="I33" s="25">
        <v>475</v>
      </c>
      <c r="J33" s="25">
        <v>523</v>
      </c>
      <c r="K33" s="25">
        <v>410</v>
      </c>
      <c r="L33" s="25">
        <v>415</v>
      </c>
      <c r="M33" s="25">
        <v>412</v>
      </c>
      <c r="N33" s="25">
        <v>398</v>
      </c>
      <c r="O33" s="25">
        <v>395</v>
      </c>
      <c r="P33" s="25">
        <v>400</v>
      </c>
      <c r="Q33" s="214">
        <f t="shared" si="2"/>
        <v>4867</v>
      </c>
    </row>
    <row r="34" spans="1:17" outlineLevel="2" x14ac:dyDescent="0.25">
      <c r="A34" s="103" t="s">
        <v>0</v>
      </c>
      <c r="B34" s="20" t="s">
        <v>413</v>
      </c>
      <c r="C34" s="5" t="s">
        <v>20</v>
      </c>
      <c r="D34" s="5" t="s">
        <v>236</v>
      </c>
      <c r="E34" s="25" t="s">
        <v>145</v>
      </c>
      <c r="F34" s="25" t="s">
        <v>145</v>
      </c>
      <c r="G34" s="25" t="s">
        <v>145</v>
      </c>
      <c r="H34" s="25" t="s">
        <v>145</v>
      </c>
      <c r="I34" s="25" t="s">
        <v>145</v>
      </c>
      <c r="J34" s="25" t="s">
        <v>145</v>
      </c>
      <c r="K34" s="25" t="s">
        <v>145</v>
      </c>
      <c r="L34" s="25" t="s">
        <v>145</v>
      </c>
      <c r="M34" s="25" t="s">
        <v>145</v>
      </c>
      <c r="N34" s="25" t="s">
        <v>145</v>
      </c>
      <c r="O34" s="25" t="s">
        <v>145</v>
      </c>
      <c r="P34" s="25" t="s">
        <v>145</v>
      </c>
      <c r="Q34" s="214">
        <f t="shared" si="2"/>
        <v>0</v>
      </c>
    </row>
    <row r="35" spans="1:17" outlineLevel="2" x14ac:dyDescent="0.25">
      <c r="A35" s="103" t="s">
        <v>0</v>
      </c>
      <c r="B35" s="20" t="s">
        <v>413</v>
      </c>
      <c r="C35" s="5" t="s">
        <v>101</v>
      </c>
      <c r="D35" s="5" t="s">
        <v>236</v>
      </c>
      <c r="E35" s="25" t="s">
        <v>145</v>
      </c>
      <c r="F35" s="25" t="s">
        <v>145</v>
      </c>
      <c r="G35" s="25" t="s">
        <v>145</v>
      </c>
      <c r="H35" s="25" t="s">
        <v>145</v>
      </c>
      <c r="I35" s="25" t="s">
        <v>145</v>
      </c>
      <c r="J35" s="25" t="s">
        <v>145</v>
      </c>
      <c r="K35" s="25" t="s">
        <v>145</v>
      </c>
      <c r="L35" s="25" t="s">
        <v>145</v>
      </c>
      <c r="M35" s="25" t="s">
        <v>145</v>
      </c>
      <c r="N35" s="25" t="s">
        <v>145</v>
      </c>
      <c r="O35" s="25" t="s">
        <v>145</v>
      </c>
      <c r="P35" s="25" t="s">
        <v>145</v>
      </c>
      <c r="Q35" s="214">
        <f t="shared" si="2"/>
        <v>0</v>
      </c>
    </row>
    <row r="36" spans="1:17" outlineLevel="2" x14ac:dyDescent="0.25">
      <c r="A36" s="103" t="s">
        <v>0</v>
      </c>
      <c r="B36" s="20" t="s">
        <v>413</v>
      </c>
      <c r="C36" s="5" t="s">
        <v>100</v>
      </c>
      <c r="D36" s="5" t="s">
        <v>236</v>
      </c>
      <c r="E36" s="25">
        <v>5</v>
      </c>
      <c r="F36" s="25">
        <v>5</v>
      </c>
      <c r="G36" s="25">
        <v>5</v>
      </c>
      <c r="H36" s="25">
        <v>5</v>
      </c>
      <c r="I36" s="25">
        <v>5</v>
      </c>
      <c r="J36" s="25">
        <v>5</v>
      </c>
      <c r="K36" s="25">
        <v>5</v>
      </c>
      <c r="L36" s="25">
        <v>5</v>
      </c>
      <c r="M36" s="25">
        <v>5</v>
      </c>
      <c r="N36" s="25">
        <v>5</v>
      </c>
      <c r="O36" s="25">
        <v>5</v>
      </c>
      <c r="P36" s="25">
        <v>7</v>
      </c>
      <c r="Q36" s="214">
        <f t="shared" si="2"/>
        <v>62</v>
      </c>
    </row>
    <row r="37" spans="1:17" ht="15.75" outlineLevel="2" thickBot="1" x14ac:dyDescent="0.3">
      <c r="A37" s="598" t="s">
        <v>0</v>
      </c>
      <c r="B37" s="192" t="s">
        <v>413</v>
      </c>
      <c r="C37" s="95" t="s">
        <v>99</v>
      </c>
      <c r="D37" s="95" t="s">
        <v>236</v>
      </c>
      <c r="E37" s="243">
        <v>72</v>
      </c>
      <c r="F37" s="243">
        <v>72</v>
      </c>
      <c r="G37" s="243">
        <v>68</v>
      </c>
      <c r="H37" s="243">
        <v>98</v>
      </c>
      <c r="I37" s="243">
        <v>86</v>
      </c>
      <c r="J37" s="243">
        <v>87</v>
      </c>
      <c r="K37" s="243">
        <v>89</v>
      </c>
      <c r="L37" s="243">
        <v>84</v>
      </c>
      <c r="M37" s="243">
        <v>88</v>
      </c>
      <c r="N37" s="243">
        <v>75</v>
      </c>
      <c r="O37" s="243">
        <v>80</v>
      </c>
      <c r="P37" s="243">
        <v>80</v>
      </c>
      <c r="Q37" s="214">
        <f t="shared" si="2"/>
        <v>979</v>
      </c>
    </row>
    <row r="38" spans="1:17" ht="15.75" outlineLevel="1" thickBot="1" x14ac:dyDescent="0.3">
      <c r="A38" s="706"/>
      <c r="B38" s="707" t="s">
        <v>726</v>
      </c>
      <c r="C38" s="632"/>
      <c r="D38" s="632"/>
      <c r="E38" s="632">
        <f t="shared" ref="E38:Q38" si="5">SUBTOTAL(9,E26:E37)</f>
        <v>469</v>
      </c>
      <c r="F38" s="632">
        <f t="shared" si="5"/>
        <v>469</v>
      </c>
      <c r="G38" s="632">
        <f t="shared" si="5"/>
        <v>572</v>
      </c>
      <c r="H38" s="632">
        <f t="shared" si="5"/>
        <v>592</v>
      </c>
      <c r="I38" s="632">
        <f t="shared" si="5"/>
        <v>653</v>
      </c>
      <c r="J38" s="632">
        <f t="shared" si="5"/>
        <v>705</v>
      </c>
      <c r="K38" s="632">
        <f t="shared" si="5"/>
        <v>591</v>
      </c>
      <c r="L38" s="632">
        <f t="shared" si="5"/>
        <v>595</v>
      </c>
      <c r="M38" s="632">
        <f t="shared" si="5"/>
        <v>595</v>
      </c>
      <c r="N38" s="632">
        <f t="shared" si="5"/>
        <v>557</v>
      </c>
      <c r="O38" s="632">
        <f t="shared" si="5"/>
        <v>572</v>
      </c>
      <c r="P38" s="632">
        <f t="shared" si="5"/>
        <v>557</v>
      </c>
      <c r="Q38" s="708">
        <f t="shared" si="5"/>
        <v>6927</v>
      </c>
    </row>
    <row r="39" spans="1:17" outlineLevel="2" x14ac:dyDescent="0.25">
      <c r="A39" s="103" t="s">
        <v>0</v>
      </c>
      <c r="B39" s="20" t="s">
        <v>423</v>
      </c>
      <c r="C39" s="5" t="s">
        <v>19</v>
      </c>
      <c r="D39" s="5" t="s">
        <v>236</v>
      </c>
      <c r="E39" s="25">
        <v>9</v>
      </c>
      <c r="F39" s="25">
        <v>9</v>
      </c>
      <c r="G39" s="25">
        <v>8</v>
      </c>
      <c r="H39" s="25">
        <v>9</v>
      </c>
      <c r="I39" s="25">
        <v>8</v>
      </c>
      <c r="J39" s="25">
        <v>6</v>
      </c>
      <c r="K39" s="25">
        <v>5</v>
      </c>
      <c r="L39" s="25">
        <v>6</v>
      </c>
      <c r="M39" s="25">
        <v>8</v>
      </c>
      <c r="N39" s="25">
        <v>9</v>
      </c>
      <c r="O39" s="25">
        <v>8</v>
      </c>
      <c r="P39" s="25">
        <v>9</v>
      </c>
      <c r="Q39" s="214">
        <f t="shared" si="2"/>
        <v>94</v>
      </c>
    </row>
    <row r="40" spans="1:17" outlineLevel="2" x14ac:dyDescent="0.25">
      <c r="A40" s="103" t="s">
        <v>0</v>
      </c>
      <c r="B40" s="20" t="s">
        <v>423</v>
      </c>
      <c r="C40" s="5" t="s">
        <v>18</v>
      </c>
      <c r="D40" s="5" t="s">
        <v>236</v>
      </c>
      <c r="E40" s="25">
        <v>12</v>
      </c>
      <c r="F40" s="25">
        <v>12</v>
      </c>
      <c r="G40" s="25">
        <v>11</v>
      </c>
      <c r="H40" s="25">
        <v>17</v>
      </c>
      <c r="I40" s="25">
        <v>17</v>
      </c>
      <c r="J40" s="25">
        <v>14</v>
      </c>
      <c r="K40" s="25">
        <v>5</v>
      </c>
      <c r="L40" s="25">
        <v>13</v>
      </c>
      <c r="M40" s="25">
        <v>25</v>
      </c>
      <c r="N40" s="25">
        <v>25</v>
      </c>
      <c r="O40" s="25">
        <v>25</v>
      </c>
      <c r="P40" s="25">
        <v>30</v>
      </c>
      <c r="Q40" s="214">
        <f t="shared" si="2"/>
        <v>206</v>
      </c>
    </row>
    <row r="41" spans="1:17" outlineLevel="2" x14ac:dyDescent="0.25">
      <c r="A41" s="103" t="s">
        <v>0</v>
      </c>
      <c r="B41" s="20" t="s">
        <v>423</v>
      </c>
      <c r="C41" s="5" t="s">
        <v>98</v>
      </c>
      <c r="D41" s="5" t="s">
        <v>236</v>
      </c>
      <c r="E41" s="25">
        <v>3</v>
      </c>
      <c r="F41" s="25">
        <v>3</v>
      </c>
      <c r="G41" s="25">
        <v>4</v>
      </c>
      <c r="H41" s="25">
        <v>3</v>
      </c>
      <c r="I41" s="25">
        <v>4</v>
      </c>
      <c r="J41" s="25">
        <v>3</v>
      </c>
      <c r="K41" s="25">
        <v>2</v>
      </c>
      <c r="L41" s="25">
        <v>4</v>
      </c>
      <c r="M41" s="25">
        <v>3</v>
      </c>
      <c r="N41" s="25">
        <v>4</v>
      </c>
      <c r="O41" s="25">
        <v>3</v>
      </c>
      <c r="P41" s="25">
        <v>5</v>
      </c>
      <c r="Q41" s="214">
        <f t="shared" si="2"/>
        <v>41</v>
      </c>
    </row>
    <row r="42" spans="1:17" outlineLevel="2" x14ac:dyDescent="0.25">
      <c r="A42" s="103" t="s">
        <v>0</v>
      </c>
      <c r="B42" s="20" t="s">
        <v>423</v>
      </c>
      <c r="C42" s="5" t="s">
        <v>97</v>
      </c>
      <c r="D42" s="5" t="s">
        <v>236</v>
      </c>
      <c r="E42" s="25">
        <v>10</v>
      </c>
      <c r="F42" s="25">
        <v>10</v>
      </c>
      <c r="G42" s="25">
        <v>12</v>
      </c>
      <c r="H42" s="25">
        <v>19</v>
      </c>
      <c r="I42" s="25">
        <v>13</v>
      </c>
      <c r="J42" s="25">
        <v>11</v>
      </c>
      <c r="K42" s="25">
        <v>15</v>
      </c>
      <c r="L42" s="25">
        <v>10</v>
      </c>
      <c r="M42" s="25">
        <v>13</v>
      </c>
      <c r="N42" s="25">
        <v>12</v>
      </c>
      <c r="O42" s="25">
        <v>10</v>
      </c>
      <c r="P42" s="25">
        <v>15</v>
      </c>
      <c r="Q42" s="214">
        <f t="shared" si="2"/>
        <v>150</v>
      </c>
    </row>
    <row r="43" spans="1:17" outlineLevel="2" x14ac:dyDescent="0.25">
      <c r="A43" s="103" t="s">
        <v>0</v>
      </c>
      <c r="B43" s="20" t="s">
        <v>423</v>
      </c>
      <c r="C43" s="5" t="s">
        <v>96</v>
      </c>
      <c r="D43" s="5" t="s">
        <v>236</v>
      </c>
      <c r="E43" s="25">
        <v>24</v>
      </c>
      <c r="F43" s="25">
        <v>24</v>
      </c>
      <c r="G43" s="25">
        <v>30</v>
      </c>
      <c r="H43" s="25">
        <v>25</v>
      </c>
      <c r="I43" s="25">
        <v>27</v>
      </c>
      <c r="J43" s="25">
        <v>30</v>
      </c>
      <c r="K43" s="25">
        <v>20</v>
      </c>
      <c r="L43" s="25">
        <v>26</v>
      </c>
      <c r="M43" s="25">
        <v>22</v>
      </c>
      <c r="N43" s="25">
        <v>26</v>
      </c>
      <c r="O43" s="25">
        <v>25</v>
      </c>
      <c r="P43" s="25">
        <v>28</v>
      </c>
      <c r="Q43" s="214">
        <f t="shared" si="2"/>
        <v>307</v>
      </c>
    </row>
    <row r="44" spans="1:17" outlineLevel="2" x14ac:dyDescent="0.25">
      <c r="A44" s="103" t="s">
        <v>0</v>
      </c>
      <c r="B44" s="20" t="s">
        <v>423</v>
      </c>
      <c r="C44" s="5" t="s">
        <v>95</v>
      </c>
      <c r="D44" s="5" t="s">
        <v>236</v>
      </c>
      <c r="E44" s="25">
        <v>7</v>
      </c>
      <c r="F44" s="25">
        <v>7</v>
      </c>
      <c r="G44" s="25">
        <v>9</v>
      </c>
      <c r="H44" s="25">
        <v>10</v>
      </c>
      <c r="I44" s="25">
        <v>9</v>
      </c>
      <c r="J44" s="25">
        <v>12</v>
      </c>
      <c r="K44" s="25">
        <v>11</v>
      </c>
      <c r="L44" s="25">
        <v>7</v>
      </c>
      <c r="M44" s="25">
        <v>8</v>
      </c>
      <c r="N44" s="25">
        <v>12</v>
      </c>
      <c r="O44" s="25">
        <v>7</v>
      </c>
      <c r="P44" s="25">
        <v>10</v>
      </c>
      <c r="Q44" s="214">
        <f t="shared" si="2"/>
        <v>109</v>
      </c>
    </row>
    <row r="45" spans="1:17" outlineLevel="2" x14ac:dyDescent="0.25">
      <c r="A45" s="103" t="s">
        <v>0</v>
      </c>
      <c r="B45" s="20" t="s">
        <v>423</v>
      </c>
      <c r="C45" s="5" t="s">
        <v>94</v>
      </c>
      <c r="D45" s="5" t="s">
        <v>236</v>
      </c>
      <c r="E45" s="25" t="s">
        <v>145</v>
      </c>
      <c r="F45" s="25" t="s">
        <v>145</v>
      </c>
      <c r="G45" s="25" t="s">
        <v>145</v>
      </c>
      <c r="H45" s="25" t="s">
        <v>145</v>
      </c>
      <c r="I45" s="25" t="s">
        <v>145</v>
      </c>
      <c r="J45" s="25" t="s">
        <v>145</v>
      </c>
      <c r="K45" s="25" t="s">
        <v>145</v>
      </c>
      <c r="L45" s="25" t="s">
        <v>145</v>
      </c>
      <c r="M45" s="25" t="s">
        <v>145</v>
      </c>
      <c r="N45" s="25" t="s">
        <v>145</v>
      </c>
      <c r="O45" s="25" t="s">
        <v>145</v>
      </c>
      <c r="P45" s="25" t="s">
        <v>145</v>
      </c>
      <c r="Q45" s="214">
        <f t="shared" si="2"/>
        <v>0</v>
      </c>
    </row>
    <row r="46" spans="1:17" ht="15.75" outlineLevel="2" thickBot="1" x14ac:dyDescent="0.3">
      <c r="A46" s="598" t="s">
        <v>0</v>
      </c>
      <c r="B46" s="192" t="s">
        <v>423</v>
      </c>
      <c r="C46" s="95" t="s">
        <v>93</v>
      </c>
      <c r="D46" s="95" t="s">
        <v>236</v>
      </c>
      <c r="E46" s="243">
        <v>7</v>
      </c>
      <c r="F46" s="243">
        <v>7</v>
      </c>
      <c r="G46" s="243">
        <v>10</v>
      </c>
      <c r="H46" s="243">
        <v>15</v>
      </c>
      <c r="I46" s="243">
        <v>12</v>
      </c>
      <c r="J46" s="243">
        <v>15</v>
      </c>
      <c r="K46" s="243">
        <v>10</v>
      </c>
      <c r="L46" s="243">
        <v>10</v>
      </c>
      <c r="M46" s="243">
        <v>8</v>
      </c>
      <c r="N46" s="243">
        <v>10</v>
      </c>
      <c r="O46" s="243">
        <v>10</v>
      </c>
      <c r="P46" s="243">
        <v>15</v>
      </c>
      <c r="Q46" s="214">
        <f t="shared" ref="Q46" si="6">SUM(E46:P46)</f>
        <v>129</v>
      </c>
    </row>
    <row r="47" spans="1:17" ht="15.75" outlineLevel="1" thickBot="1" x14ac:dyDescent="0.3">
      <c r="A47" s="706"/>
      <c r="B47" s="707" t="s">
        <v>736</v>
      </c>
      <c r="C47" s="632"/>
      <c r="D47" s="632"/>
      <c r="E47" s="632">
        <f t="shared" ref="E47:Q47" si="7">SUBTOTAL(9,E39:E46)</f>
        <v>72</v>
      </c>
      <c r="F47" s="632">
        <f t="shared" si="7"/>
        <v>72</v>
      </c>
      <c r="G47" s="632">
        <f t="shared" si="7"/>
        <v>84</v>
      </c>
      <c r="H47" s="632">
        <f t="shared" si="7"/>
        <v>98</v>
      </c>
      <c r="I47" s="632">
        <f t="shared" si="7"/>
        <v>90</v>
      </c>
      <c r="J47" s="632">
        <f t="shared" si="7"/>
        <v>91</v>
      </c>
      <c r="K47" s="632">
        <f t="shared" si="7"/>
        <v>68</v>
      </c>
      <c r="L47" s="632">
        <f t="shared" si="7"/>
        <v>76</v>
      </c>
      <c r="M47" s="632">
        <f t="shared" si="7"/>
        <v>87</v>
      </c>
      <c r="N47" s="632">
        <f t="shared" si="7"/>
        <v>98</v>
      </c>
      <c r="O47" s="632">
        <f t="shared" si="7"/>
        <v>88</v>
      </c>
      <c r="P47" s="632">
        <f t="shared" si="7"/>
        <v>112</v>
      </c>
      <c r="Q47" s="708">
        <f t="shared" si="7"/>
        <v>1036</v>
      </c>
    </row>
    <row r="48" spans="1:17" outlineLevel="2" x14ac:dyDescent="0.25">
      <c r="A48" s="103" t="s">
        <v>0</v>
      </c>
      <c r="B48" s="20" t="s">
        <v>416</v>
      </c>
      <c r="C48" s="5" t="s">
        <v>92</v>
      </c>
      <c r="D48" s="5" t="s">
        <v>236</v>
      </c>
      <c r="E48" s="25">
        <v>4</v>
      </c>
      <c r="F48" s="25">
        <v>4</v>
      </c>
      <c r="G48" s="25">
        <v>4</v>
      </c>
      <c r="H48" s="25">
        <v>4</v>
      </c>
      <c r="I48" s="25">
        <v>4</v>
      </c>
      <c r="J48" s="25">
        <v>4</v>
      </c>
      <c r="K48" s="25">
        <v>4</v>
      </c>
      <c r="L48" s="25">
        <v>4</v>
      </c>
      <c r="M48" s="25">
        <v>4</v>
      </c>
      <c r="N48" s="25">
        <v>4</v>
      </c>
      <c r="O48" s="25">
        <v>4</v>
      </c>
      <c r="P48" s="25">
        <v>4</v>
      </c>
      <c r="Q48" s="214">
        <f t="shared" ref="Q48:Q81" si="8">SUM(E48:P48)</f>
        <v>48</v>
      </c>
    </row>
    <row r="49" spans="1:17" outlineLevel="2" x14ac:dyDescent="0.25">
      <c r="A49" s="103" t="s">
        <v>0</v>
      </c>
      <c r="B49" s="20" t="s">
        <v>416</v>
      </c>
      <c r="C49" s="5" t="s">
        <v>91</v>
      </c>
      <c r="D49" s="5" t="s">
        <v>236</v>
      </c>
      <c r="E49" s="25">
        <v>4</v>
      </c>
      <c r="F49" s="25">
        <v>4</v>
      </c>
      <c r="G49" s="25">
        <v>3</v>
      </c>
      <c r="H49" s="25">
        <v>3</v>
      </c>
      <c r="I49" s="25">
        <v>3</v>
      </c>
      <c r="J49" s="25">
        <v>3</v>
      </c>
      <c r="K49" s="25">
        <v>7</v>
      </c>
      <c r="L49" s="25">
        <v>5</v>
      </c>
      <c r="M49" s="25">
        <v>4</v>
      </c>
      <c r="N49" s="25">
        <v>6</v>
      </c>
      <c r="O49" s="25">
        <v>6</v>
      </c>
      <c r="P49" s="25">
        <v>7</v>
      </c>
      <c r="Q49" s="214">
        <f t="shared" si="8"/>
        <v>55</v>
      </c>
    </row>
    <row r="50" spans="1:17" outlineLevel="2" x14ac:dyDescent="0.25">
      <c r="A50" s="103" t="s">
        <v>0</v>
      </c>
      <c r="B50" s="20" t="s">
        <v>416</v>
      </c>
      <c r="C50" s="5" t="s">
        <v>90</v>
      </c>
      <c r="D50" s="5" t="s">
        <v>236</v>
      </c>
      <c r="E50" s="25" t="s">
        <v>145</v>
      </c>
      <c r="F50" s="25" t="s">
        <v>145</v>
      </c>
      <c r="G50" s="25" t="s">
        <v>145</v>
      </c>
      <c r="H50" s="25" t="s">
        <v>145</v>
      </c>
      <c r="I50" s="25" t="s">
        <v>145</v>
      </c>
      <c r="J50" s="25" t="s">
        <v>145</v>
      </c>
      <c r="K50" s="25" t="s">
        <v>145</v>
      </c>
      <c r="L50" s="25" t="s">
        <v>145</v>
      </c>
      <c r="M50" s="25" t="s">
        <v>145</v>
      </c>
      <c r="N50" s="25" t="s">
        <v>145</v>
      </c>
      <c r="O50" s="25" t="s">
        <v>145</v>
      </c>
      <c r="P50" s="25" t="s">
        <v>145</v>
      </c>
      <c r="Q50" s="214">
        <f t="shared" si="8"/>
        <v>0</v>
      </c>
    </row>
    <row r="51" spans="1:17" outlineLevel="2" x14ac:dyDescent="0.25">
      <c r="A51" s="103" t="s">
        <v>0</v>
      </c>
      <c r="B51" s="20" t="s">
        <v>416</v>
      </c>
      <c r="C51" s="5" t="s">
        <v>89</v>
      </c>
      <c r="D51" s="5" t="s">
        <v>236</v>
      </c>
      <c r="E51" s="25">
        <v>17</v>
      </c>
      <c r="F51" s="25">
        <v>17</v>
      </c>
      <c r="G51" s="25">
        <v>19</v>
      </c>
      <c r="H51" s="25">
        <v>17</v>
      </c>
      <c r="I51" s="25">
        <v>18</v>
      </c>
      <c r="J51" s="25">
        <v>19</v>
      </c>
      <c r="K51" s="25">
        <v>19</v>
      </c>
      <c r="L51" s="25">
        <v>16</v>
      </c>
      <c r="M51" s="25">
        <v>18</v>
      </c>
      <c r="N51" s="25">
        <v>17</v>
      </c>
      <c r="O51" s="25">
        <v>21</v>
      </c>
      <c r="P51" s="25">
        <v>36</v>
      </c>
      <c r="Q51" s="214">
        <f t="shared" si="8"/>
        <v>234</v>
      </c>
    </row>
    <row r="52" spans="1:17" outlineLevel="2" x14ac:dyDescent="0.25">
      <c r="A52" s="103" t="s">
        <v>0</v>
      </c>
      <c r="B52" s="20" t="s">
        <v>416</v>
      </c>
      <c r="C52" s="5" t="s">
        <v>88</v>
      </c>
      <c r="D52" s="5" t="s">
        <v>236</v>
      </c>
      <c r="E52" s="25">
        <v>3</v>
      </c>
      <c r="F52" s="25">
        <v>3</v>
      </c>
      <c r="G52" s="25">
        <v>2</v>
      </c>
      <c r="H52" s="25">
        <v>3</v>
      </c>
      <c r="I52" s="25">
        <v>2</v>
      </c>
      <c r="J52" s="25">
        <v>2</v>
      </c>
      <c r="K52" s="25">
        <v>4</v>
      </c>
      <c r="L52" s="25">
        <v>5</v>
      </c>
      <c r="M52" s="25">
        <v>1</v>
      </c>
      <c r="N52" s="25">
        <v>3</v>
      </c>
      <c r="O52" s="25">
        <v>3</v>
      </c>
      <c r="P52" s="25">
        <v>4</v>
      </c>
      <c r="Q52" s="214">
        <f t="shared" si="8"/>
        <v>35</v>
      </c>
    </row>
    <row r="53" spans="1:17" outlineLevel="2" x14ac:dyDescent="0.25">
      <c r="A53" s="103" t="s">
        <v>0</v>
      </c>
      <c r="B53" s="20" t="s">
        <v>416</v>
      </c>
      <c r="C53" s="5" t="s">
        <v>87</v>
      </c>
      <c r="D53" s="5" t="s">
        <v>236</v>
      </c>
      <c r="E53" s="25">
        <v>13</v>
      </c>
      <c r="F53" s="25">
        <v>13</v>
      </c>
      <c r="G53" s="25">
        <v>9</v>
      </c>
      <c r="H53" s="25">
        <v>12</v>
      </c>
      <c r="I53" s="25">
        <v>8</v>
      </c>
      <c r="J53" s="25">
        <v>14</v>
      </c>
      <c r="K53" s="25">
        <v>12</v>
      </c>
      <c r="L53" s="25">
        <v>7</v>
      </c>
      <c r="M53" s="25">
        <v>7</v>
      </c>
      <c r="N53" s="25">
        <v>11</v>
      </c>
      <c r="O53" s="25">
        <v>9</v>
      </c>
      <c r="P53" s="25">
        <v>11</v>
      </c>
      <c r="Q53" s="214">
        <f t="shared" si="8"/>
        <v>126</v>
      </c>
    </row>
    <row r="54" spans="1:17" ht="15.75" outlineLevel="2" thickBot="1" x14ac:dyDescent="0.3">
      <c r="A54" s="598" t="s">
        <v>0</v>
      </c>
      <c r="B54" s="192" t="s">
        <v>416</v>
      </c>
      <c r="C54" s="95" t="s">
        <v>86</v>
      </c>
      <c r="D54" s="95" t="s">
        <v>236</v>
      </c>
      <c r="E54" s="243" t="s">
        <v>145</v>
      </c>
      <c r="F54" s="243" t="s">
        <v>145</v>
      </c>
      <c r="G54" s="243" t="s">
        <v>145</v>
      </c>
      <c r="H54" s="243" t="s">
        <v>145</v>
      </c>
      <c r="I54" s="243" t="s">
        <v>145</v>
      </c>
      <c r="J54" s="243" t="s">
        <v>145</v>
      </c>
      <c r="K54" s="243" t="s">
        <v>145</v>
      </c>
      <c r="L54" s="243" t="s">
        <v>145</v>
      </c>
      <c r="M54" s="243" t="s">
        <v>145</v>
      </c>
      <c r="N54" s="243" t="s">
        <v>145</v>
      </c>
      <c r="O54" s="243" t="s">
        <v>145</v>
      </c>
      <c r="P54" s="243" t="s">
        <v>145</v>
      </c>
      <c r="Q54" s="214">
        <f t="shared" si="8"/>
        <v>0</v>
      </c>
    </row>
    <row r="55" spans="1:17" ht="15.75" outlineLevel="1" thickBot="1" x14ac:dyDescent="0.3">
      <c r="A55" s="706"/>
      <c r="B55" s="707" t="s">
        <v>729</v>
      </c>
      <c r="C55" s="632"/>
      <c r="D55" s="632"/>
      <c r="E55" s="632">
        <f t="shared" ref="E55:Q55" si="9">SUBTOTAL(9,E48:E54)</f>
        <v>41</v>
      </c>
      <c r="F55" s="632">
        <f t="shared" si="9"/>
        <v>41</v>
      </c>
      <c r="G55" s="632">
        <f t="shared" si="9"/>
        <v>37</v>
      </c>
      <c r="H55" s="632">
        <f t="shared" si="9"/>
        <v>39</v>
      </c>
      <c r="I55" s="632">
        <f t="shared" si="9"/>
        <v>35</v>
      </c>
      <c r="J55" s="632">
        <f t="shared" si="9"/>
        <v>42</v>
      </c>
      <c r="K55" s="632">
        <f t="shared" si="9"/>
        <v>46</v>
      </c>
      <c r="L55" s="632">
        <f t="shared" si="9"/>
        <v>37</v>
      </c>
      <c r="M55" s="632">
        <f t="shared" si="9"/>
        <v>34</v>
      </c>
      <c r="N55" s="632">
        <f t="shared" si="9"/>
        <v>41</v>
      </c>
      <c r="O55" s="632">
        <f t="shared" si="9"/>
        <v>43</v>
      </c>
      <c r="P55" s="632">
        <f t="shared" si="9"/>
        <v>62</v>
      </c>
      <c r="Q55" s="708">
        <f t="shared" si="9"/>
        <v>498</v>
      </c>
    </row>
    <row r="56" spans="1:17" outlineLevel="2" x14ac:dyDescent="0.25">
      <c r="A56" s="103" t="s">
        <v>0</v>
      </c>
      <c r="B56" s="20" t="s">
        <v>85</v>
      </c>
      <c r="C56" s="5" t="s">
        <v>85</v>
      </c>
      <c r="D56" s="5" t="s">
        <v>236</v>
      </c>
      <c r="E56" s="25" t="s">
        <v>145</v>
      </c>
      <c r="F56" s="25" t="s">
        <v>145</v>
      </c>
      <c r="G56" s="25" t="s">
        <v>145</v>
      </c>
      <c r="H56" s="25" t="s">
        <v>145</v>
      </c>
      <c r="I56" s="25" t="s">
        <v>145</v>
      </c>
      <c r="J56" s="25" t="s">
        <v>145</v>
      </c>
      <c r="K56" s="25" t="s">
        <v>145</v>
      </c>
      <c r="L56" s="25" t="s">
        <v>145</v>
      </c>
      <c r="M56" s="25" t="s">
        <v>145</v>
      </c>
      <c r="N56" s="25" t="s">
        <v>145</v>
      </c>
      <c r="O56" s="25" t="s">
        <v>145</v>
      </c>
      <c r="P56" s="25" t="s">
        <v>145</v>
      </c>
      <c r="Q56" s="214">
        <f t="shared" si="8"/>
        <v>0</v>
      </c>
    </row>
    <row r="57" spans="1:17" ht="15.75" outlineLevel="2" thickBot="1" x14ac:dyDescent="0.3">
      <c r="A57" s="598" t="s">
        <v>0</v>
      </c>
      <c r="B57" s="192" t="s">
        <v>85</v>
      </c>
      <c r="C57" s="95" t="s">
        <v>84</v>
      </c>
      <c r="D57" s="95" t="s">
        <v>236</v>
      </c>
      <c r="E57" s="243">
        <v>40</v>
      </c>
      <c r="F57" s="243">
        <v>40</v>
      </c>
      <c r="G57" s="243">
        <v>40</v>
      </c>
      <c r="H57" s="243">
        <v>45</v>
      </c>
      <c r="I57" s="243">
        <v>40</v>
      </c>
      <c r="J57" s="243">
        <v>40</v>
      </c>
      <c r="K57" s="243">
        <v>45</v>
      </c>
      <c r="L57" s="243">
        <v>50</v>
      </c>
      <c r="M57" s="243">
        <v>45</v>
      </c>
      <c r="N57" s="243">
        <v>40</v>
      </c>
      <c r="O57" s="243">
        <v>50</v>
      </c>
      <c r="P57" s="243">
        <v>70</v>
      </c>
      <c r="Q57" s="214">
        <f t="shared" si="8"/>
        <v>545</v>
      </c>
    </row>
    <row r="58" spans="1:17" ht="15.75" outlineLevel="1" thickBot="1" x14ac:dyDescent="0.3">
      <c r="A58" s="706"/>
      <c r="B58" s="707" t="s">
        <v>667</v>
      </c>
      <c r="C58" s="632"/>
      <c r="D58" s="632"/>
      <c r="E58" s="632">
        <f t="shared" ref="E58:Q58" si="10">SUBTOTAL(9,E56:E57)</f>
        <v>40</v>
      </c>
      <c r="F58" s="632">
        <f t="shared" si="10"/>
        <v>40</v>
      </c>
      <c r="G58" s="632">
        <f t="shared" si="10"/>
        <v>40</v>
      </c>
      <c r="H58" s="632">
        <f t="shared" si="10"/>
        <v>45</v>
      </c>
      <c r="I58" s="632">
        <f t="shared" si="10"/>
        <v>40</v>
      </c>
      <c r="J58" s="632">
        <f t="shared" si="10"/>
        <v>40</v>
      </c>
      <c r="K58" s="632">
        <f t="shared" si="10"/>
        <v>45</v>
      </c>
      <c r="L58" s="632">
        <f t="shared" si="10"/>
        <v>50</v>
      </c>
      <c r="M58" s="632">
        <f t="shared" si="10"/>
        <v>45</v>
      </c>
      <c r="N58" s="632">
        <f t="shared" si="10"/>
        <v>40</v>
      </c>
      <c r="O58" s="632">
        <f t="shared" si="10"/>
        <v>50</v>
      </c>
      <c r="P58" s="632">
        <f t="shared" si="10"/>
        <v>70</v>
      </c>
      <c r="Q58" s="708">
        <f t="shared" si="10"/>
        <v>545</v>
      </c>
    </row>
    <row r="59" spans="1:17" outlineLevel="2" x14ac:dyDescent="0.25">
      <c r="A59" s="103" t="s">
        <v>0</v>
      </c>
      <c r="B59" s="20" t="s">
        <v>420</v>
      </c>
      <c r="C59" s="5" t="s">
        <v>83</v>
      </c>
      <c r="D59" s="5" t="s">
        <v>236</v>
      </c>
      <c r="E59" s="25">
        <v>50</v>
      </c>
      <c r="F59" s="25">
        <v>50</v>
      </c>
      <c r="G59" s="25">
        <v>50</v>
      </c>
      <c r="H59" s="25">
        <v>50</v>
      </c>
      <c r="I59" s="25">
        <v>50</v>
      </c>
      <c r="J59" s="25">
        <v>55</v>
      </c>
      <c r="K59" s="25">
        <v>55</v>
      </c>
      <c r="L59" s="25">
        <v>50</v>
      </c>
      <c r="M59" s="25">
        <v>50</v>
      </c>
      <c r="N59" s="25">
        <v>50</v>
      </c>
      <c r="O59" s="25">
        <v>60</v>
      </c>
      <c r="P59" s="25">
        <v>65</v>
      </c>
      <c r="Q59" s="214">
        <f t="shared" si="8"/>
        <v>635</v>
      </c>
    </row>
    <row r="60" spans="1:17" outlineLevel="2" x14ac:dyDescent="0.25">
      <c r="A60" s="103" t="s">
        <v>0</v>
      </c>
      <c r="B60" s="20" t="s">
        <v>420</v>
      </c>
      <c r="C60" s="5" t="s">
        <v>17</v>
      </c>
      <c r="D60" s="5" t="s">
        <v>236</v>
      </c>
      <c r="E60" s="25" t="s">
        <v>145</v>
      </c>
      <c r="F60" s="25" t="s">
        <v>145</v>
      </c>
      <c r="G60" s="25" t="s">
        <v>145</v>
      </c>
      <c r="H60" s="25" t="s">
        <v>145</v>
      </c>
      <c r="I60" s="25" t="s">
        <v>145</v>
      </c>
      <c r="J60" s="25" t="s">
        <v>145</v>
      </c>
      <c r="K60" s="25" t="s">
        <v>145</v>
      </c>
      <c r="L60" s="25" t="s">
        <v>145</v>
      </c>
      <c r="M60" s="25" t="s">
        <v>145</v>
      </c>
      <c r="N60" s="25" t="s">
        <v>145</v>
      </c>
      <c r="O60" s="25" t="s">
        <v>145</v>
      </c>
      <c r="P60" s="25" t="s">
        <v>145</v>
      </c>
      <c r="Q60" s="214">
        <f t="shared" si="8"/>
        <v>0</v>
      </c>
    </row>
    <row r="61" spans="1:17" outlineLevel="2" x14ac:dyDescent="0.25">
      <c r="A61" s="103" t="s">
        <v>0</v>
      </c>
      <c r="B61" s="20" t="s">
        <v>420</v>
      </c>
      <c r="C61" s="5" t="s">
        <v>82</v>
      </c>
      <c r="D61" s="5" t="s">
        <v>236</v>
      </c>
      <c r="E61" s="25">
        <v>46</v>
      </c>
      <c r="F61" s="25">
        <v>46</v>
      </c>
      <c r="G61" s="25">
        <v>52</v>
      </c>
      <c r="H61" s="25">
        <v>61</v>
      </c>
      <c r="I61" s="25">
        <v>61</v>
      </c>
      <c r="J61" s="25">
        <v>58</v>
      </c>
      <c r="K61" s="25">
        <v>52</v>
      </c>
      <c r="L61" s="25">
        <v>57</v>
      </c>
      <c r="M61" s="25">
        <v>57</v>
      </c>
      <c r="N61" s="25">
        <v>56</v>
      </c>
      <c r="O61" s="25">
        <v>61</v>
      </c>
      <c r="P61" s="25">
        <v>65</v>
      </c>
      <c r="Q61" s="214">
        <f t="shared" si="8"/>
        <v>672</v>
      </c>
    </row>
    <row r="62" spans="1:17" outlineLevel="2" x14ac:dyDescent="0.25">
      <c r="A62" s="103" t="s">
        <v>0</v>
      </c>
      <c r="B62" s="20" t="s">
        <v>420</v>
      </c>
      <c r="C62" s="5" t="s">
        <v>78</v>
      </c>
      <c r="D62" s="5" t="s">
        <v>236</v>
      </c>
      <c r="E62" s="25" t="s">
        <v>145</v>
      </c>
      <c r="F62" s="25" t="s">
        <v>145</v>
      </c>
      <c r="G62" s="25" t="s">
        <v>145</v>
      </c>
      <c r="H62" s="25" t="s">
        <v>145</v>
      </c>
      <c r="I62" s="25" t="s">
        <v>145</v>
      </c>
      <c r="J62" s="25" t="s">
        <v>145</v>
      </c>
      <c r="K62" s="25" t="s">
        <v>145</v>
      </c>
      <c r="L62" s="25" t="s">
        <v>145</v>
      </c>
      <c r="M62" s="25" t="s">
        <v>145</v>
      </c>
      <c r="N62" s="25" t="s">
        <v>145</v>
      </c>
      <c r="O62" s="25" t="s">
        <v>145</v>
      </c>
      <c r="P62" s="25" t="s">
        <v>145</v>
      </c>
      <c r="Q62" s="214">
        <f t="shared" si="8"/>
        <v>0</v>
      </c>
    </row>
    <row r="63" spans="1:17" outlineLevel="2" x14ac:dyDescent="0.25">
      <c r="A63" s="103" t="s">
        <v>0</v>
      </c>
      <c r="B63" s="20" t="s">
        <v>420</v>
      </c>
      <c r="C63" s="5" t="s">
        <v>77</v>
      </c>
      <c r="D63" s="5" t="s">
        <v>236</v>
      </c>
      <c r="E63" s="25" t="s">
        <v>145</v>
      </c>
      <c r="F63" s="25" t="s">
        <v>145</v>
      </c>
      <c r="G63" s="25" t="s">
        <v>145</v>
      </c>
      <c r="H63" s="25" t="s">
        <v>145</v>
      </c>
      <c r="I63" s="25" t="s">
        <v>145</v>
      </c>
      <c r="J63" s="25" t="s">
        <v>145</v>
      </c>
      <c r="K63" s="25" t="s">
        <v>145</v>
      </c>
      <c r="L63" s="25" t="s">
        <v>145</v>
      </c>
      <c r="M63" s="25" t="s">
        <v>145</v>
      </c>
      <c r="N63" s="25" t="s">
        <v>145</v>
      </c>
      <c r="O63" s="25" t="s">
        <v>145</v>
      </c>
      <c r="P63" s="25" t="s">
        <v>145</v>
      </c>
      <c r="Q63" s="214">
        <f t="shared" si="8"/>
        <v>0</v>
      </c>
    </row>
    <row r="64" spans="1:17" outlineLevel="2" x14ac:dyDescent="0.25">
      <c r="A64" s="103" t="s">
        <v>0</v>
      </c>
      <c r="B64" s="20" t="s">
        <v>420</v>
      </c>
      <c r="C64" s="5" t="s">
        <v>81</v>
      </c>
      <c r="D64" s="5" t="s">
        <v>236</v>
      </c>
      <c r="E64" s="25">
        <v>20</v>
      </c>
      <c r="F64" s="25">
        <v>20</v>
      </c>
      <c r="G64" s="25">
        <v>27</v>
      </c>
      <c r="H64" s="25">
        <v>25</v>
      </c>
      <c r="I64" s="25">
        <v>30</v>
      </c>
      <c r="J64" s="25">
        <v>30</v>
      </c>
      <c r="K64" s="25">
        <v>35</v>
      </c>
      <c r="L64" s="25">
        <v>35</v>
      </c>
      <c r="M64" s="25">
        <v>35</v>
      </c>
      <c r="N64" s="25">
        <v>40</v>
      </c>
      <c r="O64" s="25">
        <v>35</v>
      </c>
      <c r="P64" s="25">
        <v>40</v>
      </c>
      <c r="Q64" s="214">
        <f t="shared" si="8"/>
        <v>372</v>
      </c>
    </row>
    <row r="65" spans="1:17" outlineLevel="2" x14ac:dyDescent="0.25">
      <c r="A65" s="103" t="s">
        <v>0</v>
      </c>
      <c r="B65" s="20" t="s">
        <v>420</v>
      </c>
      <c r="C65" s="5" t="s">
        <v>80</v>
      </c>
      <c r="D65" s="5" t="s">
        <v>236</v>
      </c>
      <c r="E65" s="25">
        <v>8</v>
      </c>
      <c r="F65" s="25">
        <v>8</v>
      </c>
      <c r="G65" s="25">
        <v>11</v>
      </c>
      <c r="H65" s="25">
        <v>9</v>
      </c>
      <c r="I65" s="25">
        <v>11</v>
      </c>
      <c r="J65" s="25">
        <v>13</v>
      </c>
      <c r="K65" s="25">
        <v>12</v>
      </c>
      <c r="L65" s="25">
        <v>13</v>
      </c>
      <c r="M65" s="25">
        <v>8</v>
      </c>
      <c r="N65" s="25">
        <v>11</v>
      </c>
      <c r="O65" s="25">
        <v>12</v>
      </c>
      <c r="P65" s="25">
        <v>15</v>
      </c>
      <c r="Q65" s="214">
        <f t="shared" si="8"/>
        <v>131</v>
      </c>
    </row>
    <row r="66" spans="1:17" outlineLevel="2" x14ac:dyDescent="0.25">
      <c r="A66" s="103" t="s">
        <v>0</v>
      </c>
      <c r="B66" s="20" t="s">
        <v>420</v>
      </c>
      <c r="C66" s="5" t="s">
        <v>16</v>
      </c>
      <c r="D66" s="5" t="s">
        <v>236</v>
      </c>
      <c r="E66" s="25">
        <v>15</v>
      </c>
      <c r="F66" s="25">
        <v>15</v>
      </c>
      <c r="G66" s="25">
        <v>17</v>
      </c>
      <c r="H66" s="25">
        <v>17</v>
      </c>
      <c r="I66" s="25">
        <v>16</v>
      </c>
      <c r="J66" s="25">
        <v>15</v>
      </c>
      <c r="K66" s="25">
        <v>13</v>
      </c>
      <c r="L66" s="25">
        <v>12</v>
      </c>
      <c r="M66" s="25">
        <v>14</v>
      </c>
      <c r="N66" s="25">
        <v>18</v>
      </c>
      <c r="O66" s="25">
        <v>17</v>
      </c>
      <c r="P66" s="25">
        <v>18</v>
      </c>
      <c r="Q66" s="214">
        <f t="shared" si="8"/>
        <v>187</v>
      </c>
    </row>
    <row r="67" spans="1:17" outlineLevel="2" x14ac:dyDescent="0.25">
      <c r="A67" s="103" t="s">
        <v>0</v>
      </c>
      <c r="B67" s="20" t="s">
        <v>420</v>
      </c>
      <c r="C67" s="5" t="s">
        <v>15</v>
      </c>
      <c r="D67" s="5" t="s">
        <v>236</v>
      </c>
      <c r="E67" s="25">
        <v>360</v>
      </c>
      <c r="F67" s="25">
        <v>360</v>
      </c>
      <c r="G67" s="25">
        <v>340</v>
      </c>
      <c r="H67" s="25">
        <v>355</v>
      </c>
      <c r="I67" s="25">
        <v>375</v>
      </c>
      <c r="J67" s="25">
        <v>320</v>
      </c>
      <c r="K67" s="25">
        <v>390</v>
      </c>
      <c r="L67" s="25">
        <v>350</v>
      </c>
      <c r="M67" s="25">
        <v>360</v>
      </c>
      <c r="N67" s="25">
        <v>240</v>
      </c>
      <c r="O67" s="25">
        <v>330</v>
      </c>
      <c r="P67" s="25">
        <v>350</v>
      </c>
      <c r="Q67" s="214">
        <f t="shared" si="8"/>
        <v>4130</v>
      </c>
    </row>
    <row r="68" spans="1:17" ht="15.75" outlineLevel="2" thickBot="1" x14ac:dyDescent="0.3">
      <c r="A68" s="598" t="s">
        <v>0</v>
      </c>
      <c r="B68" s="192" t="s">
        <v>420</v>
      </c>
      <c r="C68" s="95" t="s">
        <v>79</v>
      </c>
      <c r="D68" s="95" t="s">
        <v>236</v>
      </c>
      <c r="E68" s="243">
        <v>4</v>
      </c>
      <c r="F68" s="243">
        <v>4</v>
      </c>
      <c r="G68" s="243">
        <v>6</v>
      </c>
      <c r="H68" s="243">
        <v>7</v>
      </c>
      <c r="I68" s="243">
        <v>6</v>
      </c>
      <c r="J68" s="243">
        <v>8</v>
      </c>
      <c r="K68" s="243">
        <v>4</v>
      </c>
      <c r="L68" s="243">
        <v>5</v>
      </c>
      <c r="M68" s="243">
        <v>6</v>
      </c>
      <c r="N68" s="243">
        <v>4</v>
      </c>
      <c r="O68" s="243">
        <v>7</v>
      </c>
      <c r="P68" s="243">
        <v>10</v>
      </c>
      <c r="Q68" s="214">
        <f t="shared" si="8"/>
        <v>71</v>
      </c>
    </row>
    <row r="69" spans="1:17" ht="15.75" outlineLevel="1" thickBot="1" x14ac:dyDescent="0.3">
      <c r="A69" s="706"/>
      <c r="B69" s="707" t="s">
        <v>733</v>
      </c>
      <c r="C69" s="632"/>
      <c r="D69" s="632"/>
      <c r="E69" s="632">
        <f t="shared" ref="E69:Q69" si="11">SUBTOTAL(9,E59:E68)</f>
        <v>503</v>
      </c>
      <c r="F69" s="632">
        <f t="shared" si="11"/>
        <v>503</v>
      </c>
      <c r="G69" s="632">
        <f t="shared" si="11"/>
        <v>503</v>
      </c>
      <c r="H69" s="632">
        <f t="shared" si="11"/>
        <v>524</v>
      </c>
      <c r="I69" s="632">
        <f t="shared" si="11"/>
        <v>549</v>
      </c>
      <c r="J69" s="632">
        <f t="shared" si="11"/>
        <v>499</v>
      </c>
      <c r="K69" s="632">
        <f t="shared" si="11"/>
        <v>561</v>
      </c>
      <c r="L69" s="632">
        <f t="shared" si="11"/>
        <v>522</v>
      </c>
      <c r="M69" s="632">
        <f t="shared" si="11"/>
        <v>530</v>
      </c>
      <c r="N69" s="632">
        <f t="shared" si="11"/>
        <v>419</v>
      </c>
      <c r="O69" s="632">
        <f t="shared" si="11"/>
        <v>522</v>
      </c>
      <c r="P69" s="632">
        <f t="shared" si="11"/>
        <v>563</v>
      </c>
      <c r="Q69" s="708">
        <f t="shared" si="11"/>
        <v>6198</v>
      </c>
    </row>
    <row r="70" spans="1:17" outlineLevel="2" x14ac:dyDescent="0.25">
      <c r="A70" s="103" t="s">
        <v>0</v>
      </c>
      <c r="B70" s="20" t="s">
        <v>422</v>
      </c>
      <c r="C70" s="5" t="s">
        <v>76</v>
      </c>
      <c r="D70" s="5" t="s">
        <v>236</v>
      </c>
      <c r="E70" s="25">
        <v>10</v>
      </c>
      <c r="F70" s="25">
        <v>10</v>
      </c>
      <c r="G70" s="25">
        <v>8</v>
      </c>
      <c r="H70" s="25">
        <v>9</v>
      </c>
      <c r="I70" s="25">
        <v>9</v>
      </c>
      <c r="J70" s="25">
        <v>10</v>
      </c>
      <c r="K70" s="25">
        <v>11</v>
      </c>
      <c r="L70" s="25">
        <v>10</v>
      </c>
      <c r="M70" s="25">
        <v>10</v>
      </c>
      <c r="N70" s="25">
        <v>11</v>
      </c>
      <c r="O70" s="25">
        <v>12</v>
      </c>
      <c r="P70" s="25">
        <v>10</v>
      </c>
      <c r="Q70" s="214">
        <f t="shared" si="8"/>
        <v>120</v>
      </c>
    </row>
    <row r="71" spans="1:17" outlineLevel="2" x14ac:dyDescent="0.25">
      <c r="A71" s="103" t="s">
        <v>0</v>
      </c>
      <c r="B71" s="20" t="s">
        <v>422</v>
      </c>
      <c r="C71" s="5" t="s">
        <v>75</v>
      </c>
      <c r="D71" s="5" t="s">
        <v>236</v>
      </c>
      <c r="E71" s="25">
        <v>40</v>
      </c>
      <c r="F71" s="25">
        <v>40</v>
      </c>
      <c r="G71" s="25">
        <v>35</v>
      </c>
      <c r="H71" s="25">
        <v>30</v>
      </c>
      <c r="I71" s="25">
        <v>38</v>
      </c>
      <c r="J71" s="25">
        <v>40</v>
      </c>
      <c r="K71" s="25">
        <v>55</v>
      </c>
      <c r="L71" s="25">
        <v>35</v>
      </c>
      <c r="M71" s="25">
        <v>40</v>
      </c>
      <c r="N71" s="25">
        <v>60</v>
      </c>
      <c r="O71" s="25">
        <v>60</v>
      </c>
      <c r="P71" s="25">
        <v>90</v>
      </c>
      <c r="Q71" s="214">
        <f t="shared" si="8"/>
        <v>563</v>
      </c>
    </row>
    <row r="72" spans="1:17" outlineLevel="2" x14ac:dyDescent="0.25">
      <c r="A72" s="103" t="s">
        <v>0</v>
      </c>
      <c r="B72" s="20" t="s">
        <v>422</v>
      </c>
      <c r="C72" s="5" t="s">
        <v>74</v>
      </c>
      <c r="D72" s="5" t="s">
        <v>236</v>
      </c>
      <c r="E72" s="25">
        <v>13</v>
      </c>
      <c r="F72" s="25">
        <v>13</v>
      </c>
      <c r="G72" s="25">
        <v>14</v>
      </c>
      <c r="H72" s="25">
        <v>12</v>
      </c>
      <c r="I72" s="25">
        <v>11</v>
      </c>
      <c r="J72" s="25">
        <v>13</v>
      </c>
      <c r="K72" s="25">
        <v>14</v>
      </c>
      <c r="L72" s="25">
        <v>12</v>
      </c>
      <c r="M72" s="25">
        <v>12</v>
      </c>
      <c r="N72" s="25">
        <v>13</v>
      </c>
      <c r="O72" s="25">
        <v>12</v>
      </c>
      <c r="P72" s="25">
        <v>12</v>
      </c>
      <c r="Q72" s="214">
        <f t="shared" si="8"/>
        <v>151</v>
      </c>
    </row>
    <row r="73" spans="1:17" outlineLevel="2" x14ac:dyDescent="0.25">
      <c r="A73" s="103" t="s">
        <v>0</v>
      </c>
      <c r="B73" s="20" t="s">
        <v>422</v>
      </c>
      <c r="C73" s="5" t="s">
        <v>73</v>
      </c>
      <c r="D73" s="5" t="s">
        <v>236</v>
      </c>
      <c r="E73" s="25">
        <v>9</v>
      </c>
      <c r="F73" s="25">
        <v>9</v>
      </c>
      <c r="G73" s="25">
        <v>10</v>
      </c>
      <c r="H73" s="25">
        <v>7</v>
      </c>
      <c r="I73" s="25">
        <v>12</v>
      </c>
      <c r="J73" s="25">
        <v>9</v>
      </c>
      <c r="K73" s="25">
        <v>4</v>
      </c>
      <c r="L73" s="25">
        <v>11</v>
      </c>
      <c r="M73" s="25">
        <v>13</v>
      </c>
      <c r="N73" s="25">
        <v>5</v>
      </c>
      <c r="O73" s="25">
        <v>7</v>
      </c>
      <c r="P73" s="25">
        <v>10</v>
      </c>
      <c r="Q73" s="214">
        <f t="shared" si="8"/>
        <v>106</v>
      </c>
    </row>
    <row r="74" spans="1:17" outlineLevel="2" x14ac:dyDescent="0.25">
      <c r="A74" s="103" t="s">
        <v>0</v>
      </c>
      <c r="B74" s="20" t="s">
        <v>422</v>
      </c>
      <c r="C74" s="5" t="s">
        <v>72</v>
      </c>
      <c r="D74" s="5" t="s">
        <v>236</v>
      </c>
      <c r="E74" s="25" t="s">
        <v>145</v>
      </c>
      <c r="F74" s="25" t="s">
        <v>145</v>
      </c>
      <c r="G74" s="25" t="s">
        <v>145</v>
      </c>
      <c r="H74" s="25" t="s">
        <v>145</v>
      </c>
      <c r="I74" s="25" t="s">
        <v>145</v>
      </c>
      <c r="J74" s="25" t="s">
        <v>145</v>
      </c>
      <c r="K74" s="25" t="s">
        <v>145</v>
      </c>
      <c r="L74" s="25" t="s">
        <v>145</v>
      </c>
      <c r="M74" s="25" t="s">
        <v>145</v>
      </c>
      <c r="N74" s="25" t="s">
        <v>145</v>
      </c>
      <c r="O74" s="25" t="s">
        <v>145</v>
      </c>
      <c r="P74" s="25" t="s">
        <v>145</v>
      </c>
      <c r="Q74" s="214">
        <f t="shared" si="8"/>
        <v>0</v>
      </c>
    </row>
    <row r="75" spans="1:17" outlineLevel="2" x14ac:dyDescent="0.25">
      <c r="A75" s="103" t="s">
        <v>0</v>
      </c>
      <c r="B75" s="20" t="s">
        <v>422</v>
      </c>
      <c r="C75" s="5" t="s">
        <v>71</v>
      </c>
      <c r="D75" s="5" t="s">
        <v>236</v>
      </c>
      <c r="E75" s="25">
        <v>3</v>
      </c>
      <c r="F75" s="25">
        <v>3</v>
      </c>
      <c r="G75" s="25">
        <v>3</v>
      </c>
      <c r="H75" s="25">
        <v>2</v>
      </c>
      <c r="I75" s="25">
        <v>2</v>
      </c>
      <c r="J75" s="25">
        <v>4</v>
      </c>
      <c r="K75" s="25">
        <v>4</v>
      </c>
      <c r="L75" s="25">
        <v>2</v>
      </c>
      <c r="M75" s="25">
        <v>3</v>
      </c>
      <c r="N75" s="25">
        <v>3</v>
      </c>
      <c r="O75" s="25">
        <v>4</v>
      </c>
      <c r="P75" s="25">
        <v>5</v>
      </c>
      <c r="Q75" s="214">
        <f t="shared" si="8"/>
        <v>38</v>
      </c>
    </row>
    <row r="76" spans="1:17" outlineLevel="2" x14ac:dyDescent="0.25">
      <c r="A76" s="103" t="s">
        <v>0</v>
      </c>
      <c r="B76" s="20" t="s">
        <v>422</v>
      </c>
      <c r="C76" s="5" t="s">
        <v>70</v>
      </c>
      <c r="D76" s="5" t="s">
        <v>236</v>
      </c>
      <c r="E76" s="25">
        <v>8</v>
      </c>
      <c r="F76" s="25">
        <v>8</v>
      </c>
      <c r="G76" s="25">
        <v>8</v>
      </c>
      <c r="H76" s="25">
        <v>8</v>
      </c>
      <c r="I76" s="25">
        <v>8</v>
      </c>
      <c r="J76" s="25">
        <v>8</v>
      </c>
      <c r="K76" s="25">
        <v>8</v>
      </c>
      <c r="L76" s="25">
        <v>8</v>
      </c>
      <c r="M76" s="25">
        <v>8</v>
      </c>
      <c r="N76" s="25">
        <v>8</v>
      </c>
      <c r="O76" s="25">
        <v>8</v>
      </c>
      <c r="P76" s="25">
        <v>8</v>
      </c>
      <c r="Q76" s="214">
        <f t="shared" si="8"/>
        <v>96</v>
      </c>
    </row>
    <row r="77" spans="1:17" ht="15.75" outlineLevel="2" thickBot="1" x14ac:dyDescent="0.3">
      <c r="A77" s="598" t="s">
        <v>0</v>
      </c>
      <c r="B77" s="192" t="s">
        <v>422</v>
      </c>
      <c r="C77" s="95" t="s">
        <v>14</v>
      </c>
      <c r="D77" s="95" t="s">
        <v>236</v>
      </c>
      <c r="E77" s="243">
        <v>13</v>
      </c>
      <c r="F77" s="243">
        <v>13</v>
      </c>
      <c r="G77" s="243">
        <v>25</v>
      </c>
      <c r="H77" s="243">
        <v>18</v>
      </c>
      <c r="I77" s="243">
        <v>16</v>
      </c>
      <c r="J77" s="243">
        <v>18</v>
      </c>
      <c r="K77" s="243">
        <v>12</v>
      </c>
      <c r="L77" s="243">
        <v>19</v>
      </c>
      <c r="M77" s="243">
        <v>16</v>
      </c>
      <c r="N77" s="243">
        <v>15</v>
      </c>
      <c r="O77" s="243">
        <v>19</v>
      </c>
      <c r="P77" s="243">
        <v>15</v>
      </c>
      <c r="Q77" s="214">
        <f t="shared" si="8"/>
        <v>199</v>
      </c>
    </row>
    <row r="78" spans="1:17" ht="15.75" outlineLevel="1" thickBot="1" x14ac:dyDescent="0.3">
      <c r="A78" s="706"/>
      <c r="B78" s="707" t="s">
        <v>735</v>
      </c>
      <c r="C78" s="632"/>
      <c r="D78" s="632"/>
      <c r="E78" s="632">
        <f t="shared" ref="E78:Q78" si="12">SUBTOTAL(9,E70:E77)</f>
        <v>96</v>
      </c>
      <c r="F78" s="632">
        <f t="shared" si="12"/>
        <v>96</v>
      </c>
      <c r="G78" s="632">
        <f t="shared" si="12"/>
        <v>103</v>
      </c>
      <c r="H78" s="632">
        <f t="shared" si="12"/>
        <v>86</v>
      </c>
      <c r="I78" s="632">
        <f t="shared" si="12"/>
        <v>96</v>
      </c>
      <c r="J78" s="632">
        <f t="shared" si="12"/>
        <v>102</v>
      </c>
      <c r="K78" s="632">
        <f t="shared" si="12"/>
        <v>108</v>
      </c>
      <c r="L78" s="632">
        <f t="shared" si="12"/>
        <v>97</v>
      </c>
      <c r="M78" s="632">
        <f t="shared" si="12"/>
        <v>102</v>
      </c>
      <c r="N78" s="632">
        <f t="shared" si="12"/>
        <v>115</v>
      </c>
      <c r="O78" s="632">
        <f t="shared" si="12"/>
        <v>122</v>
      </c>
      <c r="P78" s="632">
        <f t="shared" si="12"/>
        <v>150</v>
      </c>
      <c r="Q78" s="708">
        <f t="shared" si="12"/>
        <v>1273</v>
      </c>
    </row>
    <row r="79" spans="1:17" outlineLevel="2" x14ac:dyDescent="0.25">
      <c r="A79" s="103" t="s">
        <v>0</v>
      </c>
      <c r="B79" s="20" t="s">
        <v>418</v>
      </c>
      <c r="C79" s="5" t="s">
        <v>60</v>
      </c>
      <c r="D79" s="5" t="s">
        <v>236</v>
      </c>
      <c r="E79" s="25" t="s">
        <v>145</v>
      </c>
      <c r="F79" s="25" t="s">
        <v>145</v>
      </c>
      <c r="G79" s="25" t="s">
        <v>145</v>
      </c>
      <c r="H79" s="25" t="s">
        <v>145</v>
      </c>
      <c r="I79" s="25" t="s">
        <v>145</v>
      </c>
      <c r="J79" s="25" t="s">
        <v>145</v>
      </c>
      <c r="K79" s="25" t="s">
        <v>145</v>
      </c>
      <c r="L79" s="25" t="s">
        <v>145</v>
      </c>
      <c r="M79" s="25" t="s">
        <v>145</v>
      </c>
      <c r="N79" s="25" t="s">
        <v>145</v>
      </c>
      <c r="O79" s="25" t="s">
        <v>145</v>
      </c>
      <c r="P79" s="25" t="s">
        <v>145</v>
      </c>
      <c r="Q79" s="214">
        <f t="shared" si="8"/>
        <v>0</v>
      </c>
    </row>
    <row r="80" spans="1:17" outlineLevel="2" x14ac:dyDescent="0.25">
      <c r="A80" s="103" t="s">
        <v>0</v>
      </c>
      <c r="B80" s="20" t="s">
        <v>418</v>
      </c>
      <c r="C80" s="5" t="s">
        <v>61</v>
      </c>
      <c r="D80" s="5" t="s">
        <v>236</v>
      </c>
      <c r="E80" s="25" t="s">
        <v>145</v>
      </c>
      <c r="F80" s="25" t="s">
        <v>145</v>
      </c>
      <c r="G80" s="25" t="s">
        <v>145</v>
      </c>
      <c r="H80" s="25" t="s">
        <v>145</v>
      </c>
      <c r="I80" s="25" t="s">
        <v>145</v>
      </c>
      <c r="J80" s="25" t="s">
        <v>145</v>
      </c>
      <c r="K80" s="25" t="s">
        <v>145</v>
      </c>
      <c r="L80" s="25" t="s">
        <v>145</v>
      </c>
      <c r="M80" s="25" t="s">
        <v>145</v>
      </c>
      <c r="N80" s="25" t="s">
        <v>145</v>
      </c>
      <c r="O80" s="25" t="s">
        <v>145</v>
      </c>
      <c r="P80" s="25" t="s">
        <v>145</v>
      </c>
      <c r="Q80" s="214">
        <f t="shared" si="8"/>
        <v>0</v>
      </c>
    </row>
    <row r="81" spans="1:17" outlineLevel="2" x14ac:dyDescent="0.25">
      <c r="A81" s="103" t="s">
        <v>0</v>
      </c>
      <c r="B81" s="20" t="s">
        <v>418</v>
      </c>
      <c r="C81" s="5" t="s">
        <v>62</v>
      </c>
      <c r="D81" s="5" t="s">
        <v>236</v>
      </c>
      <c r="E81" s="25" t="s">
        <v>145</v>
      </c>
      <c r="F81" s="25" t="s">
        <v>145</v>
      </c>
      <c r="G81" s="25" t="s">
        <v>145</v>
      </c>
      <c r="H81" s="25" t="s">
        <v>145</v>
      </c>
      <c r="I81" s="25" t="s">
        <v>145</v>
      </c>
      <c r="J81" s="25" t="s">
        <v>145</v>
      </c>
      <c r="K81" s="25" t="s">
        <v>145</v>
      </c>
      <c r="L81" s="25" t="s">
        <v>145</v>
      </c>
      <c r="M81" s="25" t="s">
        <v>145</v>
      </c>
      <c r="N81" s="25" t="s">
        <v>145</v>
      </c>
      <c r="O81" s="25" t="s">
        <v>145</v>
      </c>
      <c r="P81" s="25" t="s">
        <v>145</v>
      </c>
      <c r="Q81" s="214">
        <f t="shared" si="8"/>
        <v>0</v>
      </c>
    </row>
    <row r="82" spans="1:17" outlineLevel="2" x14ac:dyDescent="0.25">
      <c r="A82" s="103" t="s">
        <v>0</v>
      </c>
      <c r="B82" s="20" t="s">
        <v>418</v>
      </c>
      <c r="C82" s="5" t="s">
        <v>63</v>
      </c>
      <c r="D82" s="5" t="s">
        <v>236</v>
      </c>
      <c r="E82" s="25">
        <v>15</v>
      </c>
      <c r="F82" s="25">
        <v>15</v>
      </c>
      <c r="G82" s="25">
        <v>16</v>
      </c>
      <c r="H82" s="25">
        <v>14</v>
      </c>
      <c r="I82" s="25">
        <v>30</v>
      </c>
      <c r="J82" s="25">
        <v>20</v>
      </c>
      <c r="K82" s="25">
        <v>13</v>
      </c>
      <c r="L82" s="25">
        <v>18</v>
      </c>
      <c r="M82" s="25">
        <v>19</v>
      </c>
      <c r="N82" s="25">
        <v>20</v>
      </c>
      <c r="O82" s="25">
        <v>10</v>
      </c>
      <c r="P82" s="25">
        <v>40</v>
      </c>
      <c r="Q82" s="214">
        <f t="shared" ref="Q82:Q115" si="13">SUM(E82:P82)</f>
        <v>230</v>
      </c>
    </row>
    <row r="83" spans="1:17" outlineLevel="2" x14ac:dyDescent="0.25">
      <c r="A83" s="103" t="s">
        <v>0</v>
      </c>
      <c r="B83" s="20" t="s">
        <v>418</v>
      </c>
      <c r="C83" s="5" t="s">
        <v>64</v>
      </c>
      <c r="D83" s="5" t="s">
        <v>236</v>
      </c>
      <c r="E83" s="25" t="s">
        <v>145</v>
      </c>
      <c r="F83" s="25" t="s">
        <v>145</v>
      </c>
      <c r="G83" s="25" t="s">
        <v>145</v>
      </c>
      <c r="H83" s="25" t="s">
        <v>145</v>
      </c>
      <c r="I83" s="25" t="s">
        <v>145</v>
      </c>
      <c r="J83" s="25" t="s">
        <v>145</v>
      </c>
      <c r="K83" s="25" t="s">
        <v>145</v>
      </c>
      <c r="L83" s="25" t="s">
        <v>145</v>
      </c>
      <c r="M83" s="25" t="s">
        <v>145</v>
      </c>
      <c r="N83" s="25" t="s">
        <v>145</v>
      </c>
      <c r="O83" s="25" t="s">
        <v>145</v>
      </c>
      <c r="P83" s="25" t="s">
        <v>145</v>
      </c>
      <c r="Q83" s="214">
        <f t="shared" si="13"/>
        <v>0</v>
      </c>
    </row>
    <row r="84" spans="1:17" outlineLevel="2" x14ac:dyDescent="0.25">
      <c r="A84" s="103" t="s">
        <v>0</v>
      </c>
      <c r="B84" s="20" t="s">
        <v>418</v>
      </c>
      <c r="C84" s="5" t="s">
        <v>65</v>
      </c>
      <c r="D84" s="5" t="s">
        <v>236</v>
      </c>
      <c r="E84" s="25">
        <v>4</v>
      </c>
      <c r="F84" s="25">
        <v>4</v>
      </c>
      <c r="G84" s="25">
        <v>4</v>
      </c>
      <c r="H84" s="25">
        <v>4</v>
      </c>
      <c r="I84" s="25">
        <v>4</v>
      </c>
      <c r="J84" s="25">
        <v>4</v>
      </c>
      <c r="K84" s="25">
        <v>4</v>
      </c>
      <c r="L84" s="25">
        <v>4</v>
      </c>
      <c r="M84" s="25">
        <v>4</v>
      </c>
      <c r="N84" s="25">
        <v>4</v>
      </c>
      <c r="O84" s="25">
        <v>4</v>
      </c>
      <c r="P84" s="25">
        <v>5</v>
      </c>
      <c r="Q84" s="214">
        <f t="shared" si="13"/>
        <v>49</v>
      </c>
    </row>
    <row r="85" spans="1:17" outlineLevel="2" x14ac:dyDescent="0.25">
      <c r="A85" s="103" t="s">
        <v>0</v>
      </c>
      <c r="B85" s="20" t="s">
        <v>418</v>
      </c>
      <c r="C85" s="5" t="s">
        <v>66</v>
      </c>
      <c r="D85" s="5" t="s">
        <v>236</v>
      </c>
      <c r="E85" s="25" t="s">
        <v>145</v>
      </c>
      <c r="F85" s="25" t="s">
        <v>145</v>
      </c>
      <c r="G85" s="25">
        <v>1</v>
      </c>
      <c r="H85" s="25">
        <v>5</v>
      </c>
      <c r="I85" s="25">
        <v>3</v>
      </c>
      <c r="J85" s="25" t="s">
        <v>145</v>
      </c>
      <c r="K85" s="25" t="s">
        <v>145</v>
      </c>
      <c r="L85" s="25" t="s">
        <v>145</v>
      </c>
      <c r="M85" s="25" t="s">
        <v>145</v>
      </c>
      <c r="N85" s="25">
        <v>4</v>
      </c>
      <c r="O85" s="25">
        <v>2</v>
      </c>
      <c r="P85" s="25">
        <v>1</v>
      </c>
      <c r="Q85" s="214">
        <f t="shared" si="13"/>
        <v>16</v>
      </c>
    </row>
    <row r="86" spans="1:17" outlineLevel="2" x14ac:dyDescent="0.25">
      <c r="A86" s="103" t="s">
        <v>0</v>
      </c>
      <c r="B86" s="20" t="s">
        <v>418</v>
      </c>
      <c r="C86" s="5" t="s">
        <v>67</v>
      </c>
      <c r="D86" s="5" t="s">
        <v>236</v>
      </c>
      <c r="E86" s="25" t="s">
        <v>145</v>
      </c>
      <c r="F86" s="25" t="s">
        <v>145</v>
      </c>
      <c r="G86" s="25" t="s">
        <v>145</v>
      </c>
      <c r="H86" s="25" t="s">
        <v>145</v>
      </c>
      <c r="I86" s="25" t="s">
        <v>145</v>
      </c>
      <c r="J86" s="25" t="s">
        <v>145</v>
      </c>
      <c r="K86" s="25" t="s">
        <v>145</v>
      </c>
      <c r="L86" s="25" t="s">
        <v>145</v>
      </c>
      <c r="M86" s="25" t="s">
        <v>145</v>
      </c>
      <c r="N86" s="25" t="s">
        <v>145</v>
      </c>
      <c r="O86" s="25" t="s">
        <v>145</v>
      </c>
      <c r="P86" s="25" t="s">
        <v>145</v>
      </c>
      <c r="Q86" s="214">
        <f t="shared" si="13"/>
        <v>0</v>
      </c>
    </row>
    <row r="87" spans="1:17" outlineLevel="2" x14ac:dyDescent="0.25">
      <c r="A87" s="103" t="s">
        <v>0</v>
      </c>
      <c r="B87" s="20" t="s">
        <v>418</v>
      </c>
      <c r="C87" s="5" t="s">
        <v>68</v>
      </c>
      <c r="D87" s="5" t="s">
        <v>236</v>
      </c>
      <c r="E87" s="25">
        <v>6</v>
      </c>
      <c r="F87" s="25">
        <v>6</v>
      </c>
      <c r="G87" s="25">
        <v>6</v>
      </c>
      <c r="H87" s="25">
        <v>7</v>
      </c>
      <c r="I87" s="25">
        <v>7</v>
      </c>
      <c r="J87" s="25">
        <v>9</v>
      </c>
      <c r="K87" s="25">
        <v>9</v>
      </c>
      <c r="L87" s="25">
        <v>7</v>
      </c>
      <c r="M87" s="25">
        <v>7</v>
      </c>
      <c r="N87" s="25">
        <v>7</v>
      </c>
      <c r="O87" s="25">
        <v>8</v>
      </c>
      <c r="P87" s="25">
        <v>9</v>
      </c>
      <c r="Q87" s="214">
        <f t="shared" si="13"/>
        <v>88</v>
      </c>
    </row>
    <row r="88" spans="1:17" outlineLevel="2" x14ac:dyDescent="0.25">
      <c r="A88" s="103" t="s">
        <v>0</v>
      </c>
      <c r="B88" s="20" t="s">
        <v>418</v>
      </c>
      <c r="C88" s="5" t="s">
        <v>13</v>
      </c>
      <c r="D88" s="5" t="s">
        <v>236</v>
      </c>
      <c r="E88" s="25" t="s">
        <v>145</v>
      </c>
      <c r="F88" s="25" t="s">
        <v>145</v>
      </c>
      <c r="G88" s="25" t="s">
        <v>145</v>
      </c>
      <c r="H88" s="25" t="s">
        <v>145</v>
      </c>
      <c r="I88" s="25" t="s">
        <v>145</v>
      </c>
      <c r="J88" s="25" t="s">
        <v>145</v>
      </c>
      <c r="K88" s="25" t="s">
        <v>145</v>
      </c>
      <c r="L88" s="25" t="s">
        <v>145</v>
      </c>
      <c r="M88" s="25" t="s">
        <v>145</v>
      </c>
      <c r="N88" s="25" t="s">
        <v>145</v>
      </c>
      <c r="O88" s="25" t="s">
        <v>145</v>
      </c>
      <c r="P88" s="25" t="s">
        <v>145</v>
      </c>
      <c r="Q88" s="214">
        <f t="shared" si="13"/>
        <v>0</v>
      </c>
    </row>
    <row r="89" spans="1:17" ht="15.75" outlineLevel="2" thickBot="1" x14ac:dyDescent="0.3">
      <c r="A89" s="598" t="s">
        <v>0</v>
      </c>
      <c r="B89" s="192" t="s">
        <v>418</v>
      </c>
      <c r="C89" s="95" t="s">
        <v>69</v>
      </c>
      <c r="D89" s="95" t="s">
        <v>236</v>
      </c>
      <c r="E89" s="243">
        <v>816</v>
      </c>
      <c r="F89" s="243">
        <v>816</v>
      </c>
      <c r="G89" s="243">
        <v>816</v>
      </c>
      <c r="H89" s="243">
        <v>820</v>
      </c>
      <c r="I89" s="243">
        <v>880</v>
      </c>
      <c r="J89" s="243">
        <v>925</v>
      </c>
      <c r="K89" s="243">
        <v>980</v>
      </c>
      <c r="L89" s="243">
        <v>893</v>
      </c>
      <c r="M89" s="243">
        <v>885</v>
      </c>
      <c r="N89" s="243">
        <v>917</v>
      </c>
      <c r="O89" s="243">
        <v>649</v>
      </c>
      <c r="P89" s="243">
        <v>1053</v>
      </c>
      <c r="Q89" s="214">
        <f t="shared" si="13"/>
        <v>10450</v>
      </c>
    </row>
    <row r="90" spans="1:17" ht="15.75" outlineLevel="1" thickBot="1" x14ac:dyDescent="0.3">
      <c r="A90" s="706"/>
      <c r="B90" s="707" t="s">
        <v>731</v>
      </c>
      <c r="C90" s="632"/>
      <c r="D90" s="632"/>
      <c r="E90" s="632">
        <f t="shared" ref="E90:Q90" si="14">SUBTOTAL(9,E79:E89)</f>
        <v>841</v>
      </c>
      <c r="F90" s="632">
        <f t="shared" si="14"/>
        <v>841</v>
      </c>
      <c r="G90" s="632">
        <f t="shared" si="14"/>
        <v>843</v>
      </c>
      <c r="H90" s="632">
        <f t="shared" si="14"/>
        <v>850</v>
      </c>
      <c r="I90" s="632">
        <f t="shared" si="14"/>
        <v>924</v>
      </c>
      <c r="J90" s="632">
        <f t="shared" si="14"/>
        <v>958</v>
      </c>
      <c r="K90" s="632">
        <f t="shared" si="14"/>
        <v>1006</v>
      </c>
      <c r="L90" s="632">
        <f t="shared" si="14"/>
        <v>922</v>
      </c>
      <c r="M90" s="632">
        <f t="shared" si="14"/>
        <v>915</v>
      </c>
      <c r="N90" s="632">
        <f t="shared" si="14"/>
        <v>952</v>
      </c>
      <c r="O90" s="632">
        <f t="shared" si="14"/>
        <v>673</v>
      </c>
      <c r="P90" s="632">
        <f t="shared" si="14"/>
        <v>1108</v>
      </c>
      <c r="Q90" s="708">
        <f t="shared" si="14"/>
        <v>10833</v>
      </c>
    </row>
    <row r="91" spans="1:17" outlineLevel="2" x14ac:dyDescent="0.25">
      <c r="A91" s="103" t="s">
        <v>0</v>
      </c>
      <c r="B91" s="20" t="s">
        <v>417</v>
      </c>
      <c r="C91" s="5" t="s">
        <v>59</v>
      </c>
      <c r="D91" s="5" t="s">
        <v>236</v>
      </c>
      <c r="E91" s="25">
        <v>38</v>
      </c>
      <c r="F91" s="25">
        <v>38</v>
      </c>
      <c r="G91" s="25">
        <v>40</v>
      </c>
      <c r="H91" s="25">
        <v>38</v>
      </c>
      <c r="I91" s="25">
        <v>38</v>
      </c>
      <c r="J91" s="25">
        <v>38</v>
      </c>
      <c r="K91" s="25">
        <v>38</v>
      </c>
      <c r="L91" s="25">
        <v>38</v>
      </c>
      <c r="M91" s="25">
        <v>38</v>
      </c>
      <c r="N91" s="25">
        <v>40</v>
      </c>
      <c r="O91" s="25">
        <v>40</v>
      </c>
      <c r="P91" s="25">
        <v>45</v>
      </c>
      <c r="Q91" s="214">
        <f t="shared" si="13"/>
        <v>469</v>
      </c>
    </row>
    <row r="92" spans="1:17" outlineLevel="2" x14ac:dyDescent="0.25">
      <c r="A92" s="103" t="s">
        <v>0</v>
      </c>
      <c r="B92" s="20" t="s">
        <v>417</v>
      </c>
      <c r="C92" s="5" t="s">
        <v>58</v>
      </c>
      <c r="D92" s="5" t="s">
        <v>236</v>
      </c>
      <c r="E92" s="25" t="s">
        <v>145</v>
      </c>
      <c r="F92" s="25" t="s">
        <v>145</v>
      </c>
      <c r="G92" s="25" t="s">
        <v>145</v>
      </c>
      <c r="H92" s="25" t="s">
        <v>145</v>
      </c>
      <c r="I92" s="25" t="s">
        <v>145</v>
      </c>
      <c r="J92" s="25" t="s">
        <v>145</v>
      </c>
      <c r="K92" s="25" t="s">
        <v>145</v>
      </c>
      <c r="L92" s="25" t="s">
        <v>145</v>
      </c>
      <c r="M92" s="25" t="s">
        <v>145</v>
      </c>
      <c r="N92" s="25" t="s">
        <v>145</v>
      </c>
      <c r="O92" s="25" t="s">
        <v>145</v>
      </c>
      <c r="P92" s="25" t="s">
        <v>145</v>
      </c>
      <c r="Q92" s="214">
        <f t="shared" si="13"/>
        <v>0</v>
      </c>
    </row>
    <row r="93" spans="1:17" outlineLevel="2" x14ac:dyDescent="0.25">
      <c r="A93" s="103" t="s">
        <v>0</v>
      </c>
      <c r="B93" s="20" t="s">
        <v>417</v>
      </c>
      <c r="C93" s="5" t="s">
        <v>57</v>
      </c>
      <c r="D93" s="5" t="s">
        <v>236</v>
      </c>
      <c r="E93" s="25">
        <v>168</v>
      </c>
      <c r="F93" s="25">
        <v>168</v>
      </c>
      <c r="G93" s="25">
        <v>134</v>
      </c>
      <c r="H93" s="25">
        <v>156</v>
      </c>
      <c r="I93" s="25">
        <v>108</v>
      </c>
      <c r="J93" s="25">
        <v>181</v>
      </c>
      <c r="K93" s="25">
        <v>171</v>
      </c>
      <c r="L93" s="25">
        <v>145</v>
      </c>
      <c r="M93" s="25">
        <v>133</v>
      </c>
      <c r="N93" s="25">
        <v>94</v>
      </c>
      <c r="O93" s="25">
        <v>39</v>
      </c>
      <c r="P93" s="25" t="s">
        <v>145</v>
      </c>
      <c r="Q93" s="214">
        <f t="shared" si="13"/>
        <v>1497</v>
      </c>
    </row>
    <row r="94" spans="1:17" outlineLevel="2" x14ac:dyDescent="0.25">
      <c r="A94" s="103" t="s">
        <v>0</v>
      </c>
      <c r="B94" s="20" t="s">
        <v>417</v>
      </c>
      <c r="C94" s="5" t="s">
        <v>56</v>
      </c>
      <c r="D94" s="5" t="s">
        <v>236</v>
      </c>
      <c r="E94" s="25">
        <v>2</v>
      </c>
      <c r="F94" s="25">
        <v>2</v>
      </c>
      <c r="G94" s="25">
        <v>4</v>
      </c>
      <c r="H94" s="25">
        <v>1</v>
      </c>
      <c r="I94" s="25">
        <v>4</v>
      </c>
      <c r="J94" s="25">
        <v>1</v>
      </c>
      <c r="K94" s="25">
        <v>3</v>
      </c>
      <c r="L94" s="25">
        <v>2</v>
      </c>
      <c r="M94" s="25">
        <v>3</v>
      </c>
      <c r="N94" s="25">
        <v>1</v>
      </c>
      <c r="O94" s="25">
        <v>4</v>
      </c>
      <c r="P94" s="25">
        <v>6</v>
      </c>
      <c r="Q94" s="214">
        <f t="shared" si="13"/>
        <v>33</v>
      </c>
    </row>
    <row r="95" spans="1:17" outlineLevel="2" x14ac:dyDescent="0.25">
      <c r="A95" s="103" t="s">
        <v>0</v>
      </c>
      <c r="B95" s="20" t="s">
        <v>417</v>
      </c>
      <c r="C95" s="5" t="s">
        <v>55</v>
      </c>
      <c r="D95" s="5" t="s">
        <v>236</v>
      </c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14">
        <f t="shared" si="13"/>
        <v>0</v>
      </c>
    </row>
    <row r="96" spans="1:17" outlineLevel="2" x14ac:dyDescent="0.25">
      <c r="A96" s="103" t="s">
        <v>0</v>
      </c>
      <c r="B96" s="20" t="s">
        <v>417</v>
      </c>
      <c r="C96" s="5" t="s">
        <v>54</v>
      </c>
      <c r="D96" s="5" t="s">
        <v>236</v>
      </c>
      <c r="E96" s="25" t="s">
        <v>145</v>
      </c>
      <c r="F96" s="25" t="s">
        <v>145</v>
      </c>
      <c r="G96" s="25" t="s">
        <v>145</v>
      </c>
      <c r="H96" s="25" t="s">
        <v>145</v>
      </c>
      <c r="I96" s="25" t="s">
        <v>145</v>
      </c>
      <c r="J96" s="25" t="s">
        <v>145</v>
      </c>
      <c r="K96" s="25" t="s">
        <v>145</v>
      </c>
      <c r="L96" s="25" t="s">
        <v>145</v>
      </c>
      <c r="M96" s="25" t="s">
        <v>145</v>
      </c>
      <c r="N96" s="25" t="s">
        <v>145</v>
      </c>
      <c r="O96" s="25" t="s">
        <v>145</v>
      </c>
      <c r="P96" s="25" t="s">
        <v>145</v>
      </c>
      <c r="Q96" s="214">
        <f t="shared" si="13"/>
        <v>0</v>
      </c>
    </row>
    <row r="97" spans="1:17" outlineLevel="2" x14ac:dyDescent="0.25">
      <c r="A97" s="103" t="s">
        <v>0</v>
      </c>
      <c r="B97" s="20" t="s">
        <v>417</v>
      </c>
      <c r="C97" s="5" t="s">
        <v>53</v>
      </c>
      <c r="D97" s="5" t="s">
        <v>236</v>
      </c>
      <c r="E97" s="25" t="s">
        <v>145</v>
      </c>
      <c r="F97" s="25" t="s">
        <v>145</v>
      </c>
      <c r="G97" s="25" t="s">
        <v>145</v>
      </c>
      <c r="H97" s="25" t="s">
        <v>145</v>
      </c>
      <c r="I97" s="25" t="s">
        <v>145</v>
      </c>
      <c r="J97" s="25" t="s">
        <v>145</v>
      </c>
      <c r="K97" s="25" t="s">
        <v>145</v>
      </c>
      <c r="L97" s="25" t="s">
        <v>145</v>
      </c>
      <c r="M97" s="25" t="s">
        <v>145</v>
      </c>
      <c r="N97" s="25" t="s">
        <v>145</v>
      </c>
      <c r="O97" s="25" t="s">
        <v>145</v>
      </c>
      <c r="P97" s="25" t="s">
        <v>145</v>
      </c>
      <c r="Q97" s="214">
        <f t="shared" si="13"/>
        <v>0</v>
      </c>
    </row>
    <row r="98" spans="1:17" ht="15.75" outlineLevel="2" thickBot="1" x14ac:dyDescent="0.3">
      <c r="A98" s="598" t="s">
        <v>0</v>
      </c>
      <c r="B98" s="192" t="s">
        <v>417</v>
      </c>
      <c r="C98" s="95" t="s">
        <v>52</v>
      </c>
      <c r="D98" s="95" t="s">
        <v>236</v>
      </c>
      <c r="E98" s="243">
        <v>2</v>
      </c>
      <c r="F98" s="243">
        <v>2</v>
      </c>
      <c r="G98" s="243">
        <v>2</v>
      </c>
      <c r="H98" s="243">
        <v>3</v>
      </c>
      <c r="I98" s="243">
        <v>2</v>
      </c>
      <c r="J98" s="243">
        <v>3</v>
      </c>
      <c r="K98" s="243">
        <v>7</v>
      </c>
      <c r="L98" s="243">
        <v>2</v>
      </c>
      <c r="M98" s="243">
        <v>2</v>
      </c>
      <c r="N98" s="243">
        <v>2</v>
      </c>
      <c r="O98" s="243">
        <v>3</v>
      </c>
      <c r="P98" s="243">
        <v>9</v>
      </c>
      <c r="Q98" s="214">
        <f t="shared" si="13"/>
        <v>39</v>
      </c>
    </row>
    <row r="99" spans="1:17" ht="15.75" outlineLevel="1" thickBot="1" x14ac:dyDescent="0.3">
      <c r="A99" s="706"/>
      <c r="B99" s="707" t="s">
        <v>730</v>
      </c>
      <c r="C99" s="632"/>
      <c r="D99" s="632"/>
      <c r="E99" s="632">
        <f t="shared" ref="E99:Q99" si="15">SUBTOTAL(9,E91:E98)</f>
        <v>210</v>
      </c>
      <c r="F99" s="632">
        <f t="shared" si="15"/>
        <v>210</v>
      </c>
      <c r="G99" s="632">
        <f t="shared" si="15"/>
        <v>180</v>
      </c>
      <c r="H99" s="632">
        <f t="shared" si="15"/>
        <v>198</v>
      </c>
      <c r="I99" s="632">
        <f t="shared" si="15"/>
        <v>152</v>
      </c>
      <c r="J99" s="632">
        <f t="shared" si="15"/>
        <v>223</v>
      </c>
      <c r="K99" s="632">
        <f t="shared" si="15"/>
        <v>219</v>
      </c>
      <c r="L99" s="632">
        <f t="shared" si="15"/>
        <v>187</v>
      </c>
      <c r="M99" s="632">
        <f t="shared" si="15"/>
        <v>176</v>
      </c>
      <c r="N99" s="632">
        <f t="shared" si="15"/>
        <v>137</v>
      </c>
      <c r="O99" s="632">
        <f t="shared" si="15"/>
        <v>86</v>
      </c>
      <c r="P99" s="632">
        <f t="shared" si="15"/>
        <v>60</v>
      </c>
      <c r="Q99" s="708">
        <f t="shared" si="15"/>
        <v>2038</v>
      </c>
    </row>
    <row r="100" spans="1:17" outlineLevel="2" x14ac:dyDescent="0.25">
      <c r="A100" s="103" t="s">
        <v>0</v>
      </c>
      <c r="B100" s="20" t="s">
        <v>51</v>
      </c>
      <c r="C100" s="5" t="s">
        <v>22</v>
      </c>
      <c r="D100" s="5" t="s">
        <v>236</v>
      </c>
      <c r="E100" s="25" t="s">
        <v>145</v>
      </c>
      <c r="F100" s="25" t="s">
        <v>145</v>
      </c>
      <c r="G100" s="25" t="s">
        <v>145</v>
      </c>
      <c r="H100" s="25" t="s">
        <v>145</v>
      </c>
      <c r="I100" s="25" t="s">
        <v>145</v>
      </c>
      <c r="J100" s="25" t="s">
        <v>145</v>
      </c>
      <c r="K100" s="25" t="s">
        <v>145</v>
      </c>
      <c r="L100" s="25" t="s">
        <v>145</v>
      </c>
      <c r="M100" s="25" t="s">
        <v>145</v>
      </c>
      <c r="N100" s="25" t="s">
        <v>145</v>
      </c>
      <c r="O100" s="25" t="s">
        <v>145</v>
      </c>
      <c r="P100" s="25" t="s">
        <v>145</v>
      </c>
      <c r="Q100" s="214">
        <f t="shared" si="13"/>
        <v>0</v>
      </c>
    </row>
    <row r="101" spans="1:17" ht="15.75" outlineLevel="2" thickBot="1" x14ac:dyDescent="0.3">
      <c r="A101" s="598" t="s">
        <v>0</v>
      </c>
      <c r="B101" s="192" t="s">
        <v>51</v>
      </c>
      <c r="C101" s="95" t="s">
        <v>51</v>
      </c>
      <c r="D101" s="95" t="s">
        <v>236</v>
      </c>
      <c r="E101" s="243">
        <v>75</v>
      </c>
      <c r="F101" s="243">
        <v>75</v>
      </c>
      <c r="G101" s="243">
        <v>75</v>
      </c>
      <c r="H101" s="243">
        <v>75</v>
      </c>
      <c r="I101" s="243">
        <v>75</v>
      </c>
      <c r="J101" s="243">
        <v>75</v>
      </c>
      <c r="K101" s="243">
        <v>75</v>
      </c>
      <c r="L101" s="243">
        <v>75</v>
      </c>
      <c r="M101" s="243">
        <v>75</v>
      </c>
      <c r="N101" s="243">
        <v>75</v>
      </c>
      <c r="O101" s="243">
        <v>75</v>
      </c>
      <c r="P101" s="243">
        <v>75</v>
      </c>
      <c r="Q101" s="214">
        <f t="shared" si="13"/>
        <v>900</v>
      </c>
    </row>
    <row r="102" spans="1:17" ht="15.75" outlineLevel="1" thickBot="1" x14ac:dyDescent="0.3">
      <c r="A102" s="706"/>
      <c r="B102" s="707" t="s">
        <v>668</v>
      </c>
      <c r="C102" s="632"/>
      <c r="D102" s="632"/>
      <c r="E102" s="632">
        <f t="shared" ref="E102:Q102" si="16">SUBTOTAL(9,E100:E101)</f>
        <v>75</v>
      </c>
      <c r="F102" s="632">
        <f t="shared" si="16"/>
        <v>75</v>
      </c>
      <c r="G102" s="632">
        <f t="shared" si="16"/>
        <v>75</v>
      </c>
      <c r="H102" s="632">
        <f t="shared" si="16"/>
        <v>75</v>
      </c>
      <c r="I102" s="632">
        <f t="shared" si="16"/>
        <v>75</v>
      </c>
      <c r="J102" s="632">
        <f t="shared" si="16"/>
        <v>75</v>
      </c>
      <c r="K102" s="632">
        <f t="shared" si="16"/>
        <v>75</v>
      </c>
      <c r="L102" s="632">
        <f t="shared" si="16"/>
        <v>75</v>
      </c>
      <c r="M102" s="632">
        <f t="shared" si="16"/>
        <v>75</v>
      </c>
      <c r="N102" s="632">
        <f t="shared" si="16"/>
        <v>75</v>
      </c>
      <c r="O102" s="632">
        <f t="shared" si="16"/>
        <v>75</v>
      </c>
      <c r="P102" s="632">
        <f t="shared" si="16"/>
        <v>75</v>
      </c>
      <c r="Q102" s="708">
        <f t="shared" si="16"/>
        <v>900</v>
      </c>
    </row>
    <row r="103" spans="1:17" outlineLevel="2" x14ac:dyDescent="0.25">
      <c r="A103" s="103" t="s">
        <v>0</v>
      </c>
      <c r="B103" s="20" t="s">
        <v>415</v>
      </c>
      <c r="C103" s="5" t="s">
        <v>50</v>
      </c>
      <c r="D103" s="5" t="s">
        <v>236</v>
      </c>
      <c r="E103" s="25">
        <v>9</v>
      </c>
      <c r="F103" s="25">
        <v>9</v>
      </c>
      <c r="G103" s="25">
        <v>10</v>
      </c>
      <c r="H103" s="25">
        <v>8</v>
      </c>
      <c r="I103" s="25">
        <v>9</v>
      </c>
      <c r="J103" s="25">
        <v>10</v>
      </c>
      <c r="K103" s="25">
        <v>8</v>
      </c>
      <c r="L103" s="25">
        <v>12</v>
      </c>
      <c r="M103" s="25">
        <v>10</v>
      </c>
      <c r="N103" s="25">
        <v>8</v>
      </c>
      <c r="O103" s="25">
        <v>9</v>
      </c>
      <c r="P103" s="25">
        <v>12</v>
      </c>
      <c r="Q103" s="214">
        <f t="shared" si="13"/>
        <v>114</v>
      </c>
    </row>
    <row r="104" spans="1:17" outlineLevel="2" x14ac:dyDescent="0.25">
      <c r="A104" s="103" t="s">
        <v>0</v>
      </c>
      <c r="B104" s="20" t="s">
        <v>415</v>
      </c>
      <c r="C104" s="5" t="s">
        <v>49</v>
      </c>
      <c r="D104" s="5" t="s">
        <v>236</v>
      </c>
      <c r="E104" s="25" t="s">
        <v>145</v>
      </c>
      <c r="F104" s="25" t="s">
        <v>145</v>
      </c>
      <c r="G104" s="25" t="s">
        <v>145</v>
      </c>
      <c r="H104" s="25" t="s">
        <v>145</v>
      </c>
      <c r="I104" s="25" t="s">
        <v>145</v>
      </c>
      <c r="J104" s="25" t="s">
        <v>145</v>
      </c>
      <c r="K104" s="25" t="s">
        <v>145</v>
      </c>
      <c r="L104" s="25" t="s">
        <v>145</v>
      </c>
      <c r="M104" s="25" t="s">
        <v>145</v>
      </c>
      <c r="N104" s="25" t="s">
        <v>145</v>
      </c>
      <c r="O104" s="25" t="s">
        <v>145</v>
      </c>
      <c r="P104" s="25" t="s">
        <v>145</v>
      </c>
      <c r="Q104" s="214">
        <f t="shared" si="13"/>
        <v>0</v>
      </c>
    </row>
    <row r="105" spans="1:17" outlineLevel="2" x14ac:dyDescent="0.25">
      <c r="A105" s="103" t="s">
        <v>0</v>
      </c>
      <c r="B105" s="20" t="s">
        <v>415</v>
      </c>
      <c r="C105" s="5" t="s">
        <v>48</v>
      </c>
      <c r="D105" s="5" t="s">
        <v>236</v>
      </c>
      <c r="E105" s="25">
        <v>95</v>
      </c>
      <c r="F105" s="25">
        <v>95</v>
      </c>
      <c r="G105" s="25">
        <v>115</v>
      </c>
      <c r="H105" s="25">
        <v>87</v>
      </c>
      <c r="I105" s="25">
        <v>115</v>
      </c>
      <c r="J105" s="25">
        <v>130</v>
      </c>
      <c r="K105" s="25">
        <v>150</v>
      </c>
      <c r="L105" s="25">
        <v>125</v>
      </c>
      <c r="M105" s="25">
        <v>143</v>
      </c>
      <c r="N105" s="25">
        <v>128</v>
      </c>
      <c r="O105" s="25">
        <v>134</v>
      </c>
      <c r="P105" s="25">
        <v>156</v>
      </c>
      <c r="Q105" s="214">
        <f t="shared" si="13"/>
        <v>1473</v>
      </c>
    </row>
    <row r="106" spans="1:17" outlineLevel="2" x14ac:dyDescent="0.25">
      <c r="A106" s="103" t="s">
        <v>0</v>
      </c>
      <c r="B106" s="20" t="s">
        <v>415</v>
      </c>
      <c r="C106" s="5" t="s">
        <v>47</v>
      </c>
      <c r="D106" s="5" t="s">
        <v>236</v>
      </c>
      <c r="E106" s="25">
        <v>10</v>
      </c>
      <c r="F106" s="25">
        <v>10</v>
      </c>
      <c r="G106" s="25">
        <v>11</v>
      </c>
      <c r="H106" s="25">
        <v>13</v>
      </c>
      <c r="I106" s="25">
        <v>10</v>
      </c>
      <c r="J106" s="25">
        <v>10</v>
      </c>
      <c r="K106" s="25">
        <v>12</v>
      </c>
      <c r="L106" s="25">
        <v>9</v>
      </c>
      <c r="M106" s="25">
        <v>13</v>
      </c>
      <c r="N106" s="25">
        <v>6</v>
      </c>
      <c r="O106" s="25">
        <v>8</v>
      </c>
      <c r="P106" s="25">
        <v>10</v>
      </c>
      <c r="Q106" s="214">
        <f t="shared" si="13"/>
        <v>122</v>
      </c>
    </row>
    <row r="107" spans="1:17" outlineLevel="2" x14ac:dyDescent="0.25">
      <c r="A107" s="103" t="s">
        <v>0</v>
      </c>
      <c r="B107" s="20" t="s">
        <v>415</v>
      </c>
      <c r="C107" s="5" t="s">
        <v>12</v>
      </c>
      <c r="D107" s="5" t="s">
        <v>236</v>
      </c>
      <c r="E107" s="25" t="s">
        <v>145</v>
      </c>
      <c r="F107" s="25" t="s">
        <v>145</v>
      </c>
      <c r="G107" s="25" t="s">
        <v>145</v>
      </c>
      <c r="H107" s="25" t="s">
        <v>145</v>
      </c>
      <c r="I107" s="25" t="s">
        <v>145</v>
      </c>
      <c r="J107" s="25" t="s">
        <v>145</v>
      </c>
      <c r="K107" s="25" t="s">
        <v>145</v>
      </c>
      <c r="L107" s="25" t="s">
        <v>145</v>
      </c>
      <c r="M107" s="25" t="s">
        <v>145</v>
      </c>
      <c r="N107" s="25" t="s">
        <v>145</v>
      </c>
      <c r="O107" s="25" t="s">
        <v>145</v>
      </c>
      <c r="P107" s="25" t="s">
        <v>145</v>
      </c>
      <c r="Q107" s="214">
        <f t="shared" si="13"/>
        <v>0</v>
      </c>
    </row>
    <row r="108" spans="1:17" outlineLevel="2" x14ac:dyDescent="0.25">
      <c r="A108" s="103" t="s">
        <v>0</v>
      </c>
      <c r="B108" s="20" t="s">
        <v>415</v>
      </c>
      <c r="C108" s="5" t="s">
        <v>46</v>
      </c>
      <c r="D108" s="5" t="s">
        <v>236</v>
      </c>
      <c r="E108" s="25">
        <v>30</v>
      </c>
      <c r="F108" s="25">
        <v>30</v>
      </c>
      <c r="G108" s="25">
        <v>30</v>
      </c>
      <c r="H108" s="25">
        <v>35</v>
      </c>
      <c r="I108" s="25">
        <v>40</v>
      </c>
      <c r="J108" s="25">
        <v>40</v>
      </c>
      <c r="K108" s="25">
        <v>40</v>
      </c>
      <c r="L108" s="25">
        <v>30</v>
      </c>
      <c r="M108" s="25">
        <v>30</v>
      </c>
      <c r="N108" s="25">
        <v>30</v>
      </c>
      <c r="O108" s="25">
        <v>35</v>
      </c>
      <c r="P108" s="25">
        <v>50</v>
      </c>
      <c r="Q108" s="214">
        <f t="shared" si="13"/>
        <v>420</v>
      </c>
    </row>
    <row r="109" spans="1:17" outlineLevel="2" x14ac:dyDescent="0.25">
      <c r="A109" s="103" t="s">
        <v>0</v>
      </c>
      <c r="B109" s="20" t="s">
        <v>415</v>
      </c>
      <c r="C109" s="5" t="s">
        <v>45</v>
      </c>
      <c r="D109" s="5" t="s">
        <v>236</v>
      </c>
      <c r="E109" s="25">
        <v>12</v>
      </c>
      <c r="F109" s="25">
        <v>12</v>
      </c>
      <c r="G109" s="25">
        <v>16</v>
      </c>
      <c r="H109" s="25">
        <v>11</v>
      </c>
      <c r="I109" s="25">
        <v>14</v>
      </c>
      <c r="J109" s="25">
        <v>16</v>
      </c>
      <c r="K109" s="25">
        <v>13</v>
      </c>
      <c r="L109" s="25">
        <v>12</v>
      </c>
      <c r="M109" s="25">
        <v>14</v>
      </c>
      <c r="N109" s="25">
        <v>11</v>
      </c>
      <c r="O109" s="25">
        <v>17</v>
      </c>
      <c r="P109" s="25">
        <v>22</v>
      </c>
      <c r="Q109" s="214">
        <f t="shared" si="13"/>
        <v>170</v>
      </c>
    </row>
    <row r="110" spans="1:17" outlineLevel="2" x14ac:dyDescent="0.25">
      <c r="A110" s="103" t="s">
        <v>0</v>
      </c>
      <c r="B110" s="20" t="s">
        <v>415</v>
      </c>
      <c r="C110" s="5" t="s">
        <v>44</v>
      </c>
      <c r="D110" s="5" t="s">
        <v>236</v>
      </c>
      <c r="E110" s="25">
        <v>51</v>
      </c>
      <c r="F110" s="25">
        <v>51</v>
      </c>
      <c r="G110" s="25">
        <v>55</v>
      </c>
      <c r="H110" s="25">
        <v>42</v>
      </c>
      <c r="I110" s="25">
        <v>39</v>
      </c>
      <c r="J110" s="25">
        <v>58</v>
      </c>
      <c r="K110" s="25">
        <v>53</v>
      </c>
      <c r="L110" s="25">
        <v>54</v>
      </c>
      <c r="M110" s="25">
        <v>48</v>
      </c>
      <c r="N110" s="25">
        <v>45</v>
      </c>
      <c r="O110" s="25">
        <v>61</v>
      </c>
      <c r="P110" s="25">
        <v>90</v>
      </c>
      <c r="Q110" s="214">
        <f t="shared" si="13"/>
        <v>647</v>
      </c>
    </row>
    <row r="111" spans="1:17" outlineLevel="2" x14ac:dyDescent="0.25">
      <c r="A111" s="103" t="s">
        <v>0</v>
      </c>
      <c r="B111" s="20" t="s">
        <v>415</v>
      </c>
      <c r="C111" s="5" t="s">
        <v>43</v>
      </c>
      <c r="D111" s="5" t="s">
        <v>236</v>
      </c>
      <c r="E111" s="25" t="s">
        <v>145</v>
      </c>
      <c r="F111" s="25" t="s">
        <v>145</v>
      </c>
      <c r="G111" s="25" t="s">
        <v>145</v>
      </c>
      <c r="H111" s="25" t="s">
        <v>145</v>
      </c>
      <c r="I111" s="25" t="s">
        <v>145</v>
      </c>
      <c r="J111" s="25" t="s">
        <v>145</v>
      </c>
      <c r="K111" s="25" t="s">
        <v>145</v>
      </c>
      <c r="L111" s="25" t="s">
        <v>145</v>
      </c>
      <c r="M111" s="25" t="s">
        <v>145</v>
      </c>
      <c r="N111" s="25" t="s">
        <v>145</v>
      </c>
      <c r="O111" s="25" t="s">
        <v>145</v>
      </c>
      <c r="P111" s="25" t="s">
        <v>145</v>
      </c>
      <c r="Q111" s="214">
        <f t="shared" si="13"/>
        <v>0</v>
      </c>
    </row>
    <row r="112" spans="1:17" ht="15.75" outlineLevel="2" thickBot="1" x14ac:dyDescent="0.3">
      <c r="A112" s="598" t="s">
        <v>0</v>
      </c>
      <c r="B112" s="192" t="s">
        <v>415</v>
      </c>
      <c r="C112" s="95" t="s">
        <v>42</v>
      </c>
      <c r="D112" s="95" t="s">
        <v>236</v>
      </c>
      <c r="E112" s="243">
        <v>4</v>
      </c>
      <c r="F112" s="243">
        <v>4</v>
      </c>
      <c r="G112" s="243">
        <v>4</v>
      </c>
      <c r="H112" s="243">
        <v>4</v>
      </c>
      <c r="I112" s="243">
        <v>4</v>
      </c>
      <c r="J112" s="243">
        <v>4</v>
      </c>
      <c r="K112" s="243">
        <v>4</v>
      </c>
      <c r="L112" s="243">
        <v>4</v>
      </c>
      <c r="M112" s="243">
        <v>5</v>
      </c>
      <c r="N112" s="243">
        <v>4</v>
      </c>
      <c r="O112" s="243">
        <v>4</v>
      </c>
      <c r="P112" s="243">
        <v>4</v>
      </c>
      <c r="Q112" s="214">
        <f t="shared" si="13"/>
        <v>49</v>
      </c>
    </row>
    <row r="113" spans="1:17" ht="15.75" outlineLevel="1" thickBot="1" x14ac:dyDescent="0.3">
      <c r="A113" s="706"/>
      <c r="B113" s="707" t="s">
        <v>728</v>
      </c>
      <c r="C113" s="632"/>
      <c r="D113" s="632"/>
      <c r="E113" s="632">
        <f t="shared" ref="E113:Q113" si="17">SUBTOTAL(9,E103:E112)</f>
        <v>211</v>
      </c>
      <c r="F113" s="632">
        <f t="shared" si="17"/>
        <v>211</v>
      </c>
      <c r="G113" s="632">
        <f t="shared" si="17"/>
        <v>241</v>
      </c>
      <c r="H113" s="632">
        <f t="shared" si="17"/>
        <v>200</v>
      </c>
      <c r="I113" s="632">
        <f t="shared" si="17"/>
        <v>231</v>
      </c>
      <c r="J113" s="632">
        <f t="shared" si="17"/>
        <v>268</v>
      </c>
      <c r="K113" s="632">
        <f t="shared" si="17"/>
        <v>280</v>
      </c>
      <c r="L113" s="632">
        <f t="shared" si="17"/>
        <v>246</v>
      </c>
      <c r="M113" s="632">
        <f t="shared" si="17"/>
        <v>263</v>
      </c>
      <c r="N113" s="632">
        <f t="shared" si="17"/>
        <v>232</v>
      </c>
      <c r="O113" s="632">
        <f t="shared" si="17"/>
        <v>268</v>
      </c>
      <c r="P113" s="632">
        <f t="shared" si="17"/>
        <v>344</v>
      </c>
      <c r="Q113" s="708">
        <f t="shared" si="17"/>
        <v>2995</v>
      </c>
    </row>
    <row r="114" spans="1:17" outlineLevel="2" x14ac:dyDescent="0.25">
      <c r="A114" s="103" t="s">
        <v>0</v>
      </c>
      <c r="B114" s="20" t="s">
        <v>724</v>
      </c>
      <c r="C114" s="5" t="s">
        <v>41</v>
      </c>
      <c r="D114" s="5" t="s">
        <v>236</v>
      </c>
      <c r="E114" s="25">
        <v>6</v>
      </c>
      <c r="F114" s="25">
        <v>6</v>
      </c>
      <c r="G114" s="25">
        <v>6</v>
      </c>
      <c r="H114" s="25">
        <v>6</v>
      </c>
      <c r="I114" s="25">
        <v>6</v>
      </c>
      <c r="J114" s="25">
        <v>6</v>
      </c>
      <c r="K114" s="25">
        <v>6</v>
      </c>
      <c r="L114" s="25">
        <v>6</v>
      </c>
      <c r="M114" s="25">
        <v>6</v>
      </c>
      <c r="N114" s="25">
        <v>6</v>
      </c>
      <c r="O114" s="25">
        <v>6</v>
      </c>
      <c r="P114" s="25">
        <v>6</v>
      </c>
      <c r="Q114" s="214">
        <f t="shared" si="13"/>
        <v>72</v>
      </c>
    </row>
    <row r="115" spans="1:17" outlineLevel="2" x14ac:dyDescent="0.25">
      <c r="A115" s="103" t="s">
        <v>0</v>
      </c>
      <c r="B115" s="20" t="s">
        <v>724</v>
      </c>
      <c r="C115" s="5" t="s">
        <v>40</v>
      </c>
      <c r="D115" s="5" t="s">
        <v>236</v>
      </c>
      <c r="E115" s="25">
        <v>22</v>
      </c>
      <c r="F115" s="25">
        <v>22</v>
      </c>
      <c r="G115" s="25">
        <v>17</v>
      </c>
      <c r="H115" s="25">
        <v>25</v>
      </c>
      <c r="I115" s="25">
        <v>30</v>
      </c>
      <c r="J115" s="25">
        <v>35</v>
      </c>
      <c r="K115" s="25">
        <v>28</v>
      </c>
      <c r="L115" s="25">
        <v>20</v>
      </c>
      <c r="M115" s="25">
        <v>26</v>
      </c>
      <c r="N115" s="25">
        <v>23</v>
      </c>
      <c r="O115" s="25">
        <v>31</v>
      </c>
      <c r="P115" s="25">
        <v>38</v>
      </c>
      <c r="Q115" s="214">
        <f t="shared" si="13"/>
        <v>317</v>
      </c>
    </row>
    <row r="116" spans="1:17" outlineLevel="2" x14ac:dyDescent="0.25">
      <c r="A116" s="103" t="s">
        <v>0</v>
      </c>
      <c r="B116" s="20" t="s">
        <v>724</v>
      </c>
      <c r="C116" s="5" t="s">
        <v>39</v>
      </c>
      <c r="D116" s="5" t="s">
        <v>236</v>
      </c>
      <c r="E116" s="25">
        <v>8</v>
      </c>
      <c r="F116" s="25">
        <v>8</v>
      </c>
      <c r="G116" s="25">
        <v>9</v>
      </c>
      <c r="H116" s="25">
        <v>8</v>
      </c>
      <c r="I116" s="25">
        <v>8</v>
      </c>
      <c r="J116" s="25">
        <v>9</v>
      </c>
      <c r="K116" s="25">
        <v>6</v>
      </c>
      <c r="L116" s="25">
        <v>8</v>
      </c>
      <c r="M116" s="25">
        <v>9</v>
      </c>
      <c r="N116" s="25">
        <v>7</v>
      </c>
      <c r="O116" s="25">
        <v>7</v>
      </c>
      <c r="P116" s="25">
        <v>8</v>
      </c>
      <c r="Q116" s="214">
        <f t="shared" ref="Q116:Q134" si="18">SUM(E116:P116)</f>
        <v>95</v>
      </c>
    </row>
    <row r="117" spans="1:17" outlineLevel="2" x14ac:dyDescent="0.25">
      <c r="A117" s="103" t="s">
        <v>0</v>
      </c>
      <c r="B117" s="20" t="s">
        <v>724</v>
      </c>
      <c r="C117" s="5" t="s">
        <v>38</v>
      </c>
      <c r="D117" s="5" t="s">
        <v>236</v>
      </c>
      <c r="E117" s="25">
        <v>4</v>
      </c>
      <c r="F117" s="25">
        <v>4</v>
      </c>
      <c r="G117" s="25">
        <v>7</v>
      </c>
      <c r="H117" s="25">
        <v>4</v>
      </c>
      <c r="I117" s="25">
        <v>3</v>
      </c>
      <c r="J117" s="25">
        <v>2</v>
      </c>
      <c r="K117" s="25">
        <v>3</v>
      </c>
      <c r="L117" s="25">
        <v>3</v>
      </c>
      <c r="M117" s="25">
        <v>4</v>
      </c>
      <c r="N117" s="25">
        <v>2</v>
      </c>
      <c r="O117" s="25">
        <v>2</v>
      </c>
      <c r="P117" s="25">
        <v>2</v>
      </c>
      <c r="Q117" s="214">
        <f t="shared" si="18"/>
        <v>40</v>
      </c>
    </row>
    <row r="118" spans="1:17" outlineLevel="2" x14ac:dyDescent="0.25">
      <c r="A118" s="103" t="s">
        <v>0</v>
      </c>
      <c r="B118" s="20" t="s">
        <v>724</v>
      </c>
      <c r="C118" s="5" t="s">
        <v>37</v>
      </c>
      <c r="D118" s="5" t="s">
        <v>236</v>
      </c>
      <c r="E118" s="25">
        <v>63</v>
      </c>
      <c r="F118" s="25">
        <v>63</v>
      </c>
      <c r="G118" s="25">
        <v>105</v>
      </c>
      <c r="H118" s="25">
        <v>37</v>
      </c>
      <c r="I118" s="25">
        <v>85</v>
      </c>
      <c r="J118" s="25">
        <v>54</v>
      </c>
      <c r="K118" s="25">
        <v>33</v>
      </c>
      <c r="L118" s="25">
        <v>24</v>
      </c>
      <c r="M118" s="25">
        <v>54</v>
      </c>
      <c r="N118" s="25">
        <v>85</v>
      </c>
      <c r="O118" s="25">
        <v>72</v>
      </c>
      <c r="P118" s="25">
        <v>78</v>
      </c>
      <c r="Q118" s="214">
        <f t="shared" si="18"/>
        <v>753</v>
      </c>
    </row>
    <row r="119" spans="1:17" outlineLevel="2" x14ac:dyDescent="0.25">
      <c r="A119" s="103" t="s">
        <v>0</v>
      </c>
      <c r="B119" s="20" t="s">
        <v>724</v>
      </c>
      <c r="C119" s="5" t="s">
        <v>36</v>
      </c>
      <c r="D119" s="5" t="s">
        <v>236</v>
      </c>
      <c r="E119" s="25">
        <v>30</v>
      </c>
      <c r="F119" s="25">
        <v>30</v>
      </c>
      <c r="G119" s="25">
        <v>30</v>
      </c>
      <c r="H119" s="25">
        <v>30</v>
      </c>
      <c r="I119" s="25">
        <v>60</v>
      </c>
      <c r="J119" s="25">
        <v>60</v>
      </c>
      <c r="K119" s="25">
        <v>60</v>
      </c>
      <c r="L119" s="25">
        <v>30</v>
      </c>
      <c r="M119" s="25">
        <v>30</v>
      </c>
      <c r="N119" s="25">
        <v>30</v>
      </c>
      <c r="O119" s="25">
        <v>60</v>
      </c>
      <c r="P119" s="25">
        <v>60</v>
      </c>
      <c r="Q119" s="214">
        <f t="shared" si="18"/>
        <v>510</v>
      </c>
    </row>
    <row r="120" spans="1:17" outlineLevel="2" x14ac:dyDescent="0.25">
      <c r="A120" s="103" t="s">
        <v>0</v>
      </c>
      <c r="B120" s="20" t="s">
        <v>724</v>
      </c>
      <c r="C120" s="5" t="s">
        <v>35</v>
      </c>
      <c r="D120" s="5" t="s">
        <v>236</v>
      </c>
      <c r="E120" s="25">
        <v>12</v>
      </c>
      <c r="F120" s="25">
        <v>12</v>
      </c>
      <c r="G120" s="25">
        <v>9</v>
      </c>
      <c r="H120" s="25">
        <v>6</v>
      </c>
      <c r="I120" s="25">
        <v>10</v>
      </c>
      <c r="J120" s="25">
        <v>12</v>
      </c>
      <c r="K120" s="25">
        <v>6</v>
      </c>
      <c r="L120" s="25">
        <v>9</v>
      </c>
      <c r="M120" s="25">
        <v>7</v>
      </c>
      <c r="N120" s="25">
        <v>4</v>
      </c>
      <c r="O120" s="25">
        <v>6</v>
      </c>
      <c r="P120" s="25">
        <v>11</v>
      </c>
      <c r="Q120" s="214">
        <f t="shared" si="18"/>
        <v>104</v>
      </c>
    </row>
    <row r="121" spans="1:17" outlineLevel="2" x14ac:dyDescent="0.25">
      <c r="A121" s="103" t="s">
        <v>0</v>
      </c>
      <c r="B121" s="20" t="s">
        <v>724</v>
      </c>
      <c r="C121" s="5" t="s">
        <v>34</v>
      </c>
      <c r="D121" s="5" t="s">
        <v>236</v>
      </c>
      <c r="E121" s="25">
        <v>16</v>
      </c>
      <c r="F121" s="25">
        <v>16</v>
      </c>
      <c r="G121" s="25">
        <v>11</v>
      </c>
      <c r="H121" s="25" t="s">
        <v>145</v>
      </c>
      <c r="I121" s="25">
        <v>90</v>
      </c>
      <c r="J121" s="25">
        <v>3</v>
      </c>
      <c r="K121" s="25">
        <v>104</v>
      </c>
      <c r="L121" s="25" t="s">
        <v>145</v>
      </c>
      <c r="M121" s="25">
        <v>6</v>
      </c>
      <c r="N121" s="25">
        <v>8</v>
      </c>
      <c r="O121" s="25">
        <v>10</v>
      </c>
      <c r="P121" s="25">
        <v>10</v>
      </c>
      <c r="Q121" s="214">
        <f t="shared" si="18"/>
        <v>274</v>
      </c>
    </row>
    <row r="122" spans="1:17" outlineLevel="2" x14ac:dyDescent="0.25">
      <c r="A122" s="103" t="s">
        <v>0</v>
      </c>
      <c r="B122" s="20" t="s">
        <v>724</v>
      </c>
      <c r="C122" s="5" t="s">
        <v>33</v>
      </c>
      <c r="D122" s="5" t="s">
        <v>236</v>
      </c>
      <c r="E122" s="25">
        <v>100</v>
      </c>
      <c r="F122" s="25">
        <v>100</v>
      </c>
      <c r="G122" s="25">
        <v>100</v>
      </c>
      <c r="H122" s="25">
        <v>142</v>
      </c>
      <c r="I122" s="25">
        <v>95</v>
      </c>
      <c r="J122" s="25">
        <v>141</v>
      </c>
      <c r="K122" s="25">
        <v>140</v>
      </c>
      <c r="L122" s="25">
        <v>120</v>
      </c>
      <c r="M122" s="25">
        <v>120</v>
      </c>
      <c r="N122" s="25">
        <v>100</v>
      </c>
      <c r="O122" s="25">
        <v>100</v>
      </c>
      <c r="P122" s="25">
        <v>230</v>
      </c>
      <c r="Q122" s="214">
        <f t="shared" si="18"/>
        <v>1488</v>
      </c>
    </row>
    <row r="123" spans="1:17" ht="15.75" outlineLevel="2" thickBot="1" x14ac:dyDescent="0.3">
      <c r="A123" s="598" t="s">
        <v>0</v>
      </c>
      <c r="B123" s="192" t="s">
        <v>724</v>
      </c>
      <c r="C123" s="95" t="s">
        <v>32</v>
      </c>
      <c r="D123" s="95" t="s">
        <v>236</v>
      </c>
      <c r="E123" s="243">
        <v>10</v>
      </c>
      <c r="F123" s="243">
        <v>10</v>
      </c>
      <c r="G123" s="243">
        <v>11</v>
      </c>
      <c r="H123" s="243">
        <v>11</v>
      </c>
      <c r="I123" s="243">
        <v>8</v>
      </c>
      <c r="J123" s="243">
        <v>18</v>
      </c>
      <c r="K123" s="243">
        <v>12</v>
      </c>
      <c r="L123" s="243">
        <v>9</v>
      </c>
      <c r="M123" s="243">
        <v>9</v>
      </c>
      <c r="N123" s="243">
        <v>10</v>
      </c>
      <c r="O123" s="243">
        <v>11</v>
      </c>
      <c r="P123" s="243">
        <v>40</v>
      </c>
      <c r="Q123" s="214">
        <f t="shared" si="18"/>
        <v>159</v>
      </c>
    </row>
    <row r="124" spans="1:17" ht="15.75" outlineLevel="1" thickBot="1" x14ac:dyDescent="0.3">
      <c r="A124" s="706"/>
      <c r="B124" s="707" t="s">
        <v>727</v>
      </c>
      <c r="C124" s="632"/>
      <c r="D124" s="632"/>
      <c r="E124" s="632">
        <f t="shared" ref="E124:Q124" si="19">SUBTOTAL(9,E114:E123)</f>
        <v>271</v>
      </c>
      <c r="F124" s="632">
        <f t="shared" si="19"/>
        <v>271</v>
      </c>
      <c r="G124" s="632">
        <f t="shared" si="19"/>
        <v>305</v>
      </c>
      <c r="H124" s="632">
        <f t="shared" si="19"/>
        <v>269</v>
      </c>
      <c r="I124" s="632">
        <f t="shared" si="19"/>
        <v>395</v>
      </c>
      <c r="J124" s="632">
        <f t="shared" si="19"/>
        <v>340</v>
      </c>
      <c r="K124" s="632">
        <f t="shared" si="19"/>
        <v>398</v>
      </c>
      <c r="L124" s="632">
        <f t="shared" si="19"/>
        <v>229</v>
      </c>
      <c r="M124" s="632">
        <f t="shared" si="19"/>
        <v>271</v>
      </c>
      <c r="N124" s="632">
        <f t="shared" si="19"/>
        <v>275</v>
      </c>
      <c r="O124" s="632">
        <f t="shared" si="19"/>
        <v>305</v>
      </c>
      <c r="P124" s="632">
        <f t="shared" si="19"/>
        <v>483</v>
      </c>
      <c r="Q124" s="708">
        <f t="shared" si="19"/>
        <v>3812</v>
      </c>
    </row>
    <row r="125" spans="1:17" outlineLevel="2" x14ac:dyDescent="0.25">
      <c r="A125" s="103" t="s">
        <v>0</v>
      </c>
      <c r="B125" s="20" t="s">
        <v>23</v>
      </c>
      <c r="C125" s="5" t="s">
        <v>31</v>
      </c>
      <c r="D125" s="5" t="s">
        <v>236</v>
      </c>
      <c r="E125" s="25">
        <v>4</v>
      </c>
      <c r="F125" s="25">
        <v>4</v>
      </c>
      <c r="G125" s="25">
        <v>3</v>
      </c>
      <c r="H125" s="25">
        <v>4</v>
      </c>
      <c r="I125" s="25">
        <v>3</v>
      </c>
      <c r="J125" s="25">
        <v>4</v>
      </c>
      <c r="K125" s="25">
        <v>3</v>
      </c>
      <c r="L125" s="25">
        <v>4</v>
      </c>
      <c r="M125" s="25">
        <v>3</v>
      </c>
      <c r="N125" s="25">
        <v>4</v>
      </c>
      <c r="O125" s="25">
        <v>3</v>
      </c>
      <c r="P125" s="25">
        <v>4</v>
      </c>
      <c r="Q125" s="214">
        <f t="shared" si="18"/>
        <v>43</v>
      </c>
    </row>
    <row r="126" spans="1:17" outlineLevel="2" x14ac:dyDescent="0.25">
      <c r="A126" s="103" t="s">
        <v>0</v>
      </c>
      <c r="B126" s="20" t="s">
        <v>23</v>
      </c>
      <c r="C126" s="5" t="s">
        <v>30</v>
      </c>
      <c r="D126" s="5" t="s">
        <v>236</v>
      </c>
      <c r="E126" s="25">
        <v>1</v>
      </c>
      <c r="F126" s="25">
        <v>1</v>
      </c>
      <c r="G126" s="25">
        <v>1</v>
      </c>
      <c r="H126" s="25">
        <v>1</v>
      </c>
      <c r="I126" s="25">
        <v>1</v>
      </c>
      <c r="J126" s="25">
        <v>2</v>
      </c>
      <c r="K126" s="25">
        <v>2</v>
      </c>
      <c r="L126" s="25">
        <v>1</v>
      </c>
      <c r="M126" s="25">
        <v>2</v>
      </c>
      <c r="N126" s="25">
        <v>2</v>
      </c>
      <c r="O126" s="25">
        <v>2</v>
      </c>
      <c r="P126" s="25">
        <v>2</v>
      </c>
      <c r="Q126" s="214">
        <f t="shared" si="18"/>
        <v>18</v>
      </c>
    </row>
    <row r="127" spans="1:17" outlineLevel="2" x14ac:dyDescent="0.25">
      <c r="A127" s="103" t="s">
        <v>0</v>
      </c>
      <c r="B127" s="20" t="s">
        <v>23</v>
      </c>
      <c r="C127" s="5" t="s">
        <v>29</v>
      </c>
      <c r="D127" s="5" t="s">
        <v>236</v>
      </c>
      <c r="E127" s="25">
        <v>6</v>
      </c>
      <c r="F127" s="25">
        <v>6</v>
      </c>
      <c r="G127" s="25">
        <v>6</v>
      </c>
      <c r="H127" s="25">
        <v>8</v>
      </c>
      <c r="I127" s="25">
        <v>8</v>
      </c>
      <c r="J127" s="25">
        <v>8</v>
      </c>
      <c r="K127" s="25">
        <v>7</v>
      </c>
      <c r="L127" s="25">
        <v>7</v>
      </c>
      <c r="M127" s="25">
        <v>8</v>
      </c>
      <c r="N127" s="25">
        <v>9</v>
      </c>
      <c r="O127" s="25">
        <v>8</v>
      </c>
      <c r="P127" s="25">
        <v>9</v>
      </c>
      <c r="Q127" s="214">
        <f t="shared" si="18"/>
        <v>90</v>
      </c>
    </row>
    <row r="128" spans="1:17" outlineLevel="2" x14ac:dyDescent="0.25">
      <c r="A128" s="103" t="s">
        <v>0</v>
      </c>
      <c r="B128" s="20" t="s">
        <v>23</v>
      </c>
      <c r="C128" s="5" t="s">
        <v>28</v>
      </c>
      <c r="D128" s="5" t="s">
        <v>236</v>
      </c>
      <c r="E128" s="25" t="s">
        <v>145</v>
      </c>
      <c r="F128" s="25" t="s">
        <v>145</v>
      </c>
      <c r="G128" s="25" t="s">
        <v>145</v>
      </c>
      <c r="H128" s="25" t="s">
        <v>145</v>
      </c>
      <c r="I128" s="25" t="s">
        <v>145</v>
      </c>
      <c r="J128" s="25" t="s">
        <v>145</v>
      </c>
      <c r="K128" s="25" t="s">
        <v>145</v>
      </c>
      <c r="L128" s="25" t="s">
        <v>145</v>
      </c>
      <c r="M128" s="25" t="s">
        <v>145</v>
      </c>
      <c r="N128" s="25" t="s">
        <v>145</v>
      </c>
      <c r="O128" s="25" t="s">
        <v>145</v>
      </c>
      <c r="P128" s="25" t="s">
        <v>145</v>
      </c>
      <c r="Q128" s="214">
        <f t="shared" si="18"/>
        <v>0</v>
      </c>
    </row>
    <row r="129" spans="1:17" outlineLevel="2" x14ac:dyDescent="0.25">
      <c r="A129" s="103" t="s">
        <v>0</v>
      </c>
      <c r="B129" s="20" t="s">
        <v>23</v>
      </c>
      <c r="C129" s="5" t="s">
        <v>27</v>
      </c>
      <c r="D129" s="5" t="s">
        <v>236</v>
      </c>
      <c r="E129" s="25">
        <v>8</v>
      </c>
      <c r="F129" s="25">
        <v>8</v>
      </c>
      <c r="G129" s="25">
        <v>6</v>
      </c>
      <c r="H129" s="25">
        <v>6</v>
      </c>
      <c r="I129" s="25">
        <v>8</v>
      </c>
      <c r="J129" s="25">
        <v>4</v>
      </c>
      <c r="K129" s="25">
        <v>7</v>
      </c>
      <c r="L129" s="25">
        <v>8</v>
      </c>
      <c r="M129" s="25">
        <v>9</v>
      </c>
      <c r="N129" s="25">
        <v>9</v>
      </c>
      <c r="O129" s="25">
        <v>8</v>
      </c>
      <c r="P129" s="25">
        <v>7</v>
      </c>
      <c r="Q129" s="214">
        <f t="shared" si="18"/>
        <v>88</v>
      </c>
    </row>
    <row r="130" spans="1:17" outlineLevel="2" x14ac:dyDescent="0.25">
      <c r="A130" s="103" t="s">
        <v>0</v>
      </c>
      <c r="B130" s="20" t="s">
        <v>23</v>
      </c>
      <c r="C130" s="5" t="s">
        <v>26</v>
      </c>
      <c r="D130" s="5" t="s">
        <v>236</v>
      </c>
      <c r="E130" s="25" t="s">
        <v>145</v>
      </c>
      <c r="F130" s="25" t="s">
        <v>145</v>
      </c>
      <c r="G130" s="25" t="s">
        <v>145</v>
      </c>
      <c r="H130" s="25" t="s">
        <v>145</v>
      </c>
      <c r="I130" s="25" t="s">
        <v>145</v>
      </c>
      <c r="J130" s="25" t="s">
        <v>145</v>
      </c>
      <c r="K130" s="25" t="s">
        <v>145</v>
      </c>
      <c r="L130" s="25" t="s">
        <v>145</v>
      </c>
      <c r="M130" s="25" t="s">
        <v>145</v>
      </c>
      <c r="N130" s="25" t="s">
        <v>145</v>
      </c>
      <c r="O130" s="25" t="s">
        <v>145</v>
      </c>
      <c r="P130" s="25" t="s">
        <v>145</v>
      </c>
      <c r="Q130" s="214">
        <f t="shared" si="18"/>
        <v>0</v>
      </c>
    </row>
    <row r="131" spans="1:17" outlineLevel="2" x14ac:dyDescent="0.25">
      <c r="A131" s="103" t="s">
        <v>0</v>
      </c>
      <c r="B131" s="20" t="s">
        <v>23</v>
      </c>
      <c r="C131" s="5" t="s">
        <v>1</v>
      </c>
      <c r="D131" s="5" t="s">
        <v>236</v>
      </c>
      <c r="E131" s="25" t="s">
        <v>145</v>
      </c>
      <c r="F131" s="25" t="s">
        <v>145</v>
      </c>
      <c r="G131" s="25" t="s">
        <v>145</v>
      </c>
      <c r="H131" s="25" t="s">
        <v>145</v>
      </c>
      <c r="I131" s="25" t="s">
        <v>145</v>
      </c>
      <c r="J131" s="25" t="s">
        <v>145</v>
      </c>
      <c r="K131" s="25" t="s">
        <v>145</v>
      </c>
      <c r="L131" s="25" t="s">
        <v>145</v>
      </c>
      <c r="M131" s="25" t="s">
        <v>145</v>
      </c>
      <c r="N131" s="25" t="s">
        <v>145</v>
      </c>
      <c r="O131" s="25" t="s">
        <v>145</v>
      </c>
      <c r="P131" s="25" t="s">
        <v>145</v>
      </c>
      <c r="Q131" s="214">
        <f t="shared" si="18"/>
        <v>0</v>
      </c>
    </row>
    <row r="132" spans="1:17" outlineLevel="2" x14ac:dyDescent="0.25">
      <c r="A132" s="103" t="s">
        <v>0</v>
      </c>
      <c r="B132" s="20" t="s">
        <v>23</v>
      </c>
      <c r="C132" s="5" t="s">
        <v>25</v>
      </c>
      <c r="D132" s="5" t="s">
        <v>236</v>
      </c>
      <c r="E132" s="25" t="s">
        <v>145</v>
      </c>
      <c r="F132" s="25" t="s">
        <v>145</v>
      </c>
      <c r="G132" s="25" t="s">
        <v>145</v>
      </c>
      <c r="H132" s="25" t="s">
        <v>145</v>
      </c>
      <c r="I132" s="25" t="s">
        <v>145</v>
      </c>
      <c r="J132" s="25" t="s">
        <v>145</v>
      </c>
      <c r="K132" s="25" t="s">
        <v>145</v>
      </c>
      <c r="L132" s="25" t="s">
        <v>145</v>
      </c>
      <c r="M132" s="25" t="s">
        <v>145</v>
      </c>
      <c r="N132" s="25" t="s">
        <v>145</v>
      </c>
      <c r="O132" s="25" t="s">
        <v>145</v>
      </c>
      <c r="P132" s="25" t="s">
        <v>145</v>
      </c>
      <c r="Q132" s="214">
        <f t="shared" si="18"/>
        <v>0</v>
      </c>
    </row>
    <row r="133" spans="1:17" outlineLevel="2" x14ac:dyDescent="0.25">
      <c r="A133" s="103" t="s">
        <v>0</v>
      </c>
      <c r="B133" s="20" t="s">
        <v>23</v>
      </c>
      <c r="C133" s="5" t="s">
        <v>24</v>
      </c>
      <c r="D133" s="5" t="s">
        <v>236</v>
      </c>
      <c r="E133" s="25">
        <v>2</v>
      </c>
      <c r="F133" s="25">
        <v>2</v>
      </c>
      <c r="G133" s="25">
        <v>2</v>
      </c>
      <c r="H133" s="25">
        <v>2</v>
      </c>
      <c r="I133" s="25">
        <v>2</v>
      </c>
      <c r="J133" s="25">
        <v>2</v>
      </c>
      <c r="K133" s="25">
        <v>2</v>
      </c>
      <c r="L133" s="25">
        <v>2</v>
      </c>
      <c r="M133" s="25">
        <v>2</v>
      </c>
      <c r="N133" s="25">
        <v>2</v>
      </c>
      <c r="O133" s="25">
        <v>2</v>
      </c>
      <c r="P133" s="25">
        <v>2</v>
      </c>
      <c r="Q133" s="214">
        <f t="shared" si="18"/>
        <v>24</v>
      </c>
    </row>
    <row r="134" spans="1:17" ht="15.75" outlineLevel="2" thickBot="1" x14ac:dyDescent="0.3">
      <c r="A134" s="598" t="s">
        <v>0</v>
      </c>
      <c r="B134" s="192" t="s">
        <v>23</v>
      </c>
      <c r="C134" s="95" t="s">
        <v>23</v>
      </c>
      <c r="D134" s="95" t="s">
        <v>236</v>
      </c>
      <c r="E134" s="243" t="s">
        <v>145</v>
      </c>
      <c r="F134" s="243" t="s">
        <v>145</v>
      </c>
      <c r="G134" s="243" t="s">
        <v>145</v>
      </c>
      <c r="H134" s="243" t="s">
        <v>145</v>
      </c>
      <c r="I134" s="243" t="s">
        <v>145</v>
      </c>
      <c r="J134" s="243" t="s">
        <v>145</v>
      </c>
      <c r="K134" s="243" t="s">
        <v>145</v>
      </c>
      <c r="L134" s="243" t="s">
        <v>145</v>
      </c>
      <c r="M134" s="243" t="s">
        <v>145</v>
      </c>
      <c r="N134" s="243" t="s">
        <v>145</v>
      </c>
      <c r="O134" s="243" t="s">
        <v>145</v>
      </c>
      <c r="P134" s="243" t="s">
        <v>145</v>
      </c>
      <c r="Q134" s="214">
        <f t="shared" si="18"/>
        <v>0</v>
      </c>
    </row>
    <row r="135" spans="1:17" ht="15.75" outlineLevel="1" thickBot="1" x14ac:dyDescent="0.3">
      <c r="A135" s="705"/>
      <c r="B135" s="710" t="s">
        <v>669</v>
      </c>
      <c r="C135" s="577"/>
      <c r="D135" s="577"/>
      <c r="E135" s="577">
        <f t="shared" ref="E135:Q135" si="20">SUBTOTAL(9,E125:E134)</f>
        <v>21</v>
      </c>
      <c r="F135" s="577">
        <f t="shared" si="20"/>
        <v>21</v>
      </c>
      <c r="G135" s="577">
        <f t="shared" si="20"/>
        <v>18</v>
      </c>
      <c r="H135" s="577">
        <f t="shared" si="20"/>
        <v>21</v>
      </c>
      <c r="I135" s="577">
        <f t="shared" si="20"/>
        <v>22</v>
      </c>
      <c r="J135" s="577">
        <f t="shared" si="20"/>
        <v>20</v>
      </c>
      <c r="K135" s="577">
        <f t="shared" si="20"/>
        <v>21</v>
      </c>
      <c r="L135" s="577">
        <f t="shared" si="20"/>
        <v>22</v>
      </c>
      <c r="M135" s="577">
        <f t="shared" si="20"/>
        <v>24</v>
      </c>
      <c r="N135" s="577">
        <f t="shared" si="20"/>
        <v>26</v>
      </c>
      <c r="O135" s="577">
        <f t="shared" si="20"/>
        <v>23</v>
      </c>
      <c r="P135" s="577">
        <f t="shared" si="20"/>
        <v>24</v>
      </c>
      <c r="Q135" s="578">
        <f t="shared" si="20"/>
        <v>263</v>
      </c>
    </row>
    <row r="136" spans="1:17" ht="15.75" thickBot="1" x14ac:dyDescent="0.3">
      <c r="A136" s="705"/>
      <c r="B136" s="709" t="s">
        <v>552</v>
      </c>
      <c r="C136" s="582"/>
      <c r="D136" s="582"/>
      <c r="E136" s="582">
        <f t="shared" ref="E136:Q136" si="21">SUBTOTAL(9,E5:E134)</f>
        <v>3437</v>
      </c>
      <c r="F136" s="582">
        <f t="shared" si="21"/>
        <v>3437</v>
      </c>
      <c r="G136" s="582">
        <f t="shared" si="21"/>
        <v>3476</v>
      </c>
      <c r="H136" s="582">
        <f t="shared" si="21"/>
        <v>3513</v>
      </c>
      <c r="I136" s="582">
        <f t="shared" si="21"/>
        <v>3800</v>
      </c>
      <c r="J136" s="582">
        <f t="shared" si="21"/>
        <v>4004</v>
      </c>
      <c r="K136" s="582">
        <f t="shared" si="21"/>
        <v>3867</v>
      </c>
      <c r="L136" s="582">
        <f t="shared" si="21"/>
        <v>3556</v>
      </c>
      <c r="M136" s="582">
        <f t="shared" si="21"/>
        <v>3624</v>
      </c>
      <c r="N136" s="582">
        <f t="shared" si="21"/>
        <v>3542</v>
      </c>
      <c r="O136" s="582">
        <f t="shared" si="21"/>
        <v>3230</v>
      </c>
      <c r="P136" s="582">
        <f t="shared" si="21"/>
        <v>3835</v>
      </c>
      <c r="Q136" s="583">
        <f t="shared" si="21"/>
        <v>43321</v>
      </c>
    </row>
    <row r="139" spans="1:17" x14ac:dyDescent="0.25">
      <c r="Q139" s="130"/>
    </row>
  </sheetData>
  <autoFilter ref="A4:Q135" xr:uid="{00000000-0009-0000-0000-000012000000}"/>
  <mergeCells count="1">
    <mergeCell ref="E2:Q2"/>
  </mergeCells>
  <hyperlinks>
    <hyperlink ref="A2" location="PRESENTACIÓN!A1" display="PRESENTACIÓN!A1" xr:uid="{00000000-0004-0000-1200-000000000000}"/>
    <hyperlink ref="B1" location="PRESENTACIÓN!A1" display="PRESENTACIÓN!A1" xr:uid="{00000000-0004-0000-12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W160"/>
  <sheetViews>
    <sheetView zoomScale="90" zoomScaleNormal="90" zoomScaleSheetLayoutView="50" workbookViewId="0">
      <pane xSplit="3" ySplit="3" topLeftCell="D4" activePane="bottomRight" state="frozen"/>
      <selection activeCell="A5" sqref="A5:W137"/>
      <selection pane="topRight" activeCell="A5" sqref="A5:W137"/>
      <selection pane="bottomLeft" activeCell="A5" sqref="A5:W137"/>
      <selection pane="bottomRight"/>
    </sheetView>
  </sheetViews>
  <sheetFormatPr baseColWidth="10" defaultColWidth="17.85546875" defaultRowHeight="15" outlineLevelRow="2" x14ac:dyDescent="0.25"/>
  <cols>
    <col min="1" max="1" width="26.42578125" bestFit="1" customWidth="1"/>
    <col min="2" max="2" width="0" style="216" hidden="1" customWidth="1"/>
    <col min="3" max="3" width="32" bestFit="1" customWidth="1"/>
    <col min="4" max="4" width="12" bestFit="1" customWidth="1"/>
  </cols>
  <sheetData>
    <row r="1" spans="1:23" ht="51.75" customHeight="1" thickBot="1" x14ac:dyDescent="0.3">
      <c r="A1" s="114" t="s">
        <v>490</v>
      </c>
    </row>
    <row r="2" spans="1:23" s="100" customFormat="1" ht="40.35" customHeight="1" thickBot="1" x14ac:dyDescent="0.3">
      <c r="A2" s="217"/>
      <c r="B2" s="218"/>
      <c r="C2" s="218"/>
      <c r="D2" s="218"/>
      <c r="E2" s="1066" t="s">
        <v>848</v>
      </c>
      <c r="F2" s="1067"/>
      <c r="G2" s="1067"/>
      <c r="H2" s="1067"/>
      <c r="I2" s="1067"/>
      <c r="J2" s="1067"/>
      <c r="K2" s="1067"/>
      <c r="L2" s="1067"/>
      <c r="M2" s="1067"/>
      <c r="N2" s="1068"/>
      <c r="O2" s="1066" t="s">
        <v>766</v>
      </c>
      <c r="P2" s="1067"/>
      <c r="Q2" s="1067"/>
      <c r="R2" s="1067"/>
      <c r="S2" s="1067"/>
      <c r="T2" s="1067"/>
      <c r="U2" s="1067"/>
      <c r="V2" s="1068"/>
      <c r="W2" s="393"/>
    </row>
    <row r="3" spans="1:23" s="100" customFormat="1" ht="66.75" customHeight="1" thickBot="1" x14ac:dyDescent="0.3">
      <c r="A3" s="780" t="s">
        <v>604</v>
      </c>
      <c r="B3" s="781"/>
      <c r="C3" s="782" t="s">
        <v>2</v>
      </c>
      <c r="D3" s="783" t="s">
        <v>607</v>
      </c>
      <c r="E3" s="330" t="s">
        <v>605</v>
      </c>
      <c r="F3" s="784" t="s">
        <v>651</v>
      </c>
      <c r="G3" s="783" t="s">
        <v>606</v>
      </c>
      <c r="H3" s="783" t="s">
        <v>608</v>
      </c>
      <c r="I3" s="783" t="s">
        <v>618</v>
      </c>
      <c r="J3" s="783" t="s">
        <v>609</v>
      </c>
      <c r="K3" s="783" t="s">
        <v>610</v>
      </c>
      <c r="L3" s="783" t="s">
        <v>611</v>
      </c>
      <c r="M3" s="783" t="s">
        <v>612</v>
      </c>
      <c r="N3" s="785" t="s">
        <v>613</v>
      </c>
      <c r="O3" s="785" t="s">
        <v>614</v>
      </c>
      <c r="P3" s="785" t="s">
        <v>615</v>
      </c>
      <c r="Q3" s="785" t="s">
        <v>617</v>
      </c>
      <c r="R3" s="785" t="s">
        <v>616</v>
      </c>
      <c r="S3" s="785" t="s">
        <v>563</v>
      </c>
      <c r="T3" s="785" t="s">
        <v>619</v>
      </c>
      <c r="U3" s="785" t="s">
        <v>620</v>
      </c>
      <c r="V3" s="785" t="s">
        <v>621</v>
      </c>
    </row>
    <row r="4" spans="1:23" outlineLevel="2" x14ac:dyDescent="0.25">
      <c r="A4" s="219" t="s">
        <v>421</v>
      </c>
      <c r="B4" s="220">
        <v>25183</v>
      </c>
      <c r="C4" s="787" t="s">
        <v>126</v>
      </c>
      <c r="D4" s="788">
        <v>31642</v>
      </c>
      <c r="E4" s="788">
        <f>'4. PASTOS TOTAL'!N3</f>
        <v>8270</v>
      </c>
      <c r="F4" s="788">
        <v>155444</v>
      </c>
      <c r="G4" s="788">
        <v>13517</v>
      </c>
      <c r="H4" s="788">
        <f>'7. PRODUCION PORCICULTURA TOTAL'!AJ4</f>
        <v>26500</v>
      </c>
      <c r="I4" s="788">
        <f>'10. AVICULTURA'!N3</f>
        <v>1128000</v>
      </c>
      <c r="J4" s="788">
        <v>1350</v>
      </c>
      <c r="K4" s="788">
        <v>400</v>
      </c>
      <c r="L4" s="788">
        <v>70</v>
      </c>
      <c r="M4" s="788">
        <v>30</v>
      </c>
      <c r="N4" s="788">
        <v>3500</v>
      </c>
      <c r="O4" s="788">
        <v>4000</v>
      </c>
      <c r="P4" s="788">
        <v>74</v>
      </c>
      <c r="Q4" s="788">
        <f>'10. AVICULTURA'!G3</f>
        <v>720000</v>
      </c>
      <c r="R4" s="788">
        <f>'10. AVICULTURA'!L3</f>
        <v>400000</v>
      </c>
      <c r="S4" s="788">
        <f>'10. AVICULTURA'!M3</f>
        <v>8000</v>
      </c>
      <c r="T4" s="788">
        <f>'6. PRECIO LECHE PROMEDIO'!P4</f>
        <v>936.66666666666663</v>
      </c>
      <c r="U4" s="788">
        <f>'3.3. PRECIO PROMEDIO KG PIE'!O3</f>
        <v>3987.5</v>
      </c>
      <c r="V4" s="789">
        <f>'8.6. PRECIO PORCICULTURA'!P5</f>
        <v>4691.666666666667</v>
      </c>
    </row>
    <row r="5" spans="1:23" outlineLevel="2" x14ac:dyDescent="0.25">
      <c r="A5" s="222" t="s">
        <v>421</v>
      </c>
      <c r="B5" s="223">
        <v>25426</v>
      </c>
      <c r="C5" s="224" t="s">
        <v>21</v>
      </c>
      <c r="D5" s="786">
        <v>13576</v>
      </c>
      <c r="E5" s="786">
        <f>'4. PASTOS TOTAL'!N4</f>
        <v>11377</v>
      </c>
      <c r="F5" s="786">
        <v>39368</v>
      </c>
      <c r="G5" s="786">
        <v>4940</v>
      </c>
      <c r="H5" s="786">
        <f>'7. PRODUCION PORCICULTURA TOTAL'!AJ5</f>
        <v>1488</v>
      </c>
      <c r="I5" s="786">
        <f>'10. AVICULTURA'!N4</f>
        <v>398000</v>
      </c>
      <c r="J5" s="786">
        <v>600</v>
      </c>
      <c r="K5" s="786">
        <v>150</v>
      </c>
      <c r="L5" s="786">
        <v>340</v>
      </c>
      <c r="M5" s="786">
        <v>10</v>
      </c>
      <c r="N5" s="786" t="s">
        <v>145</v>
      </c>
      <c r="O5" s="786">
        <v>7</v>
      </c>
      <c r="P5" s="786">
        <v>371</v>
      </c>
      <c r="Q5" s="786">
        <f>'10. AVICULTURA'!G4</f>
        <v>336000</v>
      </c>
      <c r="R5" s="786">
        <f>'10. AVICULTURA'!L4</f>
        <v>57000</v>
      </c>
      <c r="S5" s="786">
        <f>'10. AVICULTURA'!M4</f>
        <v>5000</v>
      </c>
      <c r="T5" s="786">
        <f>'6. PRECIO LECHE PROMEDIO'!P5</f>
        <v>900</v>
      </c>
      <c r="U5" s="786">
        <f>'3.3. PRECIO PROMEDIO KG PIE'!O4</f>
        <v>4789.0277777777783</v>
      </c>
      <c r="V5" s="225">
        <f>'8.6. PRECIO PORCICULTURA'!P6</f>
        <v>4908.333333333333</v>
      </c>
    </row>
    <row r="6" spans="1:23" outlineLevel="2" x14ac:dyDescent="0.25">
      <c r="A6" s="222" t="s">
        <v>421</v>
      </c>
      <c r="B6" s="223">
        <v>25436</v>
      </c>
      <c r="C6" s="226" t="s">
        <v>125</v>
      </c>
      <c r="D6" s="786">
        <v>7052</v>
      </c>
      <c r="E6" s="786">
        <f>'4. PASTOS TOTAL'!N5</f>
        <v>3970</v>
      </c>
      <c r="F6" s="786">
        <v>20625</v>
      </c>
      <c r="G6" s="786">
        <v>1937</v>
      </c>
      <c r="H6" s="786">
        <f>'7. PRODUCION PORCICULTURA TOTAL'!AJ6</f>
        <v>39780</v>
      </c>
      <c r="I6" s="786">
        <f>'10. AVICULTURA'!N5</f>
        <v>112000</v>
      </c>
      <c r="J6" s="786">
        <v>300</v>
      </c>
      <c r="K6" s="786">
        <v>100</v>
      </c>
      <c r="L6" s="786">
        <v>50</v>
      </c>
      <c r="M6" s="786">
        <v>10</v>
      </c>
      <c r="N6" s="786">
        <v>300</v>
      </c>
      <c r="O6" s="786">
        <v>15</v>
      </c>
      <c r="P6" s="786">
        <v>20</v>
      </c>
      <c r="Q6" s="786">
        <f>'10. AVICULTURA'!G5</f>
        <v>0</v>
      </c>
      <c r="R6" s="786">
        <f>'10. AVICULTURA'!L5</f>
        <v>90000</v>
      </c>
      <c r="S6" s="786">
        <f>'10. AVICULTURA'!M5</f>
        <v>22000</v>
      </c>
      <c r="T6" s="786">
        <f>'6. PRECIO LECHE PROMEDIO'!P6</f>
        <v>792.72727272727275</v>
      </c>
      <c r="U6" s="786">
        <f>'3.3. PRECIO PROMEDIO KG PIE'!O5</f>
        <v>4366.666666666667</v>
      </c>
      <c r="V6" s="225">
        <f>'8.6. PRECIO PORCICULTURA'!P7</f>
        <v>4472.727272727273</v>
      </c>
    </row>
    <row r="7" spans="1:23" outlineLevel="2" x14ac:dyDescent="0.25">
      <c r="A7" s="222" t="s">
        <v>421</v>
      </c>
      <c r="B7" s="223">
        <v>25736</v>
      </c>
      <c r="C7" s="226" t="s">
        <v>124</v>
      </c>
      <c r="D7" s="786">
        <v>14999</v>
      </c>
      <c r="E7" s="786">
        <f>'4. PASTOS TOTAL'!N6</f>
        <v>7830</v>
      </c>
      <c r="F7" s="786">
        <v>78650.2</v>
      </c>
      <c r="G7" s="786">
        <v>8351</v>
      </c>
      <c r="H7" s="786">
        <f>'7. PRODUCION PORCICULTURA TOTAL'!AJ7</f>
        <v>1458</v>
      </c>
      <c r="I7" s="786">
        <f>'10. AVICULTURA'!N6</f>
        <v>7346155</v>
      </c>
      <c r="J7" s="786">
        <v>166</v>
      </c>
      <c r="K7" s="786">
        <v>14</v>
      </c>
      <c r="L7" s="786">
        <v>4</v>
      </c>
      <c r="M7" s="786">
        <v>5</v>
      </c>
      <c r="N7" s="786">
        <v>615</v>
      </c>
      <c r="O7" s="786">
        <v>702</v>
      </c>
      <c r="P7" s="786">
        <v>116</v>
      </c>
      <c r="Q7" s="786">
        <f>'10. AVICULTURA'!G6</f>
        <v>7340000</v>
      </c>
      <c r="R7" s="786">
        <f>'10. AVICULTURA'!L6</f>
        <v>900</v>
      </c>
      <c r="S7" s="786">
        <f>'10. AVICULTURA'!M6</f>
        <v>5255</v>
      </c>
      <c r="T7" s="786">
        <f>'6. PRECIO LECHE PROMEDIO'!P7</f>
        <v>958</v>
      </c>
      <c r="U7" s="786">
        <f>'3.3. PRECIO PROMEDIO KG PIE'!O6</f>
        <v>5000</v>
      </c>
      <c r="V7" s="225">
        <f>'8.6. PRECIO PORCICULTURA'!P8</f>
        <v>5000</v>
      </c>
    </row>
    <row r="8" spans="1:23" outlineLevel="2" x14ac:dyDescent="0.25">
      <c r="A8" s="222" t="s">
        <v>421</v>
      </c>
      <c r="B8" s="223">
        <v>25772</v>
      </c>
      <c r="C8" s="226" t="s">
        <v>123</v>
      </c>
      <c r="D8" s="786">
        <v>18655</v>
      </c>
      <c r="E8" s="786">
        <f>'4. PASTOS TOTAL'!N7</f>
        <v>13409</v>
      </c>
      <c r="F8" s="786">
        <v>124671</v>
      </c>
      <c r="G8" s="786">
        <v>8481</v>
      </c>
      <c r="H8" s="786">
        <f>'7. PRODUCION PORCICULTURA TOTAL'!AJ8</f>
        <v>975.6</v>
      </c>
      <c r="I8" s="786">
        <f>'10. AVICULTURA'!N7</f>
        <v>5348500</v>
      </c>
      <c r="J8" s="786">
        <v>30</v>
      </c>
      <c r="K8" s="786">
        <v>25</v>
      </c>
      <c r="L8" s="786" t="s">
        <v>145</v>
      </c>
      <c r="M8" s="786" t="s">
        <v>145</v>
      </c>
      <c r="N8" s="786">
        <v>45</v>
      </c>
      <c r="O8" s="786">
        <v>400</v>
      </c>
      <c r="P8" s="786">
        <v>26</v>
      </c>
      <c r="Q8" s="786">
        <f>'10. AVICULTURA'!G7</f>
        <v>5280000</v>
      </c>
      <c r="R8" s="786">
        <f>'10. AVICULTURA'!L7</f>
        <v>60000</v>
      </c>
      <c r="S8" s="786">
        <f>'10. AVICULTURA'!M7</f>
        <v>8500</v>
      </c>
      <c r="T8" s="786">
        <f>'6. PRECIO LECHE PROMEDIO'!P8</f>
        <v>950</v>
      </c>
      <c r="U8" s="786">
        <f>'3.3. PRECIO PROMEDIO KG PIE'!O7</f>
        <v>4800</v>
      </c>
      <c r="V8" s="225">
        <f>'8.6. PRECIO PORCICULTURA'!P9</f>
        <v>4800</v>
      </c>
    </row>
    <row r="9" spans="1:23" outlineLevel="2" x14ac:dyDescent="0.25">
      <c r="A9" s="222" t="s">
        <v>421</v>
      </c>
      <c r="B9" s="223">
        <v>25807</v>
      </c>
      <c r="C9" s="226" t="s">
        <v>122</v>
      </c>
      <c r="D9" s="786">
        <v>3545</v>
      </c>
      <c r="E9" s="786">
        <f>'4. PASTOS TOTAL'!N8</f>
        <v>3034</v>
      </c>
      <c r="F9" s="786">
        <v>3700</v>
      </c>
      <c r="G9" s="786">
        <v>700</v>
      </c>
      <c r="H9" s="786">
        <f>'7. PRODUCION PORCICULTURA TOTAL'!AJ9</f>
        <v>36350</v>
      </c>
      <c r="I9" s="786">
        <f>'10. AVICULTURA'!N8</f>
        <v>30500</v>
      </c>
      <c r="J9" s="786">
        <v>50</v>
      </c>
      <c r="K9" s="786">
        <v>20</v>
      </c>
      <c r="L9" s="786">
        <v>10</v>
      </c>
      <c r="M9" s="786">
        <v>1</v>
      </c>
      <c r="N9" s="786">
        <v>200</v>
      </c>
      <c r="O9" s="786">
        <v>190</v>
      </c>
      <c r="P9" s="786">
        <v>110</v>
      </c>
      <c r="Q9" s="786">
        <f>'10. AVICULTURA'!G8</f>
        <v>1500</v>
      </c>
      <c r="R9" s="786">
        <f>'10. AVICULTURA'!L8</f>
        <v>12000</v>
      </c>
      <c r="S9" s="786">
        <f>'10. AVICULTURA'!M8</f>
        <v>17000</v>
      </c>
      <c r="T9" s="786">
        <f>'6. PRECIO LECHE PROMEDIO'!P9</f>
        <v>875</v>
      </c>
      <c r="U9" s="786">
        <f>'3.3. PRECIO PROMEDIO KG PIE'!O8</f>
        <v>4080</v>
      </c>
      <c r="V9" s="225">
        <f>'8.6. PRECIO PORCICULTURA'!P10</f>
        <v>4385</v>
      </c>
    </row>
    <row r="10" spans="1:23" ht="15.75" outlineLevel="2" thickBot="1" x14ac:dyDescent="0.3">
      <c r="A10" s="794" t="s">
        <v>421</v>
      </c>
      <c r="B10" s="223">
        <v>25873</v>
      </c>
      <c r="C10" s="795" t="s">
        <v>121</v>
      </c>
      <c r="D10" s="796">
        <v>32223</v>
      </c>
      <c r="E10" s="796">
        <f>'4. PASTOS TOTAL'!N9</f>
        <v>11692.5</v>
      </c>
      <c r="F10" s="796">
        <v>181484</v>
      </c>
      <c r="G10" s="796">
        <v>9299</v>
      </c>
      <c r="H10" s="796">
        <f>'7. PRODUCION PORCICULTURA TOTAL'!AJ10</f>
        <v>33039.5</v>
      </c>
      <c r="I10" s="796">
        <f>'10. AVICULTURA'!N9</f>
        <v>192724</v>
      </c>
      <c r="J10" s="796">
        <v>214</v>
      </c>
      <c r="K10" s="796">
        <v>72</v>
      </c>
      <c r="L10" s="796" t="s">
        <v>145</v>
      </c>
      <c r="M10" s="796">
        <v>14</v>
      </c>
      <c r="N10" s="796">
        <v>422</v>
      </c>
      <c r="O10" s="796">
        <v>43</v>
      </c>
      <c r="P10" s="796">
        <v>195</v>
      </c>
      <c r="Q10" s="796">
        <f>'10. AVICULTURA'!G9</f>
        <v>768</v>
      </c>
      <c r="R10" s="796">
        <f>'10. AVICULTURA'!L9</f>
        <v>169128</v>
      </c>
      <c r="S10" s="796">
        <f>'10. AVICULTURA'!M9</f>
        <v>22828</v>
      </c>
      <c r="T10" s="796">
        <f>'6. PRECIO LECHE PROMEDIO'!P10</f>
        <v>1118</v>
      </c>
      <c r="U10" s="796">
        <f>'3.3. PRECIO PROMEDIO KG PIE'!O9</f>
        <v>6500</v>
      </c>
      <c r="V10" s="797">
        <f>'8.6. PRECIO PORCICULTURA'!P11</f>
        <v>6800</v>
      </c>
    </row>
    <row r="11" spans="1:23" ht="15.75" outlineLevel="1" thickBot="1" x14ac:dyDescent="0.3">
      <c r="A11" s="800" t="s">
        <v>537</v>
      </c>
      <c r="B11" s="778"/>
      <c r="C11" s="801"/>
      <c r="D11" s="802">
        <f t="shared" ref="D11:V11" si="0">SUBTOTAL(9,D4:D10)</f>
        <v>121692</v>
      </c>
      <c r="E11" s="802">
        <f t="shared" si="0"/>
        <v>59582.5</v>
      </c>
      <c r="F11" s="802">
        <f t="shared" si="0"/>
        <v>603942.19999999995</v>
      </c>
      <c r="G11" s="802">
        <f t="shared" si="0"/>
        <v>47225</v>
      </c>
      <c r="H11" s="802">
        <f t="shared" si="0"/>
        <v>139591.1</v>
      </c>
      <c r="I11" s="802">
        <f t="shared" si="0"/>
        <v>14555879</v>
      </c>
      <c r="J11" s="802">
        <f t="shared" si="0"/>
        <v>2710</v>
      </c>
      <c r="K11" s="802">
        <f t="shared" si="0"/>
        <v>781</v>
      </c>
      <c r="L11" s="802">
        <f t="shared" si="0"/>
        <v>474</v>
      </c>
      <c r="M11" s="802">
        <f t="shared" si="0"/>
        <v>70</v>
      </c>
      <c r="N11" s="802">
        <f t="shared" si="0"/>
        <v>5082</v>
      </c>
      <c r="O11" s="802">
        <f t="shared" si="0"/>
        <v>5357</v>
      </c>
      <c r="P11" s="802">
        <f t="shared" si="0"/>
        <v>912</v>
      </c>
      <c r="Q11" s="802">
        <f t="shared" si="0"/>
        <v>13678268</v>
      </c>
      <c r="R11" s="802">
        <f t="shared" si="0"/>
        <v>789028</v>
      </c>
      <c r="S11" s="802">
        <f t="shared" si="0"/>
        <v>88583</v>
      </c>
      <c r="T11" s="802">
        <f t="shared" si="0"/>
        <v>6530.393939393939</v>
      </c>
      <c r="U11" s="802">
        <f t="shared" si="0"/>
        <v>33523.194444444445</v>
      </c>
      <c r="V11" s="803">
        <f t="shared" si="0"/>
        <v>35057.727272727272</v>
      </c>
    </row>
    <row r="12" spans="1:23" outlineLevel="2" x14ac:dyDescent="0.25">
      <c r="A12" s="790" t="s">
        <v>412</v>
      </c>
      <c r="B12" s="223">
        <v>25001</v>
      </c>
      <c r="C12" s="791" t="s">
        <v>593</v>
      </c>
      <c r="D12" s="792">
        <v>6702</v>
      </c>
      <c r="E12" s="792">
        <f>'4. PASTOS TOTAL'!N11</f>
        <v>4310</v>
      </c>
      <c r="F12" s="792">
        <v>1900</v>
      </c>
      <c r="G12" s="792">
        <v>570</v>
      </c>
      <c r="H12" s="792">
        <f>'7. PRODUCION PORCICULTURA TOTAL'!AJ12</f>
        <v>1168</v>
      </c>
      <c r="I12" s="792">
        <f>'10. AVICULTURA'!N11</f>
        <v>17050</v>
      </c>
      <c r="J12" s="792">
        <v>254</v>
      </c>
      <c r="K12" s="792">
        <v>70</v>
      </c>
      <c r="L12" s="792">
        <v>42</v>
      </c>
      <c r="M12" s="792">
        <v>38</v>
      </c>
      <c r="N12" s="792" t="s">
        <v>145</v>
      </c>
      <c r="O12" s="792">
        <v>335</v>
      </c>
      <c r="P12" s="792">
        <v>55</v>
      </c>
      <c r="Q12" s="792">
        <f>'10. AVICULTURA'!G11</f>
        <v>11250</v>
      </c>
      <c r="R12" s="792">
        <f>'10. AVICULTURA'!L11</f>
        <v>2200</v>
      </c>
      <c r="S12" s="792">
        <f>'10. AVICULTURA'!M11</f>
        <v>3600</v>
      </c>
      <c r="T12" s="792">
        <f>'6. PRECIO LECHE PROMEDIO'!P12</f>
        <v>1116.6666666666667</v>
      </c>
      <c r="U12" s="792">
        <f>'3.3. PRECIO PROMEDIO KG PIE'!O11</f>
        <v>4608.333333333333</v>
      </c>
      <c r="V12" s="221">
        <f>'8.6. PRECIO PORCICULTURA'!P13</f>
        <v>6500</v>
      </c>
    </row>
    <row r="13" spans="1:23" outlineLevel="2" x14ac:dyDescent="0.25">
      <c r="A13" s="227" t="s">
        <v>412</v>
      </c>
      <c r="B13" s="223">
        <v>25307</v>
      </c>
      <c r="C13" s="226" t="s">
        <v>119</v>
      </c>
      <c r="D13" s="786">
        <v>5737</v>
      </c>
      <c r="E13" s="786">
        <f>'4. PASTOS TOTAL'!N12</f>
        <v>4358</v>
      </c>
      <c r="F13" s="786">
        <v>3600</v>
      </c>
      <c r="G13" s="786">
        <v>1200</v>
      </c>
      <c r="H13" s="786">
        <f>'7. PRODUCION PORCICULTURA TOTAL'!AJ13</f>
        <v>1084</v>
      </c>
      <c r="I13" s="786">
        <f>'10. AVICULTURA'!N12</f>
        <v>9000</v>
      </c>
      <c r="J13" s="786" t="s">
        <v>145</v>
      </c>
      <c r="K13" s="786">
        <v>46</v>
      </c>
      <c r="L13" s="786">
        <v>10</v>
      </c>
      <c r="M13" s="786" t="s">
        <v>145</v>
      </c>
      <c r="N13" s="786">
        <v>15</v>
      </c>
      <c r="O13" s="786">
        <v>782</v>
      </c>
      <c r="P13" s="786">
        <v>70</v>
      </c>
      <c r="Q13" s="786">
        <f>'10. AVICULTURA'!G12</f>
        <v>700</v>
      </c>
      <c r="R13" s="786">
        <f>'10. AVICULTURA'!L12</f>
        <v>0</v>
      </c>
      <c r="S13" s="786">
        <f>'10. AVICULTURA'!M12</f>
        <v>8300</v>
      </c>
      <c r="T13" s="786">
        <f>'6. PRECIO LECHE PROMEDIO'!P13</f>
        <v>1300</v>
      </c>
      <c r="U13" s="786">
        <f>'3.3. PRECIO PROMEDIO KG PIE'!O12</f>
        <v>4300</v>
      </c>
      <c r="V13" s="225" t="str">
        <f>'8.6. PRECIO PORCICULTURA'!P14</f>
        <v/>
      </c>
    </row>
    <row r="14" spans="1:23" outlineLevel="2" x14ac:dyDescent="0.25">
      <c r="A14" s="227" t="s">
        <v>412</v>
      </c>
      <c r="B14" s="223">
        <v>25324</v>
      </c>
      <c r="C14" s="226" t="s">
        <v>592</v>
      </c>
      <c r="D14" s="786">
        <v>2512</v>
      </c>
      <c r="E14" s="786">
        <f>'4. PASTOS TOTAL'!N13</f>
        <v>3691</v>
      </c>
      <c r="F14" s="786">
        <v>400</v>
      </c>
      <c r="G14" s="786">
        <v>200</v>
      </c>
      <c r="H14" s="786">
        <f>'7. PRODUCION PORCICULTURA TOTAL'!AJ14</f>
        <v>82</v>
      </c>
      <c r="I14" s="786">
        <f>'10. AVICULTURA'!N13</f>
        <v>13565</v>
      </c>
      <c r="J14" s="786">
        <v>145</v>
      </c>
      <c r="K14" s="786">
        <v>96</v>
      </c>
      <c r="L14" s="786">
        <v>28</v>
      </c>
      <c r="M14" s="786" t="s">
        <v>145</v>
      </c>
      <c r="N14" s="786" t="s">
        <v>145</v>
      </c>
      <c r="O14" s="786">
        <v>582</v>
      </c>
      <c r="P14" s="786">
        <v>18</v>
      </c>
      <c r="Q14" s="786">
        <f>'10. AVICULTURA'!G13</f>
        <v>0</v>
      </c>
      <c r="R14" s="786">
        <f>'10. AVICULTURA'!L13</f>
        <v>4720</v>
      </c>
      <c r="S14" s="786">
        <f>'10. AVICULTURA'!M13</f>
        <v>8845</v>
      </c>
      <c r="T14" s="786">
        <f>'6. PRECIO LECHE PROMEDIO'!P14</f>
        <v>1200</v>
      </c>
      <c r="U14" s="786">
        <f>'3.3. PRECIO PROMEDIO KG PIE'!O13</f>
        <v>4808.333333333333</v>
      </c>
      <c r="V14" s="225">
        <f>'8.6. PRECIO PORCICULTURA'!P15</f>
        <v>3541.6666666666665</v>
      </c>
    </row>
    <row r="15" spans="1:23" outlineLevel="2" x14ac:dyDescent="0.25">
      <c r="A15" s="227" t="s">
        <v>412</v>
      </c>
      <c r="B15" s="223">
        <v>25368</v>
      </c>
      <c r="C15" s="226" t="s">
        <v>117</v>
      </c>
      <c r="D15" s="786">
        <v>5058</v>
      </c>
      <c r="E15" s="786">
        <f>'4. PASTOS TOTAL'!N14</f>
        <v>5476</v>
      </c>
      <c r="F15" s="786">
        <v>1950</v>
      </c>
      <c r="G15" s="786">
        <v>650</v>
      </c>
      <c r="H15" s="786">
        <f>'7. PRODUCION PORCICULTURA TOTAL'!AJ15</f>
        <v>3639</v>
      </c>
      <c r="I15" s="786">
        <f>'10. AVICULTURA'!N14</f>
        <v>61350</v>
      </c>
      <c r="J15" s="786">
        <v>472</v>
      </c>
      <c r="K15" s="786">
        <v>112</v>
      </c>
      <c r="L15" s="786">
        <v>158</v>
      </c>
      <c r="M15" s="786" t="s">
        <v>145</v>
      </c>
      <c r="N15" s="786" t="s">
        <v>145</v>
      </c>
      <c r="O15" s="786">
        <v>387</v>
      </c>
      <c r="P15" s="786">
        <v>168</v>
      </c>
      <c r="Q15" s="786">
        <f>'10. AVICULTURA'!G14</f>
        <v>21600</v>
      </c>
      <c r="R15" s="786">
        <f>'10. AVICULTURA'!L14</f>
        <v>16000</v>
      </c>
      <c r="S15" s="786">
        <f>'10. AVICULTURA'!M14</f>
        <v>23750</v>
      </c>
      <c r="T15" s="786">
        <f>'6. PRECIO LECHE PROMEDIO'!P15</f>
        <v>1200</v>
      </c>
      <c r="U15" s="786">
        <f>'3.3. PRECIO PROMEDIO KG PIE'!O14</f>
        <v>4200</v>
      </c>
      <c r="V15" s="225">
        <f>'8.6. PRECIO PORCICULTURA'!P16</f>
        <v>6500</v>
      </c>
    </row>
    <row r="16" spans="1:23" outlineLevel="2" x14ac:dyDescent="0.25">
      <c r="A16" s="227" t="s">
        <v>412</v>
      </c>
      <c r="B16" s="223">
        <v>25483</v>
      </c>
      <c r="C16" s="226" t="s">
        <v>591</v>
      </c>
      <c r="D16" s="786">
        <v>1170</v>
      </c>
      <c r="E16" s="786">
        <f>'4. PASTOS TOTAL'!N15</f>
        <v>1352</v>
      </c>
      <c r="F16" s="786">
        <v>372</v>
      </c>
      <c r="G16" s="786">
        <v>124</v>
      </c>
      <c r="H16" s="786">
        <f>'7. PRODUCION PORCICULTURA TOTAL'!AJ16</f>
        <v>492</v>
      </c>
      <c r="I16" s="786">
        <f>'10. AVICULTURA'!N15</f>
        <v>11345</v>
      </c>
      <c r="J16" s="786">
        <v>40</v>
      </c>
      <c r="K16" s="786">
        <v>32</v>
      </c>
      <c r="L16" s="786" t="s">
        <v>145</v>
      </c>
      <c r="M16" s="786" t="s">
        <v>145</v>
      </c>
      <c r="N16" s="786" t="s">
        <v>145</v>
      </c>
      <c r="O16" s="786">
        <v>816</v>
      </c>
      <c r="P16" s="786">
        <v>81</v>
      </c>
      <c r="Q16" s="786">
        <f>'10. AVICULTURA'!G15</f>
        <v>0</v>
      </c>
      <c r="R16" s="786">
        <f>'10. AVICULTURA'!L15</f>
        <v>0</v>
      </c>
      <c r="S16" s="786">
        <f>'10. AVICULTURA'!M15</f>
        <v>11345</v>
      </c>
      <c r="T16" s="786">
        <f>'6. PRECIO LECHE PROMEDIO'!P16</f>
        <v>1200</v>
      </c>
      <c r="U16" s="786">
        <f>'3.3. PRECIO PROMEDIO KG PIE'!O15</f>
        <v>4800</v>
      </c>
      <c r="V16" s="225">
        <f>'8.6. PRECIO PORCICULTURA'!P17</f>
        <v>6500</v>
      </c>
    </row>
    <row r="17" spans="1:22" outlineLevel="2" x14ac:dyDescent="0.25">
      <c r="A17" s="227" t="s">
        <v>412</v>
      </c>
      <c r="B17" s="223">
        <v>25488</v>
      </c>
      <c r="C17" s="226" t="s">
        <v>115</v>
      </c>
      <c r="D17" s="786">
        <v>6194</v>
      </c>
      <c r="E17" s="786">
        <f>'4. PASTOS TOTAL'!N16</f>
        <v>13255</v>
      </c>
      <c r="F17" s="786">
        <v>5400</v>
      </c>
      <c r="G17" s="786">
        <v>1500</v>
      </c>
      <c r="H17" s="786">
        <f>'7. PRODUCION PORCICULTURA TOTAL'!AJ17</f>
        <v>1890</v>
      </c>
      <c r="I17" s="786">
        <f>'10. AVICULTURA'!N16</f>
        <v>2419260</v>
      </c>
      <c r="J17" s="786">
        <v>1680</v>
      </c>
      <c r="K17" s="786">
        <v>85</v>
      </c>
      <c r="L17" s="786">
        <v>120</v>
      </c>
      <c r="M17" s="786" t="s">
        <v>145</v>
      </c>
      <c r="N17" s="786">
        <v>80</v>
      </c>
      <c r="O17" s="786">
        <v>200</v>
      </c>
      <c r="P17" s="786">
        <v>60</v>
      </c>
      <c r="Q17" s="786">
        <f>'10. AVICULTURA'!G16</f>
        <v>2400000</v>
      </c>
      <c r="R17" s="786">
        <f>'10. AVICULTURA'!L16</f>
        <v>10000</v>
      </c>
      <c r="S17" s="786">
        <f>'10. AVICULTURA'!M16</f>
        <v>9260</v>
      </c>
      <c r="T17" s="786">
        <f>'6. PRECIO LECHE PROMEDIO'!P17</f>
        <v>1250</v>
      </c>
      <c r="U17" s="786">
        <f>'3.3. PRECIO PROMEDIO KG PIE'!O16</f>
        <v>4301.666666666667</v>
      </c>
      <c r="V17" s="225">
        <f>'8.6. PRECIO PORCICULTURA'!P18</f>
        <v>6800</v>
      </c>
    </row>
    <row r="18" spans="1:22" outlineLevel="2" x14ac:dyDescent="0.25">
      <c r="A18" s="227" t="s">
        <v>412</v>
      </c>
      <c r="B18" s="223">
        <v>25612</v>
      </c>
      <c r="C18" s="226" t="s">
        <v>114</v>
      </c>
      <c r="D18" s="786">
        <v>9280</v>
      </c>
      <c r="E18" s="786">
        <f>'4. PASTOS TOTAL'!N17</f>
        <v>6495</v>
      </c>
      <c r="F18" s="786">
        <v>7220</v>
      </c>
      <c r="G18" s="786">
        <v>1370</v>
      </c>
      <c r="H18" s="786">
        <f>'7. PRODUCION PORCICULTURA TOTAL'!AJ18</f>
        <v>49220</v>
      </c>
      <c r="I18" s="786">
        <f>'10. AVICULTURA'!N17</f>
        <v>12000</v>
      </c>
      <c r="J18" s="786">
        <v>258</v>
      </c>
      <c r="K18" s="786">
        <v>23</v>
      </c>
      <c r="L18" s="786">
        <v>23</v>
      </c>
      <c r="M18" s="786" t="s">
        <v>145</v>
      </c>
      <c r="N18" s="786" t="s">
        <v>145</v>
      </c>
      <c r="O18" s="786">
        <v>295</v>
      </c>
      <c r="P18" s="786">
        <v>25</v>
      </c>
      <c r="Q18" s="786">
        <f>'10. AVICULTURA'!G17</f>
        <v>0</v>
      </c>
      <c r="R18" s="786">
        <f>'10. AVICULTURA'!L17</f>
        <v>4000</v>
      </c>
      <c r="S18" s="786">
        <f>'10. AVICULTURA'!M17</f>
        <v>8000</v>
      </c>
      <c r="T18" s="786">
        <f>'6. PRECIO LECHE PROMEDIO'!P18</f>
        <v>1159.3333333333333</v>
      </c>
      <c r="U18" s="786">
        <f>'3.3. PRECIO PROMEDIO KG PIE'!O17</f>
        <v>4125</v>
      </c>
      <c r="V18" s="225">
        <f>'8.6. PRECIO PORCICULTURA'!P19</f>
        <v>5297.666666666667</v>
      </c>
    </row>
    <row r="19" spans="1:22" ht="15.75" outlineLevel="2" thickBot="1" x14ac:dyDescent="0.3">
      <c r="A19" s="798" t="s">
        <v>412</v>
      </c>
      <c r="B19" s="223">
        <v>25815</v>
      </c>
      <c r="C19" s="795" t="s">
        <v>113</v>
      </c>
      <c r="D19" s="796">
        <v>14941</v>
      </c>
      <c r="E19" s="796">
        <f>'4. PASTOS TOTAL'!N18</f>
        <v>7641</v>
      </c>
      <c r="F19" s="796">
        <v>19125</v>
      </c>
      <c r="G19" s="796">
        <v>2250</v>
      </c>
      <c r="H19" s="796">
        <f>'7. PRODUCION PORCICULTURA TOTAL'!AJ19</f>
        <v>966.2</v>
      </c>
      <c r="I19" s="796">
        <f>'10. AVICULTURA'!N18</f>
        <v>22000</v>
      </c>
      <c r="J19" s="796">
        <v>850</v>
      </c>
      <c r="K19" s="796">
        <v>280</v>
      </c>
      <c r="L19" s="796">
        <v>110</v>
      </c>
      <c r="M19" s="796">
        <v>20</v>
      </c>
      <c r="N19" s="796" t="s">
        <v>145</v>
      </c>
      <c r="O19" s="796">
        <v>450</v>
      </c>
      <c r="P19" s="796">
        <v>180</v>
      </c>
      <c r="Q19" s="796">
        <f>'10. AVICULTURA'!G18</f>
        <v>0</v>
      </c>
      <c r="R19" s="796">
        <f>'10. AVICULTURA'!L18</f>
        <v>0</v>
      </c>
      <c r="S19" s="796">
        <f>'10. AVICULTURA'!M18</f>
        <v>22000</v>
      </c>
      <c r="T19" s="796">
        <f>'6. PRECIO LECHE PROMEDIO'!P19</f>
        <v>900</v>
      </c>
      <c r="U19" s="796">
        <f>'3.3. PRECIO PROMEDIO KG PIE'!O18</f>
        <v>4440.666666666667</v>
      </c>
      <c r="V19" s="797">
        <f>'8.6. PRECIO PORCICULTURA'!P20</f>
        <v>5297.666666666667</v>
      </c>
    </row>
    <row r="20" spans="1:22" ht="15.75" outlineLevel="1" thickBot="1" x14ac:dyDescent="0.3">
      <c r="A20" s="804" t="s">
        <v>538</v>
      </c>
      <c r="B20" s="778"/>
      <c r="C20" s="801"/>
      <c r="D20" s="802">
        <f t="shared" ref="D20:V20" si="1">SUBTOTAL(9,D12:D19)</f>
        <v>51594</v>
      </c>
      <c r="E20" s="802">
        <f t="shared" si="1"/>
        <v>46578</v>
      </c>
      <c r="F20" s="802">
        <f t="shared" si="1"/>
        <v>39967</v>
      </c>
      <c r="G20" s="802">
        <f t="shared" si="1"/>
        <v>7864</v>
      </c>
      <c r="H20" s="802">
        <f t="shared" si="1"/>
        <v>58541.2</v>
      </c>
      <c r="I20" s="802">
        <f t="shared" si="1"/>
        <v>2565570</v>
      </c>
      <c r="J20" s="802">
        <f t="shared" si="1"/>
        <v>3699</v>
      </c>
      <c r="K20" s="802">
        <f t="shared" si="1"/>
        <v>744</v>
      </c>
      <c r="L20" s="802">
        <f t="shared" si="1"/>
        <v>491</v>
      </c>
      <c r="M20" s="802">
        <f t="shared" si="1"/>
        <v>58</v>
      </c>
      <c r="N20" s="802">
        <f t="shared" si="1"/>
        <v>95</v>
      </c>
      <c r="O20" s="802">
        <f t="shared" si="1"/>
        <v>3847</v>
      </c>
      <c r="P20" s="802">
        <f t="shared" si="1"/>
        <v>657</v>
      </c>
      <c r="Q20" s="802">
        <f t="shared" si="1"/>
        <v>2433550</v>
      </c>
      <c r="R20" s="802">
        <f t="shared" si="1"/>
        <v>36920</v>
      </c>
      <c r="S20" s="802">
        <f t="shared" si="1"/>
        <v>95100</v>
      </c>
      <c r="T20" s="802">
        <f t="shared" si="1"/>
        <v>9326</v>
      </c>
      <c r="U20" s="802">
        <f t="shared" si="1"/>
        <v>35584</v>
      </c>
      <c r="V20" s="803">
        <f t="shared" si="1"/>
        <v>40436.999999999993</v>
      </c>
    </row>
    <row r="21" spans="1:22" outlineLevel="2" x14ac:dyDescent="0.25">
      <c r="A21" s="793" t="s">
        <v>419</v>
      </c>
      <c r="B21" s="223">
        <v>25148</v>
      </c>
      <c r="C21" s="791" t="s">
        <v>112</v>
      </c>
      <c r="D21" s="792">
        <v>53860</v>
      </c>
      <c r="E21" s="792">
        <f>'4. PASTOS TOTAL'!N20</f>
        <v>34515</v>
      </c>
      <c r="F21" s="792">
        <v>71632.5</v>
      </c>
      <c r="G21" s="792">
        <v>13278</v>
      </c>
      <c r="H21" s="792">
        <f>'7. PRODUCION PORCICULTURA TOTAL'!AJ21</f>
        <v>6250</v>
      </c>
      <c r="I21" s="792">
        <f>'10. AVICULTURA'!N20</f>
        <v>77402</v>
      </c>
      <c r="J21" s="792">
        <v>3500</v>
      </c>
      <c r="K21" s="792">
        <v>30</v>
      </c>
      <c r="L21" s="792">
        <v>4000</v>
      </c>
      <c r="M21" s="792">
        <v>272</v>
      </c>
      <c r="N21" s="792">
        <v>30</v>
      </c>
      <c r="O21" s="792">
        <v>200</v>
      </c>
      <c r="P21" s="792">
        <v>25</v>
      </c>
      <c r="Q21" s="792">
        <f>'10. AVICULTURA'!G20</f>
        <v>4200</v>
      </c>
      <c r="R21" s="792">
        <f>'10. AVICULTURA'!L20</f>
        <v>4746</v>
      </c>
      <c r="S21" s="792">
        <f>'10. AVICULTURA'!M20</f>
        <v>68456</v>
      </c>
      <c r="T21" s="792">
        <f>'6. PRECIO LECHE PROMEDIO'!P21</f>
        <v>1000</v>
      </c>
      <c r="U21" s="792">
        <f>'3.3. PRECIO PROMEDIO KG PIE'!O20</f>
        <v>4453.7777777777774</v>
      </c>
      <c r="V21" s="221">
        <f>'8.6. PRECIO PORCICULTURA'!P22</f>
        <v>7600</v>
      </c>
    </row>
    <row r="22" spans="1:22" outlineLevel="2" x14ac:dyDescent="0.25">
      <c r="A22" s="227" t="s">
        <v>419</v>
      </c>
      <c r="B22" s="223">
        <v>25320</v>
      </c>
      <c r="C22" s="226" t="s">
        <v>111</v>
      </c>
      <c r="D22" s="786">
        <v>56914</v>
      </c>
      <c r="E22" s="786">
        <f>'4. PASTOS TOTAL'!N21</f>
        <v>56335</v>
      </c>
      <c r="F22" s="786">
        <v>122461</v>
      </c>
      <c r="G22" s="786">
        <v>13463</v>
      </c>
      <c r="H22" s="786">
        <f>'7. PRODUCION PORCICULTURA TOTAL'!AJ22</f>
        <v>27422</v>
      </c>
      <c r="I22" s="786">
        <f>'10. AVICULTURA'!N21</f>
        <v>6940900</v>
      </c>
      <c r="J22" s="786">
        <v>1100</v>
      </c>
      <c r="K22" s="786">
        <v>40</v>
      </c>
      <c r="L22" s="786">
        <v>480</v>
      </c>
      <c r="M22" s="786">
        <v>200</v>
      </c>
      <c r="N22" s="786">
        <v>300</v>
      </c>
      <c r="O22" s="786">
        <v>280</v>
      </c>
      <c r="P22" s="786">
        <v>230</v>
      </c>
      <c r="Q22" s="786">
        <f>'10. AVICULTURA'!G21</f>
        <v>6840000</v>
      </c>
      <c r="R22" s="786">
        <f>'10. AVICULTURA'!L21</f>
        <v>98000</v>
      </c>
      <c r="S22" s="786">
        <f>'10. AVICULTURA'!M21</f>
        <v>2900</v>
      </c>
      <c r="T22" s="786">
        <f>'6. PRECIO LECHE PROMEDIO'!P22</f>
        <v>860</v>
      </c>
      <c r="U22" s="786">
        <f>'3.3. PRECIO PROMEDIO KG PIE'!O21</f>
        <v>4175</v>
      </c>
      <c r="V22" s="225">
        <f>'8.6. PRECIO PORCICULTURA'!P23</f>
        <v>4658.333333333333</v>
      </c>
    </row>
    <row r="23" spans="1:22" ht="15.75" outlineLevel="2" thickBot="1" x14ac:dyDescent="0.3">
      <c r="A23" s="798" t="s">
        <v>419</v>
      </c>
      <c r="B23" s="223">
        <v>25572</v>
      </c>
      <c r="C23" s="795" t="s">
        <v>110</v>
      </c>
      <c r="D23" s="796">
        <v>67219</v>
      </c>
      <c r="E23" s="796">
        <f>'4. PASTOS TOTAL'!N22</f>
        <v>42173</v>
      </c>
      <c r="F23" s="796">
        <v>46451</v>
      </c>
      <c r="G23" s="796">
        <v>12061</v>
      </c>
      <c r="H23" s="796">
        <f>'7. PRODUCION PORCICULTURA TOTAL'!AJ23</f>
        <v>15286</v>
      </c>
      <c r="I23" s="796">
        <f>'10. AVICULTURA'!N22</f>
        <v>50827</v>
      </c>
      <c r="J23" s="796">
        <v>2698</v>
      </c>
      <c r="K23" s="796">
        <v>161</v>
      </c>
      <c r="L23" s="796">
        <v>212</v>
      </c>
      <c r="M23" s="796">
        <v>1026</v>
      </c>
      <c r="N23" s="796" t="s">
        <v>145</v>
      </c>
      <c r="O23" s="796">
        <v>486</v>
      </c>
      <c r="P23" s="796">
        <v>312</v>
      </c>
      <c r="Q23" s="796">
        <f>'10. AVICULTURA'!G22</f>
        <v>0</v>
      </c>
      <c r="R23" s="796">
        <f>'10. AVICULTURA'!L22</f>
        <v>41000</v>
      </c>
      <c r="S23" s="796">
        <f>'10. AVICULTURA'!M22</f>
        <v>9827</v>
      </c>
      <c r="T23" s="796">
        <f>'6. PRECIO LECHE PROMEDIO'!P23</f>
        <v>855</v>
      </c>
      <c r="U23" s="796">
        <f>'3.3. PRECIO PROMEDIO KG PIE'!O22</f>
        <v>4150</v>
      </c>
      <c r="V23" s="797">
        <f>'8.6. PRECIO PORCICULTURA'!P24</f>
        <v>4000</v>
      </c>
    </row>
    <row r="24" spans="1:22" ht="15.75" outlineLevel="1" thickBot="1" x14ac:dyDescent="0.3">
      <c r="A24" s="804" t="s">
        <v>539</v>
      </c>
      <c r="B24" s="778"/>
      <c r="C24" s="801"/>
      <c r="D24" s="802">
        <f t="shared" ref="D24:V24" si="2">SUBTOTAL(9,D21:D23)</f>
        <v>177993</v>
      </c>
      <c r="E24" s="802">
        <f t="shared" si="2"/>
        <v>133023</v>
      </c>
      <c r="F24" s="802">
        <f t="shared" si="2"/>
        <v>240544.5</v>
      </c>
      <c r="G24" s="802">
        <f t="shared" si="2"/>
        <v>38802</v>
      </c>
      <c r="H24" s="802">
        <f t="shared" si="2"/>
        <v>48958</v>
      </c>
      <c r="I24" s="802">
        <f t="shared" si="2"/>
        <v>7069129</v>
      </c>
      <c r="J24" s="802">
        <f t="shared" si="2"/>
        <v>7298</v>
      </c>
      <c r="K24" s="802">
        <f t="shared" si="2"/>
        <v>231</v>
      </c>
      <c r="L24" s="802">
        <f t="shared" si="2"/>
        <v>4692</v>
      </c>
      <c r="M24" s="802">
        <f t="shared" si="2"/>
        <v>1498</v>
      </c>
      <c r="N24" s="802">
        <f t="shared" si="2"/>
        <v>330</v>
      </c>
      <c r="O24" s="802">
        <f t="shared" si="2"/>
        <v>966</v>
      </c>
      <c r="P24" s="802">
        <f t="shared" si="2"/>
        <v>567</v>
      </c>
      <c r="Q24" s="802">
        <f t="shared" si="2"/>
        <v>6844200</v>
      </c>
      <c r="R24" s="802">
        <f t="shared" si="2"/>
        <v>143746</v>
      </c>
      <c r="S24" s="802">
        <f t="shared" si="2"/>
        <v>81183</v>
      </c>
      <c r="T24" s="802">
        <f t="shared" si="2"/>
        <v>2715</v>
      </c>
      <c r="U24" s="802">
        <f t="shared" si="2"/>
        <v>12778.777777777777</v>
      </c>
      <c r="V24" s="803">
        <f t="shared" si="2"/>
        <v>16258.333333333332</v>
      </c>
    </row>
    <row r="25" spans="1:22" outlineLevel="2" x14ac:dyDescent="0.25">
      <c r="A25" s="793" t="s">
        <v>413</v>
      </c>
      <c r="B25" s="223">
        <v>25019</v>
      </c>
      <c r="C25" s="791" t="s">
        <v>109</v>
      </c>
      <c r="D25" s="792">
        <v>5691</v>
      </c>
      <c r="E25" s="792">
        <f>'4. PASTOS TOTAL'!N24</f>
        <v>2150</v>
      </c>
      <c r="F25" s="792">
        <v>13135</v>
      </c>
      <c r="G25" s="792">
        <v>1255</v>
      </c>
      <c r="H25" s="792">
        <f>'7. PRODUCION PORCICULTURA TOTAL'!AJ25</f>
        <v>25650</v>
      </c>
      <c r="I25" s="792">
        <f>'10. AVICULTURA'!N24</f>
        <v>1449200</v>
      </c>
      <c r="J25" s="792">
        <v>290</v>
      </c>
      <c r="K25" s="792">
        <v>8</v>
      </c>
      <c r="L25" s="792">
        <v>25</v>
      </c>
      <c r="M25" s="792">
        <v>2</v>
      </c>
      <c r="N25" s="792">
        <v>140</v>
      </c>
      <c r="O25" s="792">
        <v>45</v>
      </c>
      <c r="P25" s="792">
        <v>15</v>
      </c>
      <c r="Q25" s="792">
        <f>'10. AVICULTURA'!G24</f>
        <v>1440000</v>
      </c>
      <c r="R25" s="792">
        <f>'10. AVICULTURA'!L24</f>
        <v>8000</v>
      </c>
      <c r="S25" s="792">
        <f>'10. AVICULTURA'!M24</f>
        <v>1200</v>
      </c>
      <c r="T25" s="792">
        <f>'6. PRECIO LECHE PROMEDIO'!P25</f>
        <v>800</v>
      </c>
      <c r="U25" s="792">
        <f>'3.3. PRECIO PROMEDIO KG PIE'!O24</f>
        <v>4175</v>
      </c>
      <c r="V25" s="221" t="str">
        <f>'8.6. PRECIO PORCICULTURA'!P26</f>
        <v/>
      </c>
    </row>
    <row r="26" spans="1:22" outlineLevel="2" x14ac:dyDescent="0.25">
      <c r="A26" s="227" t="s">
        <v>413</v>
      </c>
      <c r="B26" s="223">
        <v>25398</v>
      </c>
      <c r="C26" s="226" t="s">
        <v>108</v>
      </c>
      <c r="D26" s="786">
        <v>2050</v>
      </c>
      <c r="E26" s="786">
        <f>'4. PASTOS TOTAL'!N25</f>
        <v>2562</v>
      </c>
      <c r="F26" s="786">
        <v>620</v>
      </c>
      <c r="G26" s="786">
        <v>120</v>
      </c>
      <c r="H26" s="786">
        <f>'7. PRODUCION PORCICULTURA TOTAL'!AJ26</f>
        <v>1185</v>
      </c>
      <c r="I26" s="786">
        <f>'10. AVICULTURA'!N25</f>
        <v>30400</v>
      </c>
      <c r="J26" s="786">
        <v>800</v>
      </c>
      <c r="K26" s="786">
        <v>3</v>
      </c>
      <c r="L26" s="786">
        <v>1600</v>
      </c>
      <c r="M26" s="786" t="s">
        <v>145</v>
      </c>
      <c r="N26" s="786">
        <v>10</v>
      </c>
      <c r="O26" s="786">
        <v>80</v>
      </c>
      <c r="P26" s="786">
        <v>60</v>
      </c>
      <c r="Q26" s="786">
        <f>'10. AVICULTURA'!G25</f>
        <v>24000</v>
      </c>
      <c r="R26" s="786">
        <f>'10. AVICULTURA'!L25</f>
        <v>400</v>
      </c>
      <c r="S26" s="786">
        <f>'10. AVICULTURA'!M25</f>
        <v>6000</v>
      </c>
      <c r="T26" s="786">
        <f>'6. PRECIO LECHE PROMEDIO'!P26</f>
        <v>1500</v>
      </c>
      <c r="U26" s="786">
        <f>'3.3. PRECIO PROMEDIO KG PIE'!O25</f>
        <v>4500</v>
      </c>
      <c r="V26" s="225">
        <f>'8.6. PRECIO PORCICULTURA'!P27</f>
        <v>3750</v>
      </c>
    </row>
    <row r="27" spans="1:22" outlineLevel="2" x14ac:dyDescent="0.25">
      <c r="A27" s="227" t="s">
        <v>413</v>
      </c>
      <c r="B27" s="223">
        <v>25402</v>
      </c>
      <c r="C27" s="226" t="s">
        <v>107</v>
      </c>
      <c r="D27" s="786">
        <v>7062</v>
      </c>
      <c r="E27" s="786">
        <f>'4. PASTOS TOTAL'!N26</f>
        <v>7340</v>
      </c>
      <c r="F27" s="786">
        <v>13370</v>
      </c>
      <c r="G27" s="786">
        <v>1785</v>
      </c>
      <c r="H27" s="786">
        <f>'7. PRODUCION PORCICULTURA TOTAL'!AJ27</f>
        <v>9687</v>
      </c>
      <c r="I27" s="786">
        <f>'10. AVICULTURA'!N26</f>
        <v>1223000</v>
      </c>
      <c r="J27" s="786">
        <v>230</v>
      </c>
      <c r="K27" s="786">
        <v>10</v>
      </c>
      <c r="L27" s="786">
        <v>60</v>
      </c>
      <c r="M27" s="786" t="s">
        <v>145</v>
      </c>
      <c r="N27" s="786" t="s">
        <v>145</v>
      </c>
      <c r="O27" s="786">
        <v>10</v>
      </c>
      <c r="P27" s="786">
        <v>20</v>
      </c>
      <c r="Q27" s="786">
        <f>'10. AVICULTURA'!G26</f>
        <v>1080000</v>
      </c>
      <c r="R27" s="786">
        <f>'10. AVICULTURA'!L26</f>
        <v>125000</v>
      </c>
      <c r="S27" s="786">
        <f>'10. AVICULTURA'!M26</f>
        <v>18000</v>
      </c>
      <c r="T27" s="786">
        <f>'6. PRECIO LECHE PROMEDIO'!P27</f>
        <v>922.5</v>
      </c>
      <c r="U27" s="786">
        <f>'3.3. PRECIO PROMEDIO KG PIE'!O26</f>
        <v>4000</v>
      </c>
      <c r="V27" s="225">
        <f>'8.6. PRECIO PORCICULTURA'!P28</f>
        <v>5408.333333333333</v>
      </c>
    </row>
    <row r="28" spans="1:22" outlineLevel="2" x14ac:dyDescent="0.25">
      <c r="A28" s="227" t="s">
        <v>413</v>
      </c>
      <c r="B28" s="223">
        <v>25489</v>
      </c>
      <c r="C28" s="226" t="s">
        <v>106</v>
      </c>
      <c r="D28" s="786">
        <v>2730</v>
      </c>
      <c r="E28" s="786">
        <f>'4. PASTOS TOTAL'!N27</f>
        <v>1620</v>
      </c>
      <c r="F28" s="786">
        <v>1650</v>
      </c>
      <c r="G28" s="786">
        <v>275</v>
      </c>
      <c r="H28" s="786">
        <f>'7. PRODUCION PORCICULTURA TOTAL'!AJ28</f>
        <v>1008</v>
      </c>
      <c r="I28" s="786">
        <f>'10. AVICULTURA'!N27</f>
        <v>390000</v>
      </c>
      <c r="J28" s="786">
        <v>350</v>
      </c>
      <c r="K28" s="786">
        <v>20</v>
      </c>
      <c r="L28" s="786">
        <v>250</v>
      </c>
      <c r="M28" s="786">
        <v>1</v>
      </c>
      <c r="N28" s="786" t="s">
        <v>145</v>
      </c>
      <c r="O28" s="786">
        <v>300</v>
      </c>
      <c r="P28" s="786">
        <v>100</v>
      </c>
      <c r="Q28" s="786">
        <f>'10. AVICULTURA'!G27</f>
        <v>25000</v>
      </c>
      <c r="R28" s="786">
        <f>'10. AVICULTURA'!L27</f>
        <v>350000</v>
      </c>
      <c r="S28" s="786">
        <f>'10. AVICULTURA'!M27</f>
        <v>15000</v>
      </c>
      <c r="T28" s="786">
        <f>'6. PRECIO LECHE PROMEDIO'!P28</f>
        <v>1000</v>
      </c>
      <c r="U28" s="786">
        <f>'3.3. PRECIO PROMEDIO KG PIE'!O27</f>
        <v>9600</v>
      </c>
      <c r="V28" s="225">
        <f>'8.6. PRECIO PORCICULTURA'!P29</f>
        <v>4700</v>
      </c>
    </row>
    <row r="29" spans="1:22" outlineLevel="2" x14ac:dyDescent="0.25">
      <c r="A29" s="227" t="s">
        <v>413</v>
      </c>
      <c r="B29" s="223">
        <v>25491</v>
      </c>
      <c r="C29" s="226" t="s">
        <v>105</v>
      </c>
      <c r="D29" s="786">
        <v>2864</v>
      </c>
      <c r="E29" s="786">
        <f>'4. PASTOS TOTAL'!N28</f>
        <v>2850</v>
      </c>
      <c r="F29" s="786">
        <v>1500</v>
      </c>
      <c r="G29" s="786">
        <v>300</v>
      </c>
      <c r="H29" s="786">
        <f>'7. PRODUCION PORCICULTURA TOTAL'!AJ29</f>
        <v>6710</v>
      </c>
      <c r="I29" s="786">
        <f>'10. AVICULTURA'!N28</f>
        <v>432900</v>
      </c>
      <c r="J29" s="786">
        <v>400</v>
      </c>
      <c r="K29" s="786">
        <v>6</v>
      </c>
      <c r="L29" s="786">
        <v>400</v>
      </c>
      <c r="M29" s="786" t="s">
        <v>145</v>
      </c>
      <c r="N29" s="786">
        <v>80</v>
      </c>
      <c r="O29" s="786">
        <v>120</v>
      </c>
      <c r="P29" s="786">
        <v>90</v>
      </c>
      <c r="Q29" s="786">
        <f>'10. AVICULTURA'!G28</f>
        <v>423000</v>
      </c>
      <c r="R29" s="786">
        <f>'10. AVICULTURA'!L28</f>
        <v>500</v>
      </c>
      <c r="S29" s="786">
        <f>'10. AVICULTURA'!M28</f>
        <v>9400</v>
      </c>
      <c r="T29" s="786">
        <f>'6. PRECIO LECHE PROMEDIO'!P29</f>
        <v>883.33333333333337</v>
      </c>
      <c r="U29" s="786">
        <f>'3.3. PRECIO PROMEDIO KG PIE'!O28</f>
        <v>4525</v>
      </c>
      <c r="V29" s="225">
        <f>'8.6. PRECIO PORCICULTURA'!P30</f>
        <v>5166.666666666667</v>
      </c>
    </row>
    <row r="30" spans="1:22" outlineLevel="2" x14ac:dyDescent="0.25">
      <c r="A30" s="227" t="s">
        <v>413</v>
      </c>
      <c r="B30" s="223">
        <v>25592</v>
      </c>
      <c r="C30" s="226" t="s">
        <v>104</v>
      </c>
      <c r="D30" s="786">
        <v>3452</v>
      </c>
      <c r="E30" s="786">
        <f>'4. PASTOS TOTAL'!N29</f>
        <v>3158</v>
      </c>
      <c r="F30" s="786">
        <v>6365</v>
      </c>
      <c r="G30" s="786">
        <v>1013</v>
      </c>
      <c r="H30" s="786">
        <f>'7. PRODUCION PORCICULTURA TOTAL'!AJ30</f>
        <v>1024</v>
      </c>
      <c r="I30" s="786">
        <f>'10. AVICULTURA'!N29</f>
        <v>53800</v>
      </c>
      <c r="J30" s="786">
        <v>273</v>
      </c>
      <c r="K30" s="786">
        <v>5</v>
      </c>
      <c r="L30" s="786">
        <v>409</v>
      </c>
      <c r="M30" s="786">
        <v>17</v>
      </c>
      <c r="N30" s="786">
        <v>31</v>
      </c>
      <c r="O30" s="786">
        <v>381</v>
      </c>
      <c r="P30" s="786">
        <v>150</v>
      </c>
      <c r="Q30" s="786">
        <f>'10. AVICULTURA'!G29</f>
        <v>0</v>
      </c>
      <c r="R30" s="786">
        <f>'10. AVICULTURA'!L29</f>
        <v>46000</v>
      </c>
      <c r="S30" s="786">
        <f>'10. AVICULTURA'!M29</f>
        <v>7800</v>
      </c>
      <c r="T30" s="786">
        <f>'6. PRECIO LECHE PROMEDIO'!P30</f>
        <v>887.5</v>
      </c>
      <c r="U30" s="786">
        <f>'3.3. PRECIO PROMEDIO KG PIE'!O29</f>
        <v>4816.666666666667</v>
      </c>
      <c r="V30" s="225">
        <f>'8.6. PRECIO PORCICULTURA'!P31</f>
        <v>4741.666666666667</v>
      </c>
    </row>
    <row r="31" spans="1:22" outlineLevel="2" x14ac:dyDescent="0.25">
      <c r="A31" s="227" t="s">
        <v>413</v>
      </c>
      <c r="B31" s="223">
        <v>25658</v>
      </c>
      <c r="C31" s="226" t="s">
        <v>103</v>
      </c>
      <c r="D31" s="786">
        <v>8199</v>
      </c>
      <c r="E31" s="786">
        <f>'4. PASTOS TOTAL'!N30</f>
        <v>6166</v>
      </c>
      <c r="F31" s="786">
        <v>15470</v>
      </c>
      <c r="G31" s="786">
        <v>1521</v>
      </c>
      <c r="H31" s="786">
        <f>'7. PRODUCION PORCICULTURA TOTAL'!AJ31</f>
        <v>3296</v>
      </c>
      <c r="I31" s="786">
        <f>'10. AVICULTURA'!N30</f>
        <v>3790416</v>
      </c>
      <c r="J31" s="786">
        <v>450</v>
      </c>
      <c r="K31" s="786" t="s">
        <v>145</v>
      </c>
      <c r="L31" s="786" t="s">
        <v>145</v>
      </c>
      <c r="M31" s="786">
        <v>2</v>
      </c>
      <c r="N31" s="786">
        <v>120</v>
      </c>
      <c r="O31" s="786">
        <v>130</v>
      </c>
      <c r="P31" s="786">
        <v>140</v>
      </c>
      <c r="Q31" s="786">
        <f>'10. AVICULTURA'!G30</f>
        <v>3575916</v>
      </c>
      <c r="R31" s="786">
        <f>'10. AVICULTURA'!L30</f>
        <v>202500</v>
      </c>
      <c r="S31" s="786">
        <f>'10. AVICULTURA'!M30</f>
        <v>12000</v>
      </c>
      <c r="T31" s="786">
        <f>'6. PRECIO LECHE PROMEDIO'!P31</f>
        <v>900</v>
      </c>
      <c r="U31" s="786">
        <f>'3.3. PRECIO PROMEDIO KG PIE'!O30</f>
        <v>4625</v>
      </c>
      <c r="V31" s="225">
        <f>'8.6. PRECIO PORCICULTURA'!P32</f>
        <v>4800</v>
      </c>
    </row>
    <row r="32" spans="1:22" outlineLevel="2" x14ac:dyDescent="0.25">
      <c r="A32" s="227" t="s">
        <v>413</v>
      </c>
      <c r="B32" s="223">
        <v>25718</v>
      </c>
      <c r="C32" s="226" t="s">
        <v>102</v>
      </c>
      <c r="D32" s="786">
        <v>4744</v>
      </c>
      <c r="E32" s="786">
        <f>'4. PASTOS TOTAL'!N31</f>
        <v>4125</v>
      </c>
      <c r="F32" s="786">
        <v>12972</v>
      </c>
      <c r="G32" s="786">
        <v>1100</v>
      </c>
      <c r="H32" s="786">
        <f>'7. PRODUCION PORCICULTURA TOTAL'!AJ32</f>
        <v>41128</v>
      </c>
      <c r="I32" s="786">
        <f>'10. AVICULTURA'!N31</f>
        <v>5475560</v>
      </c>
      <c r="J32" s="786">
        <v>600</v>
      </c>
      <c r="K32" s="786">
        <v>5</v>
      </c>
      <c r="L32" s="786">
        <v>220</v>
      </c>
      <c r="M32" s="786">
        <v>375</v>
      </c>
      <c r="N32" s="786">
        <v>80</v>
      </c>
      <c r="O32" s="786">
        <v>150</v>
      </c>
      <c r="P32" s="786">
        <v>145</v>
      </c>
      <c r="Q32" s="786">
        <f>'10. AVICULTURA'!G31</f>
        <v>5280000</v>
      </c>
      <c r="R32" s="786">
        <f>'10. AVICULTURA'!L31</f>
        <v>165000</v>
      </c>
      <c r="S32" s="786">
        <f>'10. AVICULTURA'!M31</f>
        <v>30560</v>
      </c>
      <c r="T32" s="786">
        <f>'6. PRECIO LECHE PROMEDIO'!P32</f>
        <v>891.5</v>
      </c>
      <c r="U32" s="786">
        <f>'3.3. PRECIO PROMEDIO KG PIE'!O31</f>
        <v>4400</v>
      </c>
      <c r="V32" s="225">
        <f>'8.6. PRECIO PORCICULTURA'!P33</f>
        <v>5175</v>
      </c>
    </row>
    <row r="33" spans="1:22" outlineLevel="2" x14ac:dyDescent="0.25">
      <c r="A33" s="227" t="s">
        <v>413</v>
      </c>
      <c r="B33" s="223">
        <v>25777</v>
      </c>
      <c r="C33" s="226" t="s">
        <v>20</v>
      </c>
      <c r="D33" s="786">
        <v>9232</v>
      </c>
      <c r="E33" s="786">
        <f>'4. PASTOS TOTAL'!N32</f>
        <v>6603</v>
      </c>
      <c r="F33" s="786">
        <v>46450</v>
      </c>
      <c r="G33" s="786">
        <v>2800</v>
      </c>
      <c r="H33" s="786">
        <f>'7. PRODUCION PORCICULTURA TOTAL'!AJ33</f>
        <v>2480</v>
      </c>
      <c r="I33" s="786">
        <f>'10. AVICULTURA'!N32</f>
        <v>361000</v>
      </c>
      <c r="J33" s="786">
        <v>595</v>
      </c>
      <c r="K33" s="786">
        <v>80</v>
      </c>
      <c r="L33" s="786">
        <v>175</v>
      </c>
      <c r="M33" s="786" t="s">
        <v>145</v>
      </c>
      <c r="N33" s="786">
        <v>80</v>
      </c>
      <c r="O33" s="786">
        <v>71</v>
      </c>
      <c r="P33" s="786">
        <v>145</v>
      </c>
      <c r="Q33" s="786">
        <f>'10. AVICULTURA'!G32</f>
        <v>36000</v>
      </c>
      <c r="R33" s="786">
        <f>'10. AVICULTURA'!L32</f>
        <v>300000</v>
      </c>
      <c r="S33" s="786">
        <f>'10. AVICULTURA'!M32</f>
        <v>25000</v>
      </c>
      <c r="T33" s="786">
        <f>'6. PRECIO LECHE PROMEDIO'!P33</f>
        <v>900</v>
      </c>
      <c r="U33" s="786">
        <f>'3.3. PRECIO PROMEDIO KG PIE'!O32</f>
        <v>4500</v>
      </c>
      <c r="V33" s="225" t="str">
        <f>'8.6. PRECIO PORCICULTURA'!P34</f>
        <v/>
      </c>
    </row>
    <row r="34" spans="1:22" outlineLevel="2" x14ac:dyDescent="0.25">
      <c r="A34" s="227" t="s">
        <v>413</v>
      </c>
      <c r="B34" s="223">
        <v>25851</v>
      </c>
      <c r="C34" s="226" t="s">
        <v>101</v>
      </c>
      <c r="D34" s="786">
        <v>5812</v>
      </c>
      <c r="E34" s="786">
        <f>'4. PASTOS TOTAL'!N33</f>
        <v>3515</v>
      </c>
      <c r="F34" s="786">
        <v>1805</v>
      </c>
      <c r="G34" s="786">
        <v>560</v>
      </c>
      <c r="H34" s="786">
        <f>'7. PRODUCION PORCICULTURA TOTAL'!AJ34</f>
        <v>1271.5</v>
      </c>
      <c r="I34" s="786">
        <f>'10. AVICULTURA'!N33</f>
        <v>35150</v>
      </c>
      <c r="J34" s="786">
        <v>355</v>
      </c>
      <c r="K34" s="786">
        <v>5</v>
      </c>
      <c r="L34" s="786">
        <v>400</v>
      </c>
      <c r="M34" s="786">
        <v>20</v>
      </c>
      <c r="N34" s="786">
        <v>25</v>
      </c>
      <c r="O34" s="786">
        <v>80</v>
      </c>
      <c r="P34" s="786">
        <v>300</v>
      </c>
      <c r="Q34" s="786">
        <f>'10. AVICULTURA'!G33</f>
        <v>3150</v>
      </c>
      <c r="R34" s="786">
        <f>'10. AVICULTURA'!L33</f>
        <v>13000</v>
      </c>
      <c r="S34" s="786">
        <f>'10. AVICULTURA'!M33</f>
        <v>19000</v>
      </c>
      <c r="T34" s="786">
        <f>'6. PRECIO LECHE PROMEDIO'!P34</f>
        <v>800</v>
      </c>
      <c r="U34" s="786">
        <f>'3.3. PRECIO PROMEDIO KG PIE'!O33</f>
        <v>4175</v>
      </c>
      <c r="V34" s="225" t="str">
        <f>'8.6. PRECIO PORCICULTURA'!P35</f>
        <v/>
      </c>
    </row>
    <row r="35" spans="1:22" outlineLevel="2" x14ac:dyDescent="0.25">
      <c r="A35" s="227" t="s">
        <v>413</v>
      </c>
      <c r="B35" s="223">
        <v>25862</v>
      </c>
      <c r="C35" s="226" t="s">
        <v>100</v>
      </c>
      <c r="D35" s="786">
        <v>8210</v>
      </c>
      <c r="E35" s="786">
        <f>'4. PASTOS TOTAL'!N34</f>
        <v>5265</v>
      </c>
      <c r="F35" s="786">
        <v>7680</v>
      </c>
      <c r="G35" s="786">
        <v>1280</v>
      </c>
      <c r="H35" s="786">
        <f>'7. PRODUCION PORCICULTURA TOTAL'!AJ35</f>
        <v>9955</v>
      </c>
      <c r="I35" s="786">
        <f>'10. AVICULTURA'!N34</f>
        <v>65000</v>
      </c>
      <c r="J35" s="786">
        <v>480</v>
      </c>
      <c r="K35" s="786">
        <v>25</v>
      </c>
      <c r="L35" s="786">
        <v>800</v>
      </c>
      <c r="M35" s="786">
        <v>15</v>
      </c>
      <c r="N35" s="786">
        <v>250</v>
      </c>
      <c r="O35" s="786">
        <v>500</v>
      </c>
      <c r="P35" s="786">
        <v>80</v>
      </c>
      <c r="Q35" s="786">
        <f>'10. AVICULTURA'!G34</f>
        <v>24000</v>
      </c>
      <c r="R35" s="786">
        <f>'10. AVICULTURA'!L34</f>
        <v>15000</v>
      </c>
      <c r="S35" s="786">
        <f>'10. AVICULTURA'!M34</f>
        <v>26000</v>
      </c>
      <c r="T35" s="786">
        <f>'6. PRECIO LECHE PROMEDIO'!P35</f>
        <v>900</v>
      </c>
      <c r="U35" s="786">
        <f>'3.3. PRECIO PROMEDIO KG PIE'!O34</f>
        <v>4033.3333333333335</v>
      </c>
      <c r="V35" s="225">
        <f>'8.6. PRECIO PORCICULTURA'!P36</f>
        <v>4800</v>
      </c>
    </row>
    <row r="36" spans="1:22" ht="15.75" outlineLevel="2" thickBot="1" x14ac:dyDescent="0.3">
      <c r="A36" s="798" t="s">
        <v>413</v>
      </c>
      <c r="B36" s="223">
        <v>25875</v>
      </c>
      <c r="C36" s="795" t="s">
        <v>99</v>
      </c>
      <c r="D36" s="796">
        <v>5519</v>
      </c>
      <c r="E36" s="796">
        <f>'4. PASTOS TOTAL'!N35</f>
        <v>3211</v>
      </c>
      <c r="F36" s="796">
        <v>11097</v>
      </c>
      <c r="G36" s="796">
        <v>1269</v>
      </c>
      <c r="H36" s="796">
        <f>'7. PRODUCION PORCICULTURA TOTAL'!AJ36</f>
        <v>4372</v>
      </c>
      <c r="I36" s="796">
        <f>'10. AVICULTURA'!N35</f>
        <v>400000</v>
      </c>
      <c r="J36" s="796">
        <v>430</v>
      </c>
      <c r="K36" s="796">
        <v>10</v>
      </c>
      <c r="L36" s="796">
        <v>521</v>
      </c>
      <c r="M36" s="796">
        <v>3</v>
      </c>
      <c r="N36" s="796">
        <v>300</v>
      </c>
      <c r="O36" s="796">
        <v>5</v>
      </c>
      <c r="P36" s="796">
        <v>89</v>
      </c>
      <c r="Q36" s="796">
        <f>'10. AVICULTURA'!G35</f>
        <v>350000</v>
      </c>
      <c r="R36" s="796">
        <f>'10. AVICULTURA'!L35</f>
        <v>0</v>
      </c>
      <c r="S36" s="796">
        <f>'10. AVICULTURA'!M35</f>
        <v>50000</v>
      </c>
      <c r="T36" s="796">
        <f>'6. PRECIO LECHE PROMEDIO'!P36</f>
        <v>766.66666666666663</v>
      </c>
      <c r="U36" s="796">
        <f>'3.3. PRECIO PROMEDIO KG PIE'!O35</f>
        <v>4000</v>
      </c>
      <c r="V36" s="797">
        <f>'8.6. PRECIO PORCICULTURA'!P37</f>
        <v>6625</v>
      </c>
    </row>
    <row r="37" spans="1:22" ht="15.75" outlineLevel="1" thickBot="1" x14ac:dyDescent="0.3">
      <c r="A37" s="804" t="s">
        <v>540</v>
      </c>
      <c r="B37" s="778"/>
      <c r="C37" s="801"/>
      <c r="D37" s="802">
        <f t="shared" ref="D37:V37" si="3">SUBTOTAL(9,D25:D36)</f>
        <v>65565</v>
      </c>
      <c r="E37" s="802">
        <f t="shared" si="3"/>
        <v>48565</v>
      </c>
      <c r="F37" s="802">
        <f t="shared" si="3"/>
        <v>132114</v>
      </c>
      <c r="G37" s="802">
        <f t="shared" si="3"/>
        <v>13278</v>
      </c>
      <c r="H37" s="802">
        <f t="shared" si="3"/>
        <v>107766.5</v>
      </c>
      <c r="I37" s="802">
        <f t="shared" si="3"/>
        <v>13706426</v>
      </c>
      <c r="J37" s="802">
        <f t="shared" si="3"/>
        <v>5253</v>
      </c>
      <c r="K37" s="802">
        <f t="shared" si="3"/>
        <v>177</v>
      </c>
      <c r="L37" s="802">
        <f t="shared" si="3"/>
        <v>4860</v>
      </c>
      <c r="M37" s="802">
        <f t="shared" si="3"/>
        <v>435</v>
      </c>
      <c r="N37" s="802">
        <f t="shared" si="3"/>
        <v>1116</v>
      </c>
      <c r="O37" s="802">
        <f t="shared" si="3"/>
        <v>1872</v>
      </c>
      <c r="P37" s="802">
        <f t="shared" si="3"/>
        <v>1334</v>
      </c>
      <c r="Q37" s="802">
        <f t="shared" si="3"/>
        <v>12261066</v>
      </c>
      <c r="R37" s="802">
        <f t="shared" si="3"/>
        <v>1225400</v>
      </c>
      <c r="S37" s="802">
        <f t="shared" si="3"/>
        <v>219960</v>
      </c>
      <c r="T37" s="802">
        <f t="shared" si="3"/>
        <v>11151.499999999998</v>
      </c>
      <c r="U37" s="802">
        <f t="shared" si="3"/>
        <v>57350.000000000007</v>
      </c>
      <c r="V37" s="803">
        <f t="shared" si="3"/>
        <v>45166.666666666672</v>
      </c>
    </row>
    <row r="38" spans="1:22" outlineLevel="2" x14ac:dyDescent="0.25">
      <c r="A38" s="793" t="s">
        <v>423</v>
      </c>
      <c r="B38" s="223">
        <v>25297</v>
      </c>
      <c r="C38" s="791" t="s">
        <v>19</v>
      </c>
      <c r="D38" s="792">
        <v>9675</v>
      </c>
      <c r="E38" s="792">
        <f>'4. PASTOS TOTAL'!N37</f>
        <v>17585</v>
      </c>
      <c r="F38" s="792">
        <v>16838</v>
      </c>
      <c r="G38" s="792">
        <v>2634</v>
      </c>
      <c r="H38" s="792">
        <f>'7. PRODUCION PORCICULTURA TOTAL'!AJ38</f>
        <v>570</v>
      </c>
      <c r="I38" s="792">
        <f>'10. AVICULTURA'!N37</f>
        <v>64800</v>
      </c>
      <c r="J38" s="792">
        <v>480</v>
      </c>
      <c r="K38" s="792">
        <v>18</v>
      </c>
      <c r="L38" s="792">
        <v>350</v>
      </c>
      <c r="M38" s="792">
        <v>8</v>
      </c>
      <c r="N38" s="792" t="s">
        <v>145</v>
      </c>
      <c r="O38" s="792">
        <v>150</v>
      </c>
      <c r="P38" s="792">
        <v>60</v>
      </c>
      <c r="Q38" s="792">
        <f>'10. AVICULTURA'!G37</f>
        <v>38000</v>
      </c>
      <c r="R38" s="792">
        <f>'10. AVICULTURA'!L37</f>
        <v>1800</v>
      </c>
      <c r="S38" s="792">
        <f>'10. AVICULTURA'!M37</f>
        <v>25000</v>
      </c>
      <c r="T38" s="792">
        <f>'6. PRECIO LECHE PROMEDIO'!P38</f>
        <v>900</v>
      </c>
      <c r="U38" s="792">
        <f>'3.3. PRECIO PROMEDIO KG PIE'!O37</f>
        <v>4408.333333333333</v>
      </c>
      <c r="V38" s="221">
        <f>'8.6. PRECIO PORCICULTURA'!P39</f>
        <v>4000</v>
      </c>
    </row>
    <row r="39" spans="1:22" outlineLevel="2" x14ac:dyDescent="0.25">
      <c r="A39" s="227" t="s">
        <v>423</v>
      </c>
      <c r="B39" s="223">
        <v>25293</v>
      </c>
      <c r="C39" s="226" t="s">
        <v>18</v>
      </c>
      <c r="D39" s="786">
        <v>16119</v>
      </c>
      <c r="E39" s="786">
        <f>'4. PASTOS TOTAL'!N38</f>
        <v>16630</v>
      </c>
      <c r="F39" s="786">
        <v>26900</v>
      </c>
      <c r="G39" s="786">
        <v>4600</v>
      </c>
      <c r="H39" s="786">
        <f>'7. PRODUCION PORCICULTURA TOTAL'!AJ39</f>
        <v>8005</v>
      </c>
      <c r="I39" s="786">
        <f>'10. AVICULTURA'!N38</f>
        <v>15000</v>
      </c>
      <c r="J39" s="786">
        <v>1600</v>
      </c>
      <c r="K39" s="786">
        <v>20</v>
      </c>
      <c r="L39" s="786">
        <v>280</v>
      </c>
      <c r="M39" s="786">
        <v>18</v>
      </c>
      <c r="N39" s="786">
        <v>1400</v>
      </c>
      <c r="O39" s="786">
        <v>455</v>
      </c>
      <c r="P39" s="786">
        <v>320</v>
      </c>
      <c r="Q39" s="786">
        <f>'10. AVICULTURA'!G38</f>
        <v>0</v>
      </c>
      <c r="R39" s="786">
        <f>'10. AVICULTURA'!L38</f>
        <v>0</v>
      </c>
      <c r="S39" s="786">
        <f>'10. AVICULTURA'!M38</f>
        <v>15000</v>
      </c>
      <c r="T39" s="786">
        <f>'6. PRECIO LECHE PROMEDIO'!P39</f>
        <v>870</v>
      </c>
      <c r="U39" s="786">
        <f>'3.3. PRECIO PROMEDIO KG PIE'!O38</f>
        <v>4955.128205128206</v>
      </c>
      <c r="V39" s="225">
        <f>'8.6. PRECIO PORCICULTURA'!P40</f>
        <v>5008.333333333333</v>
      </c>
    </row>
    <row r="40" spans="1:22" outlineLevel="2" x14ac:dyDescent="0.25">
      <c r="A40" s="227" t="s">
        <v>423</v>
      </c>
      <c r="B40" s="223">
        <v>25299</v>
      </c>
      <c r="C40" s="226" t="s">
        <v>98</v>
      </c>
      <c r="D40" s="786">
        <v>5410</v>
      </c>
      <c r="E40" s="786">
        <f>'4. PASTOS TOTAL'!N39</f>
        <v>4456</v>
      </c>
      <c r="F40" s="786">
        <v>6640</v>
      </c>
      <c r="G40" s="786">
        <v>1000</v>
      </c>
      <c r="H40" s="786">
        <f>'7. PRODUCION PORCICULTURA TOTAL'!AJ40</f>
        <v>476</v>
      </c>
      <c r="I40" s="786">
        <f>'10. AVICULTURA'!N39</f>
        <v>15500</v>
      </c>
      <c r="J40" s="786">
        <v>420</v>
      </c>
      <c r="K40" s="786">
        <v>17</v>
      </c>
      <c r="L40" s="786">
        <v>55</v>
      </c>
      <c r="M40" s="786">
        <v>3</v>
      </c>
      <c r="N40" s="786">
        <v>120</v>
      </c>
      <c r="O40" s="786">
        <v>5</v>
      </c>
      <c r="P40" s="786">
        <v>25</v>
      </c>
      <c r="Q40" s="786">
        <f>'10. AVICULTURA'!G39</f>
        <v>0</v>
      </c>
      <c r="R40" s="786">
        <f>'10. AVICULTURA'!L39</f>
        <v>500</v>
      </c>
      <c r="S40" s="786">
        <f>'10. AVICULTURA'!M39</f>
        <v>15000</v>
      </c>
      <c r="T40" s="786">
        <f>'6. PRECIO LECHE PROMEDIO'!P40</f>
        <v>800</v>
      </c>
      <c r="U40" s="786">
        <f>'3.3. PRECIO PROMEDIO KG PIE'!O39</f>
        <v>4066.6666666666665</v>
      </c>
      <c r="V40" s="225">
        <f>'8.6. PRECIO PORCICULTURA'!P41</f>
        <v>6800</v>
      </c>
    </row>
    <row r="41" spans="1:22" outlineLevel="2" x14ac:dyDescent="0.25">
      <c r="A41" s="227" t="s">
        <v>423</v>
      </c>
      <c r="B41" s="223">
        <v>25322</v>
      </c>
      <c r="C41" s="226" t="s">
        <v>97</v>
      </c>
      <c r="D41" s="786">
        <v>19487</v>
      </c>
      <c r="E41" s="786">
        <f>'4. PASTOS TOTAL'!N40</f>
        <v>19164.900000000001</v>
      </c>
      <c r="F41" s="786">
        <v>178580</v>
      </c>
      <c r="G41" s="786">
        <v>10150</v>
      </c>
      <c r="H41" s="786">
        <f>'7. PRODUCION PORCICULTURA TOTAL'!AJ41</f>
        <v>360</v>
      </c>
      <c r="I41" s="786">
        <f>'10. AVICULTURA'!N40</f>
        <v>2691243</v>
      </c>
      <c r="J41" s="786">
        <v>2300</v>
      </c>
      <c r="K41" s="786">
        <v>52</v>
      </c>
      <c r="L41" s="786">
        <v>43</v>
      </c>
      <c r="M41" s="786">
        <v>17</v>
      </c>
      <c r="N41" s="786">
        <v>977</v>
      </c>
      <c r="O41" s="786">
        <v>683</v>
      </c>
      <c r="P41" s="786">
        <v>913</v>
      </c>
      <c r="Q41" s="786">
        <f>'10. AVICULTURA'!G40</f>
        <v>2618000</v>
      </c>
      <c r="R41" s="786">
        <f>'10. AVICULTURA'!L40</f>
        <v>64110</v>
      </c>
      <c r="S41" s="786">
        <f>'10. AVICULTURA'!M40</f>
        <v>9133</v>
      </c>
      <c r="T41" s="786">
        <f>'6. PRECIO LECHE PROMEDIO'!P41</f>
        <v>975</v>
      </c>
      <c r="U41" s="786">
        <f>'3.3. PRECIO PROMEDIO KG PIE'!O40</f>
        <v>4833.333333333333</v>
      </c>
      <c r="V41" s="225">
        <f>'8.6. PRECIO PORCICULTURA'!P42</f>
        <v>4475</v>
      </c>
    </row>
    <row r="42" spans="1:22" outlineLevel="2" x14ac:dyDescent="0.25">
      <c r="A42" s="227" t="s">
        <v>423</v>
      </c>
      <c r="B42" s="223">
        <v>25326</v>
      </c>
      <c r="C42" s="226" t="s">
        <v>96</v>
      </c>
      <c r="D42" s="786">
        <v>10530</v>
      </c>
      <c r="E42" s="786">
        <f>'4. PASTOS TOTAL'!N41</f>
        <v>10920.2</v>
      </c>
      <c r="F42" s="786">
        <v>107150</v>
      </c>
      <c r="G42" s="786">
        <v>5700</v>
      </c>
      <c r="H42" s="786">
        <f>'7. PRODUCION PORCICULTURA TOTAL'!AJ42</f>
        <v>3220</v>
      </c>
      <c r="I42" s="786">
        <f>'10. AVICULTURA'!N41</f>
        <v>10200</v>
      </c>
      <c r="J42" s="786">
        <v>250</v>
      </c>
      <c r="K42" s="786" t="s">
        <v>145</v>
      </c>
      <c r="L42" s="786" t="s">
        <v>145</v>
      </c>
      <c r="M42" s="786" t="s">
        <v>145</v>
      </c>
      <c r="N42" s="786" t="s">
        <v>145</v>
      </c>
      <c r="O42" s="786">
        <v>120</v>
      </c>
      <c r="P42" s="786">
        <v>20</v>
      </c>
      <c r="Q42" s="786">
        <f>'10. AVICULTURA'!G41</f>
        <v>1500</v>
      </c>
      <c r="R42" s="786">
        <f>'10. AVICULTURA'!L41</f>
        <v>5800</v>
      </c>
      <c r="S42" s="786">
        <f>'10. AVICULTURA'!M41</f>
        <v>2900</v>
      </c>
      <c r="T42" s="786">
        <f>'6. PRECIO LECHE PROMEDIO'!P42</f>
        <v>1025.8333333333333</v>
      </c>
      <c r="U42" s="786">
        <f>'3.3. PRECIO PROMEDIO KG PIE'!O41</f>
        <v>3575</v>
      </c>
      <c r="V42" s="225">
        <f>'8.6. PRECIO PORCICULTURA'!P43</f>
        <v>5741.666666666667</v>
      </c>
    </row>
    <row r="43" spans="1:22" outlineLevel="2" x14ac:dyDescent="0.25">
      <c r="A43" s="227" t="s">
        <v>423</v>
      </c>
      <c r="B43" s="223">
        <v>25372</v>
      </c>
      <c r="C43" s="226" t="s">
        <v>95</v>
      </c>
      <c r="D43" s="786">
        <v>21000</v>
      </c>
      <c r="E43" s="786">
        <f>'4. PASTOS TOTAL'!N42</f>
        <v>21670</v>
      </c>
      <c r="F43" s="786">
        <v>75500</v>
      </c>
      <c r="G43" s="786">
        <v>5800</v>
      </c>
      <c r="H43" s="786">
        <f>'7. PRODUCION PORCICULTURA TOTAL'!AJ43</f>
        <v>46270</v>
      </c>
      <c r="I43" s="786">
        <f>'10. AVICULTURA'!N42</f>
        <v>65000</v>
      </c>
      <c r="J43" s="786">
        <v>1200</v>
      </c>
      <c r="K43" s="786">
        <v>95</v>
      </c>
      <c r="L43" s="786">
        <v>150</v>
      </c>
      <c r="M43" s="786">
        <v>2</v>
      </c>
      <c r="N43" s="786">
        <v>500</v>
      </c>
      <c r="O43" s="786">
        <v>300</v>
      </c>
      <c r="P43" s="786">
        <v>500</v>
      </c>
      <c r="Q43" s="786">
        <f>'10. AVICULTURA'!G42</f>
        <v>16000</v>
      </c>
      <c r="R43" s="786">
        <f>'10. AVICULTURA'!L42</f>
        <v>7000</v>
      </c>
      <c r="S43" s="786">
        <f>'10. AVICULTURA'!M42</f>
        <v>42000</v>
      </c>
      <c r="T43" s="786">
        <f>'6. PRECIO LECHE PROMEDIO'!P43</f>
        <v>861.66666666666663</v>
      </c>
      <c r="U43" s="786">
        <f>'3.3. PRECIO PROMEDIO KG PIE'!O42</f>
        <v>4450</v>
      </c>
      <c r="V43" s="225">
        <f>'8.6. PRECIO PORCICULTURA'!P44</f>
        <v>4600</v>
      </c>
    </row>
    <row r="44" spans="1:22" outlineLevel="2" x14ac:dyDescent="0.25">
      <c r="A44" s="227" t="s">
        <v>423</v>
      </c>
      <c r="B44" s="223">
        <v>25377</v>
      </c>
      <c r="C44" s="226" t="s">
        <v>451</v>
      </c>
      <c r="D44" s="786">
        <v>21023</v>
      </c>
      <c r="E44" s="786">
        <f>'4. PASTOS TOTAL'!N43</f>
        <v>17275</v>
      </c>
      <c r="F44" s="786">
        <v>80260</v>
      </c>
      <c r="G44" s="786">
        <v>5297</v>
      </c>
      <c r="H44" s="786">
        <f>'7. PRODUCION PORCICULTURA TOTAL'!AJ44</f>
        <v>369</v>
      </c>
      <c r="I44" s="786">
        <f>'10. AVICULTURA'!N43</f>
        <v>16500</v>
      </c>
      <c r="J44" s="786">
        <v>1200</v>
      </c>
      <c r="K44" s="786">
        <v>45</v>
      </c>
      <c r="L44" s="786">
        <v>30</v>
      </c>
      <c r="M44" s="786">
        <v>60</v>
      </c>
      <c r="N44" s="786">
        <v>600</v>
      </c>
      <c r="O44" s="786">
        <v>1200</v>
      </c>
      <c r="P44" s="786">
        <v>1080</v>
      </c>
      <c r="Q44" s="786">
        <f>'10. AVICULTURA'!G43</f>
        <v>0</v>
      </c>
      <c r="R44" s="786">
        <f>'10. AVICULTURA'!L43</f>
        <v>7500</v>
      </c>
      <c r="S44" s="786">
        <f>'10. AVICULTURA'!M43</f>
        <v>9000</v>
      </c>
      <c r="T44" s="786">
        <f>'6. PRECIO LECHE PROMEDIO'!P44</f>
        <v>998.58333333333337</v>
      </c>
      <c r="U44" s="786">
        <f>'3.3. PRECIO PROMEDIO KG PIE'!O43</f>
        <v>5925</v>
      </c>
      <c r="V44" s="225">
        <f>'8.6. PRECIO PORCICULTURA'!P45</f>
        <v>5450</v>
      </c>
    </row>
    <row r="45" spans="1:22" ht="15.75" outlineLevel="2" thickBot="1" x14ac:dyDescent="0.3">
      <c r="A45" s="798" t="s">
        <v>423</v>
      </c>
      <c r="B45" s="223">
        <v>25839</v>
      </c>
      <c r="C45" s="795" t="s">
        <v>93</v>
      </c>
      <c r="D45" s="796">
        <v>37500</v>
      </c>
      <c r="E45" s="796">
        <f>'4. PASTOS TOTAL'!N44</f>
        <v>25980</v>
      </c>
      <c r="F45" s="796">
        <v>46800</v>
      </c>
      <c r="G45" s="796">
        <v>8100</v>
      </c>
      <c r="H45" s="796">
        <f>'7. PRODUCION PORCICULTURA TOTAL'!AJ45</f>
        <v>18420</v>
      </c>
      <c r="I45" s="796">
        <f>'10. AVICULTURA'!N44</f>
        <v>70000</v>
      </c>
      <c r="J45" s="796">
        <v>1700</v>
      </c>
      <c r="K45" s="796">
        <v>400</v>
      </c>
      <c r="L45" s="796">
        <v>1800</v>
      </c>
      <c r="M45" s="796">
        <v>30</v>
      </c>
      <c r="N45" s="796">
        <v>300</v>
      </c>
      <c r="O45" s="796">
        <v>500</v>
      </c>
      <c r="P45" s="796">
        <v>300</v>
      </c>
      <c r="Q45" s="796">
        <f>'10. AVICULTURA'!G44</f>
        <v>18000</v>
      </c>
      <c r="R45" s="796">
        <f>'10. AVICULTURA'!L44</f>
        <v>7000</v>
      </c>
      <c r="S45" s="796">
        <f>'10. AVICULTURA'!M44</f>
        <v>45000</v>
      </c>
      <c r="T45" s="796">
        <f>'6. PRECIO LECHE PROMEDIO'!P45</f>
        <v>800</v>
      </c>
      <c r="U45" s="796">
        <f>'3.3. PRECIO PROMEDIO KG PIE'!O44</f>
        <v>4791.666666666667</v>
      </c>
      <c r="V45" s="797">
        <f>'8.6. PRECIO PORCICULTURA'!P46</f>
        <v>4200</v>
      </c>
    </row>
    <row r="46" spans="1:22" ht="15.75" outlineLevel="1" thickBot="1" x14ac:dyDescent="0.3">
      <c r="A46" s="804" t="s">
        <v>541</v>
      </c>
      <c r="B46" s="778"/>
      <c r="C46" s="801"/>
      <c r="D46" s="802">
        <f t="shared" ref="D46:V46" si="4">SUBTOTAL(9,D38:D45)</f>
        <v>140744</v>
      </c>
      <c r="E46" s="802">
        <f t="shared" si="4"/>
        <v>133681.1</v>
      </c>
      <c r="F46" s="802">
        <f t="shared" si="4"/>
        <v>538668</v>
      </c>
      <c r="G46" s="802">
        <f t="shared" si="4"/>
        <v>43281</v>
      </c>
      <c r="H46" s="802">
        <f t="shared" si="4"/>
        <v>77690</v>
      </c>
      <c r="I46" s="802">
        <f t="shared" si="4"/>
        <v>2948243</v>
      </c>
      <c r="J46" s="802">
        <f t="shared" si="4"/>
        <v>9150</v>
      </c>
      <c r="K46" s="802">
        <f t="shared" si="4"/>
        <v>647</v>
      </c>
      <c r="L46" s="802">
        <f t="shared" si="4"/>
        <v>2708</v>
      </c>
      <c r="M46" s="802">
        <f t="shared" si="4"/>
        <v>138</v>
      </c>
      <c r="N46" s="802">
        <f t="shared" si="4"/>
        <v>3897</v>
      </c>
      <c r="O46" s="802">
        <f t="shared" si="4"/>
        <v>3413</v>
      </c>
      <c r="P46" s="802">
        <f t="shared" si="4"/>
        <v>3218</v>
      </c>
      <c r="Q46" s="802">
        <f t="shared" si="4"/>
        <v>2691500</v>
      </c>
      <c r="R46" s="802">
        <f t="shared" si="4"/>
        <v>93710</v>
      </c>
      <c r="S46" s="802">
        <f t="shared" si="4"/>
        <v>163033</v>
      </c>
      <c r="T46" s="802">
        <f t="shared" si="4"/>
        <v>7231.083333333333</v>
      </c>
      <c r="U46" s="802">
        <f t="shared" si="4"/>
        <v>37005.128205128203</v>
      </c>
      <c r="V46" s="803">
        <f t="shared" si="4"/>
        <v>40275</v>
      </c>
    </row>
    <row r="47" spans="1:22" outlineLevel="2" x14ac:dyDescent="0.25">
      <c r="A47" s="793" t="s">
        <v>416</v>
      </c>
      <c r="B47" s="223">
        <v>25086</v>
      </c>
      <c r="C47" s="791" t="s">
        <v>92</v>
      </c>
      <c r="D47" s="792">
        <v>4614</v>
      </c>
      <c r="E47" s="792">
        <f>'4. PASTOS TOTAL'!N46</f>
        <v>3188</v>
      </c>
      <c r="F47" s="792">
        <v>2155</v>
      </c>
      <c r="G47" s="792">
        <v>431</v>
      </c>
      <c r="H47" s="792">
        <f>'7. PRODUCION PORCICULTURA TOTAL'!AJ47</f>
        <v>176</v>
      </c>
      <c r="I47" s="792">
        <f>'10. AVICULTURA'!N46</f>
        <v>3050</v>
      </c>
      <c r="J47" s="792">
        <v>350</v>
      </c>
      <c r="K47" s="792">
        <v>40</v>
      </c>
      <c r="L47" s="792">
        <v>96</v>
      </c>
      <c r="M47" s="792" t="s">
        <v>145</v>
      </c>
      <c r="N47" s="792" t="s">
        <v>145</v>
      </c>
      <c r="O47" s="792">
        <v>1390</v>
      </c>
      <c r="P47" s="792">
        <v>18</v>
      </c>
      <c r="Q47" s="792">
        <f>'10. AVICULTURA'!G46</f>
        <v>0</v>
      </c>
      <c r="R47" s="792">
        <f>'10. AVICULTURA'!L46</f>
        <v>120</v>
      </c>
      <c r="S47" s="792">
        <f>'10. AVICULTURA'!M46</f>
        <v>2930</v>
      </c>
      <c r="T47" s="792">
        <f>'6. PRECIO LECHE PROMEDIO'!P47</f>
        <v>1000</v>
      </c>
      <c r="U47" s="792">
        <f>'3.3. PRECIO PROMEDIO KG PIE'!O46</f>
        <v>4400</v>
      </c>
      <c r="V47" s="221">
        <f>'8.6. PRECIO PORCICULTURA'!P48</f>
        <v>4800</v>
      </c>
    </row>
    <row r="48" spans="1:22" outlineLevel="2" x14ac:dyDescent="0.25">
      <c r="A48" s="227" t="s">
        <v>416</v>
      </c>
      <c r="B48" s="223">
        <v>25095</v>
      </c>
      <c r="C48" s="226" t="s">
        <v>91</v>
      </c>
      <c r="D48" s="786">
        <v>3515</v>
      </c>
      <c r="E48" s="786">
        <f>'4. PASTOS TOTAL'!N47</f>
        <v>3399</v>
      </c>
      <c r="F48" s="786">
        <v>12366</v>
      </c>
      <c r="G48" s="786">
        <v>957</v>
      </c>
      <c r="H48" s="786">
        <f>'7. PRODUCION PORCICULTURA TOTAL'!AJ48</f>
        <v>10096</v>
      </c>
      <c r="I48" s="786">
        <f>'10. AVICULTURA'!N47</f>
        <v>24154</v>
      </c>
      <c r="J48" s="786">
        <v>210</v>
      </c>
      <c r="K48" s="786">
        <v>30</v>
      </c>
      <c r="L48" s="786">
        <v>325</v>
      </c>
      <c r="M48" s="786">
        <v>6</v>
      </c>
      <c r="N48" s="786">
        <v>32</v>
      </c>
      <c r="O48" s="786">
        <v>216</v>
      </c>
      <c r="P48" s="786">
        <v>36</v>
      </c>
      <c r="Q48" s="786">
        <f>'10. AVICULTURA'!G47</f>
        <v>10000</v>
      </c>
      <c r="R48" s="786">
        <f>'10. AVICULTURA'!L47</f>
        <v>5500</v>
      </c>
      <c r="S48" s="786">
        <f>'10. AVICULTURA'!M47</f>
        <v>8654</v>
      </c>
      <c r="T48" s="786">
        <f>'6. PRECIO LECHE PROMEDIO'!P48</f>
        <v>1000</v>
      </c>
      <c r="U48" s="786">
        <f>'3.3. PRECIO PROMEDIO KG PIE'!O47</f>
        <v>4717.7083333333339</v>
      </c>
      <c r="V48" s="225">
        <f>'8.6. PRECIO PORCICULTURA'!P49</f>
        <v>5650</v>
      </c>
    </row>
    <row r="49" spans="1:22" outlineLevel="2" x14ac:dyDescent="0.25">
      <c r="A49" s="227" t="s">
        <v>416</v>
      </c>
      <c r="B49" s="223">
        <v>25168</v>
      </c>
      <c r="C49" s="226" t="s">
        <v>590</v>
      </c>
      <c r="D49" s="786">
        <v>8214</v>
      </c>
      <c r="E49" s="786">
        <f>'4. PASTOS TOTAL'!N48</f>
        <v>7416</v>
      </c>
      <c r="F49" s="786">
        <v>5320</v>
      </c>
      <c r="G49" s="786">
        <v>1330</v>
      </c>
      <c r="H49" s="786">
        <f>'7. PRODUCION PORCICULTURA TOTAL'!AJ49</f>
        <v>1107</v>
      </c>
      <c r="I49" s="786">
        <f>'10. AVICULTURA'!N48</f>
        <v>22000</v>
      </c>
      <c r="J49" s="786">
        <v>470</v>
      </c>
      <c r="K49" s="786">
        <v>5</v>
      </c>
      <c r="L49" s="786">
        <v>280</v>
      </c>
      <c r="M49" s="786" t="s">
        <v>145</v>
      </c>
      <c r="N49" s="786">
        <v>400</v>
      </c>
      <c r="O49" s="786">
        <v>300</v>
      </c>
      <c r="P49" s="786">
        <v>45</v>
      </c>
      <c r="Q49" s="786">
        <f>'10. AVICULTURA'!G48</f>
        <v>0</v>
      </c>
      <c r="R49" s="786">
        <f>'10. AVICULTURA'!L48</f>
        <v>0</v>
      </c>
      <c r="S49" s="786">
        <f>'10. AVICULTURA'!M48</f>
        <v>22000</v>
      </c>
      <c r="T49" s="786">
        <f>'6. PRECIO LECHE PROMEDIO'!P49</f>
        <v>1200</v>
      </c>
      <c r="U49" s="786">
        <f>'3.3. PRECIO PROMEDIO KG PIE'!O48</f>
        <v>4125</v>
      </c>
      <c r="V49" s="225">
        <f>'8.6. PRECIO PORCICULTURA'!P50</f>
        <v>4800</v>
      </c>
    </row>
    <row r="50" spans="1:22" outlineLevel="2" x14ac:dyDescent="0.25">
      <c r="A50" s="227" t="s">
        <v>416</v>
      </c>
      <c r="B50" s="223">
        <v>25328</v>
      </c>
      <c r="C50" s="226" t="s">
        <v>89</v>
      </c>
      <c r="D50" s="786">
        <v>3073</v>
      </c>
      <c r="E50" s="786">
        <f>'4. PASTOS TOTAL'!N49</f>
        <v>3407</v>
      </c>
      <c r="F50" s="786">
        <v>6100</v>
      </c>
      <c r="G50" s="786">
        <v>575</v>
      </c>
      <c r="H50" s="786">
        <f>'7. PRODUCION PORCICULTURA TOTAL'!AJ50</f>
        <v>8480</v>
      </c>
      <c r="I50" s="786">
        <f>'10. AVICULTURA'!N49</f>
        <v>91383.808000000005</v>
      </c>
      <c r="J50" s="786">
        <v>215</v>
      </c>
      <c r="K50" s="786">
        <v>5</v>
      </c>
      <c r="L50" s="786">
        <v>220</v>
      </c>
      <c r="M50" s="786">
        <v>40</v>
      </c>
      <c r="N50" s="786">
        <v>170</v>
      </c>
      <c r="O50" s="786">
        <v>74</v>
      </c>
      <c r="P50" s="786">
        <v>40</v>
      </c>
      <c r="Q50" s="786">
        <f>'10. AVICULTURA'!G49</f>
        <v>80352</v>
      </c>
      <c r="R50" s="786">
        <f>'10. AVICULTURA'!L49</f>
        <v>31.807999999999996</v>
      </c>
      <c r="S50" s="786">
        <f>'10. AVICULTURA'!M49</f>
        <v>11000</v>
      </c>
      <c r="T50" s="786">
        <f>'6. PRECIO LECHE PROMEDIO'!P50</f>
        <v>940</v>
      </c>
      <c r="U50" s="786">
        <f>'3.3. PRECIO PROMEDIO KG PIE'!O49</f>
        <v>4237</v>
      </c>
      <c r="V50" s="225">
        <f>'8.6. PRECIO PORCICULTURA'!P51</f>
        <v>5650</v>
      </c>
    </row>
    <row r="51" spans="1:22" outlineLevel="2" x14ac:dyDescent="0.25">
      <c r="A51" s="227" t="s">
        <v>416</v>
      </c>
      <c r="B51" s="223">
        <v>25580</v>
      </c>
      <c r="C51" s="226" t="s">
        <v>88</v>
      </c>
      <c r="D51" s="786">
        <v>7818</v>
      </c>
      <c r="E51" s="786">
        <f>'4. PASTOS TOTAL'!N50</f>
        <v>6585</v>
      </c>
      <c r="F51" s="786">
        <v>8671</v>
      </c>
      <c r="G51" s="786">
        <v>1308</v>
      </c>
      <c r="H51" s="786">
        <f>'7. PRODUCION PORCICULTURA TOTAL'!AJ51</f>
        <v>1466</v>
      </c>
      <c r="I51" s="786">
        <f>'10. AVICULTURA'!N50</f>
        <v>18000</v>
      </c>
      <c r="J51" s="786">
        <v>570</v>
      </c>
      <c r="K51" s="786">
        <v>125</v>
      </c>
      <c r="L51" s="786">
        <v>600</v>
      </c>
      <c r="M51" s="786" t="s">
        <v>145</v>
      </c>
      <c r="N51" s="786">
        <v>300</v>
      </c>
      <c r="O51" s="786">
        <v>820</v>
      </c>
      <c r="P51" s="786">
        <v>130</v>
      </c>
      <c r="Q51" s="786">
        <f>'10. AVICULTURA'!G50</f>
        <v>0</v>
      </c>
      <c r="R51" s="786">
        <f>'10. AVICULTURA'!L50</f>
        <v>3000</v>
      </c>
      <c r="S51" s="786">
        <f>'10. AVICULTURA'!M50</f>
        <v>15000</v>
      </c>
      <c r="T51" s="786">
        <f>'6. PRECIO LECHE PROMEDIO'!P51</f>
        <v>1136.3636363636363</v>
      </c>
      <c r="U51" s="786">
        <f>'3.3. PRECIO PROMEDIO KG PIE'!O50</f>
        <v>4200</v>
      </c>
      <c r="V51" s="225">
        <f>'8.6. PRECIO PORCICULTURA'!P52</f>
        <v>4667</v>
      </c>
    </row>
    <row r="52" spans="1:22" outlineLevel="2" x14ac:dyDescent="0.25">
      <c r="A52" s="227" t="s">
        <v>416</v>
      </c>
      <c r="B52" s="223">
        <v>25662</v>
      </c>
      <c r="C52" s="226" t="s">
        <v>589</v>
      </c>
      <c r="D52" s="786">
        <v>16833</v>
      </c>
      <c r="E52" s="786">
        <f>'4. PASTOS TOTAL'!N51</f>
        <v>14147.3</v>
      </c>
      <c r="F52" s="786">
        <v>6964</v>
      </c>
      <c r="G52" s="786">
        <v>1898</v>
      </c>
      <c r="H52" s="786">
        <f>'7. PRODUCION PORCICULTURA TOTAL'!AJ52</f>
        <v>4779.5999999999995</v>
      </c>
      <c r="I52" s="786">
        <f>'10. AVICULTURA'!N51</f>
        <v>163677</v>
      </c>
      <c r="J52" s="786">
        <v>1389</v>
      </c>
      <c r="K52" s="786">
        <v>65</v>
      </c>
      <c r="L52" s="786">
        <v>350</v>
      </c>
      <c r="M52" s="786">
        <v>15</v>
      </c>
      <c r="N52" s="786">
        <v>160</v>
      </c>
      <c r="O52" s="786">
        <v>2010</v>
      </c>
      <c r="P52" s="786">
        <v>155</v>
      </c>
      <c r="Q52" s="786">
        <f>'10. AVICULTURA'!G51</f>
        <v>96000</v>
      </c>
      <c r="R52" s="786">
        <f>'10. AVICULTURA'!L51</f>
        <v>17820</v>
      </c>
      <c r="S52" s="786">
        <f>'10. AVICULTURA'!M51</f>
        <v>49857</v>
      </c>
      <c r="T52" s="786">
        <f>'6. PRECIO LECHE PROMEDIO'!P52</f>
        <v>900</v>
      </c>
      <c r="U52" s="786">
        <f>'3.3. PRECIO PROMEDIO KG PIE'!O51</f>
        <v>4151.666666666667</v>
      </c>
      <c r="V52" s="225">
        <f>'8.6. PRECIO PORCICULTURA'!P53</f>
        <v>5650</v>
      </c>
    </row>
    <row r="53" spans="1:22" ht="15.75" outlineLevel="2" thickBot="1" x14ac:dyDescent="0.3">
      <c r="A53" s="798" t="s">
        <v>416</v>
      </c>
      <c r="B53" s="223">
        <v>25867</v>
      </c>
      <c r="C53" s="795" t="s">
        <v>86</v>
      </c>
      <c r="D53" s="796">
        <v>3041</v>
      </c>
      <c r="E53" s="796">
        <f>'4. PASTOS TOTAL'!N52</f>
        <v>3380</v>
      </c>
      <c r="F53" s="796">
        <v>6200</v>
      </c>
      <c r="G53" s="796">
        <v>950</v>
      </c>
      <c r="H53" s="796">
        <f>'7. PRODUCION PORCICULTURA TOTAL'!AJ53</f>
        <v>2976.5</v>
      </c>
      <c r="I53" s="796">
        <f>'10. AVICULTURA'!N52</f>
        <v>66500</v>
      </c>
      <c r="J53" s="796">
        <v>500</v>
      </c>
      <c r="K53" s="796">
        <v>35</v>
      </c>
      <c r="L53" s="796">
        <v>380</v>
      </c>
      <c r="M53" s="796">
        <v>8</v>
      </c>
      <c r="N53" s="796" t="s">
        <v>145</v>
      </c>
      <c r="O53" s="796">
        <v>50</v>
      </c>
      <c r="P53" s="796">
        <v>30</v>
      </c>
      <c r="Q53" s="796">
        <f>'10. AVICULTURA'!G52</f>
        <v>800</v>
      </c>
      <c r="R53" s="796">
        <f>'10. AVICULTURA'!L52</f>
        <v>60500</v>
      </c>
      <c r="S53" s="796">
        <f>'10. AVICULTURA'!M52</f>
        <v>5200</v>
      </c>
      <c r="T53" s="796">
        <f>'6. PRECIO LECHE PROMEDIO'!P53</f>
        <v>975</v>
      </c>
      <c r="U53" s="796">
        <f>'3.3. PRECIO PROMEDIO KG PIE'!O52</f>
        <v>4375</v>
      </c>
      <c r="V53" s="797">
        <f>'8.6. PRECIO PORCICULTURA'!P54</f>
        <v>5650</v>
      </c>
    </row>
    <row r="54" spans="1:22" ht="15.75" outlineLevel="1" thickBot="1" x14ac:dyDescent="0.3">
      <c r="A54" s="804" t="s">
        <v>542</v>
      </c>
      <c r="B54" s="778"/>
      <c r="C54" s="801"/>
      <c r="D54" s="802">
        <f t="shared" ref="D54:V54" si="5">SUBTOTAL(9,D47:D53)</f>
        <v>47108</v>
      </c>
      <c r="E54" s="802">
        <f t="shared" si="5"/>
        <v>41522.300000000003</v>
      </c>
      <c r="F54" s="802">
        <f t="shared" si="5"/>
        <v>47776</v>
      </c>
      <c r="G54" s="802">
        <f t="shared" si="5"/>
        <v>7449</v>
      </c>
      <c r="H54" s="802">
        <f t="shared" si="5"/>
        <v>29081.1</v>
      </c>
      <c r="I54" s="802">
        <f t="shared" si="5"/>
        <v>388764.80800000002</v>
      </c>
      <c r="J54" s="802">
        <f t="shared" si="5"/>
        <v>3704</v>
      </c>
      <c r="K54" s="802">
        <f t="shared" si="5"/>
        <v>305</v>
      </c>
      <c r="L54" s="802">
        <f t="shared" si="5"/>
        <v>2251</v>
      </c>
      <c r="M54" s="802">
        <f t="shared" si="5"/>
        <v>69</v>
      </c>
      <c r="N54" s="802">
        <f t="shared" si="5"/>
        <v>1062</v>
      </c>
      <c r="O54" s="802">
        <f t="shared" si="5"/>
        <v>4860</v>
      </c>
      <c r="P54" s="802">
        <f t="shared" si="5"/>
        <v>454</v>
      </c>
      <c r="Q54" s="802">
        <f t="shared" si="5"/>
        <v>187152</v>
      </c>
      <c r="R54" s="802">
        <f t="shared" si="5"/>
        <v>86971.808000000005</v>
      </c>
      <c r="S54" s="802">
        <f t="shared" si="5"/>
        <v>114641</v>
      </c>
      <c r="T54" s="802">
        <f t="shared" si="5"/>
        <v>7151.363636363636</v>
      </c>
      <c r="U54" s="802">
        <f t="shared" si="5"/>
        <v>30206.375000000004</v>
      </c>
      <c r="V54" s="803">
        <f t="shared" si="5"/>
        <v>36867</v>
      </c>
    </row>
    <row r="55" spans="1:22" outlineLevel="2" x14ac:dyDescent="0.25">
      <c r="A55" s="793" t="s">
        <v>85</v>
      </c>
      <c r="B55" s="223">
        <v>25438</v>
      </c>
      <c r="C55" s="791" t="s">
        <v>85</v>
      </c>
      <c r="D55" s="792">
        <v>62206</v>
      </c>
      <c r="E55" s="792">
        <f>'4. PASTOS TOTAL'!N54</f>
        <v>82674</v>
      </c>
      <c r="F55" s="792">
        <v>365100</v>
      </c>
      <c r="G55" s="792">
        <v>25500</v>
      </c>
      <c r="H55" s="792">
        <f>'7. PRODUCION PORCICULTURA TOTAL'!AJ55</f>
        <v>6186</v>
      </c>
      <c r="I55" s="792">
        <f>'10. AVICULTURA'!N54</f>
        <v>18700</v>
      </c>
      <c r="J55" s="792">
        <v>3875</v>
      </c>
      <c r="K55" s="792">
        <v>330</v>
      </c>
      <c r="L55" s="792">
        <v>600</v>
      </c>
      <c r="M55" s="792" t="s">
        <v>145</v>
      </c>
      <c r="N55" s="792" t="s">
        <v>145</v>
      </c>
      <c r="O55" s="792">
        <v>20</v>
      </c>
      <c r="P55" s="792" t="s">
        <v>145</v>
      </c>
      <c r="Q55" s="792">
        <f>'10. AVICULTURA'!G54</f>
        <v>12000</v>
      </c>
      <c r="R55" s="792">
        <f>'10. AVICULTURA'!L54</f>
        <v>4200</v>
      </c>
      <c r="S55" s="792">
        <f>'10. AVICULTURA'!M54</f>
        <v>2500</v>
      </c>
      <c r="T55" s="792">
        <f>'6. PRECIO LECHE PROMEDIO'!P55</f>
        <v>1100</v>
      </c>
      <c r="U55" s="792">
        <f>'3.3. PRECIO PROMEDIO KG PIE'!O54</f>
        <v>4237</v>
      </c>
      <c r="V55" s="221">
        <f>'8.6. PRECIO PORCICULTURA'!P56</f>
        <v>4400</v>
      </c>
    </row>
    <row r="56" spans="1:22" ht="15.75" outlineLevel="2" thickBot="1" x14ac:dyDescent="0.3">
      <c r="A56" s="798" t="s">
        <v>85</v>
      </c>
      <c r="B56" s="223">
        <v>25530</v>
      </c>
      <c r="C56" s="795" t="s">
        <v>84</v>
      </c>
      <c r="D56" s="796">
        <v>76883</v>
      </c>
      <c r="E56" s="796">
        <f>'4. PASTOS TOTAL'!N55</f>
        <v>44030</v>
      </c>
      <c r="F56" s="796">
        <v>41600</v>
      </c>
      <c r="G56" s="796">
        <v>8900</v>
      </c>
      <c r="H56" s="796">
        <f>'7. PRODUCION PORCICULTURA TOTAL'!AJ56</f>
        <v>6662</v>
      </c>
      <c r="I56" s="796">
        <f>'10. AVICULTURA'!N55</f>
        <v>854000</v>
      </c>
      <c r="J56" s="796">
        <v>2500</v>
      </c>
      <c r="K56" s="796">
        <v>50</v>
      </c>
      <c r="L56" s="796">
        <v>100</v>
      </c>
      <c r="M56" s="796">
        <v>290</v>
      </c>
      <c r="N56" s="796" t="s">
        <v>145</v>
      </c>
      <c r="O56" s="796">
        <v>300</v>
      </c>
      <c r="P56" s="796" t="s">
        <v>145</v>
      </c>
      <c r="Q56" s="796">
        <f>'10. AVICULTURA'!G55</f>
        <v>840000</v>
      </c>
      <c r="R56" s="796">
        <f>'10. AVICULTURA'!L55</f>
        <v>5000</v>
      </c>
      <c r="S56" s="796">
        <f>'10. AVICULTURA'!M55</f>
        <v>9000</v>
      </c>
      <c r="T56" s="796">
        <f>'6. PRECIO LECHE PROMEDIO'!P56</f>
        <v>856.66666666666663</v>
      </c>
      <c r="U56" s="796">
        <f>'3.3. PRECIO PROMEDIO KG PIE'!O55</f>
        <v>3958.3333333333335</v>
      </c>
      <c r="V56" s="797">
        <f>'8.6. PRECIO PORCICULTURA'!P57</f>
        <v>4791.666666666667</v>
      </c>
    </row>
    <row r="57" spans="1:22" ht="15.75" outlineLevel="1" thickBot="1" x14ac:dyDescent="0.3">
      <c r="A57" s="804" t="s">
        <v>543</v>
      </c>
      <c r="B57" s="778"/>
      <c r="C57" s="801"/>
      <c r="D57" s="802">
        <f t="shared" ref="D57:V57" si="6">SUBTOTAL(9,D55:D56)</f>
        <v>139089</v>
      </c>
      <c r="E57" s="802">
        <f t="shared" si="6"/>
        <v>126704</v>
      </c>
      <c r="F57" s="802">
        <f t="shared" si="6"/>
        <v>406700</v>
      </c>
      <c r="G57" s="802">
        <f t="shared" si="6"/>
        <v>34400</v>
      </c>
      <c r="H57" s="802">
        <f t="shared" si="6"/>
        <v>12848</v>
      </c>
      <c r="I57" s="802">
        <f t="shared" si="6"/>
        <v>872700</v>
      </c>
      <c r="J57" s="802">
        <f t="shared" si="6"/>
        <v>6375</v>
      </c>
      <c r="K57" s="802">
        <f t="shared" si="6"/>
        <v>380</v>
      </c>
      <c r="L57" s="802">
        <f t="shared" si="6"/>
        <v>700</v>
      </c>
      <c r="M57" s="802">
        <f t="shared" si="6"/>
        <v>290</v>
      </c>
      <c r="N57" s="802">
        <f t="shared" si="6"/>
        <v>0</v>
      </c>
      <c r="O57" s="802">
        <f t="shared" si="6"/>
        <v>320</v>
      </c>
      <c r="P57" s="802">
        <f t="shared" si="6"/>
        <v>0</v>
      </c>
      <c r="Q57" s="802">
        <f t="shared" si="6"/>
        <v>852000</v>
      </c>
      <c r="R57" s="802">
        <f t="shared" si="6"/>
        <v>9200</v>
      </c>
      <c r="S57" s="802">
        <f t="shared" si="6"/>
        <v>11500</v>
      </c>
      <c r="T57" s="802">
        <f t="shared" si="6"/>
        <v>1956.6666666666665</v>
      </c>
      <c r="U57" s="802">
        <f t="shared" si="6"/>
        <v>8195.3333333333339</v>
      </c>
      <c r="V57" s="803">
        <f t="shared" si="6"/>
        <v>9191.6666666666679</v>
      </c>
    </row>
    <row r="58" spans="1:22" outlineLevel="2" x14ac:dyDescent="0.25">
      <c r="A58" s="793" t="s">
        <v>420</v>
      </c>
      <c r="B58" s="223">
        <v>25151</v>
      </c>
      <c r="C58" s="791" t="s">
        <v>83</v>
      </c>
      <c r="D58" s="792">
        <v>9239</v>
      </c>
      <c r="E58" s="792">
        <f>'4. PASTOS TOTAL'!N57</f>
        <v>7026</v>
      </c>
      <c r="F58" s="792">
        <v>8100</v>
      </c>
      <c r="G58" s="792">
        <v>1235</v>
      </c>
      <c r="H58" s="792">
        <f>'7. PRODUCION PORCICULTURA TOTAL'!AJ58</f>
        <v>19000</v>
      </c>
      <c r="I58" s="792">
        <f>'10. AVICULTURA'!N57</f>
        <v>893000</v>
      </c>
      <c r="J58" s="792">
        <v>200</v>
      </c>
      <c r="K58" s="792">
        <v>25</v>
      </c>
      <c r="L58" s="792">
        <v>25</v>
      </c>
      <c r="M58" s="792">
        <v>10</v>
      </c>
      <c r="N58" s="792">
        <v>420</v>
      </c>
      <c r="O58" s="792">
        <v>65</v>
      </c>
      <c r="P58" s="792">
        <v>110</v>
      </c>
      <c r="Q58" s="792">
        <f>'10. AVICULTURA'!G57</f>
        <v>360000</v>
      </c>
      <c r="R58" s="792">
        <f>'10. AVICULTURA'!L57</f>
        <v>525000</v>
      </c>
      <c r="S58" s="792">
        <f>'10. AVICULTURA'!M57</f>
        <v>8000</v>
      </c>
      <c r="T58" s="792">
        <f>'6. PRECIO LECHE PROMEDIO'!P58</f>
        <v>1200</v>
      </c>
      <c r="U58" s="792">
        <f>'3.3. PRECIO PROMEDIO KG PIE'!O57</f>
        <v>3958.3333333333335</v>
      </c>
      <c r="V58" s="221">
        <f>'8.6. PRECIO PORCICULTURA'!P59</f>
        <v>6000</v>
      </c>
    </row>
    <row r="59" spans="1:22" outlineLevel="2" x14ac:dyDescent="0.25">
      <c r="A59" s="227" t="s">
        <v>420</v>
      </c>
      <c r="B59" s="223">
        <v>25178</v>
      </c>
      <c r="C59" s="226" t="s">
        <v>17</v>
      </c>
      <c r="D59" s="786">
        <v>7540</v>
      </c>
      <c r="E59" s="786">
        <f>'4. PASTOS TOTAL'!N58</f>
        <v>7001</v>
      </c>
      <c r="F59" s="786">
        <v>37000</v>
      </c>
      <c r="G59" s="786">
        <v>2800</v>
      </c>
      <c r="H59" s="786">
        <f>'7. PRODUCION PORCICULTURA TOTAL'!AJ59</f>
        <v>3789</v>
      </c>
      <c r="I59" s="786">
        <f>'10. AVICULTURA'!N58</f>
        <v>18200</v>
      </c>
      <c r="J59" s="786">
        <v>856</v>
      </c>
      <c r="K59" s="786" t="s">
        <v>145</v>
      </c>
      <c r="L59" s="786">
        <v>1</v>
      </c>
      <c r="M59" s="786" t="s">
        <v>145</v>
      </c>
      <c r="N59" s="786" t="s">
        <v>145</v>
      </c>
      <c r="O59" s="786">
        <v>61</v>
      </c>
      <c r="P59" s="786">
        <v>189</v>
      </c>
      <c r="Q59" s="786">
        <f>'10. AVICULTURA'!G58</f>
        <v>0</v>
      </c>
      <c r="R59" s="786">
        <f>'10. AVICULTURA'!L58</f>
        <v>17000</v>
      </c>
      <c r="S59" s="786">
        <f>'10. AVICULTURA'!M58</f>
        <v>1200</v>
      </c>
      <c r="T59" s="786">
        <f>'6. PRECIO LECHE PROMEDIO'!P59</f>
        <v>850</v>
      </c>
      <c r="U59" s="786">
        <f>'3.3. PRECIO PROMEDIO KG PIE'!O58</f>
        <v>4666.666666666667</v>
      </c>
      <c r="V59" s="225" t="str">
        <f>'8.6. PRECIO PORCICULTURA'!P60</f>
        <v/>
      </c>
    </row>
    <row r="60" spans="1:22" outlineLevel="2" x14ac:dyDescent="0.25">
      <c r="A60" s="227" t="s">
        <v>420</v>
      </c>
      <c r="B60" s="223">
        <v>25181</v>
      </c>
      <c r="C60" s="226" t="s">
        <v>82</v>
      </c>
      <c r="D60" s="786">
        <v>12541</v>
      </c>
      <c r="E60" s="786">
        <f>'4. PASTOS TOTAL'!N59</f>
        <v>10090</v>
      </c>
      <c r="F60" s="786">
        <v>20508</v>
      </c>
      <c r="G60" s="786">
        <v>4046</v>
      </c>
      <c r="H60" s="786">
        <f>'7. PRODUCION PORCICULTURA TOTAL'!AJ60</f>
        <v>30280</v>
      </c>
      <c r="I60" s="786">
        <f>'10. AVICULTURA'!N59</f>
        <v>2193000</v>
      </c>
      <c r="J60" s="786">
        <v>360</v>
      </c>
      <c r="K60" s="786">
        <v>40</v>
      </c>
      <c r="L60" s="786">
        <v>25</v>
      </c>
      <c r="M60" s="786" t="s">
        <v>145</v>
      </c>
      <c r="N60" s="786" t="s">
        <v>145</v>
      </c>
      <c r="O60" s="786">
        <v>80</v>
      </c>
      <c r="P60" s="786">
        <v>85</v>
      </c>
      <c r="Q60" s="786">
        <f>'10. AVICULTURA'!G59</f>
        <v>1984000</v>
      </c>
      <c r="R60" s="786">
        <f>'10. AVICULTURA'!L59</f>
        <v>180000</v>
      </c>
      <c r="S60" s="786">
        <f>'10. AVICULTURA'!M59</f>
        <v>29000</v>
      </c>
      <c r="T60" s="786">
        <f>'6. PRECIO LECHE PROMEDIO'!P60</f>
        <v>975</v>
      </c>
      <c r="U60" s="786">
        <f>'3.3. PRECIO PROMEDIO KG PIE'!O59</f>
        <v>4625</v>
      </c>
      <c r="V60" s="225">
        <f>'8.6. PRECIO PORCICULTURA'!P61</f>
        <v>4466.666666666667</v>
      </c>
    </row>
    <row r="61" spans="1:22" outlineLevel="2" x14ac:dyDescent="0.25">
      <c r="A61" s="227" t="s">
        <v>420</v>
      </c>
      <c r="B61" s="223">
        <v>25279</v>
      </c>
      <c r="C61" s="226" t="s">
        <v>78</v>
      </c>
      <c r="D61" s="786">
        <v>12717</v>
      </c>
      <c r="E61" s="786">
        <f>'4. PASTOS TOTAL'!N60</f>
        <v>9244</v>
      </c>
      <c r="F61" s="786">
        <v>15780</v>
      </c>
      <c r="G61" s="786">
        <v>2150</v>
      </c>
      <c r="H61" s="786">
        <f>'7. PRODUCION PORCICULTURA TOTAL'!AJ61</f>
        <v>4270</v>
      </c>
      <c r="I61" s="786">
        <f>'10. AVICULTURA'!N60</f>
        <v>386350</v>
      </c>
      <c r="J61" s="786">
        <v>482</v>
      </c>
      <c r="K61" s="786">
        <v>85</v>
      </c>
      <c r="L61" s="786">
        <v>15</v>
      </c>
      <c r="M61" s="786" t="s">
        <v>145</v>
      </c>
      <c r="N61" s="786">
        <v>151</v>
      </c>
      <c r="O61" s="786">
        <v>102</v>
      </c>
      <c r="P61" s="786">
        <v>100</v>
      </c>
      <c r="Q61" s="786">
        <f>'10. AVICULTURA'!G60</f>
        <v>171750</v>
      </c>
      <c r="R61" s="786">
        <f>'10. AVICULTURA'!L60</f>
        <v>201600</v>
      </c>
      <c r="S61" s="786">
        <f>'10. AVICULTURA'!M60</f>
        <v>13000</v>
      </c>
      <c r="T61" s="786">
        <f>'6. PRECIO LECHE PROMEDIO'!P61</f>
        <v>990</v>
      </c>
      <c r="U61" s="786">
        <f>'3.3. PRECIO PROMEDIO KG PIE'!O60</f>
        <v>4500</v>
      </c>
      <c r="V61" s="225" t="str">
        <f>'8.6. PRECIO PORCICULTURA'!P62</f>
        <v/>
      </c>
    </row>
    <row r="62" spans="1:22" outlineLevel="2" x14ac:dyDescent="0.25">
      <c r="A62" s="227" t="s">
        <v>420</v>
      </c>
      <c r="B62" s="223">
        <v>25281</v>
      </c>
      <c r="C62" s="226" t="s">
        <v>77</v>
      </c>
      <c r="D62" s="786">
        <v>4423</v>
      </c>
      <c r="E62" s="786">
        <f>'4. PASTOS TOTAL'!N61</f>
        <v>3450</v>
      </c>
      <c r="F62" s="786">
        <v>14955</v>
      </c>
      <c r="G62" s="786">
        <v>1500</v>
      </c>
      <c r="H62" s="786">
        <f>'7. PRODUCION PORCICULTURA TOTAL'!AJ62</f>
        <v>5630</v>
      </c>
      <c r="I62" s="786">
        <f>'10. AVICULTURA'!N61</f>
        <v>1875000</v>
      </c>
      <c r="J62" s="786">
        <v>600</v>
      </c>
      <c r="K62" s="786" t="s">
        <v>145</v>
      </c>
      <c r="L62" s="786">
        <v>5</v>
      </c>
      <c r="M62" s="786">
        <v>1</v>
      </c>
      <c r="N62" s="786">
        <v>100</v>
      </c>
      <c r="O62" s="786">
        <v>200</v>
      </c>
      <c r="P62" s="786">
        <v>50</v>
      </c>
      <c r="Q62" s="786">
        <f>'10. AVICULTURA'!G61</f>
        <v>60000</v>
      </c>
      <c r="R62" s="786">
        <f>'10. AVICULTURA'!L61</f>
        <v>1800000</v>
      </c>
      <c r="S62" s="786">
        <f>'10. AVICULTURA'!M61</f>
        <v>15000</v>
      </c>
      <c r="T62" s="786">
        <f>'6. PRECIO LECHE PROMEDIO'!P62</f>
        <v>1000</v>
      </c>
      <c r="U62" s="786">
        <f>'3.3. PRECIO PROMEDIO KG PIE'!O61</f>
        <v>4333.333333333333</v>
      </c>
      <c r="V62" s="225">
        <f>'8.6. PRECIO PORCICULTURA'!P63</f>
        <v>4600</v>
      </c>
    </row>
    <row r="63" spans="1:22" outlineLevel="2" x14ac:dyDescent="0.25">
      <c r="A63" s="227" t="s">
        <v>420</v>
      </c>
      <c r="B63" s="223">
        <v>25335</v>
      </c>
      <c r="C63" s="226" t="s">
        <v>81</v>
      </c>
      <c r="D63" s="786">
        <v>3030</v>
      </c>
      <c r="E63" s="786">
        <f>'4. PASTOS TOTAL'!N62</f>
        <v>6130</v>
      </c>
      <c r="F63" s="786">
        <v>4000</v>
      </c>
      <c r="G63" s="786">
        <v>800</v>
      </c>
      <c r="H63" s="786">
        <f>'7. PRODUCION PORCICULTURA TOTAL'!AJ63</f>
        <v>1020</v>
      </c>
      <c r="I63" s="786">
        <f>'10. AVICULTURA'!N62</f>
        <v>4842000</v>
      </c>
      <c r="J63" s="786">
        <v>220</v>
      </c>
      <c r="K63" s="786" t="s">
        <v>145</v>
      </c>
      <c r="L63" s="786">
        <v>150</v>
      </c>
      <c r="M63" s="786" t="s">
        <v>145</v>
      </c>
      <c r="N63" s="786" t="s">
        <v>145</v>
      </c>
      <c r="O63" s="786" t="s">
        <v>145</v>
      </c>
      <c r="P63" s="786" t="s">
        <v>145</v>
      </c>
      <c r="Q63" s="786">
        <f>'10. AVICULTURA'!G62</f>
        <v>4800000</v>
      </c>
      <c r="R63" s="786">
        <f>'10. AVICULTURA'!L62</f>
        <v>36000</v>
      </c>
      <c r="S63" s="786">
        <f>'10. AVICULTURA'!M62</f>
        <v>6000</v>
      </c>
      <c r="T63" s="786">
        <f>'6. PRECIO LECHE PROMEDIO'!P63</f>
        <v>1250</v>
      </c>
      <c r="U63" s="786">
        <f>'3.3. PRECIO PROMEDIO KG PIE'!O62</f>
        <v>4500</v>
      </c>
      <c r="V63" s="225">
        <f>'8.6. PRECIO PORCICULTURA'!P64</f>
        <v>4525</v>
      </c>
    </row>
    <row r="64" spans="1:22" outlineLevel="2" x14ac:dyDescent="0.25">
      <c r="A64" s="227" t="s">
        <v>420</v>
      </c>
      <c r="B64" s="223">
        <v>25339</v>
      </c>
      <c r="C64" s="226" t="s">
        <v>80</v>
      </c>
      <c r="D64" s="786">
        <v>4317</v>
      </c>
      <c r="E64" s="786">
        <f>'4. PASTOS TOTAL'!N63</f>
        <v>10480</v>
      </c>
      <c r="F64" s="786">
        <v>5080</v>
      </c>
      <c r="G64" s="786">
        <v>635</v>
      </c>
      <c r="H64" s="786">
        <f>'7. PRODUCION PORCICULTURA TOTAL'!AJ64</f>
        <v>2324</v>
      </c>
      <c r="I64" s="786">
        <f>'10. AVICULTURA'!N63</f>
        <v>252750</v>
      </c>
      <c r="J64" s="786">
        <v>158</v>
      </c>
      <c r="K64" s="786">
        <v>4</v>
      </c>
      <c r="L64" s="786">
        <v>270</v>
      </c>
      <c r="M64" s="786">
        <v>4</v>
      </c>
      <c r="N64" s="786">
        <v>220</v>
      </c>
      <c r="O64" s="786">
        <v>320</v>
      </c>
      <c r="P64" s="786">
        <v>370</v>
      </c>
      <c r="Q64" s="786">
        <f>'10. AVICULTURA'!G63</f>
        <v>0</v>
      </c>
      <c r="R64" s="786">
        <f>'10. AVICULTURA'!L63</f>
        <v>250000</v>
      </c>
      <c r="S64" s="786">
        <f>'10. AVICULTURA'!M63</f>
        <v>2750</v>
      </c>
      <c r="T64" s="786">
        <f>'6. PRECIO LECHE PROMEDIO'!P64</f>
        <v>850</v>
      </c>
      <c r="U64" s="786">
        <f>'3.3. PRECIO PROMEDIO KG PIE'!O63</f>
        <v>4541.666666666667</v>
      </c>
      <c r="V64" s="225">
        <f>'8.6. PRECIO PORCICULTURA'!P65</f>
        <v>4500</v>
      </c>
    </row>
    <row r="65" spans="1:22" outlineLevel="2" x14ac:dyDescent="0.25">
      <c r="A65" s="227" t="s">
        <v>420</v>
      </c>
      <c r="B65" s="223">
        <v>25594</v>
      </c>
      <c r="C65" s="226" t="s">
        <v>16</v>
      </c>
      <c r="D65" s="786">
        <v>3893</v>
      </c>
      <c r="E65" s="786">
        <f>'4. PASTOS TOTAL'!N64</f>
        <v>8532</v>
      </c>
      <c r="F65" s="786">
        <v>5300</v>
      </c>
      <c r="G65" s="786">
        <v>1100</v>
      </c>
      <c r="H65" s="786">
        <f>'7. PRODUCION PORCICULTURA TOTAL'!AJ65</f>
        <v>5785</v>
      </c>
      <c r="I65" s="786">
        <f>'10. AVICULTURA'!N64</f>
        <v>527500</v>
      </c>
      <c r="J65" s="786">
        <v>310</v>
      </c>
      <c r="K65" s="786">
        <v>30</v>
      </c>
      <c r="L65" s="786">
        <v>50</v>
      </c>
      <c r="M65" s="786">
        <v>11</v>
      </c>
      <c r="N65" s="786">
        <v>330</v>
      </c>
      <c r="O65" s="786">
        <v>95</v>
      </c>
      <c r="P65" s="786">
        <v>105</v>
      </c>
      <c r="Q65" s="786">
        <f>'10. AVICULTURA'!G64</f>
        <v>500000</v>
      </c>
      <c r="R65" s="786">
        <f>'10. AVICULTURA'!L64</f>
        <v>22500</v>
      </c>
      <c r="S65" s="786">
        <f>'10. AVICULTURA'!M64</f>
        <v>5000</v>
      </c>
      <c r="T65" s="786">
        <f>'6. PRECIO LECHE PROMEDIO'!P65</f>
        <v>1014.1666666666666</v>
      </c>
      <c r="U65" s="786">
        <f>'3.3. PRECIO PROMEDIO KG PIE'!O64</f>
        <v>4091.6666666666665</v>
      </c>
      <c r="V65" s="225">
        <f>'8.6. PRECIO PORCICULTURA'!P66</f>
        <v>4639.166666666667</v>
      </c>
    </row>
    <row r="66" spans="1:22" outlineLevel="2" x14ac:dyDescent="0.25">
      <c r="A66" s="227" t="s">
        <v>420</v>
      </c>
      <c r="B66" s="223">
        <v>25841</v>
      </c>
      <c r="C66" s="226" t="s">
        <v>15</v>
      </c>
      <c r="D66" s="786">
        <v>4929</v>
      </c>
      <c r="E66" s="786">
        <f>'4. PASTOS TOTAL'!N65</f>
        <v>5544</v>
      </c>
      <c r="F66" s="786">
        <v>11450</v>
      </c>
      <c r="G66" s="786">
        <v>1730</v>
      </c>
      <c r="H66" s="786">
        <f>'7. PRODUCION PORCICULTURA TOTAL'!AJ66</f>
        <v>39462</v>
      </c>
      <c r="I66" s="786">
        <f>'10. AVICULTURA'!N65</f>
        <v>1980000</v>
      </c>
      <c r="J66" s="786">
        <v>483</v>
      </c>
      <c r="K66" s="786">
        <v>110</v>
      </c>
      <c r="L66" s="786">
        <v>8</v>
      </c>
      <c r="M66" s="786" t="s">
        <v>145</v>
      </c>
      <c r="N66" s="786">
        <v>510</v>
      </c>
      <c r="O66" s="786">
        <v>300</v>
      </c>
      <c r="P66" s="786">
        <v>280</v>
      </c>
      <c r="Q66" s="786">
        <f>'10. AVICULTURA'!G65</f>
        <v>1440000</v>
      </c>
      <c r="R66" s="786">
        <f>'10. AVICULTURA'!L65</f>
        <v>500000</v>
      </c>
      <c r="S66" s="786">
        <f>'10. AVICULTURA'!M65</f>
        <v>40000</v>
      </c>
      <c r="T66" s="786">
        <f>'6. PRECIO LECHE PROMEDIO'!P66</f>
        <v>891.66666666666663</v>
      </c>
      <c r="U66" s="786">
        <f>'3.3. PRECIO PROMEDIO KG PIE'!O65</f>
        <v>4332.5</v>
      </c>
      <c r="V66" s="225">
        <f>'8.6. PRECIO PORCICULTURA'!P67</f>
        <v>4970.833333333333</v>
      </c>
    </row>
    <row r="67" spans="1:22" ht="15.75" outlineLevel="2" thickBot="1" x14ac:dyDescent="0.3">
      <c r="A67" s="798" t="s">
        <v>420</v>
      </c>
      <c r="B67" s="223">
        <v>25845</v>
      </c>
      <c r="C67" s="795" t="s">
        <v>79</v>
      </c>
      <c r="D67" s="796">
        <v>6485</v>
      </c>
      <c r="E67" s="796">
        <f>'4. PASTOS TOTAL'!N66</f>
        <v>6263</v>
      </c>
      <c r="F67" s="796">
        <v>16800</v>
      </c>
      <c r="G67" s="796">
        <v>1800</v>
      </c>
      <c r="H67" s="796">
        <f>'7. PRODUCION PORCICULTURA TOTAL'!AJ67</f>
        <v>360</v>
      </c>
      <c r="I67" s="796">
        <f>'10. AVICULTURA'!N66</f>
        <v>45160</v>
      </c>
      <c r="J67" s="796">
        <v>300</v>
      </c>
      <c r="K67" s="796">
        <v>8</v>
      </c>
      <c r="L67" s="796">
        <v>6</v>
      </c>
      <c r="M67" s="796" t="s">
        <v>145</v>
      </c>
      <c r="N67" s="796">
        <v>480</v>
      </c>
      <c r="O67" s="796">
        <v>30</v>
      </c>
      <c r="P67" s="796">
        <v>200</v>
      </c>
      <c r="Q67" s="796">
        <f>'10. AVICULTURA'!G66</f>
        <v>21060</v>
      </c>
      <c r="R67" s="796">
        <f>'10. AVICULTURA'!L66</f>
        <v>20980</v>
      </c>
      <c r="S67" s="796">
        <f>'10. AVICULTURA'!M66</f>
        <v>3120</v>
      </c>
      <c r="T67" s="796">
        <f>'6. PRECIO LECHE PROMEDIO'!P67</f>
        <v>850</v>
      </c>
      <c r="U67" s="796">
        <f>'3.3. PRECIO PROMEDIO KG PIE'!O66</f>
        <v>4500</v>
      </c>
      <c r="V67" s="797">
        <f>'8.6. PRECIO PORCICULTURA'!P68</f>
        <v>4699.333333333333</v>
      </c>
    </row>
    <row r="68" spans="1:22" ht="15.75" outlineLevel="1" thickBot="1" x14ac:dyDescent="0.3">
      <c r="A68" s="804" t="s">
        <v>544</v>
      </c>
      <c r="B68" s="778"/>
      <c r="C68" s="801"/>
      <c r="D68" s="802">
        <f t="shared" ref="D68:V68" si="7">SUBTOTAL(9,D58:D67)</f>
        <v>69114</v>
      </c>
      <c r="E68" s="802">
        <f t="shared" si="7"/>
        <v>73760</v>
      </c>
      <c r="F68" s="802">
        <f t="shared" si="7"/>
        <v>138973</v>
      </c>
      <c r="G68" s="802">
        <f t="shared" si="7"/>
        <v>17796</v>
      </c>
      <c r="H68" s="802">
        <f t="shared" si="7"/>
        <v>111920</v>
      </c>
      <c r="I68" s="802">
        <f t="shared" si="7"/>
        <v>13012960</v>
      </c>
      <c r="J68" s="802">
        <f t="shared" si="7"/>
        <v>3969</v>
      </c>
      <c r="K68" s="802">
        <f t="shared" si="7"/>
        <v>302</v>
      </c>
      <c r="L68" s="802">
        <f t="shared" si="7"/>
        <v>555</v>
      </c>
      <c r="M68" s="802">
        <f t="shared" si="7"/>
        <v>26</v>
      </c>
      <c r="N68" s="802">
        <f t="shared" si="7"/>
        <v>2211</v>
      </c>
      <c r="O68" s="802">
        <f t="shared" si="7"/>
        <v>1253</v>
      </c>
      <c r="P68" s="802">
        <f t="shared" si="7"/>
        <v>1489</v>
      </c>
      <c r="Q68" s="802">
        <f t="shared" si="7"/>
        <v>9336810</v>
      </c>
      <c r="R68" s="802">
        <f t="shared" si="7"/>
        <v>3553080</v>
      </c>
      <c r="S68" s="802">
        <f t="shared" si="7"/>
        <v>123070</v>
      </c>
      <c r="T68" s="802">
        <f t="shared" si="7"/>
        <v>9870.8333333333339</v>
      </c>
      <c r="U68" s="802">
        <f t="shared" si="7"/>
        <v>44049.166666666664</v>
      </c>
      <c r="V68" s="803">
        <f t="shared" si="7"/>
        <v>38401.000000000007</v>
      </c>
    </row>
    <row r="69" spans="1:22" outlineLevel="2" x14ac:dyDescent="0.25">
      <c r="A69" s="793" t="s">
        <v>422</v>
      </c>
      <c r="B69" s="223">
        <v>25258</v>
      </c>
      <c r="C69" s="791" t="s">
        <v>76</v>
      </c>
      <c r="D69" s="792">
        <v>7855</v>
      </c>
      <c r="E69" s="792">
        <f>'4. PASTOS TOTAL'!N68</f>
        <v>9002</v>
      </c>
      <c r="F69" s="792">
        <v>2756</v>
      </c>
      <c r="G69" s="792">
        <v>689</v>
      </c>
      <c r="H69" s="792">
        <f>'7. PRODUCION PORCICULTURA TOTAL'!AJ69</f>
        <v>1908</v>
      </c>
      <c r="I69" s="792">
        <f>'10. AVICULTURA'!N68</f>
        <v>9200</v>
      </c>
      <c r="J69" s="792">
        <v>720</v>
      </c>
      <c r="K69" s="792">
        <v>8</v>
      </c>
      <c r="L69" s="792">
        <v>290</v>
      </c>
      <c r="M69" s="792">
        <v>52</v>
      </c>
      <c r="N69" s="792">
        <v>132</v>
      </c>
      <c r="O69" s="792">
        <v>285</v>
      </c>
      <c r="P69" s="792">
        <v>85</v>
      </c>
      <c r="Q69" s="792">
        <f>'10. AVICULTURA'!G68</f>
        <v>2400</v>
      </c>
      <c r="R69" s="792">
        <f>'10. AVICULTURA'!L68</f>
        <v>2000</v>
      </c>
      <c r="S69" s="792">
        <f>'10. AVICULTURA'!M68</f>
        <v>4800</v>
      </c>
      <c r="T69" s="792">
        <f>'6. PRECIO LECHE PROMEDIO'!P69</f>
        <v>1000</v>
      </c>
      <c r="U69" s="792">
        <f>'3.3. PRECIO PROMEDIO KG PIE'!O68</f>
        <v>4466.666666666667</v>
      </c>
      <c r="V69" s="221">
        <f>'8.6. PRECIO PORCICULTURA'!P70</f>
        <v>4191.666666666667</v>
      </c>
    </row>
    <row r="70" spans="1:22" outlineLevel="2" x14ac:dyDescent="0.25">
      <c r="A70" s="227" t="s">
        <v>422</v>
      </c>
      <c r="B70" s="223">
        <v>25394</v>
      </c>
      <c r="C70" s="226" t="s">
        <v>75</v>
      </c>
      <c r="D70" s="786">
        <v>8790</v>
      </c>
      <c r="E70" s="786">
        <f>'4. PASTOS TOTAL'!N69</f>
        <v>7438</v>
      </c>
      <c r="F70" s="786">
        <v>7175</v>
      </c>
      <c r="G70" s="786">
        <v>1450</v>
      </c>
      <c r="H70" s="786">
        <f>'7. PRODUCION PORCICULTURA TOTAL'!AJ70</f>
        <v>8150</v>
      </c>
      <c r="I70" s="786">
        <f>'10. AVICULTURA'!N69</f>
        <v>50000</v>
      </c>
      <c r="J70" s="786">
        <v>350</v>
      </c>
      <c r="K70" s="786">
        <v>10</v>
      </c>
      <c r="L70" s="786">
        <v>50</v>
      </c>
      <c r="M70" s="786">
        <v>10</v>
      </c>
      <c r="N70" s="786">
        <v>200</v>
      </c>
      <c r="O70" s="786">
        <v>500</v>
      </c>
      <c r="P70" s="786">
        <v>100</v>
      </c>
      <c r="Q70" s="786">
        <f>'10. AVICULTURA'!G69</f>
        <v>0</v>
      </c>
      <c r="R70" s="786">
        <f>'10. AVICULTURA'!L69</f>
        <v>0</v>
      </c>
      <c r="S70" s="786">
        <f>'10. AVICULTURA'!M69</f>
        <v>50000</v>
      </c>
      <c r="T70" s="786">
        <f>'6. PRECIO LECHE PROMEDIO'!P70</f>
        <v>900</v>
      </c>
      <c r="U70" s="786">
        <f>'3.3. PRECIO PROMEDIO KG PIE'!O69</f>
        <v>4637.5</v>
      </c>
      <c r="V70" s="225">
        <f>'8.6. PRECIO PORCICULTURA'!P71</f>
        <v>5250</v>
      </c>
    </row>
    <row r="71" spans="1:22" outlineLevel="2" x14ac:dyDescent="0.25">
      <c r="A71" s="227" t="s">
        <v>422</v>
      </c>
      <c r="B71" s="223">
        <v>25513</v>
      </c>
      <c r="C71" s="226" t="s">
        <v>74</v>
      </c>
      <c r="D71" s="786">
        <v>25370</v>
      </c>
      <c r="E71" s="786">
        <f>'4. PASTOS TOTAL'!N70</f>
        <v>26970</v>
      </c>
      <c r="F71" s="786">
        <v>47040</v>
      </c>
      <c r="G71" s="786">
        <v>4860</v>
      </c>
      <c r="H71" s="786">
        <f>'7. PRODUCION PORCICULTURA TOTAL'!AJ71</f>
        <v>26340</v>
      </c>
      <c r="I71" s="786">
        <f>'10. AVICULTURA'!N70</f>
        <v>626000</v>
      </c>
      <c r="J71" s="786">
        <v>5700</v>
      </c>
      <c r="K71" s="786">
        <v>240</v>
      </c>
      <c r="L71" s="786">
        <v>1450</v>
      </c>
      <c r="M71" s="786">
        <v>4</v>
      </c>
      <c r="N71" s="786">
        <v>460</v>
      </c>
      <c r="O71" s="786">
        <v>950</v>
      </c>
      <c r="P71" s="786">
        <v>380</v>
      </c>
      <c r="Q71" s="786">
        <f>'10. AVICULTURA'!G70</f>
        <v>448000</v>
      </c>
      <c r="R71" s="786">
        <f>'10. AVICULTURA'!L70</f>
        <v>45000</v>
      </c>
      <c r="S71" s="786">
        <f>'10. AVICULTURA'!M70</f>
        <v>133000</v>
      </c>
      <c r="T71" s="786">
        <f>'6. PRECIO LECHE PROMEDIO'!P71</f>
        <v>893.33333333333337</v>
      </c>
      <c r="U71" s="786">
        <f>'3.3. PRECIO PROMEDIO KG PIE'!O70</f>
        <v>4233.333333333333</v>
      </c>
      <c r="V71" s="225">
        <f>'8.6. PRECIO PORCICULTURA'!P72</f>
        <v>4625</v>
      </c>
    </row>
    <row r="72" spans="1:22" outlineLevel="2" x14ac:dyDescent="0.25">
      <c r="A72" s="227" t="s">
        <v>422</v>
      </c>
      <c r="B72" s="223">
        <v>25518</v>
      </c>
      <c r="C72" s="226" t="s">
        <v>73</v>
      </c>
      <c r="D72" s="786">
        <v>4896</v>
      </c>
      <c r="E72" s="786">
        <f>'4. PASTOS TOTAL'!N71</f>
        <v>10012</v>
      </c>
      <c r="F72" s="786">
        <v>1632</v>
      </c>
      <c r="G72" s="786">
        <v>408</v>
      </c>
      <c r="H72" s="786">
        <f>'7. PRODUCION PORCICULTURA TOTAL'!AJ72</f>
        <v>1645</v>
      </c>
      <c r="I72" s="786">
        <f>'10. AVICULTURA'!N71</f>
        <v>16250</v>
      </c>
      <c r="J72" s="786">
        <v>900</v>
      </c>
      <c r="K72" s="786">
        <v>10</v>
      </c>
      <c r="L72" s="786">
        <v>300</v>
      </c>
      <c r="M72" s="786" t="s">
        <v>145</v>
      </c>
      <c r="N72" s="786" t="s">
        <v>145</v>
      </c>
      <c r="O72" s="786" t="s">
        <v>145</v>
      </c>
      <c r="P72" s="786" t="s">
        <v>145</v>
      </c>
      <c r="Q72" s="786">
        <f>'10. AVICULTURA'!G71</f>
        <v>2500</v>
      </c>
      <c r="R72" s="786">
        <f>'10. AVICULTURA'!L71</f>
        <v>1000</v>
      </c>
      <c r="S72" s="786">
        <f>'10. AVICULTURA'!M71</f>
        <v>12750</v>
      </c>
      <c r="T72" s="786">
        <f>'6. PRECIO LECHE PROMEDIO'!P72</f>
        <v>1500</v>
      </c>
      <c r="U72" s="786">
        <f>'3.3. PRECIO PROMEDIO KG PIE'!O71</f>
        <v>4404.1666666666661</v>
      </c>
      <c r="V72" s="225">
        <f>'8.6. PRECIO PORCICULTURA'!P73</f>
        <v>7200</v>
      </c>
    </row>
    <row r="73" spans="1:22" outlineLevel="2" x14ac:dyDescent="0.25">
      <c r="A73" s="227" t="s">
        <v>422</v>
      </c>
      <c r="B73" s="223">
        <v>25653</v>
      </c>
      <c r="C73" s="226" t="s">
        <v>72</v>
      </c>
      <c r="D73" s="786">
        <v>10950</v>
      </c>
      <c r="E73" s="786">
        <f>'4. PASTOS TOTAL'!N72</f>
        <v>17278</v>
      </c>
      <c r="F73" s="786">
        <v>38156</v>
      </c>
      <c r="G73" s="786">
        <v>3536</v>
      </c>
      <c r="H73" s="786">
        <f>'7. PRODUCION PORCICULTURA TOTAL'!AJ73</f>
        <v>4537.5</v>
      </c>
      <c r="I73" s="786">
        <f>'10. AVICULTURA'!N72</f>
        <v>14426000</v>
      </c>
      <c r="J73" s="786">
        <v>780</v>
      </c>
      <c r="K73" s="786">
        <v>230</v>
      </c>
      <c r="L73" s="786">
        <v>118</v>
      </c>
      <c r="M73" s="786" t="s">
        <v>145</v>
      </c>
      <c r="N73" s="786" t="s">
        <v>145</v>
      </c>
      <c r="O73" s="786">
        <v>632</v>
      </c>
      <c r="P73" s="786">
        <v>45</v>
      </c>
      <c r="Q73" s="786">
        <f>'10. AVICULTURA'!G72</f>
        <v>14400000</v>
      </c>
      <c r="R73" s="786">
        <f>'10. AVICULTURA'!L72</f>
        <v>20800</v>
      </c>
      <c r="S73" s="786">
        <f>'10. AVICULTURA'!M72</f>
        <v>5200</v>
      </c>
      <c r="T73" s="786">
        <f>'6. PRECIO LECHE PROMEDIO'!P73</f>
        <v>853.33333333333337</v>
      </c>
      <c r="U73" s="786">
        <f>'3.3. PRECIO PROMEDIO KG PIE'!O72</f>
        <v>4404.166666666667</v>
      </c>
      <c r="V73" s="225" t="str">
        <f>'8.6. PRECIO PORCICULTURA'!P74</f>
        <v/>
      </c>
    </row>
    <row r="74" spans="1:22" outlineLevel="2" x14ac:dyDescent="0.25">
      <c r="A74" s="227" t="s">
        <v>422</v>
      </c>
      <c r="B74" s="223">
        <v>25823</v>
      </c>
      <c r="C74" s="226" t="s">
        <v>71</v>
      </c>
      <c r="D74" s="786">
        <v>7000</v>
      </c>
      <c r="E74" s="786">
        <f>'4. PASTOS TOTAL'!N73</f>
        <v>5900</v>
      </c>
      <c r="F74" s="786">
        <v>13640</v>
      </c>
      <c r="G74" s="786">
        <v>1640</v>
      </c>
      <c r="H74" s="786">
        <f>'7. PRODUCION PORCICULTURA TOTAL'!AJ74</f>
        <v>330</v>
      </c>
      <c r="I74" s="786">
        <f>'10. AVICULTURA'!N73</f>
        <v>18980</v>
      </c>
      <c r="J74" s="786">
        <v>480</v>
      </c>
      <c r="K74" s="786">
        <v>3</v>
      </c>
      <c r="L74" s="786">
        <v>100</v>
      </c>
      <c r="M74" s="786" t="s">
        <v>145</v>
      </c>
      <c r="N74" s="786" t="s">
        <v>145</v>
      </c>
      <c r="O74" s="786">
        <v>40</v>
      </c>
      <c r="P74" s="786">
        <v>20</v>
      </c>
      <c r="Q74" s="786">
        <f>'10. AVICULTURA'!G73</f>
        <v>7200</v>
      </c>
      <c r="R74" s="786">
        <f>'10. AVICULTURA'!L73</f>
        <v>480</v>
      </c>
      <c r="S74" s="786">
        <f>'10. AVICULTURA'!M73</f>
        <v>11300</v>
      </c>
      <c r="T74" s="786">
        <f>'6. PRECIO LECHE PROMEDIO'!P74</f>
        <v>837.5</v>
      </c>
      <c r="U74" s="786">
        <f>'3.3. PRECIO PROMEDIO KG PIE'!O73</f>
        <v>4500</v>
      </c>
      <c r="V74" s="225">
        <f>'8.6. PRECIO PORCICULTURA'!P75</f>
        <v>8000</v>
      </c>
    </row>
    <row r="75" spans="1:22" outlineLevel="2" x14ac:dyDescent="0.25">
      <c r="A75" s="227" t="s">
        <v>422</v>
      </c>
      <c r="B75" s="223">
        <v>25871</v>
      </c>
      <c r="C75" s="226" t="s">
        <v>70</v>
      </c>
      <c r="D75" s="786">
        <v>3320</v>
      </c>
      <c r="E75" s="786">
        <f>'4. PASTOS TOTAL'!N74</f>
        <v>3165</v>
      </c>
      <c r="F75" s="786">
        <v>2420</v>
      </c>
      <c r="G75" s="786">
        <v>490</v>
      </c>
      <c r="H75" s="786">
        <f>'7. PRODUCION PORCICULTURA TOTAL'!AJ75</f>
        <v>872</v>
      </c>
      <c r="I75" s="786">
        <f>'10. AVICULTURA'!N74</f>
        <v>40000</v>
      </c>
      <c r="J75" s="786">
        <v>280</v>
      </c>
      <c r="K75" s="786">
        <v>25</v>
      </c>
      <c r="L75" s="786">
        <v>62</v>
      </c>
      <c r="M75" s="786">
        <v>10</v>
      </c>
      <c r="N75" s="786">
        <v>230</v>
      </c>
      <c r="O75" s="786">
        <v>50</v>
      </c>
      <c r="P75" s="786">
        <v>130</v>
      </c>
      <c r="Q75" s="786">
        <f>'10. AVICULTURA'!G74</f>
        <v>0</v>
      </c>
      <c r="R75" s="786">
        <f>'10. AVICULTURA'!L74</f>
        <v>0</v>
      </c>
      <c r="S75" s="786">
        <f>'10. AVICULTURA'!M74</f>
        <v>40000</v>
      </c>
      <c r="T75" s="786">
        <f>'6. PRECIO LECHE PROMEDIO'!P75</f>
        <v>800</v>
      </c>
      <c r="U75" s="786">
        <f>'3.3. PRECIO PROMEDIO KG PIE'!O74</f>
        <v>4383.333333333333</v>
      </c>
      <c r="V75" s="225">
        <f>'8.6. PRECIO PORCICULTURA'!P76</f>
        <v>4500</v>
      </c>
    </row>
    <row r="76" spans="1:22" ht="15.75" outlineLevel="2" thickBot="1" x14ac:dyDescent="0.3">
      <c r="A76" s="798" t="s">
        <v>422</v>
      </c>
      <c r="B76" s="223">
        <v>25885</v>
      </c>
      <c r="C76" s="795" t="s">
        <v>14</v>
      </c>
      <c r="D76" s="796">
        <v>71557</v>
      </c>
      <c r="E76" s="796">
        <f>'4. PASTOS TOTAL'!N75</f>
        <v>65216</v>
      </c>
      <c r="F76" s="796">
        <v>53992</v>
      </c>
      <c r="G76" s="796">
        <v>8578</v>
      </c>
      <c r="H76" s="796">
        <f>'7. PRODUCION PORCICULTURA TOTAL'!AJ76</f>
        <v>11297</v>
      </c>
      <c r="I76" s="796">
        <f>'10. AVICULTURA'!N75</f>
        <v>29760</v>
      </c>
      <c r="J76" s="796">
        <v>2950</v>
      </c>
      <c r="K76" s="796">
        <v>150</v>
      </c>
      <c r="L76" s="796">
        <v>2200</v>
      </c>
      <c r="M76" s="796">
        <v>262</v>
      </c>
      <c r="N76" s="796">
        <v>120</v>
      </c>
      <c r="O76" s="796">
        <v>557</v>
      </c>
      <c r="P76" s="796">
        <v>425</v>
      </c>
      <c r="Q76" s="796">
        <f>'10. AVICULTURA'!G75</f>
        <v>0</v>
      </c>
      <c r="R76" s="796">
        <f>'10. AVICULTURA'!L75</f>
        <v>4760</v>
      </c>
      <c r="S76" s="796">
        <f>'10. AVICULTURA'!M75</f>
        <v>25000</v>
      </c>
      <c r="T76" s="796">
        <f>'6. PRECIO LECHE PROMEDIO'!P76</f>
        <v>800</v>
      </c>
      <c r="U76" s="796">
        <f>'3.3. PRECIO PROMEDIO KG PIE'!O75</f>
        <v>4266.666666666667</v>
      </c>
      <c r="V76" s="797">
        <f>'8.6. PRECIO PORCICULTURA'!P77</f>
        <v>4791.666666666667</v>
      </c>
    </row>
    <row r="77" spans="1:22" ht="15.75" outlineLevel="1" thickBot="1" x14ac:dyDescent="0.3">
      <c r="A77" s="804" t="s">
        <v>545</v>
      </c>
      <c r="B77" s="778"/>
      <c r="C77" s="801"/>
      <c r="D77" s="802">
        <f t="shared" ref="D77:V77" si="8">SUBTOTAL(9,D69:D76)</f>
        <v>139738</v>
      </c>
      <c r="E77" s="802">
        <f t="shared" si="8"/>
        <v>144981</v>
      </c>
      <c r="F77" s="802">
        <f t="shared" si="8"/>
        <v>166811</v>
      </c>
      <c r="G77" s="802">
        <f t="shared" si="8"/>
        <v>21651</v>
      </c>
      <c r="H77" s="802">
        <f t="shared" si="8"/>
        <v>55079.5</v>
      </c>
      <c r="I77" s="802">
        <f t="shared" si="8"/>
        <v>15216190</v>
      </c>
      <c r="J77" s="802">
        <f t="shared" si="8"/>
        <v>12160</v>
      </c>
      <c r="K77" s="802">
        <f t="shared" si="8"/>
        <v>676</v>
      </c>
      <c r="L77" s="802">
        <f t="shared" si="8"/>
        <v>4570</v>
      </c>
      <c r="M77" s="802">
        <f t="shared" si="8"/>
        <v>338</v>
      </c>
      <c r="N77" s="802">
        <f t="shared" si="8"/>
        <v>1142</v>
      </c>
      <c r="O77" s="802">
        <f t="shared" si="8"/>
        <v>3014</v>
      </c>
      <c r="P77" s="802">
        <f t="shared" si="8"/>
        <v>1185</v>
      </c>
      <c r="Q77" s="802">
        <f t="shared" si="8"/>
        <v>14860100</v>
      </c>
      <c r="R77" s="802">
        <f t="shared" si="8"/>
        <v>74040</v>
      </c>
      <c r="S77" s="802">
        <f t="shared" si="8"/>
        <v>282050</v>
      </c>
      <c r="T77" s="802">
        <f t="shared" si="8"/>
        <v>7584.166666666667</v>
      </c>
      <c r="U77" s="802">
        <f t="shared" si="8"/>
        <v>35295.833333333328</v>
      </c>
      <c r="V77" s="803">
        <f t="shared" si="8"/>
        <v>38558.333333333336</v>
      </c>
    </row>
    <row r="78" spans="1:22" outlineLevel="2" x14ac:dyDescent="0.25">
      <c r="A78" s="793" t="s">
        <v>565</v>
      </c>
      <c r="B78" s="223">
        <v>25126</v>
      </c>
      <c r="C78" s="791" t="s">
        <v>60</v>
      </c>
      <c r="D78" s="792">
        <v>4196</v>
      </c>
      <c r="E78" s="792">
        <f>'4. PASTOS TOTAL'!N77</f>
        <v>603</v>
      </c>
      <c r="F78" s="792">
        <v>28303</v>
      </c>
      <c r="G78" s="792">
        <v>1998</v>
      </c>
      <c r="H78" s="792">
        <f>'7. PRODUCION PORCICULTURA TOTAL'!AJ78</f>
        <v>174</v>
      </c>
      <c r="I78" s="792">
        <f>'10. AVICULTURA'!N77</f>
        <v>483478</v>
      </c>
      <c r="J78" s="792">
        <v>575</v>
      </c>
      <c r="K78" s="792">
        <v>76</v>
      </c>
      <c r="L78" s="792">
        <v>38</v>
      </c>
      <c r="M78" s="792" t="s">
        <v>145</v>
      </c>
      <c r="N78" s="792">
        <v>265</v>
      </c>
      <c r="O78" s="792">
        <v>204</v>
      </c>
      <c r="P78" s="792">
        <v>102</v>
      </c>
      <c r="Q78" s="792">
        <f>'10. AVICULTURA'!G77</f>
        <v>144000</v>
      </c>
      <c r="R78" s="792">
        <f>'10. AVICULTURA'!L77</f>
        <v>336000</v>
      </c>
      <c r="S78" s="792">
        <f>'10. AVICULTURA'!M77</f>
        <v>3478</v>
      </c>
      <c r="T78" s="792">
        <f>'6. PRECIO LECHE PROMEDIO'!P78</f>
        <v>929.72727272727275</v>
      </c>
      <c r="U78" s="792">
        <f>'3.3. PRECIO PROMEDIO KG PIE'!O77</f>
        <v>3900</v>
      </c>
      <c r="V78" s="221">
        <f>'8.6. PRECIO PORCICULTURA'!P79</f>
        <v>4436.363636363636</v>
      </c>
    </row>
    <row r="79" spans="1:22" outlineLevel="2" x14ac:dyDescent="0.25">
      <c r="A79" s="227" t="s">
        <v>565</v>
      </c>
      <c r="B79" s="223">
        <v>25175</v>
      </c>
      <c r="C79" s="226" t="s">
        <v>61</v>
      </c>
      <c r="D79" s="786">
        <v>5765</v>
      </c>
      <c r="E79" s="786">
        <f>'4. PASTOS TOTAL'!N78</f>
        <v>1940</v>
      </c>
      <c r="F79" s="786">
        <v>32675</v>
      </c>
      <c r="G79" s="786">
        <v>1815</v>
      </c>
      <c r="H79" s="786">
        <f>'7. PRODUCION PORCICULTURA TOTAL'!AJ79</f>
        <v>48</v>
      </c>
      <c r="I79" s="786">
        <f>'10. AVICULTURA'!N78</f>
        <v>5625</v>
      </c>
      <c r="J79" s="786">
        <v>52</v>
      </c>
      <c r="K79" s="786" t="s">
        <v>145</v>
      </c>
      <c r="L79" s="786" t="s">
        <v>145</v>
      </c>
      <c r="M79" s="786">
        <v>1</v>
      </c>
      <c r="N79" s="786" t="s">
        <v>145</v>
      </c>
      <c r="O79" s="786">
        <v>56</v>
      </c>
      <c r="P79" s="786">
        <v>94</v>
      </c>
      <c r="Q79" s="786">
        <f>'10. AVICULTURA'!G78</f>
        <v>0</v>
      </c>
      <c r="R79" s="786">
        <f>'10. AVICULTURA'!L78</f>
        <v>0</v>
      </c>
      <c r="S79" s="786">
        <f>'10. AVICULTURA'!M78</f>
        <v>5625</v>
      </c>
      <c r="T79" s="786">
        <f>'6. PRECIO LECHE PROMEDIO'!P79</f>
        <v>837.5</v>
      </c>
      <c r="U79" s="786">
        <f>'3.3. PRECIO PROMEDIO KG PIE'!O78</f>
        <v>3762.5</v>
      </c>
      <c r="V79" s="225" t="str">
        <f>'8.6. PRECIO PORCICULTURA'!P80</f>
        <v/>
      </c>
    </row>
    <row r="80" spans="1:22" outlineLevel="2" x14ac:dyDescent="0.25">
      <c r="A80" s="227" t="s">
        <v>565</v>
      </c>
      <c r="B80" s="223">
        <v>25200</v>
      </c>
      <c r="C80" s="226" t="s">
        <v>62</v>
      </c>
      <c r="D80" s="786">
        <v>13181</v>
      </c>
      <c r="E80" s="786">
        <f>'4. PASTOS TOTAL'!N79</f>
        <v>8950</v>
      </c>
      <c r="F80" s="786">
        <v>81709</v>
      </c>
      <c r="G80" s="786">
        <v>6047</v>
      </c>
      <c r="H80" s="786">
        <f>'7. PRODUCION PORCICULTURA TOTAL'!AJ80</f>
        <v>12214.6</v>
      </c>
      <c r="I80" s="786">
        <f>'10. AVICULTURA'!N79</f>
        <v>137000</v>
      </c>
      <c r="J80" s="786">
        <v>350</v>
      </c>
      <c r="K80" s="786">
        <v>40</v>
      </c>
      <c r="L80" s="786">
        <v>8</v>
      </c>
      <c r="M80" s="786">
        <v>35</v>
      </c>
      <c r="N80" s="786">
        <v>1500</v>
      </c>
      <c r="O80" s="786">
        <v>3300</v>
      </c>
      <c r="P80" s="786">
        <v>70</v>
      </c>
      <c r="Q80" s="786">
        <f>'10. AVICULTURA'!G79</f>
        <v>6400</v>
      </c>
      <c r="R80" s="786">
        <f>'10. AVICULTURA'!L79</f>
        <v>105600</v>
      </c>
      <c r="S80" s="786">
        <f>'10. AVICULTURA'!M79</f>
        <v>25000</v>
      </c>
      <c r="T80" s="786">
        <f>'6. PRECIO LECHE PROMEDIO'!P80</f>
        <v>894.16666666666663</v>
      </c>
      <c r="U80" s="786">
        <f>'3.3. PRECIO PROMEDIO KG PIE'!O79</f>
        <v>4385.5</v>
      </c>
      <c r="V80" s="225" t="str">
        <f>'8.6. PRECIO PORCICULTURA'!P81</f>
        <v/>
      </c>
    </row>
    <row r="81" spans="1:22" outlineLevel="2" x14ac:dyDescent="0.25">
      <c r="A81" s="227" t="s">
        <v>565</v>
      </c>
      <c r="B81" s="223">
        <v>25214</v>
      </c>
      <c r="C81" s="226" t="s">
        <v>63</v>
      </c>
      <c r="D81" s="786">
        <v>3940</v>
      </c>
      <c r="E81" s="786">
        <f>'4. PASTOS TOTAL'!N80</f>
        <v>1322</v>
      </c>
      <c r="F81" s="786">
        <v>23320</v>
      </c>
      <c r="G81" s="786">
        <v>2130</v>
      </c>
      <c r="H81" s="786">
        <f>'7. PRODUCION PORCICULTURA TOTAL'!AJ81</f>
        <v>690</v>
      </c>
      <c r="I81" s="786">
        <f>'10. AVICULTURA'!N80</f>
        <v>328500</v>
      </c>
      <c r="J81" s="786">
        <v>300</v>
      </c>
      <c r="K81" s="786">
        <v>10</v>
      </c>
      <c r="L81" s="786">
        <v>10</v>
      </c>
      <c r="M81" s="786" t="s">
        <v>145</v>
      </c>
      <c r="N81" s="786">
        <v>800</v>
      </c>
      <c r="O81" s="786">
        <v>350</v>
      </c>
      <c r="P81" s="786">
        <v>200</v>
      </c>
      <c r="Q81" s="786">
        <f>'10. AVICULTURA'!G80</f>
        <v>85000</v>
      </c>
      <c r="R81" s="786">
        <f>'10. AVICULTURA'!L80</f>
        <v>240000</v>
      </c>
      <c r="S81" s="786">
        <f>'10. AVICULTURA'!M80</f>
        <v>3500</v>
      </c>
      <c r="T81" s="786">
        <f>'6. PRECIO LECHE PROMEDIO'!P81</f>
        <v>912.5</v>
      </c>
      <c r="U81" s="786">
        <f>'3.3. PRECIO PROMEDIO KG PIE'!O80</f>
        <v>3858.3333333333335</v>
      </c>
      <c r="V81" s="225">
        <f>'8.6. PRECIO PORCICULTURA'!P82</f>
        <v>5083.333333333333</v>
      </c>
    </row>
    <row r="82" spans="1:22" outlineLevel="2" x14ac:dyDescent="0.25">
      <c r="A82" s="227" t="s">
        <v>565</v>
      </c>
      <c r="B82" s="223">
        <v>25295</v>
      </c>
      <c r="C82" s="226" t="s">
        <v>588</v>
      </c>
      <c r="D82" s="786">
        <v>8055</v>
      </c>
      <c r="E82" s="786">
        <f>'4. PASTOS TOTAL'!N81</f>
        <v>2080</v>
      </c>
      <c r="F82" s="786">
        <v>21590</v>
      </c>
      <c r="G82" s="786">
        <v>1650</v>
      </c>
      <c r="H82" s="786">
        <f>'7. PRODUCION PORCICULTURA TOTAL'!AJ82</f>
        <v>780</v>
      </c>
      <c r="I82" s="786">
        <f>'10. AVICULTURA'!N81</f>
        <v>951500</v>
      </c>
      <c r="J82" s="786">
        <v>180</v>
      </c>
      <c r="K82" s="786">
        <v>20</v>
      </c>
      <c r="L82" s="786">
        <v>12</v>
      </c>
      <c r="M82" s="786">
        <v>10</v>
      </c>
      <c r="N82" s="786">
        <v>500</v>
      </c>
      <c r="O82" s="786">
        <v>400</v>
      </c>
      <c r="P82" s="786">
        <v>50</v>
      </c>
      <c r="Q82" s="786">
        <f>'10. AVICULTURA'!G81</f>
        <v>600000</v>
      </c>
      <c r="R82" s="786">
        <f>'10. AVICULTURA'!L81</f>
        <v>350000</v>
      </c>
      <c r="S82" s="786">
        <f>'10. AVICULTURA'!M81</f>
        <v>1500</v>
      </c>
      <c r="T82" s="786">
        <f>'6. PRECIO LECHE PROMEDIO'!P82</f>
        <v>994.16666666666663</v>
      </c>
      <c r="U82" s="786">
        <f>'3.3. PRECIO PROMEDIO KG PIE'!O81</f>
        <v>7500</v>
      </c>
      <c r="V82" s="225" t="str">
        <f>'8.6. PRECIO PORCICULTURA'!P83</f>
        <v/>
      </c>
    </row>
    <row r="83" spans="1:22" outlineLevel="2" x14ac:dyDescent="0.25">
      <c r="A83" s="227" t="s">
        <v>565</v>
      </c>
      <c r="B83" s="223">
        <v>25486</v>
      </c>
      <c r="C83" s="226" t="s">
        <v>65</v>
      </c>
      <c r="D83" s="786">
        <v>14162</v>
      </c>
      <c r="E83" s="786">
        <f>'4. PASTOS TOTAL'!N82</f>
        <v>7130</v>
      </c>
      <c r="F83" s="786">
        <v>101300</v>
      </c>
      <c r="G83" s="786">
        <v>7700</v>
      </c>
      <c r="H83" s="786">
        <f>'7. PRODUCION PORCICULTURA TOTAL'!AJ83</f>
        <v>6450</v>
      </c>
      <c r="I83" s="786">
        <f>'10. AVICULTURA'!N82</f>
        <v>1670000</v>
      </c>
      <c r="J83" s="786">
        <v>1600</v>
      </c>
      <c r="K83" s="786">
        <v>60</v>
      </c>
      <c r="L83" s="786">
        <v>5</v>
      </c>
      <c r="M83" s="786">
        <v>10</v>
      </c>
      <c r="N83" s="786">
        <v>2200</v>
      </c>
      <c r="O83" s="786">
        <v>1600</v>
      </c>
      <c r="P83" s="786">
        <v>600</v>
      </c>
      <c r="Q83" s="786">
        <f>'10. AVICULTURA'!G82</f>
        <v>1330000</v>
      </c>
      <c r="R83" s="786">
        <f>'10. AVICULTURA'!L82</f>
        <v>320000</v>
      </c>
      <c r="S83" s="786">
        <f>'10. AVICULTURA'!M82</f>
        <v>20000</v>
      </c>
      <c r="T83" s="786">
        <f>'6. PRECIO LECHE PROMEDIO'!P83</f>
        <v>980</v>
      </c>
      <c r="U83" s="786">
        <f>'3.3. PRECIO PROMEDIO KG PIE'!O82</f>
        <v>5500</v>
      </c>
      <c r="V83" s="225">
        <f>'8.6. PRECIO PORCICULTURA'!P84</f>
        <v>5000</v>
      </c>
    </row>
    <row r="84" spans="1:22" outlineLevel="2" x14ac:dyDescent="0.25">
      <c r="A84" s="227" t="s">
        <v>565</v>
      </c>
      <c r="B84" s="223">
        <v>25758</v>
      </c>
      <c r="C84" s="226" t="s">
        <v>66</v>
      </c>
      <c r="D84" s="786">
        <v>14146</v>
      </c>
      <c r="E84" s="786">
        <f>'4. PASTOS TOTAL'!N83</f>
        <v>7400</v>
      </c>
      <c r="F84" s="786">
        <v>121934</v>
      </c>
      <c r="G84" s="786">
        <v>6668</v>
      </c>
      <c r="H84" s="786">
        <f>'7. PRODUCION PORCICULTURA TOTAL'!AJ84</f>
        <v>470</v>
      </c>
      <c r="I84" s="786">
        <f>'10. AVICULTURA'!N83</f>
        <v>236400</v>
      </c>
      <c r="J84" s="786">
        <v>1040</v>
      </c>
      <c r="K84" s="786">
        <v>35</v>
      </c>
      <c r="L84" s="786">
        <v>10</v>
      </c>
      <c r="M84" s="786">
        <v>35</v>
      </c>
      <c r="N84" s="786">
        <v>320</v>
      </c>
      <c r="O84" s="786">
        <v>50</v>
      </c>
      <c r="P84" s="786" t="s">
        <v>145</v>
      </c>
      <c r="Q84" s="786">
        <f>'10. AVICULTURA'!G83</f>
        <v>144000</v>
      </c>
      <c r="R84" s="786">
        <f>'10. AVICULTURA'!L83</f>
        <v>84900</v>
      </c>
      <c r="S84" s="786">
        <f>'10. AVICULTURA'!M83</f>
        <v>7500</v>
      </c>
      <c r="T84" s="786">
        <f>'6. PRECIO LECHE PROMEDIO'!P84</f>
        <v>976.66666666666663</v>
      </c>
      <c r="U84" s="786">
        <f>'3.3. PRECIO PROMEDIO KG PIE'!O83</f>
        <v>2758.3333333333335</v>
      </c>
      <c r="V84" s="225">
        <f>'8.6. PRECIO PORCICULTURA'!P85</f>
        <v>3600</v>
      </c>
    </row>
    <row r="85" spans="1:22" outlineLevel="2" x14ac:dyDescent="0.25">
      <c r="A85" s="227" t="s">
        <v>565</v>
      </c>
      <c r="B85" s="223">
        <v>25785</v>
      </c>
      <c r="C85" s="226" t="s">
        <v>587</v>
      </c>
      <c r="D85" s="786">
        <v>9626</v>
      </c>
      <c r="E85" s="786">
        <f>'4. PASTOS TOTAL'!N84</f>
        <v>3985</v>
      </c>
      <c r="F85" s="786">
        <v>35144</v>
      </c>
      <c r="G85" s="786">
        <v>2443</v>
      </c>
      <c r="H85" s="786">
        <f>'7. PRODUCION PORCICULTURA TOTAL'!AJ85</f>
        <v>650</v>
      </c>
      <c r="I85" s="786">
        <f>'10. AVICULTURA'!N84</f>
        <v>120000</v>
      </c>
      <c r="J85" s="786">
        <v>1710</v>
      </c>
      <c r="K85" s="786">
        <v>22</v>
      </c>
      <c r="L85" s="786">
        <v>12</v>
      </c>
      <c r="M85" s="786">
        <v>16</v>
      </c>
      <c r="N85" s="786">
        <v>250</v>
      </c>
      <c r="O85" s="786">
        <v>220</v>
      </c>
      <c r="P85" s="786">
        <v>515</v>
      </c>
      <c r="Q85" s="786">
        <f>'10. AVICULTURA'!G84</f>
        <v>35000</v>
      </c>
      <c r="R85" s="786">
        <f>'10. AVICULTURA'!L84</f>
        <v>70000</v>
      </c>
      <c r="S85" s="786">
        <f>'10. AVICULTURA'!M84</f>
        <v>15000</v>
      </c>
      <c r="T85" s="786">
        <f>'6. PRECIO LECHE PROMEDIO'!P85</f>
        <v>975</v>
      </c>
      <c r="U85" s="786">
        <f>'3.3. PRECIO PROMEDIO KG PIE'!O84</f>
        <v>3506.6666666666665</v>
      </c>
      <c r="V85" s="225" t="str">
        <f>'8.6. PRECIO PORCICULTURA'!P86</f>
        <v/>
      </c>
    </row>
    <row r="86" spans="1:22" outlineLevel="2" x14ac:dyDescent="0.25">
      <c r="A86" s="227" t="s">
        <v>418</v>
      </c>
      <c r="B86" s="223">
        <v>25799</v>
      </c>
      <c r="C86" s="226" t="s">
        <v>68</v>
      </c>
      <c r="D86" s="786">
        <v>19418</v>
      </c>
      <c r="E86" s="786">
        <f>'4. PASTOS TOTAL'!N85</f>
        <v>5772</v>
      </c>
      <c r="F86" s="786">
        <v>111331</v>
      </c>
      <c r="G86" s="786">
        <v>8889</v>
      </c>
      <c r="H86" s="786">
        <f>'7. PRODUCION PORCICULTURA TOTAL'!AJ86</f>
        <v>950</v>
      </c>
      <c r="I86" s="786">
        <f>'10. AVICULTURA'!N85</f>
        <v>39800</v>
      </c>
      <c r="J86" s="786">
        <v>4300</v>
      </c>
      <c r="K86" s="786">
        <v>60</v>
      </c>
      <c r="L86" s="786">
        <v>25</v>
      </c>
      <c r="M86" s="786">
        <v>8</v>
      </c>
      <c r="N86" s="786">
        <v>2500</v>
      </c>
      <c r="O86" s="786">
        <v>410</v>
      </c>
      <c r="P86" s="786">
        <v>190</v>
      </c>
      <c r="Q86" s="786">
        <f>'10. AVICULTURA'!G85</f>
        <v>800</v>
      </c>
      <c r="R86" s="786">
        <f>'10. AVICULTURA'!L85</f>
        <v>37500</v>
      </c>
      <c r="S86" s="786">
        <f>'10. AVICULTURA'!M85</f>
        <v>1500</v>
      </c>
      <c r="T86" s="786">
        <f>'6. PRECIO LECHE PROMEDIO'!P86</f>
        <v>915.16666666666663</v>
      </c>
      <c r="U86" s="786">
        <f>'3.3. PRECIO PROMEDIO KG PIE'!O85</f>
        <v>4069.1666666666665</v>
      </c>
      <c r="V86" s="225">
        <f>'8.6. PRECIO PORCICULTURA'!P87</f>
        <v>4344.166666666667</v>
      </c>
    </row>
    <row r="87" spans="1:22" outlineLevel="2" x14ac:dyDescent="0.25">
      <c r="A87" s="227" t="s">
        <v>418</v>
      </c>
      <c r="B87" s="223">
        <v>25817</v>
      </c>
      <c r="C87" s="226" t="s">
        <v>13</v>
      </c>
      <c r="D87" s="786">
        <v>8631</v>
      </c>
      <c r="E87" s="786">
        <f>'4. PASTOS TOTAL'!N86</f>
        <v>3460</v>
      </c>
      <c r="F87" s="786">
        <v>104000</v>
      </c>
      <c r="G87" s="786">
        <v>4500</v>
      </c>
      <c r="H87" s="786">
        <f>'7. PRODUCION PORCICULTURA TOTAL'!AJ87</f>
        <v>1567.2</v>
      </c>
      <c r="I87" s="786">
        <f>'10. AVICULTURA'!N86</f>
        <v>645000</v>
      </c>
      <c r="J87" s="786">
        <v>414</v>
      </c>
      <c r="K87" s="786">
        <v>20</v>
      </c>
      <c r="L87" s="786">
        <v>9</v>
      </c>
      <c r="M87" s="786" t="s">
        <v>145</v>
      </c>
      <c r="N87" s="786">
        <v>1012</v>
      </c>
      <c r="O87" s="786">
        <v>110</v>
      </c>
      <c r="P87" s="786">
        <v>286</v>
      </c>
      <c r="Q87" s="786">
        <f>'10. AVICULTURA'!G86</f>
        <v>480000</v>
      </c>
      <c r="R87" s="786">
        <f>'10. AVICULTURA'!L86</f>
        <v>160000</v>
      </c>
      <c r="S87" s="786">
        <f>'10. AVICULTURA'!M86</f>
        <v>5000</v>
      </c>
      <c r="T87" s="786">
        <f>'6. PRECIO LECHE PROMEDIO'!P87</f>
        <v>1058.3333333333333</v>
      </c>
      <c r="U87" s="786">
        <f>'3.3. PRECIO PROMEDIO KG PIE'!O86</f>
        <v>4500</v>
      </c>
      <c r="V87" s="225">
        <f>'8.6. PRECIO PORCICULTURA'!P88</f>
        <v>6341.666666666667</v>
      </c>
    </row>
    <row r="88" spans="1:22" ht="15.75" outlineLevel="2" thickBot="1" x14ac:dyDescent="0.3">
      <c r="A88" s="798" t="s">
        <v>418</v>
      </c>
      <c r="B88" s="223">
        <v>25899</v>
      </c>
      <c r="C88" s="795" t="s">
        <v>69</v>
      </c>
      <c r="D88" s="796">
        <v>23491</v>
      </c>
      <c r="E88" s="796">
        <f>'4. PASTOS TOTAL'!N87</f>
        <v>10161</v>
      </c>
      <c r="F88" s="796">
        <v>267992</v>
      </c>
      <c r="G88" s="796">
        <v>12730</v>
      </c>
      <c r="H88" s="796">
        <f>'7. PRODUCION PORCICULTURA TOTAL'!AJ88</f>
        <v>4216</v>
      </c>
      <c r="I88" s="796">
        <f>'10. AVICULTURA'!N87</f>
        <v>32240</v>
      </c>
      <c r="J88" s="796">
        <v>940</v>
      </c>
      <c r="K88" s="796">
        <v>70</v>
      </c>
      <c r="L88" s="796">
        <v>20</v>
      </c>
      <c r="M88" s="796">
        <v>11</v>
      </c>
      <c r="N88" s="796">
        <v>140</v>
      </c>
      <c r="O88" s="796">
        <v>1670</v>
      </c>
      <c r="P88" s="796">
        <v>150</v>
      </c>
      <c r="Q88" s="796">
        <f>'10. AVICULTURA'!G87</f>
        <v>1440</v>
      </c>
      <c r="R88" s="796">
        <f>'10. AVICULTURA'!L87</f>
        <v>24000</v>
      </c>
      <c r="S88" s="796">
        <f>'10. AVICULTURA'!M87</f>
        <v>6800</v>
      </c>
      <c r="T88" s="796">
        <f>'6. PRECIO LECHE PROMEDIO'!P88</f>
        <v>1010</v>
      </c>
      <c r="U88" s="796">
        <f>'3.3. PRECIO PROMEDIO KG PIE'!O87</f>
        <v>4500</v>
      </c>
      <c r="V88" s="797">
        <f>'8.6. PRECIO PORCICULTURA'!P89</f>
        <v>4900</v>
      </c>
    </row>
    <row r="89" spans="1:22" ht="15.75" outlineLevel="1" thickBot="1" x14ac:dyDescent="0.3">
      <c r="A89" s="804" t="s">
        <v>586</v>
      </c>
      <c r="B89" s="778"/>
      <c r="C89" s="801"/>
      <c r="D89" s="802">
        <f t="shared" ref="D89:V89" si="9">SUBTOTAL(9,D78:D88)</f>
        <v>124611</v>
      </c>
      <c r="E89" s="802">
        <f t="shared" si="9"/>
        <v>52803</v>
      </c>
      <c r="F89" s="802">
        <f t="shared" si="9"/>
        <v>929298</v>
      </c>
      <c r="G89" s="802">
        <f t="shared" si="9"/>
        <v>56570</v>
      </c>
      <c r="H89" s="802">
        <f t="shared" si="9"/>
        <v>28209.8</v>
      </c>
      <c r="I89" s="802">
        <f t="shared" si="9"/>
        <v>4649543</v>
      </c>
      <c r="J89" s="802">
        <f t="shared" si="9"/>
        <v>11461</v>
      </c>
      <c r="K89" s="802">
        <f t="shared" si="9"/>
        <v>413</v>
      </c>
      <c r="L89" s="802">
        <f t="shared" si="9"/>
        <v>149</v>
      </c>
      <c r="M89" s="802">
        <f t="shared" si="9"/>
        <v>126</v>
      </c>
      <c r="N89" s="802">
        <f t="shared" si="9"/>
        <v>9487</v>
      </c>
      <c r="O89" s="802">
        <f t="shared" si="9"/>
        <v>8370</v>
      </c>
      <c r="P89" s="802">
        <f t="shared" si="9"/>
        <v>2257</v>
      </c>
      <c r="Q89" s="802">
        <f t="shared" si="9"/>
        <v>2826640</v>
      </c>
      <c r="R89" s="802">
        <f t="shared" si="9"/>
        <v>1728000</v>
      </c>
      <c r="S89" s="802">
        <f t="shared" si="9"/>
        <v>94903</v>
      </c>
      <c r="T89" s="802">
        <f t="shared" si="9"/>
        <v>10483.227272727274</v>
      </c>
      <c r="U89" s="802">
        <f t="shared" si="9"/>
        <v>48240.5</v>
      </c>
      <c r="V89" s="803">
        <f t="shared" si="9"/>
        <v>33705.530303030304</v>
      </c>
    </row>
    <row r="90" spans="1:22" outlineLevel="2" x14ac:dyDescent="0.25">
      <c r="A90" s="793" t="s">
        <v>417</v>
      </c>
      <c r="B90" s="223">
        <v>25099</v>
      </c>
      <c r="C90" s="791" t="s">
        <v>59</v>
      </c>
      <c r="D90" s="792">
        <v>6654</v>
      </c>
      <c r="E90" s="792">
        <f>'4. PASTOS TOTAL'!N89</f>
        <v>5150</v>
      </c>
      <c r="F90" s="792">
        <v>25200</v>
      </c>
      <c r="G90" s="792">
        <v>1540</v>
      </c>
      <c r="H90" s="792">
        <f>'7. PRODUCION PORCICULTURA TOTAL'!AJ90</f>
        <v>2014.6</v>
      </c>
      <c r="I90" s="792">
        <f>'10. AVICULTURA'!N89</f>
        <v>2513380</v>
      </c>
      <c r="J90" s="792">
        <v>290</v>
      </c>
      <c r="K90" s="792">
        <v>4</v>
      </c>
      <c r="L90" s="792">
        <v>2</v>
      </c>
      <c r="M90" s="792" t="s">
        <v>145</v>
      </c>
      <c r="N90" s="792">
        <v>80</v>
      </c>
      <c r="O90" s="792">
        <v>110</v>
      </c>
      <c r="P90" s="792">
        <v>5</v>
      </c>
      <c r="Q90" s="792">
        <f>'10. AVICULTURA'!G89</f>
        <v>1950000</v>
      </c>
      <c r="R90" s="792">
        <f>'10. AVICULTURA'!L89</f>
        <v>562000</v>
      </c>
      <c r="S90" s="792">
        <f>'10. AVICULTURA'!M89</f>
        <v>1380</v>
      </c>
      <c r="T90" s="792">
        <f>'6. PRECIO LECHE PROMEDIO'!P90</f>
        <v>960</v>
      </c>
      <c r="U90" s="792">
        <f>'3.3. PRECIO PROMEDIO KG PIE'!O89</f>
        <v>4000</v>
      </c>
      <c r="V90" s="221">
        <f>'8.6. PRECIO PORCICULTURA'!P91</f>
        <v>5454.166666666667</v>
      </c>
    </row>
    <row r="91" spans="1:22" outlineLevel="2" x14ac:dyDescent="0.25">
      <c r="A91" s="228" t="s">
        <v>417</v>
      </c>
      <c r="B91" s="223">
        <v>25260</v>
      </c>
      <c r="C91" s="224" t="s">
        <v>585</v>
      </c>
      <c r="D91" s="786">
        <v>11330</v>
      </c>
      <c r="E91" s="786">
        <f>'4. PASTOS TOTAL'!N90</f>
        <v>4283</v>
      </c>
      <c r="F91" s="786">
        <v>84425</v>
      </c>
      <c r="G91" s="786">
        <v>4441</v>
      </c>
      <c r="H91" s="786">
        <f>'7. PRODUCION PORCICULTURA TOTAL'!AJ91</f>
        <v>954</v>
      </c>
      <c r="I91" s="786">
        <f>'10. AVICULTURA'!N90</f>
        <v>484698</v>
      </c>
      <c r="J91" s="786">
        <v>480</v>
      </c>
      <c r="K91" s="786">
        <v>25</v>
      </c>
      <c r="L91" s="786">
        <v>12</v>
      </c>
      <c r="M91" s="786" t="s">
        <v>145</v>
      </c>
      <c r="N91" s="786">
        <v>380</v>
      </c>
      <c r="O91" s="786">
        <v>126</v>
      </c>
      <c r="P91" s="786">
        <v>480</v>
      </c>
      <c r="Q91" s="786">
        <f>'10. AVICULTURA'!G90</f>
        <v>270000</v>
      </c>
      <c r="R91" s="786">
        <f>'10. AVICULTURA'!L90</f>
        <v>214038</v>
      </c>
      <c r="S91" s="786">
        <f>'10. AVICULTURA'!M90</f>
        <v>660</v>
      </c>
      <c r="T91" s="786">
        <f>'6. PRECIO LECHE PROMEDIO'!P91</f>
        <v>1053.3333333333333</v>
      </c>
      <c r="U91" s="786">
        <f>'3.3. PRECIO PROMEDIO KG PIE'!O90</f>
        <v>4389.818181818182</v>
      </c>
      <c r="V91" s="225" t="str">
        <f>'8.6. PRECIO PORCICULTURA'!P92</f>
        <v/>
      </c>
    </row>
    <row r="92" spans="1:22" outlineLevel="2" x14ac:dyDescent="0.25">
      <c r="A92" s="228" t="s">
        <v>417</v>
      </c>
      <c r="B92" s="223">
        <v>25269</v>
      </c>
      <c r="C92" s="224" t="s">
        <v>57</v>
      </c>
      <c r="D92" s="786">
        <v>18220</v>
      </c>
      <c r="E92" s="786">
        <f>'4. PASTOS TOTAL'!N91</f>
        <v>11400</v>
      </c>
      <c r="F92" s="786">
        <v>203910</v>
      </c>
      <c r="G92" s="786">
        <v>9617</v>
      </c>
      <c r="H92" s="786">
        <f>'7. PRODUCION PORCICULTURA TOTAL'!AJ92</f>
        <v>51957</v>
      </c>
      <c r="I92" s="786">
        <f>'10. AVICULTURA'!N91</f>
        <v>6278164</v>
      </c>
      <c r="J92" s="786">
        <v>1280</v>
      </c>
      <c r="K92" s="786">
        <v>82</v>
      </c>
      <c r="L92" s="786">
        <v>15</v>
      </c>
      <c r="M92" s="786">
        <v>8</v>
      </c>
      <c r="N92" s="786">
        <v>520</v>
      </c>
      <c r="O92" s="786">
        <v>370</v>
      </c>
      <c r="P92" s="786">
        <v>220</v>
      </c>
      <c r="Q92" s="786">
        <f>'10. AVICULTURA'!G91</f>
        <v>6210000</v>
      </c>
      <c r="R92" s="786">
        <f>'10. AVICULTURA'!L91</f>
        <v>68000</v>
      </c>
      <c r="S92" s="786">
        <f>'10. AVICULTURA'!M91</f>
        <v>164</v>
      </c>
      <c r="T92" s="786">
        <f>'6. PRECIO LECHE PROMEDIO'!P92</f>
        <v>950</v>
      </c>
      <c r="U92" s="786">
        <f>'3.3. PRECIO PROMEDIO KG PIE'!O91</f>
        <v>4750</v>
      </c>
      <c r="V92" s="225">
        <f>'8.6. PRECIO PORCICULTURA'!P93</f>
        <v>4900</v>
      </c>
    </row>
    <row r="93" spans="1:22" outlineLevel="2" x14ac:dyDescent="0.25">
      <c r="A93" s="228" t="s">
        <v>417</v>
      </c>
      <c r="B93" s="223">
        <v>25286</v>
      </c>
      <c r="C93" s="224" t="s">
        <v>56</v>
      </c>
      <c r="D93" s="786">
        <v>9942</v>
      </c>
      <c r="E93" s="786">
        <f>'4. PASTOS TOTAL'!N92</f>
        <v>3648</v>
      </c>
      <c r="F93" s="786">
        <v>158920</v>
      </c>
      <c r="G93" s="786">
        <v>5516</v>
      </c>
      <c r="H93" s="786">
        <f>'7. PRODUCION PORCICULTURA TOTAL'!AJ93</f>
        <v>122</v>
      </c>
      <c r="I93" s="786">
        <f>'10. AVICULTURA'!N92</f>
        <v>752780</v>
      </c>
      <c r="J93" s="786">
        <v>689</v>
      </c>
      <c r="K93" s="786">
        <v>21</v>
      </c>
      <c r="L93" s="786">
        <v>26</v>
      </c>
      <c r="M93" s="786">
        <v>140</v>
      </c>
      <c r="N93" s="786">
        <v>130</v>
      </c>
      <c r="O93" s="786">
        <v>195</v>
      </c>
      <c r="P93" s="786">
        <v>88</v>
      </c>
      <c r="Q93" s="786">
        <f>'10. AVICULTURA'!G92</f>
        <v>750000</v>
      </c>
      <c r="R93" s="786">
        <f>'10. AVICULTURA'!L92</f>
        <v>780</v>
      </c>
      <c r="S93" s="786">
        <f>'10. AVICULTURA'!M92</f>
        <v>2000</v>
      </c>
      <c r="T93" s="786">
        <f>'6. PRECIO LECHE PROMEDIO'!P93</f>
        <v>996.66666666666663</v>
      </c>
      <c r="U93" s="786">
        <f>'3.3. PRECIO PROMEDIO KG PIE'!O92</f>
        <v>4966.666666666667</v>
      </c>
      <c r="V93" s="225">
        <f>'8.6. PRECIO PORCICULTURA'!P94</f>
        <v>4913.333333333333</v>
      </c>
    </row>
    <row r="94" spans="1:22" outlineLevel="2" x14ac:dyDescent="0.25">
      <c r="A94" s="228" t="s">
        <v>417</v>
      </c>
      <c r="B94" s="223" t="s">
        <v>622</v>
      </c>
      <c r="C94" s="224" t="s">
        <v>55</v>
      </c>
      <c r="D94" s="786">
        <v>15392</v>
      </c>
      <c r="E94" s="786">
        <f>'4. PASTOS TOTAL'!N93</f>
        <v>4755</v>
      </c>
      <c r="F94" s="786">
        <v>128064</v>
      </c>
      <c r="G94" s="786">
        <v>7360</v>
      </c>
      <c r="H94" s="786">
        <f>'7. PRODUCION PORCICULTURA TOTAL'!AJ94</f>
        <v>3725</v>
      </c>
      <c r="I94" s="786">
        <f>'10. AVICULTURA'!N93</f>
        <v>762130</v>
      </c>
      <c r="J94" s="786">
        <v>1443</v>
      </c>
      <c r="K94" s="786">
        <v>110</v>
      </c>
      <c r="L94" s="786">
        <v>30</v>
      </c>
      <c r="M94" s="786">
        <v>20</v>
      </c>
      <c r="N94" s="786">
        <v>320</v>
      </c>
      <c r="O94" s="786">
        <v>200</v>
      </c>
      <c r="P94" s="786">
        <v>150</v>
      </c>
      <c r="Q94" s="786">
        <f>'10. AVICULTURA'!G93</f>
        <v>600000</v>
      </c>
      <c r="R94" s="786">
        <f>'10. AVICULTURA'!L93</f>
        <v>160000</v>
      </c>
      <c r="S94" s="786">
        <f>'10. AVICULTURA'!M93</f>
        <v>2130</v>
      </c>
      <c r="T94" s="786">
        <f>'6. PRECIO LECHE PROMEDIO'!P94</f>
        <v>941.66666666666663</v>
      </c>
      <c r="U94" s="786">
        <f>'3.3. PRECIO PROMEDIO KG PIE'!O93</f>
        <v>4525.9264069264073</v>
      </c>
      <c r="V94" s="225">
        <f>'8.6. PRECIO PORCICULTURA'!P95</f>
        <v>4973.75</v>
      </c>
    </row>
    <row r="95" spans="1:22" outlineLevel="2" x14ac:dyDescent="0.25">
      <c r="A95" s="228" t="s">
        <v>417</v>
      </c>
      <c r="B95" s="223" t="s">
        <v>623</v>
      </c>
      <c r="C95" s="224" t="s">
        <v>54</v>
      </c>
      <c r="D95" s="786">
        <v>7250</v>
      </c>
      <c r="E95" s="786">
        <f>'4. PASTOS TOTAL'!N94</f>
        <v>3350</v>
      </c>
      <c r="F95" s="786">
        <v>47480</v>
      </c>
      <c r="G95" s="786">
        <v>2920</v>
      </c>
      <c r="H95" s="786">
        <f>'7. PRODUCION PORCICULTURA TOTAL'!AJ95</f>
        <v>420</v>
      </c>
      <c r="I95" s="786">
        <f>'10. AVICULTURA'!N94</f>
        <v>3250</v>
      </c>
      <c r="J95" s="786">
        <v>430</v>
      </c>
      <c r="K95" s="786" t="s">
        <v>145</v>
      </c>
      <c r="L95" s="786" t="s">
        <v>145</v>
      </c>
      <c r="M95" s="786" t="s">
        <v>145</v>
      </c>
      <c r="N95" s="786" t="s">
        <v>145</v>
      </c>
      <c r="O95" s="786">
        <v>300</v>
      </c>
      <c r="P95" s="786">
        <v>40</v>
      </c>
      <c r="Q95" s="786">
        <f>'10. AVICULTURA'!G94</f>
        <v>0</v>
      </c>
      <c r="R95" s="786">
        <f>'10. AVICULTURA'!L94</f>
        <v>0</v>
      </c>
      <c r="S95" s="786">
        <f>'10. AVICULTURA'!M94</f>
        <v>3250</v>
      </c>
      <c r="T95" s="786">
        <f>'6. PRECIO LECHE PROMEDIO'!P95</f>
        <v>978.75</v>
      </c>
      <c r="U95" s="786">
        <f>'3.3. PRECIO PROMEDIO KG PIE'!O94</f>
        <v>4883.333333333333</v>
      </c>
      <c r="V95" s="225">
        <f>'8.6. PRECIO PORCICULTURA'!P96</f>
        <v>5416.666666666667</v>
      </c>
    </row>
    <row r="96" spans="1:22" outlineLevel="2" x14ac:dyDescent="0.25">
      <c r="A96" s="228" t="s">
        <v>417</v>
      </c>
      <c r="B96" s="223">
        <v>25769</v>
      </c>
      <c r="C96" s="224" t="s">
        <v>53</v>
      </c>
      <c r="D96" s="786">
        <v>18325</v>
      </c>
      <c r="E96" s="786">
        <f>'4. PASTOS TOTAL'!N95</f>
        <v>14710</v>
      </c>
      <c r="F96" s="786">
        <v>74380</v>
      </c>
      <c r="G96" s="786">
        <v>5580</v>
      </c>
      <c r="H96" s="786">
        <f>'7. PRODUCION PORCICULTURA TOTAL'!AJ96</f>
        <v>328</v>
      </c>
      <c r="I96" s="786">
        <f>'10. AVICULTURA'!N95</f>
        <v>3700</v>
      </c>
      <c r="J96" s="786">
        <v>2200</v>
      </c>
      <c r="K96" s="786">
        <v>15</v>
      </c>
      <c r="L96" s="786">
        <v>25</v>
      </c>
      <c r="M96" s="786">
        <v>11</v>
      </c>
      <c r="N96" s="786">
        <v>450</v>
      </c>
      <c r="O96" s="786">
        <v>140</v>
      </c>
      <c r="P96" s="786">
        <v>280</v>
      </c>
      <c r="Q96" s="786">
        <f>'10. AVICULTURA'!G95</f>
        <v>0</v>
      </c>
      <c r="R96" s="786">
        <f>'10. AVICULTURA'!L95</f>
        <v>450</v>
      </c>
      <c r="S96" s="786">
        <f>'10. AVICULTURA'!M95</f>
        <v>3250</v>
      </c>
      <c r="T96" s="786">
        <f>'6. PRECIO LECHE PROMEDIO'!P96</f>
        <v>938.18181818181813</v>
      </c>
      <c r="U96" s="786">
        <f>'3.3. PRECIO PROMEDIO KG PIE'!O95</f>
        <v>4200</v>
      </c>
      <c r="V96" s="225" t="str">
        <f>'8.6. PRECIO PORCICULTURA'!P97</f>
        <v/>
      </c>
    </row>
    <row r="97" spans="1:22" ht="15.75" outlineLevel="2" thickBot="1" x14ac:dyDescent="0.3">
      <c r="A97" s="799" t="s">
        <v>417</v>
      </c>
      <c r="B97" s="223">
        <v>25898</v>
      </c>
      <c r="C97" s="795" t="s">
        <v>52</v>
      </c>
      <c r="D97" s="796">
        <v>3573</v>
      </c>
      <c r="E97" s="796">
        <f>'4. PASTOS TOTAL'!N96</f>
        <v>2300</v>
      </c>
      <c r="F97" s="796">
        <v>11040</v>
      </c>
      <c r="G97" s="796">
        <v>1110</v>
      </c>
      <c r="H97" s="796">
        <f>'7. PRODUCION PORCICULTURA TOTAL'!AJ97</f>
        <v>644</v>
      </c>
      <c r="I97" s="796">
        <f>'10. AVICULTURA'!N96</f>
        <v>301546</v>
      </c>
      <c r="J97" s="796">
        <v>610</v>
      </c>
      <c r="K97" s="796">
        <v>50</v>
      </c>
      <c r="L97" s="796">
        <v>20</v>
      </c>
      <c r="M97" s="796" t="s">
        <v>145</v>
      </c>
      <c r="N97" s="796">
        <v>40</v>
      </c>
      <c r="O97" s="796">
        <v>300</v>
      </c>
      <c r="P97" s="796">
        <v>65</v>
      </c>
      <c r="Q97" s="796">
        <f>'10. AVICULTURA'!G96</f>
        <v>120000</v>
      </c>
      <c r="R97" s="796">
        <f>'10. AVICULTURA'!L96</f>
        <v>180000</v>
      </c>
      <c r="S97" s="796">
        <f>'10. AVICULTURA'!M96</f>
        <v>1546</v>
      </c>
      <c r="T97" s="796">
        <f>'6. PRECIO LECHE PROMEDIO'!P97</f>
        <v>950</v>
      </c>
      <c r="U97" s="796">
        <f>'3.3. PRECIO PROMEDIO KG PIE'!O96</f>
        <v>4491.666666666667</v>
      </c>
      <c r="V97" s="797">
        <f>'8.6. PRECIO PORCICULTURA'!P98</f>
        <v>5000</v>
      </c>
    </row>
    <row r="98" spans="1:22" ht="15.75" outlineLevel="1" thickBot="1" x14ac:dyDescent="0.3">
      <c r="A98" s="805" t="s">
        <v>547</v>
      </c>
      <c r="B98" s="778"/>
      <c r="C98" s="801"/>
      <c r="D98" s="802">
        <f t="shared" ref="D98:V98" si="10">SUBTOTAL(9,D90:D97)</f>
        <v>90686</v>
      </c>
      <c r="E98" s="802">
        <f t="shared" si="10"/>
        <v>49596</v>
      </c>
      <c r="F98" s="802">
        <f t="shared" si="10"/>
        <v>733419</v>
      </c>
      <c r="G98" s="802">
        <f t="shared" si="10"/>
        <v>38084</v>
      </c>
      <c r="H98" s="802">
        <f t="shared" si="10"/>
        <v>60164.6</v>
      </c>
      <c r="I98" s="802">
        <f t="shared" si="10"/>
        <v>11099648</v>
      </c>
      <c r="J98" s="802">
        <f t="shared" si="10"/>
        <v>7422</v>
      </c>
      <c r="K98" s="802">
        <f t="shared" si="10"/>
        <v>307</v>
      </c>
      <c r="L98" s="802">
        <f t="shared" si="10"/>
        <v>130</v>
      </c>
      <c r="M98" s="802">
        <f t="shared" si="10"/>
        <v>179</v>
      </c>
      <c r="N98" s="802">
        <f t="shared" si="10"/>
        <v>1920</v>
      </c>
      <c r="O98" s="802">
        <f t="shared" si="10"/>
        <v>1741</v>
      </c>
      <c r="P98" s="802">
        <f t="shared" si="10"/>
        <v>1328</v>
      </c>
      <c r="Q98" s="802">
        <f t="shared" si="10"/>
        <v>9900000</v>
      </c>
      <c r="R98" s="802">
        <f t="shared" si="10"/>
        <v>1185268</v>
      </c>
      <c r="S98" s="802">
        <f t="shared" si="10"/>
        <v>14380</v>
      </c>
      <c r="T98" s="802">
        <f t="shared" si="10"/>
        <v>7768.5984848484841</v>
      </c>
      <c r="U98" s="802">
        <f t="shared" si="10"/>
        <v>36207.411255411251</v>
      </c>
      <c r="V98" s="803">
        <f t="shared" si="10"/>
        <v>30657.916666666668</v>
      </c>
    </row>
    <row r="99" spans="1:22" outlineLevel="2" x14ac:dyDescent="0.25">
      <c r="A99" s="793" t="s">
        <v>51</v>
      </c>
      <c r="B99" s="223">
        <v>25740</v>
      </c>
      <c r="C99" s="791" t="s">
        <v>22</v>
      </c>
      <c r="D99" s="792">
        <v>13950</v>
      </c>
      <c r="E99" s="792">
        <f>'4. PASTOS TOTAL'!N98</f>
        <v>5581</v>
      </c>
      <c r="F99" s="792">
        <v>64272</v>
      </c>
      <c r="G99" s="792">
        <v>5110</v>
      </c>
      <c r="H99" s="792">
        <f>'7. PRODUCION PORCICULTURA TOTAL'!AJ99</f>
        <v>3420</v>
      </c>
      <c r="I99" s="792">
        <f>'10. AVICULTURA'!N98</f>
        <v>13500</v>
      </c>
      <c r="J99" s="792">
        <v>593</v>
      </c>
      <c r="K99" s="792">
        <v>1</v>
      </c>
      <c r="L99" s="792">
        <v>10</v>
      </c>
      <c r="M99" s="792">
        <v>2</v>
      </c>
      <c r="N99" s="792">
        <v>70</v>
      </c>
      <c r="O99" s="792">
        <v>496</v>
      </c>
      <c r="P99" s="792">
        <v>54</v>
      </c>
      <c r="Q99" s="792">
        <f>'10. AVICULTURA'!G98</f>
        <v>0</v>
      </c>
      <c r="R99" s="792">
        <f>'10. AVICULTURA'!L98</f>
        <v>11000</v>
      </c>
      <c r="S99" s="792">
        <f>'10. AVICULTURA'!M98</f>
        <v>2500</v>
      </c>
      <c r="T99" s="792">
        <f>'6. PRECIO LECHE PROMEDIO'!P99</f>
        <v>960</v>
      </c>
      <c r="U99" s="792">
        <f>'3.3. PRECIO PROMEDIO KG PIE'!O98</f>
        <v>4385.5</v>
      </c>
      <c r="V99" s="221" t="str">
        <f>'8.6. PRECIO PORCICULTURA'!P100</f>
        <v/>
      </c>
    </row>
    <row r="100" spans="1:22" ht="15.75" outlineLevel="2" thickBot="1" x14ac:dyDescent="0.3">
      <c r="A100" s="798" t="s">
        <v>51</v>
      </c>
      <c r="B100" s="223">
        <v>25754</v>
      </c>
      <c r="C100" s="795" t="s">
        <v>51</v>
      </c>
      <c r="D100" s="796">
        <v>9767</v>
      </c>
      <c r="E100" s="796">
        <f>'4. PASTOS TOTAL'!N99</f>
        <v>8580</v>
      </c>
      <c r="F100" s="796">
        <v>51000</v>
      </c>
      <c r="G100" s="796">
        <v>3700</v>
      </c>
      <c r="H100" s="796">
        <f>'7. PRODUCION PORCICULTURA TOTAL'!AJ100</f>
        <v>2274</v>
      </c>
      <c r="I100" s="796">
        <f>'10. AVICULTURA'!N99</f>
        <v>8100</v>
      </c>
      <c r="J100" s="796">
        <v>275</v>
      </c>
      <c r="K100" s="796">
        <v>10</v>
      </c>
      <c r="L100" s="796">
        <v>6</v>
      </c>
      <c r="M100" s="796">
        <v>3</v>
      </c>
      <c r="N100" s="796">
        <v>95</v>
      </c>
      <c r="O100" s="796">
        <v>588</v>
      </c>
      <c r="P100" s="796">
        <v>61</v>
      </c>
      <c r="Q100" s="796">
        <f>'10. AVICULTURA'!G99</f>
        <v>1200</v>
      </c>
      <c r="R100" s="796">
        <f>'10. AVICULTURA'!L99</f>
        <v>3900</v>
      </c>
      <c r="S100" s="796">
        <f>'10. AVICULTURA'!M99</f>
        <v>3000</v>
      </c>
      <c r="T100" s="796">
        <f>'6. PRECIO LECHE PROMEDIO'!P100</f>
        <v>900</v>
      </c>
      <c r="U100" s="796">
        <f>'3.3. PRECIO PROMEDIO KG PIE'!O99</f>
        <v>4385.5</v>
      </c>
      <c r="V100" s="797">
        <f>'8.6. PRECIO PORCICULTURA'!P101</f>
        <v>4800</v>
      </c>
    </row>
    <row r="101" spans="1:22" ht="15.75" outlineLevel="1" thickBot="1" x14ac:dyDescent="0.3">
      <c r="A101" s="804" t="s">
        <v>548</v>
      </c>
      <c r="B101" s="778"/>
      <c r="C101" s="801"/>
      <c r="D101" s="802">
        <f t="shared" ref="D101:V101" si="11">SUBTOTAL(9,D99:D100)</f>
        <v>23717</v>
      </c>
      <c r="E101" s="802">
        <f t="shared" si="11"/>
        <v>14161</v>
      </c>
      <c r="F101" s="802">
        <f t="shared" si="11"/>
        <v>115272</v>
      </c>
      <c r="G101" s="802">
        <f t="shared" si="11"/>
        <v>8810</v>
      </c>
      <c r="H101" s="802">
        <f t="shared" si="11"/>
        <v>5694</v>
      </c>
      <c r="I101" s="802">
        <f t="shared" si="11"/>
        <v>21600</v>
      </c>
      <c r="J101" s="802">
        <f t="shared" si="11"/>
        <v>868</v>
      </c>
      <c r="K101" s="802">
        <f t="shared" si="11"/>
        <v>11</v>
      </c>
      <c r="L101" s="802">
        <f t="shared" si="11"/>
        <v>16</v>
      </c>
      <c r="M101" s="802">
        <f t="shared" si="11"/>
        <v>5</v>
      </c>
      <c r="N101" s="802">
        <f t="shared" si="11"/>
        <v>165</v>
      </c>
      <c r="O101" s="802">
        <f t="shared" si="11"/>
        <v>1084</v>
      </c>
      <c r="P101" s="802">
        <f t="shared" si="11"/>
        <v>115</v>
      </c>
      <c r="Q101" s="802">
        <f t="shared" si="11"/>
        <v>1200</v>
      </c>
      <c r="R101" s="802">
        <f t="shared" si="11"/>
        <v>14900</v>
      </c>
      <c r="S101" s="802">
        <f t="shared" si="11"/>
        <v>5500</v>
      </c>
      <c r="T101" s="802">
        <f t="shared" si="11"/>
        <v>1860</v>
      </c>
      <c r="U101" s="802">
        <f t="shared" si="11"/>
        <v>8771</v>
      </c>
      <c r="V101" s="803">
        <f t="shared" si="11"/>
        <v>4800</v>
      </c>
    </row>
    <row r="102" spans="1:22" outlineLevel="2" x14ac:dyDescent="0.25">
      <c r="A102" s="793" t="s">
        <v>415</v>
      </c>
      <c r="B102" s="223">
        <v>25053</v>
      </c>
      <c r="C102" s="791" t="s">
        <v>50</v>
      </c>
      <c r="D102" s="792">
        <v>7962</v>
      </c>
      <c r="E102" s="792">
        <f>'4. PASTOS TOTAL'!N101</f>
        <v>5820</v>
      </c>
      <c r="F102" s="792">
        <v>20375</v>
      </c>
      <c r="G102" s="792">
        <v>1745</v>
      </c>
      <c r="H102" s="792">
        <f>'7. PRODUCION PORCICULTURA TOTAL'!AJ102</f>
        <v>25860</v>
      </c>
      <c r="I102" s="792">
        <f>'10. AVICULTURA'!N101</f>
        <v>19645000</v>
      </c>
      <c r="J102" s="792">
        <v>550</v>
      </c>
      <c r="K102" s="792">
        <v>15</v>
      </c>
      <c r="L102" s="792">
        <v>30</v>
      </c>
      <c r="M102" s="792">
        <v>5</v>
      </c>
      <c r="N102" s="792">
        <v>350</v>
      </c>
      <c r="O102" s="792">
        <v>650</v>
      </c>
      <c r="P102" s="792">
        <v>90</v>
      </c>
      <c r="Q102" s="792">
        <f>'10. AVICULTURA'!G101</f>
        <v>19250000</v>
      </c>
      <c r="R102" s="792">
        <f>'10. AVICULTURA'!L101</f>
        <v>374000</v>
      </c>
      <c r="S102" s="792">
        <f>'10. AVICULTURA'!M101</f>
        <v>21000</v>
      </c>
      <c r="T102" s="792">
        <f>'6. PRECIO LECHE PROMEDIO'!P102</f>
        <v>933.33333333333337</v>
      </c>
      <c r="U102" s="792">
        <f>'3.3. PRECIO PROMEDIO KG PIE'!O101</f>
        <v>5033.333333333333</v>
      </c>
      <c r="V102" s="221">
        <f>'8.6. PRECIO PORCICULTURA'!P103</f>
        <v>5191.666666666667</v>
      </c>
    </row>
    <row r="103" spans="1:22" outlineLevel="2" x14ac:dyDescent="0.25">
      <c r="A103" s="227" t="s">
        <v>415</v>
      </c>
      <c r="B103" s="223">
        <v>25120</v>
      </c>
      <c r="C103" s="226" t="s">
        <v>49</v>
      </c>
      <c r="D103" s="786">
        <v>10700</v>
      </c>
      <c r="E103" s="786">
        <f>'4. PASTOS TOTAL'!N102</f>
        <v>14562</v>
      </c>
      <c r="F103" s="786">
        <v>10150</v>
      </c>
      <c r="G103" s="786">
        <v>1650</v>
      </c>
      <c r="H103" s="786">
        <f>'7. PRODUCION PORCICULTURA TOTAL'!AJ103</f>
        <v>7717</v>
      </c>
      <c r="I103" s="786">
        <f>'10. AVICULTURA'!N102</f>
        <v>25000</v>
      </c>
      <c r="J103" s="786">
        <v>400</v>
      </c>
      <c r="K103" s="786">
        <v>20</v>
      </c>
      <c r="L103" s="786">
        <v>50</v>
      </c>
      <c r="M103" s="786">
        <v>90</v>
      </c>
      <c r="N103" s="786" t="s">
        <v>145</v>
      </c>
      <c r="O103" s="786">
        <v>200</v>
      </c>
      <c r="P103" s="786">
        <v>80</v>
      </c>
      <c r="Q103" s="786">
        <f>'10. AVICULTURA'!G102</f>
        <v>0</v>
      </c>
      <c r="R103" s="786">
        <f>'10. AVICULTURA'!L102</f>
        <v>0</v>
      </c>
      <c r="S103" s="786">
        <f>'10. AVICULTURA'!M102</f>
        <v>25000</v>
      </c>
      <c r="T103" s="786">
        <f>'6. PRECIO LECHE PROMEDIO'!P103</f>
        <v>900</v>
      </c>
      <c r="U103" s="786">
        <f>'3.3. PRECIO PROMEDIO KG PIE'!O102</f>
        <v>7283.333333333333</v>
      </c>
      <c r="V103" s="225" t="str">
        <f>'8.6. PRECIO PORCICULTURA'!P104</f>
        <v/>
      </c>
    </row>
    <row r="104" spans="1:22" outlineLevel="2" x14ac:dyDescent="0.25">
      <c r="A104" s="227" t="s">
        <v>415</v>
      </c>
      <c r="B104" s="223">
        <v>25290</v>
      </c>
      <c r="C104" s="226" t="s">
        <v>48</v>
      </c>
      <c r="D104" s="786">
        <v>15867</v>
      </c>
      <c r="E104" s="786">
        <f>'4. PASTOS TOTAL'!N103</f>
        <v>10348</v>
      </c>
      <c r="F104" s="786">
        <v>52990</v>
      </c>
      <c r="G104" s="786">
        <v>4602</v>
      </c>
      <c r="H104" s="786">
        <f>'7. PRODUCION PORCICULTURA TOTAL'!AJ104</f>
        <v>97118</v>
      </c>
      <c r="I104" s="786">
        <f>'10. AVICULTURA'!N103</f>
        <v>24982942</v>
      </c>
      <c r="J104" s="786">
        <v>460</v>
      </c>
      <c r="K104" s="786">
        <v>25</v>
      </c>
      <c r="L104" s="786">
        <v>12</v>
      </c>
      <c r="M104" s="786">
        <v>150</v>
      </c>
      <c r="N104" s="786">
        <v>9500</v>
      </c>
      <c r="O104" s="786">
        <v>320</v>
      </c>
      <c r="P104" s="786">
        <v>93</v>
      </c>
      <c r="Q104" s="786">
        <f>'10. AVICULTURA'!G103</f>
        <v>23797640</v>
      </c>
      <c r="R104" s="786">
        <f>'10. AVICULTURA'!L103</f>
        <v>1175302</v>
      </c>
      <c r="S104" s="786">
        <f>'10. AVICULTURA'!M103</f>
        <v>10000</v>
      </c>
      <c r="T104" s="786">
        <f>'6. PRECIO LECHE PROMEDIO'!P104</f>
        <v>937.5</v>
      </c>
      <c r="U104" s="786">
        <f>'3.3. PRECIO PROMEDIO KG PIE'!O103</f>
        <v>3887.5</v>
      </c>
      <c r="V104" s="225">
        <f>'8.6. PRECIO PORCICULTURA'!P105</f>
        <v>5125</v>
      </c>
    </row>
    <row r="105" spans="1:22" outlineLevel="2" x14ac:dyDescent="0.25">
      <c r="A105" s="227" t="s">
        <v>415</v>
      </c>
      <c r="B105" s="223">
        <v>25312</v>
      </c>
      <c r="C105" s="226" t="s">
        <v>47</v>
      </c>
      <c r="D105" s="786">
        <v>8621</v>
      </c>
      <c r="E105" s="786">
        <f>'4. PASTOS TOTAL'!N104</f>
        <v>3120</v>
      </c>
      <c r="F105" s="786">
        <v>42208</v>
      </c>
      <c r="G105" s="786">
        <v>2942</v>
      </c>
      <c r="H105" s="786">
        <f>'7. PRODUCION PORCICULTURA TOTAL'!AJ105</f>
        <v>229</v>
      </c>
      <c r="I105" s="786">
        <f>'10. AVICULTURA'!N104</f>
        <v>1829000</v>
      </c>
      <c r="J105" s="786">
        <v>450</v>
      </c>
      <c r="K105" s="786">
        <v>10</v>
      </c>
      <c r="L105" s="786">
        <v>6</v>
      </c>
      <c r="M105" s="786" t="s">
        <v>145</v>
      </c>
      <c r="N105" s="786">
        <v>100</v>
      </c>
      <c r="O105" s="786">
        <v>40</v>
      </c>
      <c r="P105" s="786">
        <v>490</v>
      </c>
      <c r="Q105" s="786">
        <f>'10. AVICULTURA'!G104</f>
        <v>1820000</v>
      </c>
      <c r="R105" s="786">
        <f>'10. AVICULTURA'!L104</f>
        <v>800</v>
      </c>
      <c r="S105" s="786">
        <f>'10. AVICULTURA'!M104</f>
        <v>8200</v>
      </c>
      <c r="T105" s="786">
        <f>'6. PRECIO LECHE PROMEDIO'!P105</f>
        <v>942.66666666666663</v>
      </c>
      <c r="U105" s="786">
        <f>'3.3. PRECIO PROMEDIO KG PIE'!O104</f>
        <v>4560</v>
      </c>
      <c r="V105" s="225">
        <f>'8.6. PRECIO PORCICULTURA'!P106</f>
        <v>4850</v>
      </c>
    </row>
    <row r="106" spans="1:22" outlineLevel="2" x14ac:dyDescent="0.25">
      <c r="A106" s="227" t="s">
        <v>415</v>
      </c>
      <c r="B106" s="223">
        <v>25524</v>
      </c>
      <c r="C106" s="226" t="s">
        <v>12</v>
      </c>
      <c r="D106" s="786">
        <v>3512</v>
      </c>
      <c r="E106" s="786">
        <f>'4. PASTOS TOTAL'!N105</f>
        <v>4067</v>
      </c>
      <c r="F106" s="786">
        <v>5750</v>
      </c>
      <c r="G106" s="786">
        <v>900</v>
      </c>
      <c r="H106" s="786">
        <f>'7. PRODUCION PORCICULTURA TOTAL'!AJ106</f>
        <v>1492</v>
      </c>
      <c r="I106" s="786">
        <f>'10. AVICULTURA'!N105</f>
        <v>1208000</v>
      </c>
      <c r="J106" s="786">
        <v>330</v>
      </c>
      <c r="K106" s="786">
        <v>50</v>
      </c>
      <c r="L106" s="786">
        <v>50</v>
      </c>
      <c r="M106" s="786" t="s">
        <v>145</v>
      </c>
      <c r="N106" s="786">
        <v>70</v>
      </c>
      <c r="O106" s="786">
        <v>80</v>
      </c>
      <c r="P106" s="786">
        <v>150</v>
      </c>
      <c r="Q106" s="786">
        <f>'10. AVICULTURA'!G105</f>
        <v>1200000</v>
      </c>
      <c r="R106" s="786">
        <f>'10. AVICULTURA'!L105</f>
        <v>3000</v>
      </c>
      <c r="S106" s="786">
        <f>'10. AVICULTURA'!M105</f>
        <v>5000</v>
      </c>
      <c r="T106" s="786">
        <f>'6. PRECIO LECHE PROMEDIO'!P106</f>
        <v>1000</v>
      </c>
      <c r="U106" s="786">
        <f>'3.3. PRECIO PROMEDIO KG PIE'!O105</f>
        <v>4100</v>
      </c>
      <c r="V106" s="225">
        <f>'8.6. PRECIO PORCICULTURA'!P107</f>
        <v>5500</v>
      </c>
    </row>
    <row r="107" spans="1:22" outlineLevel="2" x14ac:dyDescent="0.25">
      <c r="A107" s="227" t="s">
        <v>415</v>
      </c>
      <c r="B107" s="223">
        <v>25535</v>
      </c>
      <c r="C107" s="226" t="s">
        <v>46</v>
      </c>
      <c r="D107" s="786">
        <v>15801</v>
      </c>
      <c r="E107" s="786">
        <f>'4. PASTOS TOTAL'!N106</f>
        <v>11915</v>
      </c>
      <c r="F107" s="786">
        <v>54240</v>
      </c>
      <c r="G107" s="786">
        <v>4630</v>
      </c>
      <c r="H107" s="786">
        <f>'7. PRODUCION PORCICULTURA TOTAL'!AJ107</f>
        <v>1700</v>
      </c>
      <c r="I107" s="786">
        <f>'10. AVICULTURA'!N106</f>
        <v>943100</v>
      </c>
      <c r="J107" s="786">
        <v>4000</v>
      </c>
      <c r="K107" s="786">
        <v>10</v>
      </c>
      <c r="L107" s="786">
        <v>800</v>
      </c>
      <c r="M107" s="786" t="s">
        <v>145</v>
      </c>
      <c r="N107" s="786">
        <v>1000</v>
      </c>
      <c r="O107" s="786">
        <v>1500</v>
      </c>
      <c r="P107" s="786">
        <v>600</v>
      </c>
      <c r="Q107" s="786">
        <f>'10. AVICULTURA'!G106</f>
        <v>930000</v>
      </c>
      <c r="R107" s="786">
        <f>'10. AVICULTURA'!L106</f>
        <v>600</v>
      </c>
      <c r="S107" s="786">
        <f>'10. AVICULTURA'!M106</f>
        <v>12500</v>
      </c>
      <c r="T107" s="786">
        <f>'6. PRECIO LECHE PROMEDIO'!P107</f>
        <v>929.16666666666663</v>
      </c>
      <c r="U107" s="786">
        <f>'3.3. PRECIO PROMEDIO KG PIE'!O106</f>
        <v>3916.6666666666665</v>
      </c>
      <c r="V107" s="225">
        <f>'8.6. PRECIO PORCICULTURA'!P108</f>
        <v>3808.3333333333335</v>
      </c>
    </row>
    <row r="108" spans="1:22" outlineLevel="2" x14ac:dyDescent="0.25">
      <c r="A108" s="227" t="s">
        <v>415</v>
      </c>
      <c r="B108" s="223">
        <v>25649</v>
      </c>
      <c r="C108" s="226" t="s">
        <v>45</v>
      </c>
      <c r="D108" s="786">
        <v>6178</v>
      </c>
      <c r="E108" s="786">
        <f>'4. PASTOS TOTAL'!N107</f>
        <v>6707</v>
      </c>
      <c r="F108" s="786">
        <v>10000</v>
      </c>
      <c r="G108" s="786">
        <v>1600</v>
      </c>
      <c r="H108" s="786">
        <f>'7. PRODUCION PORCICULTURA TOTAL'!AJ108</f>
        <v>3212.4</v>
      </c>
      <c r="I108" s="786">
        <f>'10. AVICULTURA'!N107</f>
        <v>20000</v>
      </c>
      <c r="J108" s="786">
        <v>467</v>
      </c>
      <c r="K108" s="786">
        <v>10</v>
      </c>
      <c r="L108" s="786">
        <v>62</v>
      </c>
      <c r="M108" s="786">
        <v>11</v>
      </c>
      <c r="N108" s="786">
        <v>236</v>
      </c>
      <c r="O108" s="786">
        <v>119</v>
      </c>
      <c r="P108" s="786">
        <v>300</v>
      </c>
      <c r="Q108" s="786">
        <f>'10. AVICULTURA'!G107</f>
        <v>0</v>
      </c>
      <c r="R108" s="786">
        <f>'10. AVICULTURA'!L107</f>
        <v>0</v>
      </c>
      <c r="S108" s="786">
        <f>'10. AVICULTURA'!M107</f>
        <v>20000</v>
      </c>
      <c r="T108" s="786">
        <f>'6. PRECIO LECHE PROMEDIO'!P108</f>
        <v>950</v>
      </c>
      <c r="U108" s="786">
        <f>'3.3. PRECIO PROMEDIO KG PIE'!O107</f>
        <v>4800</v>
      </c>
      <c r="V108" s="225">
        <f>'8.6. PRECIO PORCICULTURA'!P109</f>
        <v>5200</v>
      </c>
    </row>
    <row r="109" spans="1:22" outlineLevel="2" x14ac:dyDescent="0.25">
      <c r="A109" s="227" t="s">
        <v>415</v>
      </c>
      <c r="B109" s="223">
        <v>25743</v>
      </c>
      <c r="C109" s="226" t="s">
        <v>44</v>
      </c>
      <c r="D109" s="786">
        <v>10488</v>
      </c>
      <c r="E109" s="786">
        <f>'4. PASTOS TOTAL'!N108</f>
        <v>10390</v>
      </c>
      <c r="F109" s="786">
        <v>35002.5</v>
      </c>
      <c r="G109" s="786">
        <v>3054</v>
      </c>
      <c r="H109" s="786">
        <f>'7. PRODUCION PORCICULTURA TOTAL'!AJ109</f>
        <v>77045</v>
      </c>
      <c r="I109" s="786">
        <f>'10. AVICULTURA'!N108</f>
        <v>12144950</v>
      </c>
      <c r="J109" s="786">
        <v>440</v>
      </c>
      <c r="K109" s="786">
        <v>10</v>
      </c>
      <c r="L109" s="786">
        <v>18</v>
      </c>
      <c r="M109" s="786">
        <v>25</v>
      </c>
      <c r="N109" s="786">
        <v>750</v>
      </c>
      <c r="O109" s="786">
        <v>140</v>
      </c>
      <c r="P109" s="786">
        <v>30</v>
      </c>
      <c r="Q109" s="786">
        <f>'10. AVICULTURA'!G108</f>
        <v>12000000</v>
      </c>
      <c r="R109" s="786">
        <f>'10. AVICULTURA'!L108</f>
        <v>140000</v>
      </c>
      <c r="S109" s="786">
        <f>'10. AVICULTURA'!M108</f>
        <v>4950</v>
      </c>
      <c r="T109" s="786">
        <f>'6. PRECIO LECHE PROMEDIO'!P109</f>
        <v>962.5</v>
      </c>
      <c r="U109" s="786">
        <f>'3.3. PRECIO PROMEDIO KG PIE'!O108</f>
        <v>5095.833333333333</v>
      </c>
      <c r="V109" s="225">
        <f>'8.6. PRECIO PORCICULTURA'!P110</f>
        <v>5225</v>
      </c>
    </row>
    <row r="110" spans="1:22" outlineLevel="2" x14ac:dyDescent="0.25">
      <c r="A110" s="227" t="s">
        <v>415</v>
      </c>
      <c r="B110" s="223">
        <v>25805</v>
      </c>
      <c r="C110" s="226" t="s">
        <v>43</v>
      </c>
      <c r="D110" s="786">
        <v>3810</v>
      </c>
      <c r="E110" s="786">
        <f>'4. PASTOS TOTAL'!N109</f>
        <v>5174</v>
      </c>
      <c r="F110" s="786">
        <v>3264</v>
      </c>
      <c r="G110" s="786">
        <v>816</v>
      </c>
      <c r="H110" s="786">
        <f>'7. PRODUCION PORCICULTURA TOTAL'!AJ110</f>
        <v>586</v>
      </c>
      <c r="I110" s="786">
        <f>'10. AVICULTURA'!N109</f>
        <v>8138100</v>
      </c>
      <c r="J110" s="786">
        <v>187</v>
      </c>
      <c r="K110" s="786">
        <v>10</v>
      </c>
      <c r="L110" s="786">
        <v>32</v>
      </c>
      <c r="M110" s="786" t="s">
        <v>145</v>
      </c>
      <c r="N110" s="786">
        <v>1920</v>
      </c>
      <c r="O110" s="786">
        <v>160</v>
      </c>
      <c r="P110" s="786">
        <v>2</v>
      </c>
      <c r="Q110" s="786">
        <f>'10. AVICULTURA'!G109</f>
        <v>8100000</v>
      </c>
      <c r="R110" s="786">
        <f>'10. AVICULTURA'!L109</f>
        <v>30000</v>
      </c>
      <c r="S110" s="786">
        <f>'10. AVICULTURA'!M109</f>
        <v>8100</v>
      </c>
      <c r="T110" s="786">
        <f>'6. PRECIO LECHE PROMEDIO'!P110</f>
        <v>1400</v>
      </c>
      <c r="U110" s="786">
        <f>'3.3. PRECIO PROMEDIO KG PIE'!O109</f>
        <v>7600</v>
      </c>
      <c r="V110" s="225" t="str">
        <f>'8.6. PRECIO PORCICULTURA'!P111</f>
        <v/>
      </c>
    </row>
    <row r="111" spans="1:22" ht="15.75" outlineLevel="2" thickBot="1" x14ac:dyDescent="0.3">
      <c r="A111" s="798" t="s">
        <v>415</v>
      </c>
      <c r="B111" s="223">
        <v>25506</v>
      </c>
      <c r="C111" s="795" t="s">
        <v>42</v>
      </c>
      <c r="D111" s="796">
        <v>2173</v>
      </c>
      <c r="E111" s="796">
        <f>'4. PASTOS TOTAL'!N110</f>
        <v>2435</v>
      </c>
      <c r="F111" s="796">
        <v>2109</v>
      </c>
      <c r="G111" s="796">
        <v>337</v>
      </c>
      <c r="H111" s="796">
        <f>'7. PRODUCION PORCICULTURA TOTAL'!AJ111</f>
        <v>1490</v>
      </c>
      <c r="I111" s="796">
        <f>'10. AVICULTURA'!N110</f>
        <v>7540</v>
      </c>
      <c r="J111" s="796">
        <v>510</v>
      </c>
      <c r="K111" s="796">
        <v>9</v>
      </c>
      <c r="L111" s="796">
        <v>52</v>
      </c>
      <c r="M111" s="796">
        <v>35</v>
      </c>
      <c r="N111" s="796">
        <v>200</v>
      </c>
      <c r="O111" s="796">
        <v>15</v>
      </c>
      <c r="P111" s="796">
        <v>70</v>
      </c>
      <c r="Q111" s="796">
        <f>'10. AVICULTURA'!G110</f>
        <v>0</v>
      </c>
      <c r="R111" s="796">
        <f>'10. AVICULTURA'!L110</f>
        <v>840</v>
      </c>
      <c r="S111" s="796">
        <f>'10. AVICULTURA'!M110</f>
        <v>6700</v>
      </c>
      <c r="T111" s="796">
        <f>'6. PRECIO LECHE PROMEDIO'!P111</f>
        <v>1200</v>
      </c>
      <c r="U111" s="796">
        <f>'3.3. PRECIO PROMEDIO KG PIE'!O110</f>
        <v>5000</v>
      </c>
      <c r="V111" s="797">
        <f>'8.6. PRECIO PORCICULTURA'!P112</f>
        <v>6800</v>
      </c>
    </row>
    <row r="112" spans="1:22" ht="15.75" outlineLevel="1" thickBot="1" x14ac:dyDescent="0.3">
      <c r="A112" s="804" t="s">
        <v>549</v>
      </c>
      <c r="B112" s="778"/>
      <c r="C112" s="801"/>
      <c r="D112" s="802">
        <f t="shared" ref="D112:V112" si="12">SUBTOTAL(9,D102:D111)</f>
        <v>85112</v>
      </c>
      <c r="E112" s="802">
        <f t="shared" si="12"/>
        <v>74538</v>
      </c>
      <c r="F112" s="802">
        <f t="shared" si="12"/>
        <v>236088.5</v>
      </c>
      <c r="G112" s="802">
        <f t="shared" si="12"/>
        <v>22276</v>
      </c>
      <c r="H112" s="802">
        <f t="shared" si="12"/>
        <v>216449.4</v>
      </c>
      <c r="I112" s="802">
        <f t="shared" si="12"/>
        <v>68943632</v>
      </c>
      <c r="J112" s="802">
        <f t="shared" si="12"/>
        <v>7794</v>
      </c>
      <c r="K112" s="802">
        <f t="shared" si="12"/>
        <v>169</v>
      </c>
      <c r="L112" s="802">
        <f t="shared" si="12"/>
        <v>1112</v>
      </c>
      <c r="M112" s="802">
        <f t="shared" si="12"/>
        <v>316</v>
      </c>
      <c r="N112" s="802">
        <f t="shared" si="12"/>
        <v>14126</v>
      </c>
      <c r="O112" s="802">
        <f t="shared" si="12"/>
        <v>3224</v>
      </c>
      <c r="P112" s="802">
        <f t="shared" si="12"/>
        <v>1905</v>
      </c>
      <c r="Q112" s="802">
        <f t="shared" si="12"/>
        <v>67097640</v>
      </c>
      <c r="R112" s="802">
        <f t="shared" si="12"/>
        <v>1724542</v>
      </c>
      <c r="S112" s="802">
        <f t="shared" si="12"/>
        <v>121450</v>
      </c>
      <c r="T112" s="802">
        <f t="shared" si="12"/>
        <v>10155.166666666668</v>
      </c>
      <c r="U112" s="802">
        <f t="shared" si="12"/>
        <v>51276.666666666664</v>
      </c>
      <c r="V112" s="803">
        <f t="shared" si="12"/>
        <v>41700</v>
      </c>
    </row>
    <row r="113" spans="1:22" outlineLevel="2" x14ac:dyDescent="0.25">
      <c r="A113" s="793" t="s">
        <v>414</v>
      </c>
      <c r="B113" s="223">
        <v>25035</v>
      </c>
      <c r="C113" s="791" t="s">
        <v>41</v>
      </c>
      <c r="D113" s="792">
        <v>4627</v>
      </c>
      <c r="E113" s="792">
        <f>'4. PASTOS TOTAL'!N112</f>
        <v>5792</v>
      </c>
      <c r="F113" s="792">
        <v>3060</v>
      </c>
      <c r="G113" s="792">
        <v>740</v>
      </c>
      <c r="H113" s="792">
        <f>'7. PRODUCION PORCICULTURA TOTAL'!AJ113</f>
        <v>10317.999999999998</v>
      </c>
      <c r="I113" s="792">
        <f>'10. AVICULTURA'!N112</f>
        <v>522000</v>
      </c>
      <c r="J113" s="792">
        <v>245</v>
      </c>
      <c r="K113" s="792">
        <v>170</v>
      </c>
      <c r="L113" s="792">
        <v>175</v>
      </c>
      <c r="M113" s="792" t="s">
        <v>145</v>
      </c>
      <c r="N113" s="792" t="s">
        <v>145</v>
      </c>
      <c r="O113" s="792">
        <v>95</v>
      </c>
      <c r="P113" s="792">
        <v>60</v>
      </c>
      <c r="Q113" s="792">
        <f>'10. AVICULTURA'!G112</f>
        <v>450000</v>
      </c>
      <c r="R113" s="792">
        <f>'10. AVICULTURA'!L112</f>
        <v>60000</v>
      </c>
      <c r="S113" s="792">
        <f>'10. AVICULTURA'!M112</f>
        <v>12000</v>
      </c>
      <c r="T113" s="792">
        <f>'6. PRECIO LECHE PROMEDIO'!P113</f>
        <v>1150</v>
      </c>
      <c r="U113" s="792">
        <f>'3.3. PRECIO PROMEDIO KG PIE'!O112</f>
        <v>4800</v>
      </c>
      <c r="V113" s="221">
        <f>'8.6. PRECIO PORCICULTURA'!P114</f>
        <v>4900</v>
      </c>
    </row>
    <row r="114" spans="1:22" outlineLevel="2" x14ac:dyDescent="0.25">
      <c r="A114" s="227" t="s">
        <v>414</v>
      </c>
      <c r="B114" s="223">
        <v>25040</v>
      </c>
      <c r="C114" s="226" t="s">
        <v>40</v>
      </c>
      <c r="D114" s="786">
        <v>8903</v>
      </c>
      <c r="E114" s="786">
        <f>'4. PASTOS TOTAL'!N113</f>
        <v>4135</v>
      </c>
      <c r="F114" s="786">
        <v>32866</v>
      </c>
      <c r="G114" s="786">
        <v>2416</v>
      </c>
      <c r="H114" s="786">
        <f>'7. PRODUCION PORCICULTURA TOTAL'!AJ114</f>
        <v>1076</v>
      </c>
      <c r="I114" s="786">
        <f>'10. AVICULTURA'!N113</f>
        <v>1547000</v>
      </c>
      <c r="J114" s="786">
        <v>450</v>
      </c>
      <c r="K114" s="786">
        <v>40</v>
      </c>
      <c r="L114" s="786">
        <v>120</v>
      </c>
      <c r="M114" s="786">
        <v>32</v>
      </c>
      <c r="N114" s="786">
        <v>500</v>
      </c>
      <c r="O114" s="786">
        <v>260</v>
      </c>
      <c r="P114" s="786">
        <v>570</v>
      </c>
      <c r="Q114" s="786">
        <f>'10. AVICULTURA'!G113</f>
        <v>1440000</v>
      </c>
      <c r="R114" s="786">
        <f>'10. AVICULTURA'!L113</f>
        <v>75000</v>
      </c>
      <c r="S114" s="786">
        <f>'10. AVICULTURA'!M113</f>
        <v>32000</v>
      </c>
      <c r="T114" s="786">
        <f>'6. PRECIO LECHE PROMEDIO'!P114</f>
        <v>925</v>
      </c>
      <c r="U114" s="786">
        <f>'3.3. PRECIO PROMEDIO KG PIE'!O113</f>
        <v>4400</v>
      </c>
      <c r="V114" s="225">
        <f>'8.6. PRECIO PORCICULTURA'!P115</f>
        <v>4983.333333333333</v>
      </c>
    </row>
    <row r="115" spans="1:22" outlineLevel="2" x14ac:dyDescent="0.25">
      <c r="A115" s="227" t="s">
        <v>414</v>
      </c>
      <c r="B115" s="223">
        <v>25599</v>
      </c>
      <c r="C115" s="226" t="s">
        <v>39</v>
      </c>
      <c r="D115" s="786">
        <v>3696</v>
      </c>
      <c r="E115" s="786">
        <f>'4. PASTOS TOTAL'!N114</f>
        <v>3560</v>
      </c>
      <c r="F115" s="786">
        <v>1110</v>
      </c>
      <c r="G115" s="786">
        <v>670</v>
      </c>
      <c r="H115" s="786">
        <f>'7. PRODUCION PORCICULTURA TOTAL'!AJ115</f>
        <v>3164</v>
      </c>
      <c r="I115" s="786">
        <f>'10. AVICULTURA'!N114</f>
        <v>122000</v>
      </c>
      <c r="J115" s="786">
        <v>700</v>
      </c>
      <c r="K115" s="786">
        <v>500</v>
      </c>
      <c r="L115" s="786">
        <v>90</v>
      </c>
      <c r="M115" s="786" t="s">
        <v>145</v>
      </c>
      <c r="N115" s="786" t="s">
        <v>145</v>
      </c>
      <c r="O115" s="786">
        <v>600</v>
      </c>
      <c r="P115" s="786" t="s">
        <v>145</v>
      </c>
      <c r="Q115" s="786">
        <f>'10. AVICULTURA'!G114</f>
        <v>92000</v>
      </c>
      <c r="R115" s="786">
        <f>'10. AVICULTURA'!L114</f>
        <v>15000</v>
      </c>
      <c r="S115" s="786">
        <f>'10. AVICULTURA'!M114</f>
        <v>15000</v>
      </c>
      <c r="T115" s="786">
        <f>'6. PRECIO LECHE PROMEDIO'!P115</f>
        <v>1000</v>
      </c>
      <c r="U115" s="786">
        <f>'3.3. PRECIO PROMEDIO KG PIE'!O114</f>
        <v>4200</v>
      </c>
      <c r="V115" s="225">
        <f>'8.6. PRECIO PORCICULTURA'!P116</f>
        <v>4800</v>
      </c>
    </row>
    <row r="116" spans="1:22" outlineLevel="2" x14ac:dyDescent="0.25">
      <c r="A116" s="227" t="s">
        <v>414</v>
      </c>
      <c r="B116" s="223">
        <v>25123</v>
      </c>
      <c r="C116" s="226" t="s">
        <v>38</v>
      </c>
      <c r="D116" s="786">
        <v>2263</v>
      </c>
      <c r="E116" s="786">
        <f>'4. PASTOS TOTAL'!N115</f>
        <v>2294</v>
      </c>
      <c r="F116" s="786">
        <v>3900</v>
      </c>
      <c r="G116" s="786">
        <v>600</v>
      </c>
      <c r="H116" s="786">
        <f>'7. PRODUCION PORCICULTURA TOTAL'!AJ116</f>
        <v>19619</v>
      </c>
      <c r="I116" s="786">
        <f>'10. AVICULTURA'!N115</f>
        <v>3728000</v>
      </c>
      <c r="J116" s="786">
        <v>275</v>
      </c>
      <c r="K116" s="786">
        <v>10</v>
      </c>
      <c r="L116" s="786">
        <v>250</v>
      </c>
      <c r="M116" s="786">
        <v>15</v>
      </c>
      <c r="N116" s="786">
        <v>2700</v>
      </c>
      <c r="O116" s="786">
        <v>80</v>
      </c>
      <c r="P116" s="786">
        <v>62</v>
      </c>
      <c r="Q116" s="786">
        <f>'10. AVICULTURA'!G115</f>
        <v>1320000</v>
      </c>
      <c r="R116" s="786">
        <f>'10. AVICULTURA'!L115</f>
        <v>2400000</v>
      </c>
      <c r="S116" s="786">
        <f>'10. AVICULTURA'!M115</f>
        <v>8000</v>
      </c>
      <c r="T116" s="786">
        <f>'6. PRECIO LECHE PROMEDIO'!P116</f>
        <v>1270</v>
      </c>
      <c r="U116" s="786">
        <f>'3.3. PRECIO PROMEDIO KG PIE'!O115</f>
        <v>4680</v>
      </c>
      <c r="V116" s="225">
        <f>'8.6. PRECIO PORCICULTURA'!P117</f>
        <v>4263.636363636364</v>
      </c>
    </row>
    <row r="117" spans="1:22" outlineLevel="2" x14ac:dyDescent="0.25">
      <c r="A117" s="227" t="s">
        <v>414</v>
      </c>
      <c r="B117" s="223">
        <v>25245</v>
      </c>
      <c r="C117" s="226" t="s">
        <v>37</v>
      </c>
      <c r="D117" s="786">
        <v>7423</v>
      </c>
      <c r="E117" s="786">
        <f>'4. PASTOS TOTAL'!N116</f>
        <v>4220</v>
      </c>
      <c r="F117" s="786">
        <v>16907</v>
      </c>
      <c r="G117" s="786">
        <v>2579</v>
      </c>
      <c r="H117" s="786">
        <f>'7. PRODUCION PORCICULTURA TOTAL'!AJ117</f>
        <v>12092</v>
      </c>
      <c r="I117" s="786">
        <f>'10. AVICULTURA'!N116</f>
        <v>8471450</v>
      </c>
      <c r="J117" s="786">
        <v>630</v>
      </c>
      <c r="K117" s="786">
        <v>65</v>
      </c>
      <c r="L117" s="786">
        <v>55</v>
      </c>
      <c r="M117" s="786">
        <v>2</v>
      </c>
      <c r="N117" s="786">
        <v>650</v>
      </c>
      <c r="O117" s="786">
        <v>75</v>
      </c>
      <c r="P117" s="786">
        <v>120</v>
      </c>
      <c r="Q117" s="786">
        <f>'10. AVICULTURA'!G116</f>
        <v>8388000</v>
      </c>
      <c r="R117" s="786">
        <f>'10. AVICULTURA'!L116</f>
        <v>36400</v>
      </c>
      <c r="S117" s="786">
        <f>'10. AVICULTURA'!M116</f>
        <v>47050</v>
      </c>
      <c r="T117" s="786">
        <f>'6. PRECIO LECHE PROMEDIO'!P117</f>
        <v>900</v>
      </c>
      <c r="U117" s="786">
        <f>'3.3. PRECIO PROMEDIO KG PIE'!O116</f>
        <v>4383.333333333333</v>
      </c>
      <c r="V117" s="225">
        <f>'8.6. PRECIO PORCICULTURA'!P118</f>
        <v>4700</v>
      </c>
    </row>
    <row r="118" spans="1:22" outlineLevel="2" x14ac:dyDescent="0.25">
      <c r="A118" s="227" t="s">
        <v>414</v>
      </c>
      <c r="B118" s="223">
        <v>25386</v>
      </c>
      <c r="C118" s="226" t="s">
        <v>36</v>
      </c>
      <c r="D118" s="786">
        <v>6211</v>
      </c>
      <c r="E118" s="786">
        <f>'4. PASTOS TOTAL'!N117</f>
        <v>5143</v>
      </c>
      <c r="F118" s="786">
        <v>10758</v>
      </c>
      <c r="G118" s="786">
        <v>1413</v>
      </c>
      <c r="H118" s="786">
        <f>'7. PRODUCION PORCICULTURA TOTAL'!AJ118</f>
        <v>12900</v>
      </c>
      <c r="I118" s="786">
        <f>'10. AVICULTURA'!N117</f>
        <v>4573818</v>
      </c>
      <c r="J118" s="786">
        <v>517</v>
      </c>
      <c r="K118" s="786">
        <v>220</v>
      </c>
      <c r="L118" s="786">
        <v>205</v>
      </c>
      <c r="M118" s="786">
        <v>8</v>
      </c>
      <c r="N118" s="786">
        <v>160</v>
      </c>
      <c r="O118" s="786">
        <v>380</v>
      </c>
      <c r="P118" s="786">
        <v>450</v>
      </c>
      <c r="Q118" s="786">
        <f>'10. AVICULTURA'!G117</f>
        <v>4536000</v>
      </c>
      <c r="R118" s="786">
        <f>'10. AVICULTURA'!L117</f>
        <v>19968</v>
      </c>
      <c r="S118" s="786">
        <f>'10. AVICULTURA'!M117</f>
        <v>17850</v>
      </c>
      <c r="T118" s="786">
        <f>'6. PRECIO LECHE PROMEDIO'!P118</f>
        <v>1000</v>
      </c>
      <c r="U118" s="786">
        <f>'3.3. PRECIO PROMEDIO KG PIE'!O117</f>
        <v>4400</v>
      </c>
      <c r="V118" s="225">
        <f>'8.6. PRECIO PORCICULTURA'!P119</f>
        <v>4500</v>
      </c>
    </row>
    <row r="119" spans="1:22" outlineLevel="2" x14ac:dyDescent="0.25">
      <c r="A119" s="227" t="s">
        <v>414</v>
      </c>
      <c r="B119" s="223">
        <v>25596</v>
      </c>
      <c r="C119" s="226" t="s">
        <v>35</v>
      </c>
      <c r="D119" s="786">
        <v>5740</v>
      </c>
      <c r="E119" s="786">
        <f>'4. PASTOS TOTAL'!N118</f>
        <v>5830</v>
      </c>
      <c r="F119" s="786">
        <v>12150</v>
      </c>
      <c r="G119" s="786">
        <v>2050</v>
      </c>
      <c r="H119" s="786">
        <f>'7. PRODUCION PORCICULTURA TOTAL'!AJ119</f>
        <v>16880</v>
      </c>
      <c r="I119" s="786">
        <f>'10. AVICULTURA'!N118</f>
        <v>3750000</v>
      </c>
      <c r="J119" s="786">
        <v>800</v>
      </c>
      <c r="K119" s="786">
        <v>500</v>
      </c>
      <c r="L119" s="786">
        <v>2000</v>
      </c>
      <c r="M119" s="786" t="s">
        <v>145</v>
      </c>
      <c r="N119" s="786">
        <v>1200</v>
      </c>
      <c r="O119" s="786">
        <v>750</v>
      </c>
      <c r="P119" s="786">
        <v>600</v>
      </c>
      <c r="Q119" s="786">
        <f>'10. AVICULTURA'!G118</f>
        <v>3600000</v>
      </c>
      <c r="R119" s="786">
        <f>'10. AVICULTURA'!L118</f>
        <v>120000</v>
      </c>
      <c r="S119" s="786">
        <f>'10. AVICULTURA'!M118</f>
        <v>30000</v>
      </c>
      <c r="T119" s="786">
        <f>'6. PRECIO LECHE PROMEDIO'!P119</f>
        <v>1170.8333333333333</v>
      </c>
      <c r="U119" s="786">
        <f>'3.3. PRECIO PROMEDIO KG PIE'!O118</f>
        <v>9025</v>
      </c>
      <c r="V119" s="225">
        <f>'8.6. PRECIO PORCICULTURA'!P120</f>
        <v>6300</v>
      </c>
    </row>
    <row r="120" spans="1:22" outlineLevel="2" x14ac:dyDescent="0.25">
      <c r="A120" s="227" t="s">
        <v>414</v>
      </c>
      <c r="B120" s="223">
        <v>25645</v>
      </c>
      <c r="C120" s="226" t="s">
        <v>34</v>
      </c>
      <c r="D120" s="786">
        <v>5975</v>
      </c>
      <c r="E120" s="786">
        <f>'4. PASTOS TOTAL'!N119</f>
        <v>4920</v>
      </c>
      <c r="F120" s="786">
        <v>14875</v>
      </c>
      <c r="G120" s="786">
        <v>1895</v>
      </c>
      <c r="H120" s="786">
        <f>'7. PRODUCION PORCICULTURA TOTAL'!AJ120</f>
        <v>63280</v>
      </c>
      <c r="I120" s="786">
        <f>'10. AVICULTURA'!N119</f>
        <v>1972500</v>
      </c>
      <c r="J120" s="786">
        <v>580</v>
      </c>
      <c r="K120" s="786" t="s">
        <v>145</v>
      </c>
      <c r="L120" s="786" t="s">
        <v>145</v>
      </c>
      <c r="M120" s="786" t="s">
        <v>145</v>
      </c>
      <c r="N120" s="786">
        <v>300</v>
      </c>
      <c r="O120" s="786">
        <v>210</v>
      </c>
      <c r="P120" s="786">
        <v>120</v>
      </c>
      <c r="Q120" s="786">
        <f>'10. AVICULTURA'!G119</f>
        <v>1800000</v>
      </c>
      <c r="R120" s="786">
        <f>'10. AVICULTURA'!L119</f>
        <v>171000</v>
      </c>
      <c r="S120" s="786">
        <f>'10. AVICULTURA'!M119</f>
        <v>1500</v>
      </c>
      <c r="T120" s="786">
        <f>'6. PRECIO LECHE PROMEDIO'!P120</f>
        <v>908.33333333333337</v>
      </c>
      <c r="U120" s="786">
        <f>'3.3. PRECIO PROMEDIO KG PIE'!O119</f>
        <v>4650</v>
      </c>
      <c r="V120" s="225">
        <f>'8.6. PRECIO PORCICULTURA'!P121</f>
        <v>5013.636363636364</v>
      </c>
    </row>
    <row r="121" spans="1:22" outlineLevel="2" x14ac:dyDescent="0.25">
      <c r="A121" s="227" t="s">
        <v>414</v>
      </c>
      <c r="B121" s="223">
        <v>25797</v>
      </c>
      <c r="C121" s="226" t="s">
        <v>33</v>
      </c>
      <c r="D121" s="786">
        <v>2750</v>
      </c>
      <c r="E121" s="786">
        <f>'4. PASTOS TOTAL'!N120</f>
        <v>1390</v>
      </c>
      <c r="F121" s="786">
        <v>3290</v>
      </c>
      <c r="G121" s="786">
        <v>370</v>
      </c>
      <c r="H121" s="786">
        <f>'7. PRODUCION PORCICULTURA TOTAL'!AJ121</f>
        <v>6350</v>
      </c>
      <c r="I121" s="786">
        <f>'10. AVICULTURA'!N120</f>
        <v>4722600</v>
      </c>
      <c r="J121" s="786">
        <v>315</v>
      </c>
      <c r="K121" s="786">
        <v>55</v>
      </c>
      <c r="L121" s="786">
        <v>40</v>
      </c>
      <c r="M121" s="786" t="s">
        <v>145</v>
      </c>
      <c r="N121" s="786">
        <v>2000</v>
      </c>
      <c r="O121" s="786">
        <v>450</v>
      </c>
      <c r="P121" s="786">
        <v>150</v>
      </c>
      <c r="Q121" s="786">
        <f>'10. AVICULTURA'!G120</f>
        <v>4590000</v>
      </c>
      <c r="R121" s="786">
        <f>'10. AVICULTURA'!L120</f>
        <v>130000</v>
      </c>
      <c r="S121" s="786">
        <f>'10. AVICULTURA'!M120</f>
        <v>2600</v>
      </c>
      <c r="T121" s="786">
        <f>'6. PRECIO LECHE PROMEDIO'!P121</f>
        <v>900</v>
      </c>
      <c r="U121" s="786">
        <f>'3.3. PRECIO PROMEDIO KG PIE'!O120</f>
        <v>3125</v>
      </c>
      <c r="V121" s="225">
        <f>'8.6. PRECIO PORCICULTURA'!P122</f>
        <v>4041.6666666666665</v>
      </c>
    </row>
    <row r="122" spans="1:22" ht="15.75" outlineLevel="2" thickBot="1" x14ac:dyDescent="0.3">
      <c r="A122" s="798" t="s">
        <v>414</v>
      </c>
      <c r="B122" s="223">
        <v>25878</v>
      </c>
      <c r="C122" s="795" t="s">
        <v>32</v>
      </c>
      <c r="D122" s="796">
        <v>8334</v>
      </c>
      <c r="E122" s="796">
        <f>'4. PASTOS TOTAL'!N121</f>
        <v>8820</v>
      </c>
      <c r="F122" s="796">
        <v>13808</v>
      </c>
      <c r="G122" s="796">
        <v>1160</v>
      </c>
      <c r="H122" s="796">
        <f>'7. PRODUCION PORCICULTURA TOTAL'!AJ122</f>
        <v>11812.5</v>
      </c>
      <c r="I122" s="796">
        <f>'10. AVICULTURA'!N121</f>
        <v>1113000</v>
      </c>
      <c r="J122" s="796">
        <v>390</v>
      </c>
      <c r="K122" s="796">
        <v>180</v>
      </c>
      <c r="L122" s="796">
        <v>220</v>
      </c>
      <c r="M122" s="796">
        <v>42</v>
      </c>
      <c r="N122" s="796">
        <v>200</v>
      </c>
      <c r="O122" s="796">
        <v>25</v>
      </c>
      <c r="P122" s="796">
        <v>86</v>
      </c>
      <c r="Q122" s="796">
        <f>'10. AVICULTURA'!G121</f>
        <v>160000</v>
      </c>
      <c r="R122" s="796">
        <f>'10. AVICULTURA'!L121</f>
        <v>875000</v>
      </c>
      <c r="S122" s="796">
        <f>'10. AVICULTURA'!M121</f>
        <v>78000</v>
      </c>
      <c r="T122" s="796">
        <f>'6. PRECIO LECHE PROMEDIO'!P122</f>
        <v>979.16666666666663</v>
      </c>
      <c r="U122" s="796">
        <f>'3.3. PRECIO PROMEDIO KG PIE'!O121</f>
        <v>4912.5</v>
      </c>
      <c r="V122" s="797">
        <f>'8.6. PRECIO PORCICULTURA'!P123</f>
        <v>4620.833333333333</v>
      </c>
    </row>
    <row r="123" spans="1:22" ht="15.75" outlineLevel="1" thickBot="1" x14ac:dyDescent="0.3">
      <c r="A123" s="804" t="s">
        <v>550</v>
      </c>
      <c r="B123" s="778"/>
      <c r="C123" s="801"/>
      <c r="D123" s="802">
        <f t="shared" ref="D123:V123" si="13">SUBTOTAL(9,D113:D122)</f>
        <v>55922</v>
      </c>
      <c r="E123" s="802">
        <f t="shared" si="13"/>
        <v>46104</v>
      </c>
      <c r="F123" s="802">
        <f t="shared" si="13"/>
        <v>112724</v>
      </c>
      <c r="G123" s="802">
        <f t="shared" si="13"/>
        <v>13893</v>
      </c>
      <c r="H123" s="802">
        <f t="shared" si="13"/>
        <v>157491.5</v>
      </c>
      <c r="I123" s="802">
        <f t="shared" si="13"/>
        <v>30522368</v>
      </c>
      <c r="J123" s="802">
        <f t="shared" si="13"/>
        <v>4902</v>
      </c>
      <c r="K123" s="802">
        <f t="shared" si="13"/>
        <v>1740</v>
      </c>
      <c r="L123" s="802">
        <f t="shared" si="13"/>
        <v>3155</v>
      </c>
      <c r="M123" s="802">
        <f t="shared" si="13"/>
        <v>99</v>
      </c>
      <c r="N123" s="802">
        <f t="shared" si="13"/>
        <v>7710</v>
      </c>
      <c r="O123" s="802">
        <f t="shared" si="13"/>
        <v>2925</v>
      </c>
      <c r="P123" s="802">
        <f t="shared" si="13"/>
        <v>2218</v>
      </c>
      <c r="Q123" s="802">
        <f t="shared" si="13"/>
        <v>26376000</v>
      </c>
      <c r="R123" s="802">
        <f t="shared" si="13"/>
        <v>3902368</v>
      </c>
      <c r="S123" s="802">
        <f t="shared" si="13"/>
        <v>244000</v>
      </c>
      <c r="T123" s="802">
        <f t="shared" si="13"/>
        <v>10203.333333333332</v>
      </c>
      <c r="U123" s="802">
        <f t="shared" si="13"/>
        <v>48575.833333333328</v>
      </c>
      <c r="V123" s="803">
        <f t="shared" si="13"/>
        <v>48123.106060606064</v>
      </c>
    </row>
    <row r="124" spans="1:22" outlineLevel="2" x14ac:dyDescent="0.25">
      <c r="A124" s="793" t="s">
        <v>23</v>
      </c>
      <c r="B124" s="223">
        <v>25154</v>
      </c>
      <c r="C124" s="791" t="s">
        <v>31</v>
      </c>
      <c r="D124" s="792">
        <v>20684</v>
      </c>
      <c r="E124" s="792">
        <f>'4. PASTOS TOTAL'!N123</f>
        <v>20370</v>
      </c>
      <c r="F124" s="792">
        <v>107400</v>
      </c>
      <c r="G124" s="792">
        <v>10200</v>
      </c>
      <c r="H124" s="792">
        <f>'7. PRODUCION PORCICULTURA TOTAL'!AJ124</f>
        <v>2067</v>
      </c>
      <c r="I124" s="792">
        <f>'10. AVICULTURA'!N123</f>
        <v>137264</v>
      </c>
      <c r="J124" s="792">
        <v>400</v>
      </c>
      <c r="K124" s="792">
        <v>200</v>
      </c>
      <c r="L124" s="792">
        <v>20</v>
      </c>
      <c r="M124" s="792">
        <v>50</v>
      </c>
      <c r="N124" s="792">
        <v>4000</v>
      </c>
      <c r="O124" s="792">
        <v>6000</v>
      </c>
      <c r="P124" s="792">
        <v>80</v>
      </c>
      <c r="Q124" s="792">
        <f>'10. AVICULTURA'!G123</f>
        <v>105000</v>
      </c>
      <c r="R124" s="792">
        <f>'10. AVICULTURA'!L123</f>
        <v>15900</v>
      </c>
      <c r="S124" s="792">
        <f>'10. AVICULTURA'!M123</f>
        <v>16364</v>
      </c>
      <c r="T124" s="792">
        <f>'6. PRECIO LECHE PROMEDIO'!P124</f>
        <v>900</v>
      </c>
      <c r="U124" s="792">
        <f>'3.3. PRECIO PROMEDIO KG PIE'!O123</f>
        <v>4500</v>
      </c>
      <c r="V124" s="221">
        <f>'8.6. PRECIO PORCICULTURA'!P125</f>
        <v>5800</v>
      </c>
    </row>
    <row r="125" spans="1:22" outlineLevel="2" x14ac:dyDescent="0.25">
      <c r="A125" s="227" t="s">
        <v>23</v>
      </c>
      <c r="B125" s="223">
        <v>25224</v>
      </c>
      <c r="C125" s="226" t="s">
        <v>30</v>
      </c>
      <c r="D125" s="786">
        <v>6486</v>
      </c>
      <c r="E125" s="786">
        <f>'4. PASTOS TOTAL'!N124</f>
        <v>6670</v>
      </c>
      <c r="F125" s="786">
        <v>58800</v>
      </c>
      <c r="G125" s="786">
        <v>2900</v>
      </c>
      <c r="H125" s="786">
        <f>'7. PRODUCION PORCICULTURA TOTAL'!AJ125</f>
        <v>5208</v>
      </c>
      <c r="I125" s="786">
        <f>'10. AVICULTURA'!N124</f>
        <v>11400</v>
      </c>
      <c r="J125" s="786">
        <v>50</v>
      </c>
      <c r="K125" s="786">
        <v>20</v>
      </c>
      <c r="L125" s="786" t="s">
        <v>145</v>
      </c>
      <c r="M125" s="786" t="s">
        <v>145</v>
      </c>
      <c r="N125" s="786">
        <v>100</v>
      </c>
      <c r="O125" s="786">
        <v>1000</v>
      </c>
      <c r="P125" s="786">
        <v>50</v>
      </c>
      <c r="Q125" s="786">
        <f>'10. AVICULTURA'!G124</f>
        <v>0</v>
      </c>
      <c r="R125" s="786">
        <f>'10. AVICULTURA'!L124</f>
        <v>1000</v>
      </c>
      <c r="S125" s="786">
        <f>'10. AVICULTURA'!M124</f>
        <v>10400</v>
      </c>
      <c r="T125" s="786">
        <f>'6. PRECIO LECHE PROMEDIO'!P125</f>
        <v>950</v>
      </c>
      <c r="U125" s="786">
        <f>'3.3. PRECIO PROMEDIO KG PIE'!O124</f>
        <v>3583.3333333333335</v>
      </c>
      <c r="V125" s="225">
        <f>'8.6. PRECIO PORCICULTURA'!P126</f>
        <v>6000</v>
      </c>
    </row>
    <row r="126" spans="1:22" outlineLevel="2" x14ac:dyDescent="0.25">
      <c r="A126" s="227" t="s">
        <v>23</v>
      </c>
      <c r="B126" s="223">
        <v>25288</v>
      </c>
      <c r="C126" s="226" t="s">
        <v>29</v>
      </c>
      <c r="D126" s="786">
        <v>12659</v>
      </c>
      <c r="E126" s="786">
        <f>'4. PASTOS TOTAL'!N125</f>
        <v>4932</v>
      </c>
      <c r="F126" s="786">
        <v>105407</v>
      </c>
      <c r="G126" s="786">
        <v>9917</v>
      </c>
      <c r="H126" s="786">
        <f>'7. PRODUCION PORCICULTURA TOTAL'!AJ126</f>
        <v>9592</v>
      </c>
      <c r="I126" s="786">
        <f>'10. AVICULTURA'!N125</f>
        <v>10760</v>
      </c>
      <c r="J126" s="786">
        <v>315</v>
      </c>
      <c r="K126" s="786">
        <v>72</v>
      </c>
      <c r="L126" s="786">
        <v>28</v>
      </c>
      <c r="M126" s="786" t="s">
        <v>145</v>
      </c>
      <c r="N126" s="786">
        <v>2125</v>
      </c>
      <c r="O126" s="786">
        <v>725</v>
      </c>
      <c r="P126" s="786">
        <v>280</v>
      </c>
      <c r="Q126" s="786">
        <f>'10. AVICULTURA'!G125</f>
        <v>5670</v>
      </c>
      <c r="R126" s="786">
        <f>'10. AVICULTURA'!L125</f>
        <v>840</v>
      </c>
      <c r="S126" s="786">
        <f>'10. AVICULTURA'!M125</f>
        <v>4250</v>
      </c>
      <c r="T126" s="786">
        <f>'6. PRECIO LECHE PROMEDIO'!P126</f>
        <v>1070.8333333333333</v>
      </c>
      <c r="U126" s="786">
        <f>'3.3. PRECIO PROMEDIO KG PIE'!O125</f>
        <v>3879.1666666666665</v>
      </c>
      <c r="V126" s="225">
        <f>'8.6. PRECIO PORCICULTURA'!P127</f>
        <v>4166.666666666667</v>
      </c>
    </row>
    <row r="127" spans="1:22" outlineLevel="2" x14ac:dyDescent="0.25">
      <c r="A127" s="227" t="s">
        <v>23</v>
      </c>
      <c r="B127" s="223">
        <v>25317</v>
      </c>
      <c r="C127" s="226" t="s">
        <v>28</v>
      </c>
      <c r="D127" s="786">
        <v>21906</v>
      </c>
      <c r="E127" s="786">
        <f>'4. PASTOS TOTAL'!N126</f>
        <v>8587</v>
      </c>
      <c r="F127" s="786">
        <v>191000</v>
      </c>
      <c r="G127" s="786">
        <v>13200</v>
      </c>
      <c r="H127" s="786">
        <f>'7. PRODUCION PORCICULTURA TOTAL'!AJ127</f>
        <v>2940</v>
      </c>
      <c r="I127" s="786">
        <f>'10. AVICULTURA'!N126</f>
        <v>24920</v>
      </c>
      <c r="J127" s="786">
        <v>500</v>
      </c>
      <c r="K127" s="786">
        <v>300</v>
      </c>
      <c r="L127" s="786">
        <v>80</v>
      </c>
      <c r="M127" s="786">
        <v>10</v>
      </c>
      <c r="N127" s="786">
        <v>2000</v>
      </c>
      <c r="O127" s="786">
        <v>5000</v>
      </c>
      <c r="P127" s="786">
        <v>1500</v>
      </c>
      <c r="Q127" s="786">
        <f>'10. AVICULTURA'!G126</f>
        <v>1920</v>
      </c>
      <c r="R127" s="786">
        <f>'10. AVICULTURA'!L126</f>
        <v>8000</v>
      </c>
      <c r="S127" s="786">
        <f>'10. AVICULTURA'!M126</f>
        <v>15000</v>
      </c>
      <c r="T127" s="786">
        <f>'6. PRECIO LECHE PROMEDIO'!P127</f>
        <v>1079.1666666666667</v>
      </c>
      <c r="U127" s="786">
        <f>'3.3. PRECIO PROMEDIO KG PIE'!O126</f>
        <v>4500</v>
      </c>
      <c r="V127" s="225" t="str">
        <f>'8.6. PRECIO PORCICULTURA'!P128</f>
        <v/>
      </c>
    </row>
    <row r="128" spans="1:22" outlineLevel="2" x14ac:dyDescent="0.25">
      <c r="A128" s="227" t="s">
        <v>23</v>
      </c>
      <c r="B128" s="223">
        <v>25407</v>
      </c>
      <c r="C128" s="226" t="s">
        <v>27</v>
      </c>
      <c r="D128" s="786">
        <v>16106</v>
      </c>
      <c r="E128" s="786">
        <f>'4. PASTOS TOTAL'!N127</f>
        <v>5410</v>
      </c>
      <c r="F128" s="786">
        <v>114230</v>
      </c>
      <c r="G128" s="786">
        <v>8550</v>
      </c>
      <c r="H128" s="786">
        <f>'7. PRODUCION PORCICULTURA TOTAL'!AJ128</f>
        <v>800</v>
      </c>
      <c r="I128" s="786">
        <f>'10. AVICULTURA'!N127</f>
        <v>9800</v>
      </c>
      <c r="J128" s="786">
        <v>120</v>
      </c>
      <c r="K128" s="786">
        <v>50</v>
      </c>
      <c r="L128" s="786" t="s">
        <v>145</v>
      </c>
      <c r="M128" s="786">
        <v>1</v>
      </c>
      <c r="N128" s="786">
        <v>400</v>
      </c>
      <c r="O128" s="786">
        <v>1400</v>
      </c>
      <c r="P128" s="786">
        <v>140</v>
      </c>
      <c r="Q128" s="786">
        <f>'10. AVICULTURA'!G127</f>
        <v>0</v>
      </c>
      <c r="R128" s="786">
        <f>'10. AVICULTURA'!L127</f>
        <v>2000</v>
      </c>
      <c r="S128" s="786">
        <f>'10. AVICULTURA'!M127</f>
        <v>7800</v>
      </c>
      <c r="T128" s="786">
        <f>'6. PRECIO LECHE PROMEDIO'!P128</f>
        <v>891.66666666666663</v>
      </c>
      <c r="U128" s="786">
        <f>'3.3. PRECIO PROMEDIO KG PIE'!O127</f>
        <v>4505.0925925925922</v>
      </c>
      <c r="V128" s="225">
        <f>'8.6. PRECIO PORCICULTURA'!P129</f>
        <v>6000</v>
      </c>
    </row>
    <row r="129" spans="1:22" outlineLevel="2" x14ac:dyDescent="0.25">
      <c r="A129" s="227" t="s">
        <v>23</v>
      </c>
      <c r="B129" s="223">
        <v>25745</v>
      </c>
      <c r="C129" s="226" t="s">
        <v>26</v>
      </c>
      <c r="D129" s="786">
        <v>20766</v>
      </c>
      <c r="E129" s="786">
        <f>'4. PASTOS TOTAL'!N128</f>
        <v>6452</v>
      </c>
      <c r="F129" s="786">
        <v>228340</v>
      </c>
      <c r="G129" s="786">
        <v>12120</v>
      </c>
      <c r="H129" s="786">
        <f>'7. PRODUCION PORCICULTURA TOTAL'!AJ129</f>
        <v>1579</v>
      </c>
      <c r="I129" s="786">
        <f>'10. AVICULTURA'!N128</f>
        <v>6980</v>
      </c>
      <c r="J129" s="786">
        <v>219</v>
      </c>
      <c r="K129" s="786">
        <v>50</v>
      </c>
      <c r="L129" s="786">
        <v>30</v>
      </c>
      <c r="M129" s="786">
        <v>10</v>
      </c>
      <c r="N129" s="786">
        <v>6895</v>
      </c>
      <c r="O129" s="786">
        <v>1320</v>
      </c>
      <c r="P129" s="786">
        <v>115</v>
      </c>
      <c r="Q129" s="786">
        <f>'10. AVICULTURA'!G128</f>
        <v>0</v>
      </c>
      <c r="R129" s="786">
        <f>'10. AVICULTURA'!L128</f>
        <v>750</v>
      </c>
      <c r="S129" s="786">
        <f>'10. AVICULTURA'!M128</f>
        <v>6230</v>
      </c>
      <c r="T129" s="786">
        <f>'6. PRECIO LECHE PROMEDIO'!P129</f>
        <v>1150</v>
      </c>
      <c r="U129" s="786">
        <f>'3.3. PRECIO PROMEDIO KG PIE'!O128</f>
        <v>4600</v>
      </c>
      <c r="V129" s="225" t="str">
        <f>'8.6. PRECIO PORCICULTURA'!P130</f>
        <v/>
      </c>
    </row>
    <row r="130" spans="1:22" outlineLevel="2" x14ac:dyDescent="0.25">
      <c r="A130" s="227" t="s">
        <v>23</v>
      </c>
      <c r="B130" s="223">
        <v>25779</v>
      </c>
      <c r="C130" s="226" t="s">
        <v>1</v>
      </c>
      <c r="D130" s="786">
        <v>13120</v>
      </c>
      <c r="E130" s="786">
        <f>'4. PASTOS TOTAL'!N129</f>
        <v>7020</v>
      </c>
      <c r="F130" s="786">
        <v>134600</v>
      </c>
      <c r="G130" s="786">
        <v>7200</v>
      </c>
      <c r="H130" s="786">
        <f>'7. PRODUCION PORCICULTURA TOTAL'!AJ130</f>
        <v>447</v>
      </c>
      <c r="I130" s="786">
        <f>'10. AVICULTURA'!N129</f>
        <v>3900</v>
      </c>
      <c r="J130" s="786">
        <v>350</v>
      </c>
      <c r="K130" s="786">
        <v>80</v>
      </c>
      <c r="L130" s="786" t="s">
        <v>145</v>
      </c>
      <c r="M130" s="786" t="s">
        <v>145</v>
      </c>
      <c r="N130" s="786">
        <v>3000</v>
      </c>
      <c r="O130" s="786">
        <v>1200</v>
      </c>
      <c r="P130" s="786">
        <v>53</v>
      </c>
      <c r="Q130" s="786">
        <f>'10. AVICULTURA'!G129</f>
        <v>0</v>
      </c>
      <c r="R130" s="786">
        <f>'10. AVICULTURA'!L129</f>
        <v>900</v>
      </c>
      <c r="S130" s="786">
        <f>'10. AVICULTURA'!M129</f>
        <v>3000</v>
      </c>
      <c r="T130" s="786">
        <f>'6. PRECIO LECHE PROMEDIO'!P130</f>
        <v>1000</v>
      </c>
      <c r="U130" s="786">
        <f>'3.3. PRECIO PROMEDIO KG PIE'!O129</f>
        <v>5833.333333333333</v>
      </c>
      <c r="V130" s="225">
        <f>'8.6. PRECIO PORCICULTURA'!P131</f>
        <v>6500</v>
      </c>
    </row>
    <row r="131" spans="1:22" outlineLevel="2" x14ac:dyDescent="0.25">
      <c r="A131" s="227" t="s">
        <v>23</v>
      </c>
      <c r="B131" s="223">
        <v>25781</v>
      </c>
      <c r="C131" s="226" t="s">
        <v>25</v>
      </c>
      <c r="D131" s="786">
        <v>4140</v>
      </c>
      <c r="E131" s="786">
        <f>'4. PASTOS TOTAL'!N130</f>
        <v>3910</v>
      </c>
      <c r="F131" s="786">
        <v>10140</v>
      </c>
      <c r="G131" s="786">
        <v>1040</v>
      </c>
      <c r="H131" s="786">
        <f>'7. PRODUCION PORCICULTURA TOTAL'!AJ131</f>
        <v>1239</v>
      </c>
      <c r="I131" s="786">
        <f>'10. AVICULTURA'!N130</f>
        <v>7500</v>
      </c>
      <c r="J131" s="786">
        <v>190</v>
      </c>
      <c r="K131" s="786">
        <v>150</v>
      </c>
      <c r="L131" s="786">
        <v>8</v>
      </c>
      <c r="M131" s="786" t="s">
        <v>145</v>
      </c>
      <c r="N131" s="786">
        <v>2800</v>
      </c>
      <c r="O131" s="786">
        <v>1000</v>
      </c>
      <c r="P131" s="786">
        <v>40</v>
      </c>
      <c r="Q131" s="786">
        <f>'10. AVICULTURA'!G130</f>
        <v>0</v>
      </c>
      <c r="R131" s="786">
        <f>'10. AVICULTURA'!L130</f>
        <v>0</v>
      </c>
      <c r="S131" s="786">
        <f>'10. AVICULTURA'!M130</f>
        <v>7500</v>
      </c>
      <c r="T131" s="786">
        <f>'6. PRECIO LECHE PROMEDIO'!P131</f>
        <v>1100</v>
      </c>
      <c r="U131" s="786">
        <f>'3.3. PRECIO PROMEDIO KG PIE'!O130</f>
        <v>4450</v>
      </c>
      <c r="V131" s="225" t="str">
        <f>'8.6. PRECIO PORCICULTURA'!P132</f>
        <v/>
      </c>
    </row>
    <row r="132" spans="1:22" outlineLevel="2" x14ac:dyDescent="0.25">
      <c r="A132" s="227" t="s">
        <v>23</v>
      </c>
      <c r="B132" s="223">
        <v>25793</v>
      </c>
      <c r="C132" s="226" t="s">
        <v>24</v>
      </c>
      <c r="D132" s="786">
        <v>13675</v>
      </c>
      <c r="E132" s="786">
        <f>'4. PASTOS TOTAL'!N131</f>
        <v>6820</v>
      </c>
      <c r="F132" s="786">
        <v>55680</v>
      </c>
      <c r="G132" s="786">
        <v>5255</v>
      </c>
      <c r="H132" s="786">
        <f>'7. PRODUCION PORCICULTURA TOTAL'!AJ132</f>
        <v>180</v>
      </c>
      <c r="I132" s="786">
        <f>'10. AVICULTURA'!N131</f>
        <v>4230</v>
      </c>
      <c r="J132" s="786">
        <v>170</v>
      </c>
      <c r="K132" s="786">
        <v>50</v>
      </c>
      <c r="L132" s="786">
        <v>10</v>
      </c>
      <c r="M132" s="786">
        <v>10</v>
      </c>
      <c r="N132" s="786">
        <v>550</v>
      </c>
      <c r="O132" s="786">
        <v>4030</v>
      </c>
      <c r="P132" s="786">
        <v>120</v>
      </c>
      <c r="Q132" s="786">
        <f>'10. AVICULTURA'!G131</f>
        <v>0</v>
      </c>
      <c r="R132" s="786">
        <f>'10. AVICULTURA'!L131</f>
        <v>0</v>
      </c>
      <c r="S132" s="786">
        <f>'10. AVICULTURA'!M131</f>
        <v>4230</v>
      </c>
      <c r="T132" s="786">
        <f>'6. PRECIO LECHE PROMEDIO'!P132</f>
        <v>900</v>
      </c>
      <c r="U132" s="786">
        <f>'3.3. PRECIO PROMEDIO KG PIE'!O131</f>
        <v>4400</v>
      </c>
      <c r="V132" s="225">
        <f>'8.6. PRECIO PORCICULTURA'!P133</f>
        <v>5500</v>
      </c>
    </row>
    <row r="133" spans="1:22" ht="15.75" outlineLevel="2" thickBot="1" x14ac:dyDescent="0.3">
      <c r="A133" s="798" t="s">
        <v>23</v>
      </c>
      <c r="B133" s="223">
        <v>25843</v>
      </c>
      <c r="C133" s="795" t="s">
        <v>23</v>
      </c>
      <c r="D133" s="796">
        <v>22109</v>
      </c>
      <c r="E133" s="796">
        <f>'4. PASTOS TOTAL'!N132</f>
        <v>6397</v>
      </c>
      <c r="F133" s="796">
        <v>218820</v>
      </c>
      <c r="G133" s="796">
        <v>10530</v>
      </c>
      <c r="H133" s="796">
        <f>'7. PRODUCION PORCICULTURA TOTAL'!AJ133</f>
        <v>480</v>
      </c>
      <c r="I133" s="796">
        <f>'10. AVICULTURA'!N132</f>
        <v>14850</v>
      </c>
      <c r="J133" s="796">
        <v>365</v>
      </c>
      <c r="K133" s="796">
        <v>227</v>
      </c>
      <c r="L133" s="796">
        <v>49</v>
      </c>
      <c r="M133" s="796">
        <v>2</v>
      </c>
      <c r="N133" s="796">
        <v>3420</v>
      </c>
      <c r="O133" s="796">
        <v>1580</v>
      </c>
      <c r="P133" s="796">
        <v>89</v>
      </c>
      <c r="Q133" s="796">
        <f>'10. AVICULTURA'!G132</f>
        <v>0</v>
      </c>
      <c r="R133" s="796">
        <f>'10. AVICULTURA'!L132</f>
        <v>0</v>
      </c>
      <c r="S133" s="796">
        <f>'10. AVICULTURA'!M132</f>
        <v>14850</v>
      </c>
      <c r="T133" s="796">
        <f>'6. PRECIO LECHE PROMEDIO'!P133</f>
        <v>915.33333333333337</v>
      </c>
      <c r="U133" s="796">
        <f>'3.3. PRECIO PROMEDIO KG PIE'!O132</f>
        <v>4800</v>
      </c>
      <c r="V133" s="797">
        <f>'8.6. PRECIO PORCICULTURA'!P134</f>
        <v>5500</v>
      </c>
    </row>
    <row r="134" spans="1:22" outlineLevel="1" x14ac:dyDescent="0.25">
      <c r="A134" s="806" t="s">
        <v>551</v>
      </c>
      <c r="B134" s="779"/>
      <c r="C134" s="808"/>
      <c r="D134" s="809">
        <f t="shared" ref="D134:V134" si="14">SUBTOTAL(9,D124:D133)</f>
        <v>151651</v>
      </c>
      <c r="E134" s="809">
        <f t="shared" si="14"/>
        <v>76568</v>
      </c>
      <c r="F134" s="809">
        <f t="shared" si="14"/>
        <v>1224417</v>
      </c>
      <c r="G134" s="809">
        <f t="shared" si="14"/>
        <v>80912</v>
      </c>
      <c r="H134" s="809">
        <f t="shared" si="14"/>
        <v>24532</v>
      </c>
      <c r="I134" s="809">
        <f t="shared" si="14"/>
        <v>231604</v>
      </c>
      <c r="J134" s="809">
        <f t="shared" si="14"/>
        <v>2679</v>
      </c>
      <c r="K134" s="809">
        <f t="shared" si="14"/>
        <v>1199</v>
      </c>
      <c r="L134" s="809">
        <f t="shared" si="14"/>
        <v>225</v>
      </c>
      <c r="M134" s="809">
        <f t="shared" si="14"/>
        <v>83</v>
      </c>
      <c r="N134" s="809">
        <f t="shared" si="14"/>
        <v>25290</v>
      </c>
      <c r="O134" s="809">
        <f t="shared" si="14"/>
        <v>23255</v>
      </c>
      <c r="P134" s="809">
        <f t="shared" si="14"/>
        <v>2467</v>
      </c>
      <c r="Q134" s="809">
        <f t="shared" si="14"/>
        <v>112590</v>
      </c>
      <c r="R134" s="809">
        <f t="shared" si="14"/>
        <v>29390</v>
      </c>
      <c r="S134" s="809">
        <f t="shared" si="14"/>
        <v>89624</v>
      </c>
      <c r="T134" s="809">
        <f t="shared" si="14"/>
        <v>9957.0000000000018</v>
      </c>
      <c r="U134" s="809">
        <f t="shared" si="14"/>
        <v>45050.925925925927</v>
      </c>
      <c r="V134" s="810">
        <f t="shared" si="14"/>
        <v>39466.666666666672</v>
      </c>
    </row>
    <row r="135" spans="1:22" ht="15.75" thickBot="1" x14ac:dyDescent="0.3">
      <c r="A135" s="807" t="s">
        <v>552</v>
      </c>
      <c r="B135" s="779"/>
      <c r="C135" s="811"/>
      <c r="D135" s="812">
        <f t="shared" ref="D135:V135" si="15">SUBTOTAL(9,D4:D133)</f>
        <v>1484336</v>
      </c>
      <c r="E135" s="812">
        <f t="shared" si="15"/>
        <v>1122166.8999999999</v>
      </c>
      <c r="F135" s="812">
        <f t="shared" si="15"/>
        <v>5666714.2000000002</v>
      </c>
      <c r="G135" s="812">
        <f t="shared" si="15"/>
        <v>452291</v>
      </c>
      <c r="H135" s="812">
        <f t="shared" si="15"/>
        <v>1134016.7</v>
      </c>
      <c r="I135" s="812">
        <f t="shared" si="15"/>
        <v>185804256.808</v>
      </c>
      <c r="J135" s="812">
        <f t="shared" si="15"/>
        <v>89444</v>
      </c>
      <c r="K135" s="812">
        <f t="shared" si="15"/>
        <v>8082</v>
      </c>
      <c r="L135" s="812">
        <f t="shared" si="15"/>
        <v>26088</v>
      </c>
      <c r="M135" s="812">
        <f t="shared" si="15"/>
        <v>3730</v>
      </c>
      <c r="N135" s="812">
        <f t="shared" si="15"/>
        <v>73633</v>
      </c>
      <c r="O135" s="812">
        <f t="shared" si="15"/>
        <v>65501</v>
      </c>
      <c r="P135" s="812">
        <f t="shared" si="15"/>
        <v>20106</v>
      </c>
      <c r="Q135" s="812">
        <f t="shared" si="15"/>
        <v>169458716</v>
      </c>
      <c r="R135" s="812">
        <f t="shared" si="15"/>
        <v>14596563.808</v>
      </c>
      <c r="S135" s="812">
        <f t="shared" si="15"/>
        <v>1748977</v>
      </c>
      <c r="T135" s="812">
        <f t="shared" si="15"/>
        <v>113944.33333333336</v>
      </c>
      <c r="U135" s="812">
        <f t="shared" si="15"/>
        <v>532110.14594202093</v>
      </c>
      <c r="V135" s="813">
        <f t="shared" si="15"/>
        <v>498665.94696969702</v>
      </c>
    </row>
    <row r="136" spans="1:22" ht="15.75" thickBot="1" x14ac:dyDescent="0.3"/>
    <row r="137" spans="1:22" ht="42" customHeight="1" thickBot="1" x14ac:dyDescent="0.3">
      <c r="N137" s="1072" t="s">
        <v>624</v>
      </c>
      <c r="O137" s="1073"/>
      <c r="P137" s="1074"/>
      <c r="Q137" s="229" t="s">
        <v>625</v>
      </c>
      <c r="R137" s="229" t="s">
        <v>765</v>
      </c>
    </row>
    <row r="138" spans="1:22" x14ac:dyDescent="0.25">
      <c r="N138" s="1075" t="s">
        <v>626</v>
      </c>
      <c r="O138" s="1076"/>
      <c r="P138" s="1077"/>
      <c r="Q138" s="231">
        <f t="shared" ref="Q138:Q146" si="16">R138*100/$R$147</f>
        <v>5.6287742659330746</v>
      </c>
      <c r="R138" s="230">
        <v>60548</v>
      </c>
    </row>
    <row r="139" spans="1:22" x14ac:dyDescent="0.25">
      <c r="N139" s="1069" t="s">
        <v>627</v>
      </c>
      <c r="O139" s="1070"/>
      <c r="P139" s="1071"/>
      <c r="Q139" s="231">
        <f t="shared" si="16"/>
        <v>0.74436142477581635</v>
      </c>
      <c r="R139" s="232">
        <v>8007</v>
      </c>
    </row>
    <row r="140" spans="1:22" x14ac:dyDescent="0.25">
      <c r="N140" s="1069" t="s">
        <v>628</v>
      </c>
      <c r="O140" s="1070"/>
      <c r="P140" s="1071"/>
      <c r="Q140" s="231">
        <f t="shared" si="16"/>
        <v>1.9473766617394622E-2</v>
      </c>
      <c r="R140" s="232">
        <v>209.4768</v>
      </c>
    </row>
    <row r="141" spans="1:22" x14ac:dyDescent="0.25">
      <c r="N141" s="1069" t="s">
        <v>629</v>
      </c>
      <c r="O141" s="1070"/>
      <c r="P141" s="1071"/>
      <c r="Q141" s="231">
        <f t="shared" si="16"/>
        <v>4.3842413803738399E-2</v>
      </c>
      <c r="R141" s="232">
        <v>471.60719999999998</v>
      </c>
    </row>
    <row r="142" spans="1:22" x14ac:dyDescent="0.25">
      <c r="N142" s="1069" t="s">
        <v>630</v>
      </c>
      <c r="O142" s="1070"/>
      <c r="P142" s="1071"/>
      <c r="Q142" s="231">
        <f t="shared" si="16"/>
        <v>1.3457742201462029E-2</v>
      </c>
      <c r="R142" s="232">
        <v>144.76320000000001</v>
      </c>
    </row>
    <row r="143" spans="1:22" x14ac:dyDescent="0.25">
      <c r="N143" s="1069" t="s">
        <v>631</v>
      </c>
      <c r="O143" s="1070"/>
      <c r="P143" s="1071"/>
      <c r="Q143" s="231">
        <f t="shared" si="16"/>
        <v>2.7380824174106498E-2</v>
      </c>
      <c r="R143" s="232">
        <v>294.53199999999998</v>
      </c>
    </row>
    <row r="144" spans="1:22" x14ac:dyDescent="0.25">
      <c r="N144" s="1069" t="s">
        <v>632</v>
      </c>
      <c r="O144" s="1070"/>
      <c r="P144" s="1071"/>
      <c r="Q144" s="231">
        <f t="shared" si="16"/>
        <v>0.72539680248853444</v>
      </c>
      <c r="R144" s="232">
        <v>7803</v>
      </c>
    </row>
    <row r="145" spans="9:19" x14ac:dyDescent="0.25">
      <c r="N145" s="1069" t="s">
        <v>633</v>
      </c>
      <c r="O145" s="1070"/>
      <c r="P145" s="1071"/>
      <c r="Q145" s="231">
        <f t="shared" si="16"/>
        <v>34.546152448361326</v>
      </c>
      <c r="R145" s="232">
        <v>371608.51361600001</v>
      </c>
    </row>
    <row r="146" spans="9:19" ht="15.75" thickBot="1" x14ac:dyDescent="0.3">
      <c r="N146" s="1081" t="s">
        <v>634</v>
      </c>
      <c r="O146" s="1082"/>
      <c r="P146" s="1083"/>
      <c r="Q146" s="234">
        <f t="shared" si="16"/>
        <v>58.251160311644561</v>
      </c>
      <c r="R146" s="233">
        <v>626600.23087011999</v>
      </c>
    </row>
    <row r="147" spans="9:19" ht="15.75" thickBot="1" x14ac:dyDescent="0.3">
      <c r="N147" s="1078" t="s">
        <v>635</v>
      </c>
      <c r="O147" s="1079"/>
      <c r="P147" s="1080"/>
      <c r="Q147" s="235">
        <f>SUM(Q138:Q146)</f>
        <v>100.00000000000001</v>
      </c>
      <c r="R147" s="235">
        <f>SUM(R138:R146)</f>
        <v>1075687.1236861199</v>
      </c>
    </row>
    <row r="148" spans="9:19" x14ac:dyDescent="0.25">
      <c r="N148" s="1075" t="s">
        <v>636</v>
      </c>
      <c r="O148" s="1076"/>
      <c r="P148" s="1077"/>
      <c r="Q148" s="237">
        <f>R148*100/$R$151</f>
        <v>1.230772877243792E-2</v>
      </c>
      <c r="R148" s="236">
        <v>254732</v>
      </c>
    </row>
    <row r="149" spans="9:19" x14ac:dyDescent="0.25">
      <c r="N149" s="1069" t="s">
        <v>637</v>
      </c>
      <c r="O149" s="1070"/>
      <c r="P149" s="1071"/>
      <c r="Q149" s="237">
        <f>R149*100/$R$151</f>
        <v>5.2469320633510029E-2</v>
      </c>
      <c r="R149" s="238">
        <v>1085953</v>
      </c>
    </row>
    <row r="150" spans="9:19" ht="15.75" thickBot="1" x14ac:dyDescent="0.3">
      <c r="N150" s="1081" t="s">
        <v>638</v>
      </c>
      <c r="O150" s="1082"/>
      <c r="P150" s="1083"/>
      <c r="Q150" s="231">
        <f>R150*100/$R$151</f>
        <v>99.935222950594053</v>
      </c>
      <c r="R150" s="239">
        <v>2068350683</v>
      </c>
    </row>
    <row r="151" spans="9:19" ht="15.75" thickBot="1" x14ac:dyDescent="0.3">
      <c r="N151" s="1078" t="s">
        <v>639</v>
      </c>
      <c r="O151" s="1079"/>
      <c r="P151" s="1080"/>
      <c r="Q151" s="235">
        <f>SUM(Q148:Q150)</f>
        <v>100</v>
      </c>
      <c r="R151" s="235">
        <f>SUM(R148:R150)</f>
        <v>2069691368</v>
      </c>
    </row>
    <row r="152" spans="9:19" ht="15.6" customHeight="1" x14ac:dyDescent="0.25">
      <c r="I152" s="240"/>
      <c r="N152" s="240" t="s">
        <v>640</v>
      </c>
      <c r="O152" s="240"/>
      <c r="P152" s="240"/>
      <c r="Q152" s="240"/>
      <c r="R152" s="240"/>
      <c r="S152" s="240"/>
    </row>
    <row r="153" spans="9:19" ht="15.6" customHeight="1" x14ac:dyDescent="0.25">
      <c r="I153" s="240"/>
      <c r="N153" s="240" t="s">
        <v>641</v>
      </c>
      <c r="O153" s="240"/>
      <c r="P153" s="240"/>
      <c r="Q153" s="240"/>
      <c r="R153" s="240"/>
      <c r="S153" s="240"/>
    </row>
    <row r="154" spans="9:19" ht="15.6" customHeight="1" x14ac:dyDescent="0.25">
      <c r="I154" s="240"/>
      <c r="N154" s="240" t="s">
        <v>642</v>
      </c>
      <c r="O154" s="240"/>
      <c r="P154" s="240"/>
      <c r="Q154" s="240"/>
      <c r="R154" s="240"/>
      <c r="S154" s="240"/>
    </row>
    <row r="155" spans="9:19" ht="15.6" customHeight="1" x14ac:dyDescent="0.25">
      <c r="I155" s="240"/>
      <c r="N155" s="240" t="s">
        <v>643</v>
      </c>
      <c r="O155" s="240"/>
      <c r="P155" s="240"/>
      <c r="Q155" s="240"/>
      <c r="R155" s="240"/>
      <c r="S155" s="240"/>
    </row>
    <row r="156" spans="9:19" ht="15.6" customHeight="1" x14ac:dyDescent="0.25">
      <c r="I156" s="240"/>
      <c r="N156" s="240" t="s">
        <v>644</v>
      </c>
      <c r="O156" s="240"/>
      <c r="P156" s="240"/>
      <c r="Q156" s="240"/>
      <c r="R156" s="240"/>
      <c r="S156" s="240"/>
    </row>
    <row r="157" spans="9:19" ht="15.6" customHeight="1" x14ac:dyDescent="0.25">
      <c r="I157" s="240"/>
      <c r="N157" s="240" t="s">
        <v>645</v>
      </c>
      <c r="O157" s="240"/>
      <c r="P157" s="240"/>
      <c r="Q157" s="240"/>
      <c r="R157" s="240"/>
      <c r="S157" s="240"/>
    </row>
    <row r="158" spans="9:19" ht="15.6" customHeight="1" x14ac:dyDescent="0.25">
      <c r="I158" s="240"/>
      <c r="N158" s="240" t="s">
        <v>646</v>
      </c>
      <c r="O158" s="240"/>
      <c r="P158" s="240"/>
      <c r="Q158" s="240"/>
      <c r="R158" s="240"/>
      <c r="S158" s="240"/>
    </row>
    <row r="159" spans="9:19" ht="15.6" customHeight="1" x14ac:dyDescent="0.25">
      <c r="I159" s="240"/>
      <c r="N159" s="240" t="s">
        <v>647</v>
      </c>
      <c r="O159" s="240"/>
      <c r="P159" s="240"/>
      <c r="Q159" s="240"/>
      <c r="R159" s="240"/>
      <c r="S159" s="240"/>
    </row>
    <row r="160" spans="9:19" ht="15.6" customHeight="1" x14ac:dyDescent="0.25">
      <c r="I160" s="240"/>
      <c r="N160" s="240" t="s">
        <v>648</v>
      </c>
      <c r="O160" s="240"/>
      <c r="P160" s="240"/>
      <c r="Q160" s="240"/>
      <c r="R160" s="240"/>
      <c r="S160" s="240"/>
    </row>
  </sheetData>
  <sheetProtection autoFilter="0" pivotTables="0"/>
  <autoFilter ref="A3:W134" xr:uid="{00000000-0009-0000-0000-000001000000}"/>
  <mergeCells count="17">
    <mergeCell ref="N151:P151"/>
    <mergeCell ref="N145:P145"/>
    <mergeCell ref="N146:P146"/>
    <mergeCell ref="N147:P147"/>
    <mergeCell ref="N148:P148"/>
    <mergeCell ref="N149:P149"/>
    <mergeCell ref="N150:P150"/>
    <mergeCell ref="E2:N2"/>
    <mergeCell ref="O2:V2"/>
    <mergeCell ref="N144:P144"/>
    <mergeCell ref="N137:P137"/>
    <mergeCell ref="N138:P138"/>
    <mergeCell ref="N139:P139"/>
    <mergeCell ref="N140:P140"/>
    <mergeCell ref="N141:P141"/>
    <mergeCell ref="N142:P142"/>
    <mergeCell ref="N143:P143"/>
  </mergeCells>
  <hyperlinks>
    <hyperlink ref="R3" location="'10. PROD. AVICOLA'!Títulos_a_imprimir" display="AVES DE POSTURA" xr:uid="{00000000-0004-0000-0100-000000000000}"/>
    <hyperlink ref="D3" location="'1. INVENTARIO BOVINO'!A1" display="INVENTARIO BOVINO (MACHOS Y HEMBRAS)" xr:uid="{00000000-0004-0000-0100-000001000000}"/>
    <hyperlink ref="H3" location="'8. PORCICULTURA'!A1" display="POBLACIÓN PORCINA TOTAL" xr:uid="{00000000-0004-0000-0100-000002000000}"/>
    <hyperlink ref="J3" location="'9. OTRAS ESPECIES PECUARIAS'!C4" display="CABALLAR" xr:uid="{00000000-0004-0000-0100-000003000000}"/>
    <hyperlink ref="K3" location="'9. OTRAS ESPECIES PECUARIAS'!D4" display="ASNAL" xr:uid="{00000000-0004-0000-0100-000004000000}"/>
    <hyperlink ref="L3" location="'9. OTRAS ESPECIES PECUARIAS'!E4" display="MULAR" xr:uid="{00000000-0004-0000-0100-000005000000}"/>
    <hyperlink ref="M3" location="'9. OTRAS ESPECIES PECUARIAS'!F4" display="BUFALINA" xr:uid="{00000000-0004-0000-0100-000006000000}"/>
    <hyperlink ref="N3" location="'9. OTRAS ESPECIES PECUARIAS'!G4" display="CUNICOLA" xr:uid="{00000000-0004-0000-0100-000007000000}"/>
    <hyperlink ref="O3" location="'9. OTRAS ESPECIES PECUARIAS'!H4" display="OVINOS" xr:uid="{00000000-0004-0000-0100-000008000000}"/>
    <hyperlink ref="P3" location="'9. OTRAS ESPECIES PECUARIAS'!I4" display="CAPRINOS" xr:uid="{00000000-0004-0000-0100-000009000000}"/>
    <hyperlink ref="V3" location="'7. SACRIFICIO Y PRECIOS PORCINO'!A1" display="PRECIO PROMEDIO/(Kg) PORCINOS EN PIE" xr:uid="{00000000-0004-0000-0100-00000A000000}"/>
    <hyperlink ref="U3" location="'3. SACRIFICIO Y PRECIOS BOVINOS'!A1" display="PRECIO ($) PROMEDIO/(Kg) BOVINOS EN PIE" xr:uid="{00000000-0004-0000-0100-00000B000000}"/>
    <hyperlink ref="A1" location="PRESENTACIÓN!A1" display="PRESENTACIÓN!A1" xr:uid="{00000000-0004-0000-0100-00000C000000}"/>
  </hyperlinks>
  <printOptions horizontalCentered="1"/>
  <pageMargins left="0.31496062992125984" right="0.11811023622047245" top="0.55118110236220474" bottom="0.55118110236220474" header="0.31496062992125984" footer="0.31496062992125984"/>
  <pageSetup scale="57" orientation="landscape" r:id="rId1"/>
  <headerFooter>
    <oddFooter>&amp;CAnexo 2.&amp;R&amp;P de &amp;N</oddFooter>
  </headerFooter>
  <colBreaks count="1" manualBreakCount="1">
    <brk id="14" min="1" max="1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</sheetPr>
  <dimension ref="A1:L139"/>
  <sheetViews>
    <sheetView showZeros="0" zoomScale="90" zoomScaleNormal="90" zoomScaleSheetLayoutView="40" workbookViewId="0">
      <pane xSplit="2" ySplit="3" topLeftCell="C4" activePane="bottomRight" state="frozen"/>
      <selection activeCell="E17" sqref="E17"/>
      <selection pane="topRight" activeCell="E17" sqref="E17"/>
      <selection pane="bottomLeft" activeCell="E17" sqref="E17"/>
      <selection pane="bottomRight" activeCell="J64" sqref="J64"/>
    </sheetView>
  </sheetViews>
  <sheetFormatPr baseColWidth="10" defaultRowHeight="15" x14ac:dyDescent="0.25"/>
  <cols>
    <col min="1" max="1" width="18.140625" customWidth="1"/>
    <col min="2" max="2" width="23.140625" bestFit="1" customWidth="1"/>
    <col min="3" max="3" width="17.42578125" bestFit="1" customWidth="1"/>
    <col min="4" max="4" width="20.7109375" customWidth="1"/>
    <col min="5" max="5" width="19.140625" bestFit="1" customWidth="1"/>
    <col min="6" max="6" width="17.42578125" customWidth="1"/>
    <col min="7" max="7" width="16.42578125" customWidth="1"/>
    <col min="8" max="8" width="17.5703125" customWidth="1"/>
    <col min="9" max="9" width="16.7109375" customWidth="1"/>
    <col min="10" max="10" width="18.85546875" customWidth="1"/>
  </cols>
  <sheetData>
    <row r="1" spans="1:10" ht="71.25" customHeight="1" thickBot="1" x14ac:dyDescent="0.3">
      <c r="A1" s="99" t="s">
        <v>490</v>
      </c>
    </row>
    <row r="2" spans="1:10" ht="62.25" customHeight="1" thickBot="1" x14ac:dyDescent="0.3">
      <c r="A2" s="512"/>
      <c r="B2" s="711"/>
      <c r="C2" s="1100" t="s">
        <v>750</v>
      </c>
      <c r="D2" s="1101"/>
      <c r="E2" s="1101"/>
      <c r="F2" s="1101"/>
      <c r="G2" s="1101"/>
      <c r="H2" s="1101"/>
      <c r="I2" s="711"/>
      <c r="J2" s="711"/>
    </row>
    <row r="3" spans="1:10" ht="46.5" customHeight="1" thickBot="1" x14ac:dyDescent="0.3">
      <c r="A3" s="712" t="s">
        <v>410</v>
      </c>
      <c r="B3" s="713" t="s">
        <v>2</v>
      </c>
      <c r="C3" s="757" t="s">
        <v>738</v>
      </c>
      <c r="D3" s="758" t="s">
        <v>710</v>
      </c>
      <c r="E3" s="715" t="s">
        <v>746</v>
      </c>
      <c r="F3" s="714" t="s">
        <v>747</v>
      </c>
      <c r="G3" s="757" t="s">
        <v>713</v>
      </c>
      <c r="H3" s="759" t="s">
        <v>714</v>
      </c>
      <c r="I3" s="715" t="s">
        <v>748</v>
      </c>
      <c r="J3" s="714" t="s">
        <v>747</v>
      </c>
    </row>
    <row r="4" spans="1:10" x14ac:dyDescent="0.25">
      <c r="A4" s="681" t="s">
        <v>421</v>
      </c>
      <c r="B4" s="716" t="s">
        <v>126</v>
      </c>
      <c r="C4" s="681">
        <f>'8.1. CANTIDAD PORCI MACHOS SACR'!Q5</f>
        <v>1095</v>
      </c>
      <c r="D4" s="682">
        <f>'8.4.PESO PROM PORC MACHOS'!Q5</f>
        <v>85</v>
      </c>
      <c r="E4" s="527">
        <f>IF(ISERROR(D4*0.8),"-",D4*0.8)</f>
        <v>68</v>
      </c>
      <c r="F4" s="526">
        <f>IF(ISERROR(C4*E4),"-",C4*E4)</f>
        <v>74460</v>
      </c>
      <c r="G4" s="681">
        <f>'8.2.CANTIDAD PORCI HEMB SACRIF'!Q5</f>
        <v>845</v>
      </c>
      <c r="H4" s="717">
        <f>'8.5.PESO PROM PORC HEMBRAS'!Q5</f>
        <v>90</v>
      </c>
      <c r="I4" s="522">
        <f>IF(ISERROR(H4*0.78),"-",H4*0.78)</f>
        <v>70.2</v>
      </c>
      <c r="J4" s="521">
        <f>IF(ISERROR(G4*I4),"-",G4*I4)</f>
        <v>59319</v>
      </c>
    </row>
    <row r="5" spans="1:10" x14ac:dyDescent="0.25">
      <c r="A5" s="523" t="s">
        <v>421</v>
      </c>
      <c r="B5" s="718" t="s">
        <v>21</v>
      </c>
      <c r="C5" s="681">
        <f>'8.1. CANTIDAD PORCI MACHOS SACR'!Q6</f>
        <v>146</v>
      </c>
      <c r="D5" s="682">
        <f>'8.4.PESO PROM PORC MACHOS'!Q6</f>
        <v>102.91666666666667</v>
      </c>
      <c r="E5" s="527">
        <f t="shared" ref="E5:E10" si="0">IF(ISERROR(D5*0.8),"-",D5*0.8)</f>
        <v>82.333333333333343</v>
      </c>
      <c r="F5" s="526">
        <f>IF(ISERROR(C5*E5),"-",C5*E5)</f>
        <v>12020.666666666668</v>
      </c>
      <c r="G5" s="681">
        <f>'8.2.CANTIDAD PORCI HEMB SACRIF'!Q6</f>
        <v>134</v>
      </c>
      <c r="H5" s="719">
        <f>'8.5.PESO PROM PORC HEMBRAS'!Q6</f>
        <v>102.5</v>
      </c>
      <c r="I5" s="527">
        <f t="shared" ref="I5:I10" si="1">IF(ISERROR(H5*0.78),"-",H5*0.78)</f>
        <v>79.95</v>
      </c>
      <c r="J5" s="526">
        <f>IF(ISERROR(G5*I5),"-",G5*I5)</f>
        <v>10713.300000000001</v>
      </c>
    </row>
    <row r="6" spans="1:10" x14ac:dyDescent="0.25">
      <c r="A6" s="523" t="s">
        <v>421</v>
      </c>
      <c r="B6" s="720" t="s">
        <v>125</v>
      </c>
      <c r="C6" s="681">
        <f>'8.1. CANTIDAD PORCI MACHOS SACR'!Q7</f>
        <v>2180</v>
      </c>
      <c r="D6" s="682">
        <f>'8.4.PESO PROM PORC MACHOS'!Q7</f>
        <v>90.909090909090907</v>
      </c>
      <c r="E6" s="527">
        <f t="shared" si="0"/>
        <v>72.727272727272734</v>
      </c>
      <c r="F6" s="526">
        <f>IF(ISERROR(C6*E6),"-",C6*E6)</f>
        <v>158545.45454545456</v>
      </c>
      <c r="G6" s="681">
        <f>'8.2.CANTIDAD PORCI HEMB SACRIF'!Q7</f>
        <v>2180</v>
      </c>
      <c r="H6" s="719">
        <f>'8.5.PESO PROM PORC HEMBRAS'!Q7</f>
        <v>90.909090909090907</v>
      </c>
      <c r="I6" s="527">
        <f t="shared" si="1"/>
        <v>70.909090909090907</v>
      </c>
      <c r="J6" s="526">
        <f t="shared" ref="J6:J78" si="2">IF(ISERROR(G6*I6),"-",G6*I6)</f>
        <v>154581.81818181818</v>
      </c>
    </row>
    <row r="7" spans="1:10" x14ac:dyDescent="0.25">
      <c r="A7" s="523" t="s">
        <v>421</v>
      </c>
      <c r="B7" s="720" t="s">
        <v>124</v>
      </c>
      <c r="C7" s="681">
        <f>'8.1. CANTIDAD PORCI MACHOS SACR'!Q8</f>
        <v>850</v>
      </c>
      <c r="D7" s="682">
        <f>'8.4.PESO PROM PORC MACHOS'!Q8</f>
        <v>90</v>
      </c>
      <c r="E7" s="527">
        <f t="shared" si="0"/>
        <v>72</v>
      </c>
      <c r="F7" s="526">
        <f t="shared" ref="F7:F79" si="3">IF(ISERROR(C7*E7),"-",C7*E7)</f>
        <v>61200</v>
      </c>
      <c r="G7" s="681">
        <f>'8.2.CANTIDAD PORCI HEMB SACRIF'!Q8</f>
        <v>192</v>
      </c>
      <c r="H7" s="719">
        <f>'8.5.PESO PROM PORC HEMBRAS'!Q8</f>
        <v>90</v>
      </c>
      <c r="I7" s="527">
        <f t="shared" si="1"/>
        <v>70.2</v>
      </c>
      <c r="J7" s="526">
        <f t="shared" si="2"/>
        <v>13478.400000000001</v>
      </c>
    </row>
    <row r="8" spans="1:10" x14ac:dyDescent="0.25">
      <c r="A8" s="523" t="s">
        <v>421</v>
      </c>
      <c r="B8" s="720" t="s">
        <v>123</v>
      </c>
      <c r="C8" s="681">
        <f>'8.1. CANTIDAD PORCI MACHOS SACR'!Q9</f>
        <v>306</v>
      </c>
      <c r="D8" s="682">
        <f>'8.4.PESO PROM PORC MACHOS'!Q9</f>
        <v>120</v>
      </c>
      <c r="E8" s="527">
        <f t="shared" si="0"/>
        <v>96</v>
      </c>
      <c r="F8" s="526">
        <f t="shared" si="3"/>
        <v>29376</v>
      </c>
      <c r="G8" s="681">
        <f>'8.2.CANTIDAD PORCI HEMB SACRIF'!Q9</f>
        <v>241</v>
      </c>
      <c r="H8" s="719">
        <f>'8.5.PESO PROM PORC HEMBRAS'!Q9</f>
        <v>110</v>
      </c>
      <c r="I8" s="527">
        <f t="shared" si="1"/>
        <v>85.8</v>
      </c>
      <c r="J8" s="526">
        <f t="shared" si="2"/>
        <v>20677.8</v>
      </c>
    </row>
    <row r="9" spans="1:10" x14ac:dyDescent="0.25">
      <c r="A9" s="523" t="s">
        <v>421</v>
      </c>
      <c r="B9" s="721" t="s">
        <v>122</v>
      </c>
      <c r="C9" s="681">
        <f>'8.1. CANTIDAD PORCI MACHOS SACR'!Q10</f>
        <v>2540</v>
      </c>
      <c r="D9" s="682">
        <f>'8.4.PESO PROM PORC MACHOS'!Q10</f>
        <v>173</v>
      </c>
      <c r="E9" s="527">
        <f t="shared" si="0"/>
        <v>138.4</v>
      </c>
      <c r="F9" s="526">
        <f t="shared" si="3"/>
        <v>351536</v>
      </c>
      <c r="G9" s="681">
        <f>'8.2.CANTIDAD PORCI HEMB SACRIF'!Q10</f>
        <v>1470</v>
      </c>
      <c r="H9" s="719">
        <f>'8.5.PESO PROM PORC HEMBRAS'!Q10</f>
        <v>143</v>
      </c>
      <c r="I9" s="527">
        <f t="shared" si="1"/>
        <v>111.54</v>
      </c>
      <c r="J9" s="526">
        <f t="shared" si="2"/>
        <v>163963.80000000002</v>
      </c>
    </row>
    <row r="10" spans="1:10" ht="15.75" thickBot="1" x14ac:dyDescent="0.3">
      <c r="A10" s="523" t="s">
        <v>421</v>
      </c>
      <c r="B10" s="720" t="s">
        <v>121</v>
      </c>
      <c r="C10" s="681">
        <f>'8.1. CANTIDAD PORCI MACHOS SACR'!Q11</f>
        <v>0</v>
      </c>
      <c r="D10" s="682" t="str">
        <f>'8.4.PESO PROM PORC MACHOS'!Q11</f>
        <v/>
      </c>
      <c r="E10" s="527" t="str">
        <f t="shared" si="0"/>
        <v>-</v>
      </c>
      <c r="F10" s="526" t="str">
        <f t="shared" si="3"/>
        <v>-</v>
      </c>
      <c r="G10" s="681">
        <f>'8.2.CANTIDAD PORCI HEMB SACRIF'!Q11</f>
        <v>0</v>
      </c>
      <c r="H10" s="719" t="str">
        <f>'8.5.PESO PROM PORC HEMBRAS'!Q11</f>
        <v/>
      </c>
      <c r="I10" s="527" t="str">
        <f t="shared" si="1"/>
        <v>-</v>
      </c>
      <c r="J10" s="526" t="str">
        <f t="shared" si="2"/>
        <v>-</v>
      </c>
    </row>
    <row r="11" spans="1:10" s="1" customFormat="1" ht="15.75" thickBot="1" x14ac:dyDescent="0.3">
      <c r="A11" s="1133" t="s">
        <v>421</v>
      </c>
      <c r="B11" s="1134"/>
      <c r="C11" s="722">
        <f>'8.1. CANTIDAD PORCI MACHOS SACR'!Q12</f>
        <v>7117</v>
      </c>
      <c r="D11" s="722">
        <f>'8.4.PESO PROM PORC MACHOS'!Q12</f>
        <v>110.30429292929294</v>
      </c>
      <c r="E11" s="722">
        <f>AVERAGE(E4:E10)</f>
        <v>88.243434343434345</v>
      </c>
      <c r="F11" s="723">
        <f>SUM(F4:F10)</f>
        <v>687138.12121212122</v>
      </c>
      <c r="G11" s="722">
        <f>'8.2.CANTIDAD PORCI HEMB SACRIF'!Q12</f>
        <v>5062</v>
      </c>
      <c r="H11" s="723">
        <f>'8.5.PESO PROM PORC HEMBRAS'!Q12</f>
        <v>104.40151515151514</v>
      </c>
      <c r="I11" s="724">
        <f>AVERAGE(I4:I10)</f>
        <v>81.433181818181822</v>
      </c>
      <c r="J11" s="723">
        <f>SUM(J4:J10)</f>
        <v>422734.11818181816</v>
      </c>
    </row>
    <row r="12" spans="1:10" x14ac:dyDescent="0.25">
      <c r="A12" s="681" t="s">
        <v>412</v>
      </c>
      <c r="B12" s="725" t="s">
        <v>593</v>
      </c>
      <c r="C12" s="681">
        <f>'8.1. CANTIDAD PORCI MACHOS SACR'!Q13</f>
        <v>0</v>
      </c>
      <c r="D12" s="682" t="str">
        <f>'8.4.PESO PROM PORC MACHOS'!Q13</f>
        <v/>
      </c>
      <c r="E12" s="527" t="str">
        <f t="shared" ref="E12:E19" si="4">IF(ISERROR(D12*0.8),"-",D12*0.8)</f>
        <v>-</v>
      </c>
      <c r="F12" s="526" t="str">
        <f t="shared" si="3"/>
        <v>-</v>
      </c>
      <c r="G12" s="523">
        <f>'8.2.CANTIDAD PORCI HEMB SACRIF'!Q13</f>
        <v>0</v>
      </c>
      <c r="H12" s="719" t="str">
        <f>'8.5.PESO PROM PORC HEMBRAS'!Q13</f>
        <v/>
      </c>
      <c r="I12" s="527" t="str">
        <f t="shared" ref="I12:I19" si="5">IF(ISERROR(H12*0.78),"-",H12*0.78)</f>
        <v>-</v>
      </c>
      <c r="J12" s="526" t="str">
        <f t="shared" si="2"/>
        <v>-</v>
      </c>
    </row>
    <row r="13" spans="1:10" x14ac:dyDescent="0.25">
      <c r="A13" s="523" t="s">
        <v>412</v>
      </c>
      <c r="B13" s="720" t="s">
        <v>119</v>
      </c>
      <c r="C13" s="681">
        <f>'8.1. CANTIDAD PORCI MACHOS SACR'!Q14</f>
        <v>0</v>
      </c>
      <c r="D13" s="682" t="str">
        <f>'8.4.PESO PROM PORC MACHOS'!Q14</f>
        <v/>
      </c>
      <c r="E13" s="527" t="str">
        <f t="shared" si="4"/>
        <v>-</v>
      </c>
      <c r="F13" s="526" t="str">
        <f t="shared" si="3"/>
        <v>-</v>
      </c>
      <c r="G13" s="523">
        <f>'8.2.CANTIDAD PORCI HEMB SACRIF'!Q14</f>
        <v>0</v>
      </c>
      <c r="H13" s="719" t="str">
        <f>'8.5.PESO PROM PORC HEMBRAS'!Q14</f>
        <v/>
      </c>
      <c r="I13" s="527" t="str">
        <f t="shared" si="5"/>
        <v>-</v>
      </c>
      <c r="J13" s="526" t="str">
        <f t="shared" si="2"/>
        <v>-</v>
      </c>
    </row>
    <row r="14" spans="1:10" x14ac:dyDescent="0.25">
      <c r="A14" s="523" t="s">
        <v>412</v>
      </c>
      <c r="B14" s="720" t="s">
        <v>592</v>
      </c>
      <c r="C14" s="681">
        <f>'8.1. CANTIDAD PORCI MACHOS SACR'!Q15</f>
        <v>27</v>
      </c>
      <c r="D14" s="682">
        <f>'8.4.PESO PROM PORC MACHOS'!Q15</f>
        <v>79.5</v>
      </c>
      <c r="E14" s="527">
        <f t="shared" si="4"/>
        <v>63.6</v>
      </c>
      <c r="F14" s="526">
        <f t="shared" si="3"/>
        <v>1717.2</v>
      </c>
      <c r="G14" s="523">
        <f>'8.2.CANTIDAD PORCI HEMB SACRIF'!Q15</f>
        <v>10</v>
      </c>
      <c r="H14" s="719">
        <f>'8.5.PESO PROM PORC HEMBRAS'!Q15</f>
        <v>78.083333333333329</v>
      </c>
      <c r="I14" s="527">
        <f t="shared" si="5"/>
        <v>60.905000000000001</v>
      </c>
      <c r="J14" s="526">
        <f t="shared" si="2"/>
        <v>609.04999999999995</v>
      </c>
    </row>
    <row r="15" spans="1:10" x14ac:dyDescent="0.25">
      <c r="A15" s="523" t="s">
        <v>412</v>
      </c>
      <c r="B15" s="720" t="s">
        <v>117</v>
      </c>
      <c r="C15" s="681">
        <f>'8.1. CANTIDAD PORCI MACHOS SACR'!Q16</f>
        <v>98</v>
      </c>
      <c r="D15" s="682" t="str">
        <f>'8.4.PESO PROM PORC MACHOS'!Q16</f>
        <v/>
      </c>
      <c r="E15" s="527" t="str">
        <f t="shared" si="4"/>
        <v>-</v>
      </c>
      <c r="F15" s="526" t="str">
        <f t="shared" si="3"/>
        <v>-</v>
      </c>
      <c r="G15" s="523">
        <f>'8.2.CANTIDAD PORCI HEMB SACRIF'!Q16</f>
        <v>72</v>
      </c>
      <c r="H15" s="719" t="str">
        <f>'8.5.PESO PROM PORC HEMBRAS'!Q16</f>
        <v/>
      </c>
      <c r="I15" s="527" t="str">
        <f t="shared" si="5"/>
        <v>-</v>
      </c>
      <c r="J15" s="526" t="str">
        <f t="shared" si="2"/>
        <v>-</v>
      </c>
    </row>
    <row r="16" spans="1:10" x14ac:dyDescent="0.25">
      <c r="A16" s="523" t="s">
        <v>412</v>
      </c>
      <c r="B16" s="720" t="s">
        <v>591</v>
      </c>
      <c r="C16" s="681">
        <f>'8.1. CANTIDAD PORCI MACHOS SACR'!Q17</f>
        <v>28</v>
      </c>
      <c r="D16" s="682">
        <f>'8.4.PESO PROM PORC MACHOS'!Q17</f>
        <v>97.833333333333329</v>
      </c>
      <c r="E16" s="527">
        <f t="shared" si="4"/>
        <v>78.266666666666666</v>
      </c>
      <c r="F16" s="526">
        <f t="shared" si="3"/>
        <v>2191.4666666666667</v>
      </c>
      <c r="G16" s="523">
        <f>'8.2.CANTIDAD PORCI HEMB SACRIF'!Q17</f>
        <v>16</v>
      </c>
      <c r="H16" s="719">
        <f>'8.5.PESO PROM PORC HEMBRAS'!Q17</f>
        <v>92.25</v>
      </c>
      <c r="I16" s="527">
        <f t="shared" si="5"/>
        <v>71.954999999999998</v>
      </c>
      <c r="J16" s="526">
        <f t="shared" si="2"/>
        <v>1151.28</v>
      </c>
    </row>
    <row r="17" spans="1:10" x14ac:dyDescent="0.25">
      <c r="A17" s="523" t="s">
        <v>412</v>
      </c>
      <c r="B17" s="720" t="s">
        <v>115</v>
      </c>
      <c r="C17" s="681">
        <f>'8.1. CANTIDAD PORCI MACHOS SACR'!Q18</f>
        <v>125</v>
      </c>
      <c r="D17" s="682">
        <f>'8.4.PESO PROM PORC MACHOS'!Q18</f>
        <v>67.333333333333329</v>
      </c>
      <c r="E17" s="527">
        <f t="shared" si="4"/>
        <v>53.866666666666667</v>
      </c>
      <c r="F17" s="526">
        <f t="shared" si="3"/>
        <v>6733.333333333333</v>
      </c>
      <c r="G17" s="523">
        <f>'8.2.CANTIDAD PORCI HEMB SACRIF'!Q18</f>
        <v>96</v>
      </c>
      <c r="H17" s="719">
        <f>'8.5.PESO PROM PORC HEMBRAS'!Q18</f>
        <v>62.666666666666664</v>
      </c>
      <c r="I17" s="527">
        <f t="shared" si="5"/>
        <v>48.88</v>
      </c>
      <c r="J17" s="526">
        <f t="shared" si="2"/>
        <v>4692.4800000000005</v>
      </c>
    </row>
    <row r="18" spans="1:10" x14ac:dyDescent="0.25">
      <c r="A18" s="523" t="s">
        <v>412</v>
      </c>
      <c r="B18" s="720" t="s">
        <v>114</v>
      </c>
      <c r="C18" s="681">
        <f>'8.1. CANTIDAD PORCI MACHOS SACR'!Q19</f>
        <v>166</v>
      </c>
      <c r="D18" s="682">
        <f>'8.4.PESO PROM PORC MACHOS'!Q19</f>
        <v>90</v>
      </c>
      <c r="E18" s="527">
        <f t="shared" si="4"/>
        <v>72</v>
      </c>
      <c r="F18" s="526">
        <f t="shared" si="3"/>
        <v>11952</v>
      </c>
      <c r="G18" s="523">
        <f>'8.2.CANTIDAD PORCI HEMB SACRIF'!Q19</f>
        <v>23</v>
      </c>
      <c r="H18" s="719">
        <f>'8.5.PESO PROM PORC HEMBRAS'!Q19</f>
        <v>90</v>
      </c>
      <c r="I18" s="527">
        <f t="shared" si="5"/>
        <v>70.2</v>
      </c>
      <c r="J18" s="526">
        <f t="shared" si="2"/>
        <v>1614.6000000000001</v>
      </c>
    </row>
    <row r="19" spans="1:10" ht="15.75" thickBot="1" x14ac:dyDescent="0.3">
      <c r="A19" s="532" t="s">
        <v>412</v>
      </c>
      <c r="B19" s="720" t="s">
        <v>113</v>
      </c>
      <c r="C19" s="681">
        <f>'8.1. CANTIDAD PORCI MACHOS SACR'!Q20</f>
        <v>249</v>
      </c>
      <c r="D19" s="682">
        <f>'8.4.PESO PROM PORC MACHOS'!Q20</f>
        <v>80</v>
      </c>
      <c r="E19" s="527">
        <f t="shared" si="4"/>
        <v>64</v>
      </c>
      <c r="F19" s="526">
        <f t="shared" si="3"/>
        <v>15936</v>
      </c>
      <c r="G19" s="523">
        <f>'8.2.CANTIDAD PORCI HEMB SACRIF'!Q20</f>
        <v>65</v>
      </c>
      <c r="H19" s="719">
        <f>'8.5.PESO PROM PORC HEMBRAS'!Q20</f>
        <v>75</v>
      </c>
      <c r="I19" s="527">
        <f t="shared" si="5"/>
        <v>58.5</v>
      </c>
      <c r="J19" s="526">
        <f t="shared" si="2"/>
        <v>3802.5</v>
      </c>
    </row>
    <row r="20" spans="1:10" s="1" customFormat="1" ht="15.75" thickBot="1" x14ac:dyDescent="0.3">
      <c r="A20" s="1133" t="s">
        <v>412</v>
      </c>
      <c r="B20" s="1134"/>
      <c r="C20" s="722">
        <f>'8.1. CANTIDAD PORCI MACHOS SACR'!Q21</f>
        <v>693</v>
      </c>
      <c r="D20" s="722">
        <f>'8.4.PESO PROM PORC MACHOS'!Q21</f>
        <v>82.933333333333323</v>
      </c>
      <c r="E20" s="724">
        <f>AVERAGE(E12:E19)</f>
        <v>66.346666666666664</v>
      </c>
      <c r="F20" s="723">
        <f>SUM(F12:F19)</f>
        <v>38530</v>
      </c>
      <c r="G20" s="722">
        <f>'8.2.CANTIDAD PORCI HEMB SACRIF'!Q21</f>
        <v>282</v>
      </c>
      <c r="H20" s="723">
        <f>'8.5.PESO PROM PORC HEMBRAS'!Q21</f>
        <v>79.599999999999994</v>
      </c>
      <c r="I20" s="724">
        <f>AVERAGE(I12:I19)</f>
        <v>62.088000000000001</v>
      </c>
      <c r="J20" s="723">
        <f>SUM(J12:J19)</f>
        <v>11869.91</v>
      </c>
    </row>
    <row r="21" spans="1:10" x14ac:dyDescent="0.25">
      <c r="A21" s="681" t="s">
        <v>419</v>
      </c>
      <c r="B21" s="725" t="s">
        <v>112</v>
      </c>
      <c r="C21" s="681">
        <f>'8.1. CANTIDAD PORCI MACHOS SACR'!Q22</f>
        <v>182</v>
      </c>
      <c r="D21" s="682">
        <f>'8.4.PESO PROM PORC MACHOS'!Q22</f>
        <v>85</v>
      </c>
      <c r="E21" s="527">
        <f t="shared" ref="E21:E23" si="6">IF(ISERROR(D21*0.8),"-",D21*0.8)</f>
        <v>68</v>
      </c>
      <c r="F21" s="526">
        <f t="shared" si="3"/>
        <v>12376</v>
      </c>
      <c r="G21" s="523">
        <f>'8.2.CANTIDAD PORCI HEMB SACRIF'!Q22</f>
        <v>152</v>
      </c>
      <c r="H21" s="719">
        <f>'8.5.PESO PROM PORC HEMBRAS'!Q22</f>
        <v>75</v>
      </c>
      <c r="I21" s="527">
        <f t="shared" ref="I21:I23" si="7">IF(ISERROR(H21*0.78),"-",H21*0.78)</f>
        <v>58.5</v>
      </c>
      <c r="J21" s="526">
        <f t="shared" si="2"/>
        <v>8892</v>
      </c>
    </row>
    <row r="22" spans="1:10" x14ac:dyDescent="0.25">
      <c r="A22" s="523" t="s">
        <v>419</v>
      </c>
      <c r="B22" s="720" t="s">
        <v>111</v>
      </c>
      <c r="C22" s="681">
        <f>'8.1. CANTIDAD PORCI MACHOS SACR'!Q23</f>
        <v>367</v>
      </c>
      <c r="D22" s="682">
        <f>'8.4.PESO PROM PORC MACHOS'!Q23</f>
        <v>107.5</v>
      </c>
      <c r="E22" s="527">
        <f t="shared" si="6"/>
        <v>86</v>
      </c>
      <c r="F22" s="526">
        <f t="shared" si="3"/>
        <v>31562</v>
      </c>
      <c r="G22" s="523">
        <f>'8.2.CANTIDAD PORCI HEMB SACRIF'!Q23</f>
        <v>321</v>
      </c>
      <c r="H22" s="719">
        <f>'8.5.PESO PROM PORC HEMBRAS'!Q23</f>
        <v>102.5</v>
      </c>
      <c r="I22" s="527">
        <f t="shared" si="7"/>
        <v>79.95</v>
      </c>
      <c r="J22" s="526">
        <f t="shared" si="2"/>
        <v>25663.95</v>
      </c>
    </row>
    <row r="23" spans="1:10" ht="15.75" thickBot="1" x14ac:dyDescent="0.3">
      <c r="A23" s="532" t="s">
        <v>419</v>
      </c>
      <c r="B23" s="720" t="s">
        <v>110</v>
      </c>
      <c r="C23" s="681">
        <f>'8.1. CANTIDAD PORCI MACHOS SACR'!Q24</f>
        <v>208</v>
      </c>
      <c r="D23" s="682">
        <f>'8.4.PESO PROM PORC MACHOS'!Q24</f>
        <v>80.666666666666671</v>
      </c>
      <c r="E23" s="527">
        <f t="shared" si="6"/>
        <v>64.533333333333346</v>
      </c>
      <c r="F23" s="526">
        <f t="shared" si="3"/>
        <v>13422.933333333336</v>
      </c>
      <c r="G23" s="523">
        <f>'8.2.CANTIDAD PORCI HEMB SACRIF'!Q24</f>
        <v>186</v>
      </c>
      <c r="H23" s="719">
        <f>'8.5.PESO PROM PORC HEMBRAS'!Q24</f>
        <v>82.5</v>
      </c>
      <c r="I23" s="527">
        <f t="shared" si="7"/>
        <v>64.350000000000009</v>
      </c>
      <c r="J23" s="526">
        <f t="shared" si="2"/>
        <v>11969.100000000002</v>
      </c>
    </row>
    <row r="24" spans="1:10" s="1" customFormat="1" ht="15.75" thickBot="1" x14ac:dyDescent="0.3">
      <c r="A24" s="1133" t="s">
        <v>419</v>
      </c>
      <c r="B24" s="1134"/>
      <c r="C24" s="722">
        <f>'8.1. CANTIDAD PORCI MACHOS SACR'!Q25</f>
        <v>757</v>
      </c>
      <c r="D24" s="722">
        <f>'8.4.PESO PROM PORC MACHOS'!Q25</f>
        <v>91.055555555555557</v>
      </c>
      <c r="E24" s="724">
        <f>AVERAGE(E21:E23)</f>
        <v>72.844444444444449</v>
      </c>
      <c r="F24" s="723">
        <f>SUM(F21:F23)</f>
        <v>57360.933333333334</v>
      </c>
      <c r="G24" s="722">
        <f>'8.2.CANTIDAD PORCI HEMB SACRIF'!Q25</f>
        <v>659</v>
      </c>
      <c r="H24" s="723">
        <f>'8.5.PESO PROM PORC HEMBRAS'!Q25</f>
        <v>86.666666666666671</v>
      </c>
      <c r="I24" s="724">
        <f>AVERAGE(I21:I23)</f>
        <v>67.600000000000009</v>
      </c>
      <c r="J24" s="723">
        <f>SUM(J21:J23)</f>
        <v>46525.05</v>
      </c>
    </row>
    <row r="25" spans="1:10" x14ac:dyDescent="0.25">
      <c r="A25" s="681" t="s">
        <v>413</v>
      </c>
      <c r="B25" s="720" t="s">
        <v>109</v>
      </c>
      <c r="C25" s="681">
        <f>'8.1. CANTIDAD PORCI MACHOS SACR'!Q26</f>
        <v>0</v>
      </c>
      <c r="D25" s="682" t="str">
        <f>'8.4.PESO PROM PORC MACHOS'!Q26</f>
        <v/>
      </c>
      <c r="E25" s="527" t="str">
        <f t="shared" ref="E25:E36" si="8">IF(ISERROR(D25*0.8),"-",D25*0.8)</f>
        <v>-</v>
      </c>
      <c r="F25" s="526" t="str">
        <f t="shared" si="3"/>
        <v>-</v>
      </c>
      <c r="G25" s="523">
        <f>'8.2.CANTIDAD PORCI HEMB SACRIF'!Q26</f>
        <v>0</v>
      </c>
      <c r="H25" s="719" t="str">
        <f>'8.5.PESO PROM PORC HEMBRAS'!Q26</f>
        <v/>
      </c>
      <c r="I25" s="527" t="str">
        <f t="shared" ref="I25:I36" si="9">IF(ISERROR(H25*0.78),"-",H25*0.78)</f>
        <v>-</v>
      </c>
      <c r="J25" s="526" t="str">
        <f t="shared" si="2"/>
        <v>-</v>
      </c>
    </row>
    <row r="26" spans="1:10" x14ac:dyDescent="0.25">
      <c r="A26" s="523" t="s">
        <v>413</v>
      </c>
      <c r="B26" s="720" t="s">
        <v>108</v>
      </c>
      <c r="C26" s="681">
        <f>'8.1. CANTIDAD PORCI MACHOS SACR'!Q27</f>
        <v>312</v>
      </c>
      <c r="D26" s="682">
        <f>'8.4.PESO PROM PORC MACHOS'!Q27</f>
        <v>60</v>
      </c>
      <c r="E26" s="527">
        <f t="shared" si="8"/>
        <v>48</v>
      </c>
      <c r="F26" s="526">
        <f t="shared" si="3"/>
        <v>14976</v>
      </c>
      <c r="G26" s="523">
        <f>'8.2.CANTIDAD PORCI HEMB SACRIF'!Q27</f>
        <v>300</v>
      </c>
      <c r="H26" s="719">
        <f>'8.5.PESO PROM PORC HEMBRAS'!Q27</f>
        <v>60</v>
      </c>
      <c r="I26" s="527">
        <f t="shared" si="9"/>
        <v>46.800000000000004</v>
      </c>
      <c r="J26" s="526">
        <f t="shared" si="2"/>
        <v>14040.000000000002</v>
      </c>
    </row>
    <row r="27" spans="1:10" x14ac:dyDescent="0.25">
      <c r="A27" s="523" t="s">
        <v>413</v>
      </c>
      <c r="B27" s="720" t="s">
        <v>107</v>
      </c>
      <c r="C27" s="681">
        <f>'8.1. CANTIDAD PORCI MACHOS SACR'!Q28</f>
        <v>355</v>
      </c>
      <c r="D27" s="682">
        <f>'8.4.PESO PROM PORC MACHOS'!Q28</f>
        <v>113.75</v>
      </c>
      <c r="E27" s="527">
        <f t="shared" si="8"/>
        <v>91</v>
      </c>
      <c r="F27" s="526">
        <f t="shared" si="3"/>
        <v>32305</v>
      </c>
      <c r="G27" s="523">
        <f>'8.2.CANTIDAD PORCI HEMB SACRIF'!Q28</f>
        <v>164</v>
      </c>
      <c r="H27" s="719">
        <f>'8.5.PESO PROM PORC HEMBRAS'!Q28</f>
        <v>96.666666666666671</v>
      </c>
      <c r="I27" s="527">
        <f t="shared" si="9"/>
        <v>75.400000000000006</v>
      </c>
      <c r="J27" s="526">
        <f t="shared" si="2"/>
        <v>12365.6</v>
      </c>
    </row>
    <row r="28" spans="1:10" x14ac:dyDescent="0.25">
      <c r="A28" s="523" t="s">
        <v>413</v>
      </c>
      <c r="B28" s="720" t="s">
        <v>106</v>
      </c>
      <c r="C28" s="681">
        <f>'8.1. CANTIDAD PORCI MACHOS SACR'!Q29</f>
        <v>81</v>
      </c>
      <c r="D28" s="682">
        <f>'8.4.PESO PROM PORC MACHOS'!Q29</f>
        <v>91.416666666666671</v>
      </c>
      <c r="E28" s="527">
        <f t="shared" si="8"/>
        <v>73.13333333333334</v>
      </c>
      <c r="F28" s="526">
        <f t="shared" si="3"/>
        <v>5923.8</v>
      </c>
      <c r="G28" s="523">
        <f>'8.2.CANTIDAD PORCI HEMB SACRIF'!Q29</f>
        <v>30</v>
      </c>
      <c r="H28" s="719">
        <f>'8.5.PESO PROM PORC HEMBRAS'!Q29</f>
        <v>85.666666666666671</v>
      </c>
      <c r="I28" s="527">
        <f t="shared" si="9"/>
        <v>66.820000000000007</v>
      </c>
      <c r="J28" s="526">
        <f t="shared" si="2"/>
        <v>2004.6000000000001</v>
      </c>
    </row>
    <row r="29" spans="1:10" x14ac:dyDescent="0.25">
      <c r="A29" s="523" t="s">
        <v>413</v>
      </c>
      <c r="B29" s="720" t="s">
        <v>105</v>
      </c>
      <c r="C29" s="681">
        <f>'8.1. CANTIDAD PORCI MACHOS SACR'!Q30</f>
        <v>142</v>
      </c>
      <c r="D29" s="682">
        <f>'8.4.PESO PROM PORC MACHOS'!Q30</f>
        <v>101.66666666666667</v>
      </c>
      <c r="E29" s="527">
        <f t="shared" si="8"/>
        <v>81.333333333333343</v>
      </c>
      <c r="F29" s="526">
        <f t="shared" si="3"/>
        <v>11549.333333333334</v>
      </c>
      <c r="G29" s="523">
        <f>'8.2.CANTIDAD PORCI HEMB SACRIF'!Q30</f>
        <v>115</v>
      </c>
      <c r="H29" s="719">
        <f>'8.5.PESO PROM PORC HEMBRAS'!Q30</f>
        <v>90.833333333333329</v>
      </c>
      <c r="I29" s="527">
        <f t="shared" si="9"/>
        <v>70.849999999999994</v>
      </c>
      <c r="J29" s="526">
        <f t="shared" si="2"/>
        <v>8147.7499999999991</v>
      </c>
    </row>
    <row r="30" spans="1:10" x14ac:dyDescent="0.25">
      <c r="A30" s="523" t="s">
        <v>413</v>
      </c>
      <c r="B30" s="720" t="s">
        <v>104</v>
      </c>
      <c r="C30" s="681">
        <f>'8.1. CANTIDAD PORCI MACHOS SACR'!Q31</f>
        <v>80</v>
      </c>
      <c r="D30" s="682">
        <f>'8.4.PESO PROM PORC MACHOS'!Q31</f>
        <v>120</v>
      </c>
      <c r="E30" s="527">
        <f t="shared" si="8"/>
        <v>96</v>
      </c>
      <c r="F30" s="526">
        <f t="shared" si="3"/>
        <v>7680</v>
      </c>
      <c r="G30" s="523">
        <f>'8.2.CANTIDAD PORCI HEMB SACRIF'!Q31</f>
        <v>58</v>
      </c>
      <c r="H30" s="719">
        <f>'8.5.PESO PROM PORC HEMBRAS'!Q31</f>
        <v>100</v>
      </c>
      <c r="I30" s="527">
        <f t="shared" si="9"/>
        <v>78</v>
      </c>
      <c r="J30" s="526">
        <f t="shared" si="2"/>
        <v>4524</v>
      </c>
    </row>
    <row r="31" spans="1:10" x14ac:dyDescent="0.25">
      <c r="A31" s="523" t="s">
        <v>413</v>
      </c>
      <c r="B31" s="720" t="s">
        <v>103</v>
      </c>
      <c r="C31" s="681">
        <f>'8.1. CANTIDAD PORCI MACHOS SACR'!Q32</f>
        <v>431</v>
      </c>
      <c r="D31" s="682">
        <f>'8.4.PESO PROM PORC MACHOS'!Q32</f>
        <v>100</v>
      </c>
      <c r="E31" s="527">
        <f t="shared" si="8"/>
        <v>80</v>
      </c>
      <c r="F31" s="526">
        <f t="shared" si="3"/>
        <v>34480</v>
      </c>
      <c r="G31" s="523">
        <f>'8.2.CANTIDAD PORCI HEMB SACRIF'!Q32</f>
        <v>352</v>
      </c>
      <c r="H31" s="719">
        <f>'8.5.PESO PROM PORC HEMBRAS'!Q32</f>
        <v>100</v>
      </c>
      <c r="I31" s="527">
        <f t="shared" si="9"/>
        <v>78</v>
      </c>
      <c r="J31" s="526">
        <f t="shared" si="2"/>
        <v>27456</v>
      </c>
    </row>
    <row r="32" spans="1:10" x14ac:dyDescent="0.25">
      <c r="A32" s="523" t="s">
        <v>413</v>
      </c>
      <c r="B32" s="720" t="s">
        <v>102</v>
      </c>
      <c r="C32" s="681">
        <f>'8.1. CANTIDAD PORCI MACHOS SACR'!Q33</f>
        <v>5429</v>
      </c>
      <c r="D32" s="682">
        <f>'8.4.PESO PROM PORC MACHOS'!Q33</f>
        <v>105.33333333333333</v>
      </c>
      <c r="E32" s="527">
        <f t="shared" si="8"/>
        <v>84.266666666666666</v>
      </c>
      <c r="F32" s="526">
        <f t="shared" si="3"/>
        <v>457483.73333333334</v>
      </c>
      <c r="G32" s="523">
        <f>'8.2.CANTIDAD PORCI HEMB SACRIF'!Q33</f>
        <v>4867</v>
      </c>
      <c r="H32" s="719">
        <f>'8.5.PESO PROM PORC HEMBRAS'!Q33</f>
        <v>102.08333333333333</v>
      </c>
      <c r="I32" s="527">
        <f t="shared" si="9"/>
        <v>79.625</v>
      </c>
      <c r="J32" s="526">
        <f t="shared" si="2"/>
        <v>387534.875</v>
      </c>
    </row>
    <row r="33" spans="1:10" x14ac:dyDescent="0.25">
      <c r="A33" s="523" t="s">
        <v>413</v>
      </c>
      <c r="B33" s="720" t="s">
        <v>20</v>
      </c>
      <c r="C33" s="681">
        <f>'8.1. CANTIDAD PORCI MACHOS SACR'!Q34</f>
        <v>0</v>
      </c>
      <c r="D33" s="682" t="str">
        <f>'8.4.PESO PROM PORC MACHOS'!Q34</f>
        <v/>
      </c>
      <c r="E33" s="527" t="str">
        <f t="shared" si="8"/>
        <v>-</v>
      </c>
      <c r="F33" s="526" t="str">
        <f t="shared" si="3"/>
        <v>-</v>
      </c>
      <c r="G33" s="523">
        <f>'8.2.CANTIDAD PORCI HEMB SACRIF'!Q34</f>
        <v>0</v>
      </c>
      <c r="H33" s="719" t="str">
        <f>'8.5.PESO PROM PORC HEMBRAS'!Q34</f>
        <v/>
      </c>
      <c r="I33" s="527" t="str">
        <f t="shared" si="9"/>
        <v>-</v>
      </c>
      <c r="J33" s="526" t="str">
        <f t="shared" si="2"/>
        <v>-</v>
      </c>
    </row>
    <row r="34" spans="1:10" x14ac:dyDescent="0.25">
      <c r="A34" s="523" t="s">
        <v>413</v>
      </c>
      <c r="B34" s="720" t="s">
        <v>101</v>
      </c>
      <c r="C34" s="681">
        <f>'8.1. CANTIDAD PORCI MACHOS SACR'!Q35</f>
        <v>0</v>
      </c>
      <c r="D34" s="682" t="str">
        <f>'8.4.PESO PROM PORC MACHOS'!Q35</f>
        <v/>
      </c>
      <c r="E34" s="527" t="str">
        <f t="shared" si="8"/>
        <v>-</v>
      </c>
      <c r="F34" s="526" t="str">
        <f t="shared" si="3"/>
        <v>-</v>
      </c>
      <c r="G34" s="523">
        <f>'8.2.CANTIDAD PORCI HEMB SACRIF'!Q35</f>
        <v>0</v>
      </c>
      <c r="H34" s="719" t="str">
        <f>'8.5.PESO PROM PORC HEMBRAS'!Q35</f>
        <v/>
      </c>
      <c r="I34" s="527" t="str">
        <f t="shared" si="9"/>
        <v>-</v>
      </c>
      <c r="J34" s="526" t="str">
        <f t="shared" si="2"/>
        <v>-</v>
      </c>
    </row>
    <row r="35" spans="1:10" x14ac:dyDescent="0.25">
      <c r="A35" s="523" t="s">
        <v>413</v>
      </c>
      <c r="B35" s="720" t="s">
        <v>100</v>
      </c>
      <c r="C35" s="681">
        <f>'8.1. CANTIDAD PORCI MACHOS SACR'!Q36</f>
        <v>62</v>
      </c>
      <c r="D35" s="682">
        <f>'8.4.PESO PROM PORC MACHOS'!Q36</f>
        <v>80</v>
      </c>
      <c r="E35" s="527">
        <f t="shared" si="8"/>
        <v>64</v>
      </c>
      <c r="F35" s="526">
        <f t="shared" si="3"/>
        <v>3968</v>
      </c>
      <c r="G35" s="523">
        <f>'8.2.CANTIDAD PORCI HEMB SACRIF'!Q36</f>
        <v>62</v>
      </c>
      <c r="H35" s="719">
        <f>'8.5.PESO PROM PORC HEMBRAS'!Q36</f>
        <v>85</v>
      </c>
      <c r="I35" s="527">
        <f t="shared" si="9"/>
        <v>66.3</v>
      </c>
      <c r="J35" s="526">
        <f t="shared" si="2"/>
        <v>4110.5999999999995</v>
      </c>
    </row>
    <row r="36" spans="1:10" ht="15.75" thickBot="1" x14ac:dyDescent="0.3">
      <c r="A36" s="532" t="s">
        <v>413</v>
      </c>
      <c r="B36" s="721" t="s">
        <v>99</v>
      </c>
      <c r="C36" s="681">
        <f>'8.1. CANTIDAD PORCI MACHOS SACR'!Q37</f>
        <v>1346</v>
      </c>
      <c r="D36" s="682">
        <f>'8.4.PESO PROM PORC MACHOS'!Q37</f>
        <v>101.5</v>
      </c>
      <c r="E36" s="527">
        <f t="shared" si="8"/>
        <v>81.2</v>
      </c>
      <c r="F36" s="526">
        <f t="shared" si="3"/>
        <v>109295.2</v>
      </c>
      <c r="G36" s="523">
        <f>'8.2.CANTIDAD PORCI HEMB SACRIF'!Q37</f>
        <v>979</v>
      </c>
      <c r="H36" s="719">
        <f>'8.5.PESO PROM PORC HEMBRAS'!Q37</f>
        <v>89.333333333333329</v>
      </c>
      <c r="I36" s="527">
        <f t="shared" si="9"/>
        <v>69.679999999999993</v>
      </c>
      <c r="J36" s="526">
        <f t="shared" si="2"/>
        <v>68216.719999999987</v>
      </c>
    </row>
    <row r="37" spans="1:10" s="1" customFormat="1" ht="15.75" thickBot="1" x14ac:dyDescent="0.3">
      <c r="A37" s="1133" t="s">
        <v>413</v>
      </c>
      <c r="B37" s="1134"/>
      <c r="C37" s="722">
        <f>'8.1. CANTIDAD PORCI MACHOS SACR'!Q38</f>
        <v>8238</v>
      </c>
      <c r="D37" s="722">
        <f>'8.4.PESO PROM PORC MACHOS'!Q38</f>
        <v>97.074074074074076</v>
      </c>
      <c r="E37" s="724">
        <f>AVERAGE(E25:E36)</f>
        <v>77.659259259259272</v>
      </c>
      <c r="F37" s="723">
        <f>SUM(F25:F36)</f>
        <v>677661.06666666665</v>
      </c>
      <c r="G37" s="722">
        <f>'8.2.CANTIDAD PORCI HEMB SACRIF'!Q38</f>
        <v>6927</v>
      </c>
      <c r="H37" s="723">
        <f>'8.5.PESO PROM PORC HEMBRAS'!Q38</f>
        <v>89.953703703703724</v>
      </c>
      <c r="I37" s="724">
        <f>AVERAGE(I25:I36)</f>
        <v>70.163888888888877</v>
      </c>
      <c r="J37" s="723">
        <f>SUM(J25:J36)</f>
        <v>528400.14500000002</v>
      </c>
    </row>
    <row r="38" spans="1:10" x14ac:dyDescent="0.25">
      <c r="A38" s="681" t="s">
        <v>423</v>
      </c>
      <c r="B38" s="725" t="s">
        <v>19</v>
      </c>
      <c r="C38" s="681">
        <f>'8.1. CANTIDAD PORCI MACHOS SACR'!Q39</f>
        <v>106</v>
      </c>
      <c r="D38" s="682">
        <f>'8.4.PESO PROM PORC MACHOS'!Q39</f>
        <v>83.333333333333329</v>
      </c>
      <c r="E38" s="527">
        <f t="shared" ref="E38:E45" si="10">IF(ISERROR(D38*0.8),"-",D38*0.8)</f>
        <v>66.666666666666671</v>
      </c>
      <c r="F38" s="526">
        <f t="shared" si="3"/>
        <v>7066.666666666667</v>
      </c>
      <c r="G38" s="523">
        <f>'8.2.CANTIDAD PORCI HEMB SACRIF'!Q39</f>
        <v>94</v>
      </c>
      <c r="H38" s="719">
        <f>'8.5.PESO PROM PORC HEMBRAS'!Q39</f>
        <v>82.916666666666671</v>
      </c>
      <c r="I38" s="527">
        <f t="shared" ref="I38:I45" si="11">IF(ISERROR(H38*0.78),"-",H38*0.78)</f>
        <v>64.675000000000011</v>
      </c>
      <c r="J38" s="526">
        <f t="shared" si="2"/>
        <v>6079.4500000000007</v>
      </c>
    </row>
    <row r="39" spans="1:10" x14ac:dyDescent="0.25">
      <c r="A39" s="523" t="s">
        <v>423</v>
      </c>
      <c r="B39" s="720" t="s">
        <v>18</v>
      </c>
      <c r="C39" s="681">
        <f>'8.1. CANTIDAD PORCI MACHOS SACR'!Q40</f>
        <v>235</v>
      </c>
      <c r="D39" s="682">
        <f>'8.4.PESO PROM PORC MACHOS'!Q40</f>
        <v>101.66666666666667</v>
      </c>
      <c r="E39" s="527">
        <f t="shared" si="10"/>
        <v>81.333333333333343</v>
      </c>
      <c r="F39" s="526">
        <f t="shared" si="3"/>
        <v>19113.333333333336</v>
      </c>
      <c r="G39" s="523">
        <f>'8.2.CANTIDAD PORCI HEMB SACRIF'!Q40</f>
        <v>206</v>
      </c>
      <c r="H39" s="719">
        <f>'8.5.PESO PROM PORC HEMBRAS'!Q40</f>
        <v>93.333333333333329</v>
      </c>
      <c r="I39" s="527">
        <f t="shared" si="11"/>
        <v>72.8</v>
      </c>
      <c r="J39" s="526">
        <f t="shared" si="2"/>
        <v>14996.8</v>
      </c>
    </row>
    <row r="40" spans="1:10" x14ac:dyDescent="0.25">
      <c r="A40" s="523" t="s">
        <v>423</v>
      </c>
      <c r="B40" s="720" t="s">
        <v>98</v>
      </c>
      <c r="C40" s="681">
        <f>'8.1. CANTIDAD PORCI MACHOS SACR'!Q41</f>
        <v>60</v>
      </c>
      <c r="D40" s="682">
        <f>'8.4.PESO PROM PORC MACHOS'!Q41</f>
        <v>102.5</v>
      </c>
      <c r="E40" s="527">
        <f t="shared" si="10"/>
        <v>82</v>
      </c>
      <c r="F40" s="526">
        <f t="shared" si="3"/>
        <v>4920</v>
      </c>
      <c r="G40" s="523">
        <f>'8.2.CANTIDAD PORCI HEMB SACRIF'!Q41</f>
        <v>41</v>
      </c>
      <c r="H40" s="719">
        <f>'8.5.PESO PROM PORC HEMBRAS'!Q41</f>
        <v>87.5</v>
      </c>
      <c r="I40" s="527">
        <f t="shared" si="11"/>
        <v>68.25</v>
      </c>
      <c r="J40" s="526">
        <f t="shared" si="2"/>
        <v>2798.25</v>
      </c>
    </row>
    <row r="41" spans="1:10" x14ac:dyDescent="0.25">
      <c r="A41" s="523" t="s">
        <v>423</v>
      </c>
      <c r="B41" s="720" t="s">
        <v>97</v>
      </c>
      <c r="C41" s="681">
        <f>'8.1. CANTIDAD PORCI MACHOS SACR'!Q42</f>
        <v>527</v>
      </c>
      <c r="D41" s="682">
        <f>'8.4.PESO PROM PORC MACHOS'!Q42</f>
        <v>103</v>
      </c>
      <c r="E41" s="527">
        <f t="shared" si="10"/>
        <v>82.4</v>
      </c>
      <c r="F41" s="526">
        <f t="shared" si="3"/>
        <v>43424.800000000003</v>
      </c>
      <c r="G41" s="523">
        <f>'8.2.CANTIDAD PORCI HEMB SACRIF'!Q42</f>
        <v>150</v>
      </c>
      <c r="H41" s="719">
        <f>'8.5.PESO PROM PORC HEMBRAS'!Q42</f>
        <v>87.083333333333329</v>
      </c>
      <c r="I41" s="527">
        <f t="shared" si="11"/>
        <v>67.924999999999997</v>
      </c>
      <c r="J41" s="526">
        <f t="shared" si="2"/>
        <v>10188.75</v>
      </c>
    </row>
    <row r="42" spans="1:10" x14ac:dyDescent="0.25">
      <c r="A42" s="523" t="s">
        <v>423</v>
      </c>
      <c r="B42" s="720" t="s">
        <v>96</v>
      </c>
      <c r="C42" s="681">
        <f>'8.1. CANTIDAD PORCI MACHOS SACR'!Q43</f>
        <v>4313</v>
      </c>
      <c r="D42" s="682">
        <f>'8.4.PESO PROM PORC MACHOS'!Q43</f>
        <v>114.41666666666667</v>
      </c>
      <c r="E42" s="527">
        <f t="shared" si="10"/>
        <v>91.533333333333346</v>
      </c>
      <c r="F42" s="526">
        <f t="shared" si="3"/>
        <v>394783.26666666672</v>
      </c>
      <c r="G42" s="523">
        <f>'8.2.CANTIDAD PORCI HEMB SACRIF'!Q43</f>
        <v>307</v>
      </c>
      <c r="H42" s="719">
        <f>'8.5.PESO PROM PORC HEMBRAS'!Q43</f>
        <v>87.25</v>
      </c>
      <c r="I42" s="527">
        <f t="shared" si="11"/>
        <v>68.055000000000007</v>
      </c>
      <c r="J42" s="526">
        <f t="shared" si="2"/>
        <v>20892.885000000002</v>
      </c>
    </row>
    <row r="43" spans="1:10" x14ac:dyDescent="0.25">
      <c r="A43" s="523" t="s">
        <v>423</v>
      </c>
      <c r="B43" s="720" t="s">
        <v>95</v>
      </c>
      <c r="C43" s="681">
        <f>'8.1. CANTIDAD PORCI MACHOS SACR'!Q44</f>
        <v>264</v>
      </c>
      <c r="D43" s="682">
        <f>'8.4.PESO PROM PORC MACHOS'!Q44</f>
        <v>102.16666666666667</v>
      </c>
      <c r="E43" s="527">
        <f t="shared" si="10"/>
        <v>81.733333333333348</v>
      </c>
      <c r="F43" s="526">
        <f t="shared" si="3"/>
        <v>21577.600000000006</v>
      </c>
      <c r="G43" s="523">
        <f>'8.2.CANTIDAD PORCI HEMB SACRIF'!Q44</f>
        <v>109</v>
      </c>
      <c r="H43" s="719">
        <f>'8.5.PESO PROM PORC HEMBRAS'!Q44</f>
        <v>103.33333333333333</v>
      </c>
      <c r="I43" s="527">
        <f t="shared" si="11"/>
        <v>80.599999999999994</v>
      </c>
      <c r="J43" s="526">
        <f t="shared" si="2"/>
        <v>8785.4</v>
      </c>
    </row>
    <row r="44" spans="1:10" x14ac:dyDescent="0.25">
      <c r="A44" s="523" t="s">
        <v>423</v>
      </c>
      <c r="B44" s="720" t="s">
        <v>451</v>
      </c>
      <c r="C44" s="681">
        <f>'8.1. CANTIDAD PORCI MACHOS SACR'!Q45</f>
        <v>0</v>
      </c>
      <c r="D44" s="682" t="str">
        <f>'8.4.PESO PROM PORC MACHOS'!Q45</f>
        <v/>
      </c>
      <c r="E44" s="527" t="str">
        <f t="shared" si="10"/>
        <v>-</v>
      </c>
      <c r="F44" s="526" t="str">
        <f t="shared" si="3"/>
        <v>-</v>
      </c>
      <c r="G44" s="523">
        <f>'8.2.CANTIDAD PORCI HEMB SACRIF'!Q45</f>
        <v>0</v>
      </c>
      <c r="H44" s="719" t="str">
        <f>'8.5.PESO PROM PORC HEMBRAS'!Q45</f>
        <v/>
      </c>
      <c r="I44" s="527" t="str">
        <f t="shared" si="11"/>
        <v>-</v>
      </c>
      <c r="J44" s="526" t="str">
        <f t="shared" si="2"/>
        <v>-</v>
      </c>
    </row>
    <row r="45" spans="1:10" ht="15.75" thickBot="1" x14ac:dyDescent="0.3">
      <c r="A45" s="532" t="s">
        <v>423</v>
      </c>
      <c r="B45" s="721" t="s">
        <v>93</v>
      </c>
      <c r="C45" s="681">
        <f>'8.1. CANTIDAD PORCI MACHOS SACR'!Q46</f>
        <v>195</v>
      </c>
      <c r="D45" s="682">
        <f>'8.4.PESO PROM PORC MACHOS'!Q46</f>
        <v>70</v>
      </c>
      <c r="E45" s="527">
        <f t="shared" si="10"/>
        <v>56</v>
      </c>
      <c r="F45" s="526">
        <f t="shared" si="3"/>
        <v>10920</v>
      </c>
      <c r="G45" s="523">
        <f>'8.2.CANTIDAD PORCI HEMB SACRIF'!Q46</f>
        <v>129</v>
      </c>
      <c r="H45" s="719">
        <f>'8.5.PESO PROM PORC HEMBRAS'!Q46</f>
        <v>60</v>
      </c>
      <c r="I45" s="527">
        <f t="shared" si="11"/>
        <v>46.800000000000004</v>
      </c>
      <c r="J45" s="526">
        <f t="shared" si="2"/>
        <v>6037.2000000000007</v>
      </c>
    </row>
    <row r="46" spans="1:10" s="1" customFormat="1" ht="15.75" thickBot="1" x14ac:dyDescent="0.3">
      <c r="A46" s="1133" t="s">
        <v>423</v>
      </c>
      <c r="B46" s="1134"/>
      <c r="C46" s="722">
        <f>'8.1. CANTIDAD PORCI MACHOS SACR'!Q47</f>
        <v>5700</v>
      </c>
      <c r="D46" s="722">
        <f>'8.4.PESO PROM PORC MACHOS'!Q47</f>
        <v>96.726190476190482</v>
      </c>
      <c r="E46" s="724">
        <f>AVERAGE(E38:E45)</f>
        <v>77.380952380952394</v>
      </c>
      <c r="F46" s="723">
        <f>SUM(F38:F45)</f>
        <v>501805.66666666674</v>
      </c>
      <c r="G46" s="722">
        <f>'8.2.CANTIDAD PORCI HEMB SACRIF'!Q47</f>
        <v>1036</v>
      </c>
      <c r="H46" s="723">
        <f>'8.5.PESO PROM PORC HEMBRAS'!Q47</f>
        <v>85.916666666666657</v>
      </c>
      <c r="I46" s="724">
        <f>AVERAGE(I38:I45)</f>
        <v>67.015000000000015</v>
      </c>
      <c r="J46" s="723">
        <f>SUM(J38:J45)</f>
        <v>69778.735000000001</v>
      </c>
    </row>
    <row r="47" spans="1:10" x14ac:dyDescent="0.25">
      <c r="A47" s="681" t="s">
        <v>416</v>
      </c>
      <c r="B47" s="725" t="s">
        <v>92</v>
      </c>
      <c r="C47" s="681">
        <f>'8.1. CANTIDAD PORCI MACHOS SACR'!Q48</f>
        <v>60</v>
      </c>
      <c r="D47" s="682">
        <f>'8.4.PESO PROM PORC MACHOS'!Q48</f>
        <v>70</v>
      </c>
      <c r="E47" s="527">
        <f t="shared" ref="E47:E53" si="12">IF(ISERROR(D47*0.8),"-",D47*0.8)</f>
        <v>56</v>
      </c>
      <c r="F47" s="526">
        <f t="shared" si="3"/>
        <v>3360</v>
      </c>
      <c r="G47" s="523">
        <f>'8.2.CANTIDAD PORCI HEMB SACRIF'!Q48</f>
        <v>48</v>
      </c>
      <c r="H47" s="719">
        <f>'8.5.PESO PROM PORC HEMBRAS'!Q48</f>
        <v>60</v>
      </c>
      <c r="I47" s="527">
        <f t="shared" ref="I47:I53" si="13">IF(ISERROR(H47*0.78),"-",H47*0.78)</f>
        <v>46.800000000000004</v>
      </c>
      <c r="J47" s="526">
        <f t="shared" si="2"/>
        <v>2246.4</v>
      </c>
    </row>
    <row r="48" spans="1:10" x14ac:dyDescent="0.25">
      <c r="A48" s="523" t="s">
        <v>416</v>
      </c>
      <c r="B48" s="720" t="s">
        <v>91</v>
      </c>
      <c r="C48" s="681">
        <f>'8.1. CANTIDAD PORCI MACHOS SACR'!Q49</f>
        <v>127</v>
      </c>
      <c r="D48" s="682">
        <f>'8.4.PESO PROM PORC MACHOS'!Q49</f>
        <v>110</v>
      </c>
      <c r="E48" s="527">
        <f t="shared" si="12"/>
        <v>88</v>
      </c>
      <c r="F48" s="526">
        <f t="shared" si="3"/>
        <v>11176</v>
      </c>
      <c r="G48" s="523">
        <f>'8.2.CANTIDAD PORCI HEMB SACRIF'!Q49</f>
        <v>55</v>
      </c>
      <c r="H48" s="719">
        <f>'8.5.PESO PROM PORC HEMBRAS'!Q49</f>
        <v>130</v>
      </c>
      <c r="I48" s="527">
        <f t="shared" si="13"/>
        <v>101.4</v>
      </c>
      <c r="J48" s="526">
        <f t="shared" si="2"/>
        <v>5577</v>
      </c>
    </row>
    <row r="49" spans="1:10" x14ac:dyDescent="0.25">
      <c r="A49" s="523" t="s">
        <v>416</v>
      </c>
      <c r="B49" s="720" t="s">
        <v>590</v>
      </c>
      <c r="C49" s="681">
        <f>'8.1. CANTIDAD PORCI MACHOS SACR'!Q50</f>
        <v>0</v>
      </c>
      <c r="D49" s="682" t="str">
        <f>'8.4.PESO PROM PORC MACHOS'!Q50</f>
        <v/>
      </c>
      <c r="E49" s="527" t="str">
        <f t="shared" si="12"/>
        <v>-</v>
      </c>
      <c r="F49" s="526" t="str">
        <f t="shared" si="3"/>
        <v>-</v>
      </c>
      <c r="G49" s="523">
        <f>'8.2.CANTIDAD PORCI HEMB SACRIF'!Q50</f>
        <v>0</v>
      </c>
      <c r="H49" s="719" t="str">
        <f>'8.5.PESO PROM PORC HEMBRAS'!Q50</f>
        <v/>
      </c>
      <c r="I49" s="527" t="str">
        <f t="shared" si="13"/>
        <v>-</v>
      </c>
      <c r="J49" s="526" t="str">
        <f t="shared" si="2"/>
        <v>-</v>
      </c>
    </row>
    <row r="50" spans="1:10" x14ac:dyDescent="0.25">
      <c r="A50" s="523" t="s">
        <v>416</v>
      </c>
      <c r="B50" s="720" t="s">
        <v>89</v>
      </c>
      <c r="C50" s="681">
        <f>'8.1. CANTIDAD PORCI MACHOS SACR'!Q51</f>
        <v>337</v>
      </c>
      <c r="D50" s="682">
        <f>'8.4.PESO PROM PORC MACHOS'!Q51</f>
        <v>100</v>
      </c>
      <c r="E50" s="527">
        <f t="shared" si="12"/>
        <v>80</v>
      </c>
      <c r="F50" s="526">
        <f t="shared" si="3"/>
        <v>26960</v>
      </c>
      <c r="G50" s="523">
        <f>'8.2.CANTIDAD PORCI HEMB SACRIF'!Q51</f>
        <v>234</v>
      </c>
      <c r="H50" s="719">
        <f>'8.5.PESO PROM PORC HEMBRAS'!Q51</f>
        <v>90</v>
      </c>
      <c r="I50" s="527">
        <f t="shared" si="13"/>
        <v>70.2</v>
      </c>
      <c r="J50" s="526">
        <f t="shared" si="2"/>
        <v>16426.8</v>
      </c>
    </row>
    <row r="51" spans="1:10" x14ac:dyDescent="0.25">
      <c r="A51" s="523" t="s">
        <v>416</v>
      </c>
      <c r="B51" s="720" t="s">
        <v>88</v>
      </c>
      <c r="C51" s="681">
        <f>'8.1. CANTIDAD PORCI MACHOS SACR'!Q52</f>
        <v>42</v>
      </c>
      <c r="D51" s="682">
        <f>'8.4.PESO PROM PORC MACHOS'!Q52</f>
        <v>92.166666666666671</v>
      </c>
      <c r="E51" s="527">
        <f t="shared" si="12"/>
        <v>73.733333333333334</v>
      </c>
      <c r="F51" s="526">
        <f t="shared" si="3"/>
        <v>3096.8</v>
      </c>
      <c r="G51" s="523">
        <f>'8.2.CANTIDAD PORCI HEMB SACRIF'!Q52</f>
        <v>35</v>
      </c>
      <c r="H51" s="719">
        <f>'8.5.PESO PROM PORC HEMBRAS'!Q52</f>
        <v>87.5</v>
      </c>
      <c r="I51" s="527">
        <f t="shared" si="13"/>
        <v>68.25</v>
      </c>
      <c r="J51" s="526">
        <f t="shared" si="2"/>
        <v>2388.75</v>
      </c>
    </row>
    <row r="52" spans="1:10" x14ac:dyDescent="0.25">
      <c r="A52" s="523" t="s">
        <v>416</v>
      </c>
      <c r="B52" s="725" t="s">
        <v>589</v>
      </c>
      <c r="C52" s="681">
        <f>'8.1. CANTIDAD PORCI MACHOS SACR'!Q53</f>
        <v>123</v>
      </c>
      <c r="D52" s="682">
        <f>'8.4.PESO PROM PORC MACHOS'!Q53</f>
        <v>107.83333333333333</v>
      </c>
      <c r="E52" s="527">
        <f t="shared" si="12"/>
        <v>86.266666666666666</v>
      </c>
      <c r="F52" s="526">
        <f t="shared" si="3"/>
        <v>10610.8</v>
      </c>
      <c r="G52" s="523">
        <f>'8.2.CANTIDAD PORCI HEMB SACRIF'!Q53</f>
        <v>126</v>
      </c>
      <c r="H52" s="719">
        <f>'8.5.PESO PROM PORC HEMBRAS'!Q53</f>
        <v>92.416666666666671</v>
      </c>
      <c r="I52" s="527">
        <f t="shared" si="13"/>
        <v>72.085000000000008</v>
      </c>
      <c r="J52" s="526">
        <f t="shared" si="2"/>
        <v>9082.7100000000009</v>
      </c>
    </row>
    <row r="53" spans="1:10" ht="15.75" thickBot="1" x14ac:dyDescent="0.3">
      <c r="A53" s="532" t="s">
        <v>416</v>
      </c>
      <c r="B53" s="721" t="s">
        <v>86</v>
      </c>
      <c r="C53" s="681">
        <f>'8.1. CANTIDAD PORCI MACHOS SACR'!Q54</f>
        <v>0</v>
      </c>
      <c r="D53" s="682" t="str">
        <f>'8.4.PESO PROM PORC MACHOS'!Q54</f>
        <v/>
      </c>
      <c r="E53" s="527" t="str">
        <f t="shared" si="12"/>
        <v>-</v>
      </c>
      <c r="F53" s="526" t="str">
        <f t="shared" si="3"/>
        <v>-</v>
      </c>
      <c r="G53" s="523">
        <f>'8.2.CANTIDAD PORCI HEMB SACRIF'!Q54</f>
        <v>0</v>
      </c>
      <c r="H53" s="719" t="str">
        <f>'8.5.PESO PROM PORC HEMBRAS'!Q54</f>
        <v/>
      </c>
      <c r="I53" s="527" t="str">
        <f t="shared" si="13"/>
        <v>-</v>
      </c>
      <c r="J53" s="526" t="str">
        <f t="shared" si="2"/>
        <v>-</v>
      </c>
    </row>
    <row r="54" spans="1:10" ht="15.75" thickBot="1" x14ac:dyDescent="0.3">
      <c r="A54" s="1133" t="s">
        <v>416</v>
      </c>
      <c r="B54" s="1134"/>
      <c r="C54" s="722">
        <f>'8.1. CANTIDAD PORCI MACHOS SACR'!Q55</f>
        <v>689</v>
      </c>
      <c r="D54" s="722">
        <f>'8.4.PESO PROM PORC MACHOS'!Q55</f>
        <v>96</v>
      </c>
      <c r="E54" s="724">
        <f>AVERAGE(E47:E53)</f>
        <v>76.8</v>
      </c>
      <c r="F54" s="723">
        <f>SUM(F47:F53)</f>
        <v>55203.600000000006</v>
      </c>
      <c r="G54" s="722">
        <f>'8.2.CANTIDAD PORCI HEMB SACRIF'!Q55</f>
        <v>498</v>
      </c>
      <c r="H54" s="723">
        <f>'8.5.PESO PROM PORC HEMBRAS'!Q55</f>
        <v>91.983333333333334</v>
      </c>
      <c r="I54" s="724">
        <f>AVERAGE(I47:I53)</f>
        <v>71.747</v>
      </c>
      <c r="J54" s="723">
        <f>SUM(J47:J53)</f>
        <v>35721.659999999996</v>
      </c>
    </row>
    <row r="55" spans="1:10" x14ac:dyDescent="0.25">
      <c r="A55" s="681" t="s">
        <v>85</v>
      </c>
      <c r="B55" s="725" t="s">
        <v>85</v>
      </c>
      <c r="C55" s="681">
        <f>'8.1. CANTIDAD PORCI MACHOS SACR'!Q56</f>
        <v>0</v>
      </c>
      <c r="D55" s="682">
        <f>'8.4.PESO PROM PORC MACHOS'!Q56</f>
        <v>100</v>
      </c>
      <c r="E55" s="527">
        <f t="shared" ref="E55:E56" si="14">IF(ISERROR(D55*0.8),"-",D55*0.8)</f>
        <v>80</v>
      </c>
      <c r="F55" s="526">
        <f t="shared" si="3"/>
        <v>0</v>
      </c>
      <c r="G55" s="523">
        <f>'8.2.CANTIDAD PORCI HEMB SACRIF'!Q56</f>
        <v>0</v>
      </c>
      <c r="H55" s="719">
        <f>'8.5.PESO PROM PORC HEMBRAS'!Q56</f>
        <v>100</v>
      </c>
      <c r="I55" s="527">
        <f t="shared" ref="I55:I56" si="15">IF(ISERROR(H55*0.78),"-",H55*0.78)</f>
        <v>78</v>
      </c>
      <c r="J55" s="526">
        <f t="shared" si="2"/>
        <v>0</v>
      </c>
    </row>
    <row r="56" spans="1:10" ht="15.75" thickBot="1" x14ac:dyDescent="0.3">
      <c r="A56" s="532" t="s">
        <v>85</v>
      </c>
      <c r="B56" s="721" t="s">
        <v>84</v>
      </c>
      <c r="C56" s="681">
        <f>'8.1. CANTIDAD PORCI MACHOS SACR'!Q57</f>
        <v>1320</v>
      </c>
      <c r="D56" s="682">
        <f>'8.4.PESO PROM PORC MACHOS'!Q57</f>
        <v>76.25</v>
      </c>
      <c r="E56" s="527">
        <f t="shared" si="14"/>
        <v>61</v>
      </c>
      <c r="F56" s="526">
        <f t="shared" si="3"/>
        <v>80520</v>
      </c>
      <c r="G56" s="523">
        <f>'8.2.CANTIDAD PORCI HEMB SACRIF'!Q57</f>
        <v>545</v>
      </c>
      <c r="H56" s="719">
        <f>'8.5.PESO PROM PORC HEMBRAS'!Q57</f>
        <v>70</v>
      </c>
      <c r="I56" s="527">
        <f t="shared" si="15"/>
        <v>54.6</v>
      </c>
      <c r="J56" s="526">
        <f t="shared" si="2"/>
        <v>29757</v>
      </c>
    </row>
    <row r="57" spans="1:10" ht="15.75" thickBot="1" x14ac:dyDescent="0.3">
      <c r="A57" s="1133" t="s">
        <v>85</v>
      </c>
      <c r="B57" s="1134"/>
      <c r="C57" s="722">
        <f>'8.1. CANTIDAD PORCI MACHOS SACR'!Q58</f>
        <v>1320</v>
      </c>
      <c r="D57" s="722">
        <f>'8.4.PESO PROM PORC MACHOS'!Q58</f>
        <v>88.125</v>
      </c>
      <c r="E57" s="724">
        <f>AVERAGE(E55:E56)</f>
        <v>70.5</v>
      </c>
      <c r="F57" s="723">
        <f>SUM(F55:F56)</f>
        <v>80520</v>
      </c>
      <c r="G57" s="722">
        <f>'8.2.CANTIDAD PORCI HEMB SACRIF'!Q58</f>
        <v>545</v>
      </c>
      <c r="H57" s="723">
        <f>'8.5.PESO PROM PORC HEMBRAS'!Q58</f>
        <v>85</v>
      </c>
      <c r="I57" s="724">
        <f>AVERAGE(I55:I56)</f>
        <v>66.3</v>
      </c>
      <c r="J57" s="723">
        <f>SUM(J55:J56)</f>
        <v>29757</v>
      </c>
    </row>
    <row r="58" spans="1:10" x14ac:dyDescent="0.25">
      <c r="A58" s="518" t="s">
        <v>420</v>
      </c>
      <c r="B58" s="528" t="s">
        <v>83</v>
      </c>
      <c r="C58" s="726">
        <f>'8.1. CANTIDAD PORCI MACHOS SACR'!Q59</f>
        <v>680</v>
      </c>
      <c r="D58" s="682">
        <f>'8.4.PESO PROM PORC MACHOS'!Q59</f>
        <v>100</v>
      </c>
      <c r="E58" s="527">
        <f t="shared" ref="E58:E67" si="16">IF(ISERROR(D58*0.8),"-",D58*0.8)</f>
        <v>80</v>
      </c>
      <c r="F58" s="526">
        <f t="shared" si="3"/>
        <v>54400</v>
      </c>
      <c r="G58" s="523">
        <f>'8.2.CANTIDAD PORCI HEMB SACRIF'!Q59</f>
        <v>635</v>
      </c>
      <c r="H58" s="719">
        <f>'8.5.PESO PROM PORC HEMBRAS'!Q59</f>
        <v>92.916666666666671</v>
      </c>
      <c r="I58" s="527">
        <f t="shared" ref="I58:I67" si="17">IF(ISERROR(H58*0.78),"-",H58*0.78)</f>
        <v>72.475000000000009</v>
      </c>
      <c r="J58" s="526">
        <f t="shared" si="2"/>
        <v>46021.625000000007</v>
      </c>
    </row>
    <row r="59" spans="1:10" x14ac:dyDescent="0.25">
      <c r="A59" s="518" t="s">
        <v>420</v>
      </c>
      <c r="B59" s="528" t="s">
        <v>17</v>
      </c>
      <c r="C59" s="727">
        <f>'8.1. CANTIDAD PORCI MACHOS SACR'!Q60</f>
        <v>0</v>
      </c>
      <c r="D59" s="682" t="str">
        <f>'8.4.PESO PROM PORC MACHOS'!Q60</f>
        <v/>
      </c>
      <c r="E59" s="527" t="str">
        <f t="shared" si="16"/>
        <v>-</v>
      </c>
      <c r="F59" s="526" t="str">
        <f t="shared" si="3"/>
        <v>-</v>
      </c>
      <c r="G59" s="523">
        <f>'8.2.CANTIDAD PORCI HEMB SACRIF'!Q60</f>
        <v>0</v>
      </c>
      <c r="H59" s="719" t="str">
        <f>'8.5.PESO PROM PORC HEMBRAS'!Q60</f>
        <v/>
      </c>
      <c r="I59" s="527" t="str">
        <f t="shared" si="17"/>
        <v>-</v>
      </c>
      <c r="J59" s="526" t="str">
        <f t="shared" si="2"/>
        <v>-</v>
      </c>
    </row>
    <row r="60" spans="1:10" x14ac:dyDescent="0.25">
      <c r="A60" s="518" t="s">
        <v>420</v>
      </c>
      <c r="B60" s="528" t="s">
        <v>82</v>
      </c>
      <c r="C60" s="727">
        <f>'8.1. CANTIDAD PORCI MACHOS SACR'!Q61</f>
        <v>707</v>
      </c>
      <c r="D60" s="682">
        <f>'8.4.PESO PROM PORC MACHOS'!Q61</f>
        <v>110</v>
      </c>
      <c r="E60" s="527">
        <f t="shared" si="16"/>
        <v>88</v>
      </c>
      <c r="F60" s="526">
        <f t="shared" si="3"/>
        <v>62216</v>
      </c>
      <c r="G60" s="523">
        <f>'8.2.CANTIDAD PORCI HEMB SACRIF'!Q61</f>
        <v>672</v>
      </c>
      <c r="H60" s="719">
        <f>'8.5.PESO PROM PORC HEMBRAS'!Q61</f>
        <v>105</v>
      </c>
      <c r="I60" s="527">
        <f t="shared" si="17"/>
        <v>81.900000000000006</v>
      </c>
      <c r="J60" s="526">
        <f t="shared" si="2"/>
        <v>55036.800000000003</v>
      </c>
    </row>
    <row r="61" spans="1:10" x14ac:dyDescent="0.25">
      <c r="A61" s="518" t="s">
        <v>420</v>
      </c>
      <c r="B61" s="528" t="s">
        <v>78</v>
      </c>
      <c r="C61" s="727">
        <f>'8.1. CANTIDAD PORCI MACHOS SACR'!Q62</f>
        <v>0</v>
      </c>
      <c r="D61" s="682" t="str">
        <f>'8.4.PESO PROM PORC MACHOS'!Q62</f>
        <v/>
      </c>
      <c r="E61" s="527" t="str">
        <f t="shared" si="16"/>
        <v>-</v>
      </c>
      <c r="F61" s="526" t="str">
        <f t="shared" si="3"/>
        <v>-</v>
      </c>
      <c r="G61" s="523">
        <f>'8.2.CANTIDAD PORCI HEMB SACRIF'!Q62</f>
        <v>0</v>
      </c>
      <c r="H61" s="719" t="str">
        <f>'8.5.PESO PROM PORC HEMBRAS'!Q62</f>
        <v/>
      </c>
      <c r="I61" s="527" t="str">
        <f t="shared" si="17"/>
        <v>-</v>
      </c>
      <c r="J61" s="526" t="str">
        <f t="shared" si="2"/>
        <v>-</v>
      </c>
    </row>
    <row r="62" spans="1:10" x14ac:dyDescent="0.25">
      <c r="A62" s="518" t="s">
        <v>420</v>
      </c>
      <c r="B62" s="528" t="s">
        <v>77</v>
      </c>
      <c r="C62" s="727">
        <f>'8.1. CANTIDAD PORCI MACHOS SACR'!Q63</f>
        <v>0</v>
      </c>
      <c r="D62" s="682" t="str">
        <f>'8.4.PESO PROM PORC MACHOS'!Q63</f>
        <v/>
      </c>
      <c r="E62" s="527" t="str">
        <f t="shared" si="16"/>
        <v>-</v>
      </c>
      <c r="F62" s="526" t="str">
        <f t="shared" si="3"/>
        <v>-</v>
      </c>
      <c r="G62" s="523">
        <f>'8.2.CANTIDAD PORCI HEMB SACRIF'!Q63</f>
        <v>0</v>
      </c>
      <c r="H62" s="719" t="str">
        <f>'8.5.PESO PROM PORC HEMBRAS'!Q63</f>
        <v/>
      </c>
      <c r="I62" s="527" t="str">
        <f t="shared" si="17"/>
        <v>-</v>
      </c>
      <c r="J62" s="526" t="str">
        <f t="shared" si="2"/>
        <v>-</v>
      </c>
    </row>
    <row r="63" spans="1:10" x14ac:dyDescent="0.25">
      <c r="A63" s="518" t="s">
        <v>420</v>
      </c>
      <c r="B63" s="528" t="s">
        <v>81</v>
      </c>
      <c r="C63" s="727">
        <f>'8.1. CANTIDAD PORCI MACHOS SACR'!Q64</f>
        <v>390</v>
      </c>
      <c r="D63" s="682">
        <f>'8.4.PESO PROM PORC MACHOS'!Q64</f>
        <v>89.833333333333329</v>
      </c>
      <c r="E63" s="527">
        <f t="shared" si="16"/>
        <v>71.86666666666666</v>
      </c>
      <c r="F63" s="526">
        <f t="shared" si="3"/>
        <v>28027.999999999996</v>
      </c>
      <c r="G63" s="523">
        <f>'8.2.CANTIDAD PORCI HEMB SACRIF'!Q64</f>
        <v>372</v>
      </c>
      <c r="H63" s="719">
        <f>'8.5.PESO PROM PORC HEMBRAS'!Q64</f>
        <v>84.416666666666671</v>
      </c>
      <c r="I63" s="527">
        <f t="shared" si="17"/>
        <v>65.844999999999999</v>
      </c>
      <c r="J63" s="526">
        <f t="shared" si="2"/>
        <v>24494.34</v>
      </c>
    </row>
    <row r="64" spans="1:10" x14ac:dyDescent="0.25">
      <c r="A64" s="518" t="s">
        <v>420</v>
      </c>
      <c r="B64" s="528" t="s">
        <v>80</v>
      </c>
      <c r="C64" s="727">
        <f>'8.1. CANTIDAD PORCI MACHOS SACR'!Q65</f>
        <v>156</v>
      </c>
      <c r="D64" s="682">
        <f>'8.4.PESO PROM PORC MACHOS'!Q65</f>
        <v>88.416666666666671</v>
      </c>
      <c r="E64" s="527">
        <f t="shared" si="16"/>
        <v>70.733333333333334</v>
      </c>
      <c r="F64" s="526">
        <f t="shared" si="3"/>
        <v>11034.4</v>
      </c>
      <c r="G64" s="523">
        <f>'8.2.CANTIDAD PORCI HEMB SACRIF'!Q65</f>
        <v>131</v>
      </c>
      <c r="H64" s="719">
        <f>'8.5.PESO PROM PORC HEMBRAS'!Q65</f>
        <v>86.666666666666671</v>
      </c>
      <c r="I64" s="527">
        <f t="shared" si="17"/>
        <v>67.600000000000009</v>
      </c>
      <c r="J64" s="526">
        <f t="shared" si="2"/>
        <v>8855.6</v>
      </c>
    </row>
    <row r="65" spans="1:10" x14ac:dyDescent="0.25">
      <c r="A65" s="518" t="s">
        <v>420</v>
      </c>
      <c r="B65" s="528" t="s">
        <v>16</v>
      </c>
      <c r="C65" s="727">
        <f>'8.1. CANTIDAD PORCI MACHOS SACR'!Q66</f>
        <v>331</v>
      </c>
      <c r="D65" s="682">
        <f>'8.4.PESO PROM PORC MACHOS'!Q66</f>
        <v>93.75</v>
      </c>
      <c r="E65" s="527">
        <f t="shared" si="16"/>
        <v>75</v>
      </c>
      <c r="F65" s="526">
        <f t="shared" si="3"/>
        <v>24825</v>
      </c>
      <c r="G65" s="523">
        <f>'8.2.CANTIDAD PORCI HEMB SACRIF'!Q66</f>
        <v>187</v>
      </c>
      <c r="H65" s="719">
        <f>'8.5.PESO PROM PORC HEMBRAS'!Q66</f>
        <v>85.833333333333329</v>
      </c>
      <c r="I65" s="527">
        <f t="shared" si="17"/>
        <v>66.95</v>
      </c>
      <c r="J65" s="526">
        <f t="shared" si="2"/>
        <v>12519.65</v>
      </c>
    </row>
    <row r="66" spans="1:10" x14ac:dyDescent="0.25">
      <c r="A66" s="518" t="s">
        <v>420</v>
      </c>
      <c r="B66" s="528" t="s">
        <v>15</v>
      </c>
      <c r="C66" s="727">
        <f>'8.1. CANTIDAD PORCI MACHOS SACR'!Q67</f>
        <v>5690</v>
      </c>
      <c r="D66" s="682">
        <f>'8.4.PESO PROM PORC MACHOS'!Q67</f>
        <v>94.166666666666671</v>
      </c>
      <c r="E66" s="527">
        <f t="shared" si="16"/>
        <v>75.333333333333343</v>
      </c>
      <c r="F66" s="526">
        <f t="shared" si="3"/>
        <v>428646.66666666674</v>
      </c>
      <c r="G66" s="523">
        <f>'8.2.CANTIDAD PORCI HEMB SACRIF'!Q67</f>
        <v>4130</v>
      </c>
      <c r="H66" s="719">
        <f>'8.5.PESO PROM PORC HEMBRAS'!Q67</f>
        <v>93.25</v>
      </c>
      <c r="I66" s="527">
        <f t="shared" si="17"/>
        <v>72.734999999999999</v>
      </c>
      <c r="J66" s="526">
        <f t="shared" si="2"/>
        <v>300395.55</v>
      </c>
    </row>
    <row r="67" spans="1:10" ht="15.75" thickBot="1" x14ac:dyDescent="0.3">
      <c r="A67" s="518" t="s">
        <v>420</v>
      </c>
      <c r="B67" s="528" t="s">
        <v>79</v>
      </c>
      <c r="C67" s="675">
        <f>'8.1. CANTIDAD PORCI MACHOS SACR'!Q68</f>
        <v>81</v>
      </c>
      <c r="D67" s="682">
        <f>'8.4.PESO PROM PORC MACHOS'!Q68</f>
        <v>87.333333333333329</v>
      </c>
      <c r="E67" s="527">
        <f t="shared" si="16"/>
        <v>69.86666666666666</v>
      </c>
      <c r="F67" s="526">
        <f t="shared" si="3"/>
        <v>5659.2</v>
      </c>
      <c r="G67" s="523">
        <f>'8.2.CANTIDAD PORCI HEMB SACRIF'!Q68</f>
        <v>71</v>
      </c>
      <c r="H67" s="719">
        <f>'8.5.PESO PROM PORC HEMBRAS'!Q68</f>
        <v>75.916666666666671</v>
      </c>
      <c r="I67" s="527">
        <f t="shared" si="17"/>
        <v>59.215000000000003</v>
      </c>
      <c r="J67" s="526">
        <f t="shared" si="2"/>
        <v>4204.2650000000003</v>
      </c>
    </row>
    <row r="68" spans="1:10" ht="15.75" thickBot="1" x14ac:dyDescent="0.3">
      <c r="A68" s="1133" t="s">
        <v>420</v>
      </c>
      <c r="B68" s="1134"/>
      <c r="C68" s="722">
        <f>'8.1. CANTIDAD PORCI MACHOS SACR'!Q69</f>
        <v>8035</v>
      </c>
      <c r="D68" s="722">
        <f>'8.4.PESO PROM PORC MACHOS'!Q69</f>
        <v>94.785714285714292</v>
      </c>
      <c r="E68" s="724">
        <f>AVERAGE(E58:E67)</f>
        <v>75.828571428571436</v>
      </c>
      <c r="F68" s="723">
        <f>SUM(F58:F67)</f>
        <v>614809.26666666672</v>
      </c>
      <c r="G68" s="722">
        <f>'8.2.CANTIDAD PORCI HEMB SACRIF'!Q69</f>
        <v>6198</v>
      </c>
      <c r="H68" s="723">
        <f>'8.5.PESO PROM PORC HEMBRAS'!Q69</f>
        <v>89.142857142857139</v>
      </c>
      <c r="I68" s="724">
        <f>AVERAGE(I58:I67)</f>
        <v>69.531428571428577</v>
      </c>
      <c r="J68" s="723">
        <f>SUM(J58:J67)</f>
        <v>451527.83</v>
      </c>
    </row>
    <row r="69" spans="1:10" x14ac:dyDescent="0.25">
      <c r="A69" s="681" t="s">
        <v>422</v>
      </c>
      <c r="B69" s="725" t="s">
        <v>76</v>
      </c>
      <c r="C69" s="681">
        <f>'8.1. CANTIDAD PORCI MACHOS SACR'!Q70</f>
        <v>120</v>
      </c>
      <c r="D69" s="682">
        <f>'8.4.PESO PROM PORC MACHOS'!Q70</f>
        <v>81.666666666666671</v>
      </c>
      <c r="E69" s="527">
        <f t="shared" ref="E69:E88" si="18">IF(ISERROR(D69*0.8),"-",D69*0.8)</f>
        <v>65.333333333333343</v>
      </c>
      <c r="F69" s="526">
        <f t="shared" si="3"/>
        <v>7840.0000000000009</v>
      </c>
      <c r="G69" s="523">
        <f>'8.2.CANTIDAD PORCI HEMB SACRIF'!Q70</f>
        <v>120</v>
      </c>
      <c r="H69" s="719">
        <f>'8.5.PESO PROM PORC HEMBRAS'!Q70</f>
        <v>73.75</v>
      </c>
      <c r="I69" s="527">
        <f t="shared" ref="I69:I76" si="19">IF(ISERROR(H69*0.78),"-",H69*0.78)</f>
        <v>57.524999999999999</v>
      </c>
      <c r="J69" s="526">
        <f t="shared" si="2"/>
        <v>6903</v>
      </c>
    </row>
    <row r="70" spans="1:10" x14ac:dyDescent="0.25">
      <c r="A70" s="523" t="s">
        <v>422</v>
      </c>
      <c r="B70" s="720" t="s">
        <v>75</v>
      </c>
      <c r="C70" s="681">
        <f>'8.1. CANTIDAD PORCI MACHOS SACR'!Q71</f>
        <v>775</v>
      </c>
      <c r="D70" s="682">
        <f>'8.4.PESO PROM PORC MACHOS'!Q71</f>
        <v>80</v>
      </c>
      <c r="E70" s="527">
        <f t="shared" si="18"/>
        <v>64</v>
      </c>
      <c r="F70" s="526">
        <f t="shared" si="3"/>
        <v>49600</v>
      </c>
      <c r="G70" s="523">
        <f>'8.2.CANTIDAD PORCI HEMB SACRIF'!Q71</f>
        <v>563</v>
      </c>
      <c r="H70" s="719">
        <f>'8.5.PESO PROM PORC HEMBRAS'!Q71</f>
        <v>80</v>
      </c>
      <c r="I70" s="527">
        <f t="shared" si="19"/>
        <v>62.400000000000006</v>
      </c>
      <c r="J70" s="526">
        <f t="shared" si="2"/>
        <v>35131.200000000004</v>
      </c>
    </row>
    <row r="71" spans="1:10" x14ac:dyDescent="0.25">
      <c r="A71" s="523" t="s">
        <v>422</v>
      </c>
      <c r="B71" s="720" t="s">
        <v>74</v>
      </c>
      <c r="C71" s="681">
        <f>'8.1. CANTIDAD PORCI MACHOS SACR'!Q72</f>
        <v>334</v>
      </c>
      <c r="D71" s="682">
        <f>'8.4.PESO PROM PORC MACHOS'!Q72</f>
        <v>95</v>
      </c>
      <c r="E71" s="527">
        <f t="shared" si="18"/>
        <v>76</v>
      </c>
      <c r="F71" s="526">
        <f t="shared" si="3"/>
        <v>25384</v>
      </c>
      <c r="G71" s="523">
        <f>'8.2.CANTIDAD PORCI HEMB SACRIF'!Q72</f>
        <v>151</v>
      </c>
      <c r="H71" s="719">
        <f>'8.5.PESO PROM PORC HEMBRAS'!Q72</f>
        <v>90</v>
      </c>
      <c r="I71" s="527">
        <f t="shared" si="19"/>
        <v>70.2</v>
      </c>
      <c r="J71" s="526">
        <f t="shared" si="2"/>
        <v>10600.2</v>
      </c>
    </row>
    <row r="72" spans="1:10" x14ac:dyDescent="0.25">
      <c r="A72" s="523" t="s">
        <v>422</v>
      </c>
      <c r="B72" s="720" t="s">
        <v>73</v>
      </c>
      <c r="C72" s="681">
        <f>'8.1. CANTIDAD PORCI MACHOS SACR'!Q73</f>
        <v>182</v>
      </c>
      <c r="D72" s="682">
        <f>'8.4.PESO PROM PORC MACHOS'!Q73</f>
        <v>80</v>
      </c>
      <c r="E72" s="527">
        <f t="shared" si="18"/>
        <v>64</v>
      </c>
      <c r="F72" s="526">
        <f t="shared" si="3"/>
        <v>11648</v>
      </c>
      <c r="G72" s="523">
        <f>'8.2.CANTIDAD PORCI HEMB SACRIF'!Q73</f>
        <v>106</v>
      </c>
      <c r="H72" s="719">
        <f>'8.5.PESO PROM PORC HEMBRAS'!Q73</f>
        <v>80</v>
      </c>
      <c r="I72" s="527">
        <f t="shared" si="19"/>
        <v>62.400000000000006</v>
      </c>
      <c r="J72" s="526">
        <f t="shared" si="2"/>
        <v>6614.4000000000005</v>
      </c>
    </row>
    <row r="73" spans="1:10" x14ac:dyDescent="0.25">
      <c r="A73" s="523" t="s">
        <v>422</v>
      </c>
      <c r="B73" s="720" t="s">
        <v>72</v>
      </c>
      <c r="C73" s="681">
        <f>'8.1. CANTIDAD PORCI MACHOS SACR'!Q74</f>
        <v>0</v>
      </c>
      <c r="D73" s="682" t="str">
        <f>'8.4.PESO PROM PORC MACHOS'!Q74</f>
        <v/>
      </c>
      <c r="E73" s="527" t="str">
        <f t="shared" si="18"/>
        <v>-</v>
      </c>
      <c r="F73" s="526" t="str">
        <f t="shared" si="3"/>
        <v>-</v>
      </c>
      <c r="G73" s="523">
        <f>'8.2.CANTIDAD PORCI HEMB SACRIF'!Q74</f>
        <v>0</v>
      </c>
      <c r="H73" s="719" t="str">
        <f>'8.5.PESO PROM PORC HEMBRAS'!Q74</f>
        <v/>
      </c>
      <c r="I73" s="527" t="str">
        <f t="shared" si="19"/>
        <v>-</v>
      </c>
      <c r="J73" s="526" t="str">
        <f t="shared" si="2"/>
        <v>-</v>
      </c>
    </row>
    <row r="74" spans="1:10" x14ac:dyDescent="0.25">
      <c r="A74" s="523" t="s">
        <v>422</v>
      </c>
      <c r="B74" s="720" t="s">
        <v>71</v>
      </c>
      <c r="C74" s="681">
        <f>'8.1. CANTIDAD PORCI MACHOS SACR'!Q75</f>
        <v>47</v>
      </c>
      <c r="D74" s="682">
        <f>'8.4.PESO PROM PORC MACHOS'!Q75</f>
        <v>77</v>
      </c>
      <c r="E74" s="527">
        <f t="shared" si="18"/>
        <v>61.6</v>
      </c>
      <c r="F74" s="526">
        <f t="shared" si="3"/>
        <v>2895.2000000000003</v>
      </c>
      <c r="G74" s="523">
        <f>'8.2.CANTIDAD PORCI HEMB SACRIF'!Q75</f>
        <v>38</v>
      </c>
      <c r="H74" s="719">
        <f>'8.5.PESO PROM PORC HEMBRAS'!Q75</f>
        <v>74.333333333333329</v>
      </c>
      <c r="I74" s="527">
        <f t="shared" si="19"/>
        <v>57.98</v>
      </c>
      <c r="J74" s="526">
        <f t="shared" si="2"/>
        <v>2203.2399999999998</v>
      </c>
    </row>
    <row r="75" spans="1:10" x14ac:dyDescent="0.25">
      <c r="A75" s="523" t="s">
        <v>422</v>
      </c>
      <c r="B75" s="720" t="s">
        <v>70</v>
      </c>
      <c r="C75" s="681">
        <f>'8.1. CANTIDAD PORCI MACHOS SACR'!Q76</f>
        <v>100</v>
      </c>
      <c r="D75" s="682">
        <f>'8.4.PESO PROM PORC MACHOS'!Q76</f>
        <v>100</v>
      </c>
      <c r="E75" s="527">
        <f t="shared" si="18"/>
        <v>80</v>
      </c>
      <c r="F75" s="526">
        <f t="shared" si="3"/>
        <v>8000</v>
      </c>
      <c r="G75" s="523">
        <f>'8.2.CANTIDAD PORCI HEMB SACRIF'!Q76</f>
        <v>96</v>
      </c>
      <c r="H75" s="719">
        <f>'8.5.PESO PROM PORC HEMBRAS'!Q76</f>
        <v>90</v>
      </c>
      <c r="I75" s="527">
        <f t="shared" si="19"/>
        <v>70.2</v>
      </c>
      <c r="J75" s="526">
        <f t="shared" si="2"/>
        <v>6739.2000000000007</v>
      </c>
    </row>
    <row r="76" spans="1:10" ht="15.75" thickBot="1" x14ac:dyDescent="0.3">
      <c r="A76" s="532" t="s">
        <v>422</v>
      </c>
      <c r="B76" s="721" t="s">
        <v>14</v>
      </c>
      <c r="C76" s="681">
        <f>'8.1. CANTIDAD PORCI MACHOS SACR'!Q77</f>
        <v>368</v>
      </c>
      <c r="D76" s="682">
        <f>'8.4.PESO PROM PORC MACHOS'!Q77</f>
        <v>110.41666666666667</v>
      </c>
      <c r="E76" s="527">
        <f t="shared" si="18"/>
        <v>88.333333333333343</v>
      </c>
      <c r="F76" s="526">
        <f t="shared" si="3"/>
        <v>32506.666666666672</v>
      </c>
      <c r="G76" s="523">
        <f>'8.2.CANTIDAD PORCI HEMB SACRIF'!Q77</f>
        <v>199</v>
      </c>
      <c r="H76" s="719">
        <f>'8.5.PESO PROM PORC HEMBRAS'!Q77</f>
        <v>80.25</v>
      </c>
      <c r="I76" s="527">
        <f t="shared" si="19"/>
        <v>62.594999999999999</v>
      </c>
      <c r="J76" s="526">
        <f t="shared" si="2"/>
        <v>12456.405000000001</v>
      </c>
    </row>
    <row r="77" spans="1:10" ht="15.75" thickBot="1" x14ac:dyDescent="0.3">
      <c r="A77" s="1133" t="s">
        <v>422</v>
      </c>
      <c r="B77" s="1134"/>
      <c r="C77" s="722">
        <f>'8.1. CANTIDAD PORCI MACHOS SACR'!Q78</f>
        <v>1926</v>
      </c>
      <c r="D77" s="722">
        <f>'8.4.PESO PROM PORC MACHOS'!Q78</f>
        <v>89.154761904761912</v>
      </c>
      <c r="E77" s="724">
        <f>AVERAGE(E69:E76)</f>
        <v>71.323809523809544</v>
      </c>
      <c r="F77" s="723">
        <f>SUM(F69:F76)</f>
        <v>137873.86666666667</v>
      </c>
      <c r="G77" s="722">
        <f>'8.2.CANTIDAD PORCI HEMB SACRIF'!Q78</f>
        <v>1273</v>
      </c>
      <c r="H77" s="723">
        <f>'8.5.PESO PROM PORC HEMBRAS'!Q78</f>
        <v>81.190476190476176</v>
      </c>
      <c r="I77" s="724">
        <f>AVERAGE(I69:I76)</f>
        <v>63.328571428571422</v>
      </c>
      <c r="J77" s="723">
        <f>SUM(J69:J76)</f>
        <v>80647.645000000004</v>
      </c>
    </row>
    <row r="78" spans="1:10" x14ac:dyDescent="0.25">
      <c r="A78" s="681" t="s">
        <v>565</v>
      </c>
      <c r="B78" s="725" t="s">
        <v>60</v>
      </c>
      <c r="C78" s="681">
        <f>'8.1. CANTIDAD PORCI MACHOS SACR'!Q79</f>
        <v>0</v>
      </c>
      <c r="D78" s="682">
        <f>'8.4.PESO PROM PORC MACHOS'!Q79</f>
        <v>100</v>
      </c>
      <c r="E78" s="527">
        <f t="shared" si="18"/>
        <v>80</v>
      </c>
      <c r="F78" s="526">
        <f t="shared" si="3"/>
        <v>0</v>
      </c>
      <c r="G78" s="523">
        <f>'8.2.CANTIDAD PORCI HEMB SACRIF'!Q79</f>
        <v>0</v>
      </c>
      <c r="H78" s="719">
        <f>'8.5.PESO PROM PORC HEMBRAS'!Q79</f>
        <v>95</v>
      </c>
      <c r="I78" s="527">
        <f t="shared" ref="I78:I88" si="20">IF(ISERROR(H78*0.78),"-",H78*0.78)</f>
        <v>74.100000000000009</v>
      </c>
      <c r="J78" s="526">
        <f t="shared" si="2"/>
        <v>0</v>
      </c>
    </row>
    <row r="79" spans="1:10" x14ac:dyDescent="0.25">
      <c r="A79" s="523" t="s">
        <v>565</v>
      </c>
      <c r="B79" s="725" t="s">
        <v>61</v>
      </c>
      <c r="C79" s="681">
        <f>'8.1. CANTIDAD PORCI MACHOS SACR'!Q80</f>
        <v>0</v>
      </c>
      <c r="D79" s="682" t="str">
        <f>'8.4.PESO PROM PORC MACHOS'!Q80</f>
        <v/>
      </c>
      <c r="E79" s="527" t="str">
        <f t="shared" si="18"/>
        <v>-</v>
      </c>
      <c r="F79" s="526" t="str">
        <f t="shared" si="3"/>
        <v>-</v>
      </c>
      <c r="G79" s="523">
        <f>'8.2.CANTIDAD PORCI HEMB SACRIF'!Q80</f>
        <v>0</v>
      </c>
      <c r="H79" s="719" t="str">
        <f>'8.5.PESO PROM PORC HEMBRAS'!Q80</f>
        <v/>
      </c>
      <c r="I79" s="527" t="str">
        <f t="shared" si="20"/>
        <v>-</v>
      </c>
      <c r="J79" s="526" t="str">
        <f t="shared" ref="J79:J133" si="21">IF(ISERROR(G79*I79),"-",G79*I79)</f>
        <v>-</v>
      </c>
    </row>
    <row r="80" spans="1:10" x14ac:dyDescent="0.25">
      <c r="A80" s="523" t="s">
        <v>565</v>
      </c>
      <c r="B80" s="720" t="s">
        <v>62</v>
      </c>
      <c r="C80" s="681">
        <f>'8.1. CANTIDAD PORCI MACHOS SACR'!Q81</f>
        <v>0</v>
      </c>
      <c r="D80" s="682" t="str">
        <f>'8.4.PESO PROM PORC MACHOS'!Q81</f>
        <v/>
      </c>
      <c r="E80" s="527" t="str">
        <f t="shared" si="18"/>
        <v>-</v>
      </c>
      <c r="F80" s="526" t="str">
        <f t="shared" ref="F80:F133" si="22">IF(ISERROR(C80*E80),"-",C80*E80)</f>
        <v>-</v>
      </c>
      <c r="G80" s="523">
        <f>'8.2.CANTIDAD PORCI HEMB SACRIF'!Q81</f>
        <v>0</v>
      </c>
      <c r="H80" s="719" t="str">
        <f>'8.5.PESO PROM PORC HEMBRAS'!Q81</f>
        <v/>
      </c>
      <c r="I80" s="527" t="str">
        <f t="shared" si="20"/>
        <v>-</v>
      </c>
      <c r="J80" s="526" t="str">
        <f t="shared" si="21"/>
        <v>-</v>
      </c>
    </row>
    <row r="81" spans="1:10" x14ac:dyDescent="0.25">
      <c r="A81" s="523" t="s">
        <v>565</v>
      </c>
      <c r="B81" s="720" t="s">
        <v>63</v>
      </c>
      <c r="C81" s="681">
        <f>'8.1. CANTIDAD PORCI MACHOS SACR'!Q82</f>
        <v>403</v>
      </c>
      <c r="D81" s="682">
        <f>'8.4.PESO PROM PORC MACHOS'!Q82</f>
        <v>95</v>
      </c>
      <c r="E81" s="527">
        <f t="shared" si="18"/>
        <v>76</v>
      </c>
      <c r="F81" s="526">
        <f t="shared" si="22"/>
        <v>30628</v>
      </c>
      <c r="G81" s="523">
        <f>'8.2.CANTIDAD PORCI HEMB SACRIF'!Q82</f>
        <v>230</v>
      </c>
      <c r="H81" s="719">
        <f>'8.5.PESO PROM PORC HEMBRAS'!Q82</f>
        <v>78.333333333333329</v>
      </c>
      <c r="I81" s="527">
        <f t="shared" si="20"/>
        <v>61.1</v>
      </c>
      <c r="J81" s="526">
        <f t="shared" si="21"/>
        <v>14053</v>
      </c>
    </row>
    <row r="82" spans="1:10" x14ac:dyDescent="0.25">
      <c r="A82" s="523" t="s">
        <v>565</v>
      </c>
      <c r="B82" s="720" t="s">
        <v>588</v>
      </c>
      <c r="C82" s="681">
        <f>'8.1. CANTIDAD PORCI MACHOS SACR'!Q83</f>
        <v>0</v>
      </c>
      <c r="D82" s="682" t="str">
        <f>'8.4.PESO PROM PORC MACHOS'!Q83</f>
        <v/>
      </c>
      <c r="E82" s="527" t="str">
        <f t="shared" si="18"/>
        <v>-</v>
      </c>
      <c r="F82" s="526" t="str">
        <f t="shared" si="22"/>
        <v>-</v>
      </c>
      <c r="G82" s="523">
        <f>'8.2.CANTIDAD PORCI HEMB SACRIF'!Q83</f>
        <v>0</v>
      </c>
      <c r="H82" s="719" t="str">
        <f>'8.5.PESO PROM PORC HEMBRAS'!Q83</f>
        <v/>
      </c>
      <c r="I82" s="527" t="str">
        <f t="shared" si="20"/>
        <v>-</v>
      </c>
      <c r="J82" s="526" t="str">
        <f t="shared" si="21"/>
        <v>-</v>
      </c>
    </row>
    <row r="83" spans="1:10" x14ac:dyDescent="0.25">
      <c r="A83" s="523" t="s">
        <v>565</v>
      </c>
      <c r="B83" s="720" t="s">
        <v>65</v>
      </c>
      <c r="C83" s="681">
        <f>'8.1. CANTIDAD PORCI MACHOS SACR'!Q84</f>
        <v>194</v>
      </c>
      <c r="D83" s="682">
        <f>'8.4.PESO PROM PORC MACHOS'!Q84</f>
        <v>100</v>
      </c>
      <c r="E83" s="527">
        <f t="shared" si="18"/>
        <v>80</v>
      </c>
      <c r="F83" s="526">
        <f t="shared" si="22"/>
        <v>15520</v>
      </c>
      <c r="G83" s="523">
        <f>'8.2.CANTIDAD PORCI HEMB SACRIF'!Q84</f>
        <v>49</v>
      </c>
      <c r="H83" s="719">
        <f>'8.5.PESO PROM PORC HEMBRAS'!Q84</f>
        <v>80</v>
      </c>
      <c r="I83" s="527">
        <f t="shared" si="20"/>
        <v>62.400000000000006</v>
      </c>
      <c r="J83" s="526">
        <f t="shared" si="21"/>
        <v>3057.6000000000004</v>
      </c>
    </row>
    <row r="84" spans="1:10" x14ac:dyDescent="0.25">
      <c r="A84" s="523" t="s">
        <v>565</v>
      </c>
      <c r="B84" s="720" t="s">
        <v>66</v>
      </c>
      <c r="C84" s="681">
        <f>'8.1. CANTIDAD PORCI MACHOS SACR'!Q85</f>
        <v>375</v>
      </c>
      <c r="D84" s="682">
        <f>'8.4.PESO PROM PORC MACHOS'!Q85</f>
        <v>110</v>
      </c>
      <c r="E84" s="527">
        <f t="shared" si="18"/>
        <v>88</v>
      </c>
      <c r="F84" s="526">
        <f t="shared" si="22"/>
        <v>33000</v>
      </c>
      <c r="G84" s="523">
        <f>'8.2.CANTIDAD PORCI HEMB SACRIF'!Q85</f>
        <v>16</v>
      </c>
      <c r="H84" s="719">
        <f>'8.5.PESO PROM PORC HEMBRAS'!Q85</f>
        <v>120</v>
      </c>
      <c r="I84" s="527">
        <f t="shared" si="20"/>
        <v>93.600000000000009</v>
      </c>
      <c r="J84" s="526">
        <f t="shared" si="21"/>
        <v>1497.6000000000001</v>
      </c>
    </row>
    <row r="85" spans="1:10" x14ac:dyDescent="0.25">
      <c r="A85" s="523" t="s">
        <v>565</v>
      </c>
      <c r="B85" s="720" t="s">
        <v>587</v>
      </c>
      <c r="C85" s="681">
        <f>'8.1. CANTIDAD PORCI MACHOS SACR'!Q86</f>
        <v>0</v>
      </c>
      <c r="D85" s="682" t="str">
        <f>'8.4.PESO PROM PORC MACHOS'!Q86</f>
        <v/>
      </c>
      <c r="E85" s="527" t="str">
        <f t="shared" si="18"/>
        <v>-</v>
      </c>
      <c r="F85" s="526" t="str">
        <f t="shared" si="22"/>
        <v>-</v>
      </c>
      <c r="G85" s="523">
        <f>'8.2.CANTIDAD PORCI HEMB SACRIF'!Q86</f>
        <v>0</v>
      </c>
      <c r="H85" s="719" t="str">
        <f>'8.5.PESO PROM PORC HEMBRAS'!Q86</f>
        <v/>
      </c>
      <c r="I85" s="527" t="str">
        <f t="shared" si="20"/>
        <v>-</v>
      </c>
      <c r="J85" s="526" t="str">
        <f t="shared" si="21"/>
        <v>-</v>
      </c>
    </row>
    <row r="86" spans="1:10" x14ac:dyDescent="0.25">
      <c r="A86" s="523" t="s">
        <v>565</v>
      </c>
      <c r="B86" s="720" t="s">
        <v>68</v>
      </c>
      <c r="C86" s="681">
        <f>'8.1. CANTIDAD PORCI MACHOS SACR'!Q87</f>
        <v>122</v>
      </c>
      <c r="D86" s="682">
        <f>'8.4.PESO PROM PORC MACHOS'!Q87</f>
        <v>94.583333333333329</v>
      </c>
      <c r="E86" s="527">
        <f t="shared" si="18"/>
        <v>75.666666666666671</v>
      </c>
      <c r="F86" s="526">
        <f t="shared" si="22"/>
        <v>9231.3333333333339</v>
      </c>
      <c r="G86" s="523">
        <f>'8.2.CANTIDAD PORCI HEMB SACRIF'!Q87</f>
        <v>88</v>
      </c>
      <c r="H86" s="719">
        <f>'8.5.PESO PROM PORC HEMBRAS'!Q87</f>
        <v>138.08333333333334</v>
      </c>
      <c r="I86" s="527">
        <f t="shared" si="20"/>
        <v>107.70500000000001</v>
      </c>
      <c r="J86" s="526">
        <f t="shared" si="21"/>
        <v>9478.0400000000009</v>
      </c>
    </row>
    <row r="87" spans="1:10" x14ac:dyDescent="0.25">
      <c r="A87" s="523" t="s">
        <v>565</v>
      </c>
      <c r="B87" s="720" t="s">
        <v>13</v>
      </c>
      <c r="C87" s="681">
        <f>'8.1. CANTIDAD PORCI MACHOS SACR'!Q88</f>
        <v>0</v>
      </c>
      <c r="D87" s="682" t="str">
        <f>'8.4.PESO PROM PORC MACHOS'!Q88</f>
        <v/>
      </c>
      <c r="E87" s="527" t="str">
        <f t="shared" si="18"/>
        <v>-</v>
      </c>
      <c r="F87" s="526" t="str">
        <f t="shared" si="22"/>
        <v>-</v>
      </c>
      <c r="G87" s="523">
        <f>'8.2.CANTIDAD PORCI HEMB SACRIF'!Q88</f>
        <v>0</v>
      </c>
      <c r="H87" s="719" t="str">
        <f>'8.5.PESO PROM PORC HEMBRAS'!Q88</f>
        <v/>
      </c>
      <c r="I87" s="527" t="str">
        <f t="shared" si="20"/>
        <v>-</v>
      </c>
      <c r="J87" s="526" t="str">
        <f t="shared" si="21"/>
        <v>-</v>
      </c>
    </row>
    <row r="88" spans="1:10" ht="15.75" thickBot="1" x14ac:dyDescent="0.3">
      <c r="A88" s="523" t="s">
        <v>565</v>
      </c>
      <c r="B88" s="720" t="s">
        <v>69</v>
      </c>
      <c r="C88" s="681">
        <f>'8.1. CANTIDAD PORCI MACHOS SACR'!Q89</f>
        <v>10845</v>
      </c>
      <c r="D88" s="682">
        <f>'8.4.PESO PROM PORC MACHOS'!Q89</f>
        <v>93.416666666666671</v>
      </c>
      <c r="E88" s="527">
        <f t="shared" si="18"/>
        <v>74.733333333333334</v>
      </c>
      <c r="F88" s="526">
        <f t="shared" si="22"/>
        <v>810483</v>
      </c>
      <c r="G88" s="523">
        <f>'8.2.CANTIDAD PORCI HEMB SACRIF'!Q89</f>
        <v>10450</v>
      </c>
      <c r="H88" s="719">
        <f>'8.5.PESO PROM PORC HEMBRAS'!Q89</f>
        <v>70.5</v>
      </c>
      <c r="I88" s="527">
        <f t="shared" si="20"/>
        <v>54.99</v>
      </c>
      <c r="J88" s="526">
        <f t="shared" si="21"/>
        <v>574645.5</v>
      </c>
    </row>
    <row r="89" spans="1:10" ht="15.75" thickBot="1" x14ac:dyDescent="0.3">
      <c r="A89" s="1133" t="s">
        <v>565</v>
      </c>
      <c r="B89" s="1134"/>
      <c r="C89" s="722">
        <f>'8.1. CANTIDAD PORCI MACHOS SACR'!Q90</f>
        <v>11939</v>
      </c>
      <c r="D89" s="722">
        <f>'8.4.PESO PROM PORC MACHOS'!Q90</f>
        <v>98.833333333333329</v>
      </c>
      <c r="E89" s="724">
        <f>AVERAGE(E78:E88)</f>
        <v>79.066666666666677</v>
      </c>
      <c r="F89" s="723">
        <f>SUM(F78:F88)</f>
        <v>898862.33333333337</v>
      </c>
      <c r="G89" s="722">
        <f>'8.2.CANTIDAD PORCI HEMB SACRIF'!Q90</f>
        <v>10833</v>
      </c>
      <c r="H89" s="723">
        <f>'8.5.PESO PROM PORC HEMBRAS'!Q90</f>
        <v>96.9861111111111</v>
      </c>
      <c r="I89" s="724">
        <f>AVERAGE(I78:I88)</f>
        <v>75.649166666666687</v>
      </c>
      <c r="J89" s="723">
        <f>SUM(J78:J88)</f>
        <v>602731.74</v>
      </c>
    </row>
    <row r="90" spans="1:10" x14ac:dyDescent="0.25">
      <c r="A90" s="728" t="s">
        <v>417</v>
      </c>
      <c r="B90" s="716" t="s">
        <v>59</v>
      </c>
      <c r="C90" s="681">
        <f>'8.1. CANTIDAD PORCI MACHOS SACR'!Q91</f>
        <v>502</v>
      </c>
      <c r="D90" s="682">
        <f>'8.4.PESO PROM PORC MACHOS'!Q91</f>
        <v>90</v>
      </c>
      <c r="E90" s="527">
        <f t="shared" ref="E90:E97" si="23">IF(ISERROR(D90*0.8),"-",D90*0.8)</f>
        <v>72</v>
      </c>
      <c r="F90" s="526">
        <f t="shared" si="22"/>
        <v>36144</v>
      </c>
      <c r="G90" s="523">
        <f>'8.2.CANTIDAD PORCI HEMB SACRIF'!Q91</f>
        <v>469</v>
      </c>
      <c r="H90" s="719">
        <f>'8.5.PESO PROM PORC HEMBRAS'!Q91</f>
        <v>90</v>
      </c>
      <c r="I90" s="527">
        <f t="shared" ref="I90:I97" si="24">IF(ISERROR(H90*0.78),"-",H90*0.78)</f>
        <v>70.2</v>
      </c>
      <c r="J90" s="526">
        <f t="shared" si="21"/>
        <v>32923.800000000003</v>
      </c>
    </row>
    <row r="91" spans="1:10" x14ac:dyDescent="0.25">
      <c r="A91" s="729" t="s">
        <v>417</v>
      </c>
      <c r="B91" s="716" t="s">
        <v>585</v>
      </c>
      <c r="C91" s="681">
        <f>'8.1. CANTIDAD PORCI MACHOS SACR'!Q92</f>
        <v>0</v>
      </c>
      <c r="D91" s="682" t="str">
        <f>'8.4.PESO PROM PORC MACHOS'!Q92</f>
        <v/>
      </c>
      <c r="E91" s="527" t="str">
        <f t="shared" si="23"/>
        <v>-</v>
      </c>
      <c r="F91" s="526" t="str">
        <f t="shared" si="22"/>
        <v>-</v>
      </c>
      <c r="G91" s="523">
        <f>'8.2.CANTIDAD PORCI HEMB SACRIF'!Q92</f>
        <v>0</v>
      </c>
      <c r="H91" s="719" t="str">
        <f>'8.5.PESO PROM PORC HEMBRAS'!Q92</f>
        <v/>
      </c>
      <c r="I91" s="527" t="str">
        <f t="shared" si="24"/>
        <v>-</v>
      </c>
      <c r="J91" s="526" t="str">
        <f t="shared" si="21"/>
        <v>-</v>
      </c>
    </row>
    <row r="92" spans="1:10" x14ac:dyDescent="0.25">
      <c r="A92" s="729" t="s">
        <v>417</v>
      </c>
      <c r="B92" s="716" t="s">
        <v>57</v>
      </c>
      <c r="C92" s="681">
        <f>'8.1. CANTIDAD PORCI MACHOS SACR'!Q93</f>
        <v>1406</v>
      </c>
      <c r="D92" s="682">
        <f>'8.4.PESO PROM PORC MACHOS'!Q93</f>
        <v>95</v>
      </c>
      <c r="E92" s="527">
        <f t="shared" si="23"/>
        <v>76</v>
      </c>
      <c r="F92" s="526">
        <f t="shared" si="22"/>
        <v>106856</v>
      </c>
      <c r="G92" s="523">
        <f>'8.2.CANTIDAD PORCI HEMB SACRIF'!Q93</f>
        <v>1497</v>
      </c>
      <c r="H92" s="719">
        <f>'8.5.PESO PROM PORC HEMBRAS'!Q93</f>
        <v>95</v>
      </c>
      <c r="I92" s="527">
        <f t="shared" si="24"/>
        <v>74.100000000000009</v>
      </c>
      <c r="J92" s="526">
        <f t="shared" si="21"/>
        <v>110927.70000000001</v>
      </c>
    </row>
    <row r="93" spans="1:10" x14ac:dyDescent="0.25">
      <c r="A93" s="729" t="s">
        <v>417</v>
      </c>
      <c r="B93" s="716" t="s">
        <v>56</v>
      </c>
      <c r="C93" s="681">
        <f>'8.1. CANTIDAD PORCI MACHOS SACR'!Q94</f>
        <v>55</v>
      </c>
      <c r="D93" s="682">
        <f>'8.4.PESO PROM PORC MACHOS'!Q94</f>
        <v>107.33333333333333</v>
      </c>
      <c r="E93" s="527">
        <f t="shared" si="23"/>
        <v>85.866666666666674</v>
      </c>
      <c r="F93" s="526">
        <f t="shared" si="22"/>
        <v>4722.666666666667</v>
      </c>
      <c r="G93" s="523">
        <f>'8.2.CANTIDAD PORCI HEMB SACRIF'!Q94</f>
        <v>33</v>
      </c>
      <c r="H93" s="719">
        <f>'8.5.PESO PROM PORC HEMBRAS'!Q94</f>
        <v>94.583333333333329</v>
      </c>
      <c r="I93" s="527">
        <f t="shared" si="24"/>
        <v>73.775000000000006</v>
      </c>
      <c r="J93" s="526">
        <f t="shared" si="21"/>
        <v>2434.5750000000003</v>
      </c>
    </row>
    <row r="94" spans="1:10" x14ac:dyDescent="0.25">
      <c r="A94" s="729" t="s">
        <v>417</v>
      </c>
      <c r="B94" s="716" t="s">
        <v>55</v>
      </c>
      <c r="C94" s="681">
        <f>'8.1. CANTIDAD PORCI MACHOS SACR'!Q95</f>
        <v>0</v>
      </c>
      <c r="D94" s="682">
        <f>'8.4.PESO PROM PORC MACHOS'!Q95</f>
        <v>109.5</v>
      </c>
      <c r="E94" s="527">
        <f t="shared" si="23"/>
        <v>87.600000000000009</v>
      </c>
      <c r="F94" s="526">
        <f t="shared" si="22"/>
        <v>0</v>
      </c>
      <c r="G94" s="523">
        <f>'8.2.CANTIDAD PORCI HEMB SACRIF'!Q95</f>
        <v>0</v>
      </c>
      <c r="H94" s="719">
        <f>'8.5.PESO PROM PORC HEMBRAS'!Q95</f>
        <v>95</v>
      </c>
      <c r="I94" s="527">
        <f t="shared" si="24"/>
        <v>74.100000000000009</v>
      </c>
      <c r="J94" s="526">
        <f t="shared" si="21"/>
        <v>0</v>
      </c>
    </row>
    <row r="95" spans="1:10" x14ac:dyDescent="0.25">
      <c r="A95" s="729" t="s">
        <v>417</v>
      </c>
      <c r="B95" s="716" t="s">
        <v>54</v>
      </c>
      <c r="C95" s="681">
        <f>'8.1. CANTIDAD PORCI MACHOS SACR'!Q96</f>
        <v>0</v>
      </c>
      <c r="D95" s="682">
        <f>'8.4.PESO PROM PORC MACHOS'!Q96</f>
        <v>91.583333333333329</v>
      </c>
      <c r="E95" s="527">
        <f t="shared" si="23"/>
        <v>73.266666666666666</v>
      </c>
      <c r="F95" s="526">
        <f t="shared" si="22"/>
        <v>0</v>
      </c>
      <c r="G95" s="523">
        <f>'8.2.CANTIDAD PORCI HEMB SACRIF'!Q96</f>
        <v>0</v>
      </c>
      <c r="H95" s="719">
        <f>'8.5.PESO PROM PORC HEMBRAS'!Q96</f>
        <v>91.583333333333329</v>
      </c>
      <c r="I95" s="527">
        <f t="shared" si="24"/>
        <v>71.435000000000002</v>
      </c>
      <c r="J95" s="526">
        <f t="shared" si="21"/>
        <v>0</v>
      </c>
    </row>
    <row r="96" spans="1:10" x14ac:dyDescent="0.25">
      <c r="A96" s="729" t="s">
        <v>417</v>
      </c>
      <c r="B96" s="716" t="s">
        <v>53</v>
      </c>
      <c r="C96" s="681">
        <f>'8.1. CANTIDAD PORCI MACHOS SACR'!Q97</f>
        <v>0</v>
      </c>
      <c r="D96" s="682" t="str">
        <f>'8.4.PESO PROM PORC MACHOS'!Q97</f>
        <v/>
      </c>
      <c r="E96" s="527" t="str">
        <f t="shared" si="23"/>
        <v>-</v>
      </c>
      <c r="F96" s="526" t="str">
        <f t="shared" si="22"/>
        <v>-</v>
      </c>
      <c r="G96" s="523">
        <f>'8.2.CANTIDAD PORCI HEMB SACRIF'!Q97</f>
        <v>0</v>
      </c>
      <c r="H96" s="719" t="str">
        <f>'8.5.PESO PROM PORC HEMBRAS'!Q97</f>
        <v/>
      </c>
      <c r="I96" s="527" t="str">
        <f t="shared" si="24"/>
        <v>-</v>
      </c>
      <c r="J96" s="526" t="str">
        <f t="shared" si="21"/>
        <v>-</v>
      </c>
    </row>
    <row r="97" spans="1:10" ht="15.75" thickBot="1" x14ac:dyDescent="0.3">
      <c r="A97" s="730" t="s">
        <v>417</v>
      </c>
      <c r="B97" s="716" t="s">
        <v>52</v>
      </c>
      <c r="C97" s="681">
        <f>'8.1. CANTIDAD PORCI MACHOS SACR'!Q98</f>
        <v>97</v>
      </c>
      <c r="D97" s="682">
        <f>'8.4.PESO PROM PORC MACHOS'!Q98</f>
        <v>100</v>
      </c>
      <c r="E97" s="527">
        <f t="shared" si="23"/>
        <v>80</v>
      </c>
      <c r="F97" s="526">
        <f t="shared" si="22"/>
        <v>7760</v>
      </c>
      <c r="G97" s="523">
        <f>'8.2.CANTIDAD PORCI HEMB SACRIF'!Q98</f>
        <v>39</v>
      </c>
      <c r="H97" s="719">
        <f>'8.5.PESO PROM PORC HEMBRAS'!Q98</f>
        <v>90</v>
      </c>
      <c r="I97" s="527">
        <f t="shared" si="24"/>
        <v>70.2</v>
      </c>
      <c r="J97" s="526">
        <f t="shared" si="21"/>
        <v>2737.8</v>
      </c>
    </row>
    <row r="98" spans="1:10" ht="15.75" thickBot="1" x14ac:dyDescent="0.3">
      <c r="A98" s="1133" t="s">
        <v>417</v>
      </c>
      <c r="B98" s="1134"/>
      <c r="C98" s="722">
        <f>'8.1. CANTIDAD PORCI MACHOS SACR'!Q99</f>
        <v>2060</v>
      </c>
      <c r="D98" s="722">
        <f>'8.4.PESO PROM PORC MACHOS'!Q99</f>
        <v>98.902777777777771</v>
      </c>
      <c r="E98" s="724">
        <f>AVERAGE(E90:E97)</f>
        <v>79.12222222222222</v>
      </c>
      <c r="F98" s="723">
        <f>SUM(F90:F97)</f>
        <v>155482.66666666666</v>
      </c>
      <c r="G98" s="722">
        <f>'8.2.CANTIDAD PORCI HEMB SACRIF'!Q99</f>
        <v>2038</v>
      </c>
      <c r="H98" s="723">
        <f>'8.5.PESO PROM PORC HEMBRAS'!Q99</f>
        <v>92.694444444444443</v>
      </c>
      <c r="I98" s="724">
        <f>AVERAGE(I90:I97)</f>
        <v>72.301666666666662</v>
      </c>
      <c r="J98" s="723">
        <f>SUM(J90:J97)</f>
        <v>149023.875</v>
      </c>
    </row>
    <row r="99" spans="1:10" x14ac:dyDescent="0.25">
      <c r="A99" s="681" t="s">
        <v>51</v>
      </c>
      <c r="B99" s="725" t="s">
        <v>22</v>
      </c>
      <c r="C99" s="681">
        <f>'8.1. CANTIDAD PORCI MACHOS SACR'!Q100</f>
        <v>0</v>
      </c>
      <c r="D99" s="682" t="str">
        <f>'8.4.PESO PROM PORC MACHOS'!Q100</f>
        <v/>
      </c>
      <c r="E99" s="527" t="str">
        <f t="shared" ref="E99:E100" si="25">IF(ISERROR(D99*0.8),"-",D99*0.8)</f>
        <v>-</v>
      </c>
      <c r="F99" s="526" t="str">
        <f t="shared" si="22"/>
        <v>-</v>
      </c>
      <c r="G99" s="523">
        <f>'8.2.CANTIDAD PORCI HEMB SACRIF'!Q100</f>
        <v>0</v>
      </c>
      <c r="H99" s="719" t="str">
        <f>'8.5.PESO PROM PORC HEMBRAS'!Q100</f>
        <v/>
      </c>
      <c r="I99" s="527" t="str">
        <f t="shared" ref="I99:I100" si="26">IF(ISERROR(H99*0.78),"-",H99*0.78)</f>
        <v>-</v>
      </c>
      <c r="J99" s="526" t="str">
        <f t="shared" si="21"/>
        <v>-</v>
      </c>
    </row>
    <row r="100" spans="1:10" ht="15.75" thickBot="1" x14ac:dyDescent="0.3">
      <c r="A100" s="532" t="s">
        <v>51</v>
      </c>
      <c r="B100" s="721" t="s">
        <v>51</v>
      </c>
      <c r="C100" s="681">
        <f>'8.1. CANTIDAD PORCI MACHOS SACR'!Q101</f>
        <v>1320</v>
      </c>
      <c r="D100" s="682">
        <f>'8.4.PESO PROM PORC MACHOS'!Q101</f>
        <v>80</v>
      </c>
      <c r="E100" s="527">
        <f t="shared" si="25"/>
        <v>64</v>
      </c>
      <c r="F100" s="526">
        <f t="shared" si="22"/>
        <v>84480</v>
      </c>
      <c r="G100" s="523">
        <f>'8.2.CANTIDAD PORCI HEMB SACRIF'!Q101</f>
        <v>900</v>
      </c>
      <c r="H100" s="719">
        <f>'8.5.PESO PROM PORC HEMBRAS'!Q101</f>
        <v>80</v>
      </c>
      <c r="I100" s="527">
        <f t="shared" si="26"/>
        <v>62.400000000000006</v>
      </c>
      <c r="J100" s="526">
        <f t="shared" si="21"/>
        <v>56160.000000000007</v>
      </c>
    </row>
    <row r="101" spans="1:10" ht="15.75" thickBot="1" x14ac:dyDescent="0.3">
      <c r="A101" s="1133" t="s">
        <v>51</v>
      </c>
      <c r="B101" s="1134"/>
      <c r="C101" s="722">
        <f>'8.1. CANTIDAD PORCI MACHOS SACR'!Q102</f>
        <v>1320</v>
      </c>
      <c r="D101" s="722">
        <f>'8.4.PESO PROM PORC MACHOS'!Q102</f>
        <v>80</v>
      </c>
      <c r="E101" s="724">
        <f>AVERAGE(E99:E100)</f>
        <v>64</v>
      </c>
      <c r="F101" s="723">
        <f>SUM(F99:F100)</f>
        <v>84480</v>
      </c>
      <c r="G101" s="722">
        <f>'8.2.CANTIDAD PORCI HEMB SACRIF'!Q102</f>
        <v>900</v>
      </c>
      <c r="H101" s="723">
        <f>'8.5.PESO PROM PORC HEMBRAS'!Q102</f>
        <v>80</v>
      </c>
      <c r="I101" s="724">
        <f>AVERAGE(I99:I100)</f>
        <v>62.400000000000006</v>
      </c>
      <c r="J101" s="723">
        <f>SUM(J99:J100)</f>
        <v>56160.000000000007</v>
      </c>
    </row>
    <row r="102" spans="1:10" x14ac:dyDescent="0.25">
      <c r="A102" s="681" t="s">
        <v>415</v>
      </c>
      <c r="B102" s="725" t="s">
        <v>50</v>
      </c>
      <c r="C102" s="681">
        <f>'8.1. CANTIDAD PORCI MACHOS SACR'!Q103</f>
        <v>136</v>
      </c>
      <c r="D102" s="682">
        <f>'8.4.PESO PROM PORC MACHOS'!Q103</f>
        <v>75</v>
      </c>
      <c r="E102" s="527">
        <f t="shared" ref="E102:E111" si="27">IF(ISERROR(D102*0.8),"-",D102*0.8)</f>
        <v>60</v>
      </c>
      <c r="F102" s="526">
        <f t="shared" si="22"/>
        <v>8160</v>
      </c>
      <c r="G102" s="523">
        <f>'8.2.CANTIDAD PORCI HEMB SACRIF'!Q103</f>
        <v>114</v>
      </c>
      <c r="H102" s="719">
        <f>'8.5.PESO PROM PORC HEMBRAS'!Q103</f>
        <v>62</v>
      </c>
      <c r="I102" s="527">
        <f t="shared" ref="I102:I111" si="28">IF(ISERROR(H102*0.78),"-",H102*0.78)</f>
        <v>48.36</v>
      </c>
      <c r="J102" s="526">
        <f t="shared" si="21"/>
        <v>5513.04</v>
      </c>
    </row>
    <row r="103" spans="1:10" x14ac:dyDescent="0.25">
      <c r="A103" s="523" t="s">
        <v>415</v>
      </c>
      <c r="B103" s="720" t="s">
        <v>49</v>
      </c>
      <c r="C103" s="681">
        <f>'8.1. CANTIDAD PORCI MACHOS SACR'!Q104</f>
        <v>0</v>
      </c>
      <c r="D103" s="682" t="str">
        <f>'8.4.PESO PROM PORC MACHOS'!Q104</f>
        <v/>
      </c>
      <c r="E103" s="527" t="str">
        <f t="shared" si="27"/>
        <v>-</v>
      </c>
      <c r="F103" s="526" t="str">
        <f t="shared" si="22"/>
        <v>-</v>
      </c>
      <c r="G103" s="523">
        <f>'8.2.CANTIDAD PORCI HEMB SACRIF'!Q104</f>
        <v>0</v>
      </c>
      <c r="H103" s="719" t="str">
        <f>'8.5.PESO PROM PORC HEMBRAS'!Q104</f>
        <v/>
      </c>
      <c r="I103" s="527" t="str">
        <f t="shared" si="28"/>
        <v>-</v>
      </c>
      <c r="J103" s="526" t="str">
        <f t="shared" si="21"/>
        <v>-</v>
      </c>
    </row>
    <row r="104" spans="1:10" x14ac:dyDescent="0.25">
      <c r="A104" s="523" t="s">
        <v>415</v>
      </c>
      <c r="B104" s="720" t="s">
        <v>48</v>
      </c>
      <c r="C104" s="681">
        <f>'8.1. CANTIDAD PORCI MACHOS SACR'!Q105</f>
        <v>2124</v>
      </c>
      <c r="D104" s="682">
        <f>'8.4.PESO PROM PORC MACHOS'!Q105</f>
        <v>104.25</v>
      </c>
      <c r="E104" s="527">
        <f t="shared" si="27"/>
        <v>83.4</v>
      </c>
      <c r="F104" s="526">
        <f t="shared" si="22"/>
        <v>177141.6</v>
      </c>
      <c r="G104" s="523">
        <f>'8.2.CANTIDAD PORCI HEMB SACRIF'!Q105</f>
        <v>1473</v>
      </c>
      <c r="H104" s="719">
        <f>'8.5.PESO PROM PORC HEMBRAS'!Q105</f>
        <v>96.083333333333329</v>
      </c>
      <c r="I104" s="527">
        <f t="shared" si="28"/>
        <v>74.944999999999993</v>
      </c>
      <c r="J104" s="526">
        <f t="shared" si="21"/>
        <v>110393.98499999999</v>
      </c>
    </row>
    <row r="105" spans="1:10" x14ac:dyDescent="0.25">
      <c r="A105" s="523" t="s">
        <v>415</v>
      </c>
      <c r="B105" s="720" t="s">
        <v>47</v>
      </c>
      <c r="C105" s="681">
        <f>'8.1. CANTIDAD PORCI MACHOS SACR'!Q106</f>
        <v>316</v>
      </c>
      <c r="D105" s="682">
        <f>'8.4.PESO PROM PORC MACHOS'!Q106</f>
        <v>75</v>
      </c>
      <c r="E105" s="527">
        <f t="shared" si="27"/>
        <v>60</v>
      </c>
      <c r="F105" s="526">
        <f t="shared" si="22"/>
        <v>18960</v>
      </c>
      <c r="G105" s="523">
        <f>'8.2.CANTIDAD PORCI HEMB SACRIF'!Q106</f>
        <v>122</v>
      </c>
      <c r="H105" s="719">
        <f>'8.5.PESO PROM PORC HEMBRAS'!Q106</f>
        <v>70</v>
      </c>
      <c r="I105" s="527">
        <f t="shared" si="28"/>
        <v>54.6</v>
      </c>
      <c r="J105" s="526">
        <f t="shared" si="21"/>
        <v>6661.2</v>
      </c>
    </row>
    <row r="106" spans="1:10" x14ac:dyDescent="0.25">
      <c r="A106" s="523" t="s">
        <v>415</v>
      </c>
      <c r="B106" s="720" t="s">
        <v>12</v>
      </c>
      <c r="C106" s="681">
        <f>'8.1. CANTIDAD PORCI MACHOS SACR'!Q107</f>
        <v>0</v>
      </c>
      <c r="D106" s="682" t="str">
        <f>'8.4.PESO PROM PORC MACHOS'!Q107</f>
        <v/>
      </c>
      <c r="E106" s="527" t="str">
        <f t="shared" si="27"/>
        <v>-</v>
      </c>
      <c r="F106" s="526" t="str">
        <f t="shared" si="22"/>
        <v>-</v>
      </c>
      <c r="G106" s="523">
        <f>'8.2.CANTIDAD PORCI HEMB SACRIF'!Q107</f>
        <v>0</v>
      </c>
      <c r="H106" s="719" t="str">
        <f>'8.5.PESO PROM PORC HEMBRAS'!Q107</f>
        <v/>
      </c>
      <c r="I106" s="527" t="str">
        <f t="shared" si="28"/>
        <v>-</v>
      </c>
      <c r="J106" s="526" t="str">
        <f t="shared" si="21"/>
        <v>-</v>
      </c>
    </row>
    <row r="107" spans="1:10" x14ac:dyDescent="0.25">
      <c r="A107" s="523" t="s">
        <v>415</v>
      </c>
      <c r="B107" s="720" t="s">
        <v>46</v>
      </c>
      <c r="C107" s="681">
        <f>'8.1. CANTIDAD PORCI MACHOS SACR'!Q108</f>
        <v>420</v>
      </c>
      <c r="D107" s="682">
        <f>'8.4.PESO PROM PORC MACHOS'!Q108</f>
        <v>75</v>
      </c>
      <c r="E107" s="527">
        <f t="shared" si="27"/>
        <v>60</v>
      </c>
      <c r="F107" s="526">
        <f t="shared" si="22"/>
        <v>25200</v>
      </c>
      <c r="G107" s="523">
        <f>'8.2.CANTIDAD PORCI HEMB SACRIF'!Q108</f>
        <v>420</v>
      </c>
      <c r="H107" s="719">
        <f>'8.5.PESO PROM PORC HEMBRAS'!Q108</f>
        <v>75</v>
      </c>
      <c r="I107" s="527">
        <f t="shared" si="28"/>
        <v>58.5</v>
      </c>
      <c r="J107" s="526">
        <f t="shared" si="21"/>
        <v>24570</v>
      </c>
    </row>
    <row r="108" spans="1:10" x14ac:dyDescent="0.25">
      <c r="A108" s="523" t="s">
        <v>415</v>
      </c>
      <c r="B108" s="720" t="s">
        <v>45</v>
      </c>
      <c r="C108" s="681">
        <f>'8.1. CANTIDAD PORCI MACHOS SACR'!Q109</f>
        <v>339</v>
      </c>
      <c r="D108" s="682">
        <f>'8.4.PESO PROM PORC MACHOS'!Q109</f>
        <v>100</v>
      </c>
      <c r="E108" s="527">
        <f t="shared" si="27"/>
        <v>80</v>
      </c>
      <c r="F108" s="526">
        <f t="shared" si="22"/>
        <v>27120</v>
      </c>
      <c r="G108" s="523">
        <f>'8.2.CANTIDAD PORCI HEMB SACRIF'!Q109</f>
        <v>170</v>
      </c>
      <c r="H108" s="719">
        <f>'8.5.PESO PROM PORC HEMBRAS'!Q109</f>
        <v>100</v>
      </c>
      <c r="I108" s="527">
        <f t="shared" si="28"/>
        <v>78</v>
      </c>
      <c r="J108" s="526">
        <f t="shared" si="21"/>
        <v>13260</v>
      </c>
    </row>
    <row r="109" spans="1:10" x14ac:dyDescent="0.25">
      <c r="A109" s="523" t="s">
        <v>415</v>
      </c>
      <c r="B109" s="720" t="s">
        <v>44</v>
      </c>
      <c r="C109" s="681">
        <f>'8.1. CANTIDAD PORCI MACHOS SACR'!Q110</f>
        <v>1410</v>
      </c>
      <c r="D109" s="682">
        <f>'8.4.PESO PROM PORC MACHOS'!Q110</f>
        <v>98.75</v>
      </c>
      <c r="E109" s="527">
        <f t="shared" si="27"/>
        <v>79</v>
      </c>
      <c r="F109" s="526">
        <f t="shared" si="22"/>
        <v>111390</v>
      </c>
      <c r="G109" s="523">
        <f>'8.2.CANTIDAD PORCI HEMB SACRIF'!Q110</f>
        <v>647</v>
      </c>
      <c r="H109" s="719">
        <f>'8.5.PESO PROM PORC HEMBRAS'!Q110</f>
        <v>84.833333333333329</v>
      </c>
      <c r="I109" s="527">
        <f t="shared" si="28"/>
        <v>66.17</v>
      </c>
      <c r="J109" s="526">
        <f t="shared" si="21"/>
        <v>42811.99</v>
      </c>
    </row>
    <row r="110" spans="1:10" x14ac:dyDescent="0.25">
      <c r="A110" s="532" t="s">
        <v>415</v>
      </c>
      <c r="B110" s="721" t="s">
        <v>43</v>
      </c>
      <c r="C110" s="681">
        <f>'8.1. CANTIDAD PORCI MACHOS SACR'!Q111</f>
        <v>0</v>
      </c>
      <c r="D110" s="682" t="str">
        <f>'8.4.PESO PROM PORC MACHOS'!Q111</f>
        <v/>
      </c>
      <c r="E110" s="527" t="str">
        <f t="shared" si="27"/>
        <v>-</v>
      </c>
      <c r="F110" s="526" t="str">
        <f t="shared" si="22"/>
        <v>-</v>
      </c>
      <c r="G110" s="523">
        <f>'8.2.CANTIDAD PORCI HEMB SACRIF'!Q111</f>
        <v>0</v>
      </c>
      <c r="H110" s="719" t="str">
        <f>'8.5.PESO PROM PORC HEMBRAS'!Q111</f>
        <v/>
      </c>
      <c r="I110" s="527" t="str">
        <f t="shared" si="28"/>
        <v>-</v>
      </c>
      <c r="J110" s="526" t="str">
        <f t="shared" si="21"/>
        <v>-</v>
      </c>
    </row>
    <row r="111" spans="1:10" ht="15.75" thickBot="1" x14ac:dyDescent="0.3">
      <c r="A111" s="523" t="s">
        <v>415</v>
      </c>
      <c r="B111" s="721" t="s">
        <v>42</v>
      </c>
      <c r="C111" s="681">
        <f>'8.1. CANTIDAD PORCI MACHOS SACR'!Q112</f>
        <v>53</v>
      </c>
      <c r="D111" s="682">
        <f>'8.4.PESO PROM PORC MACHOS'!Q112</f>
        <v>120</v>
      </c>
      <c r="E111" s="527">
        <f t="shared" si="27"/>
        <v>96</v>
      </c>
      <c r="F111" s="526">
        <f t="shared" si="22"/>
        <v>5088</v>
      </c>
      <c r="G111" s="523">
        <f>'8.2.CANTIDAD PORCI HEMB SACRIF'!Q112</f>
        <v>49</v>
      </c>
      <c r="H111" s="719">
        <f>'8.5.PESO PROM PORC HEMBRAS'!Q112</f>
        <v>120</v>
      </c>
      <c r="I111" s="527">
        <f t="shared" si="28"/>
        <v>93.600000000000009</v>
      </c>
      <c r="J111" s="526">
        <f t="shared" si="21"/>
        <v>4586.4000000000005</v>
      </c>
    </row>
    <row r="112" spans="1:10" ht="15.75" thickBot="1" x14ac:dyDescent="0.3">
      <c r="A112" s="1133" t="s">
        <v>415</v>
      </c>
      <c r="B112" s="1134"/>
      <c r="C112" s="722">
        <f>'8.1. CANTIDAD PORCI MACHOS SACR'!Q113</f>
        <v>4798</v>
      </c>
      <c r="D112" s="722">
        <f>'8.4.PESO PROM PORC MACHOS'!Q113</f>
        <v>92.571428571428569</v>
      </c>
      <c r="E112" s="724">
        <f>AVERAGE(E102:E111)</f>
        <v>74.05714285714285</v>
      </c>
      <c r="F112" s="723">
        <f>SUM(F102:F111)</f>
        <v>373059.6</v>
      </c>
      <c r="G112" s="722">
        <f>'8.2.CANTIDAD PORCI HEMB SACRIF'!Q113</f>
        <v>2995</v>
      </c>
      <c r="H112" s="723">
        <f>'8.5.PESO PROM PORC HEMBRAS'!Q113</f>
        <v>86.845238095238088</v>
      </c>
      <c r="I112" s="724">
        <f>AVERAGE(I102:I111)</f>
        <v>67.739285714285714</v>
      </c>
      <c r="J112" s="723">
        <f>SUM(J102:J111)</f>
        <v>207796.61499999996</v>
      </c>
    </row>
    <row r="113" spans="1:10" x14ac:dyDescent="0.25">
      <c r="A113" s="681" t="s">
        <v>414</v>
      </c>
      <c r="B113" s="725" t="s">
        <v>41</v>
      </c>
      <c r="C113" s="681">
        <f>'8.1. CANTIDAD PORCI MACHOS SACR'!Q114</f>
        <v>1162</v>
      </c>
      <c r="D113" s="682">
        <f>'8.4.PESO PROM PORC MACHOS'!Q114</f>
        <v>110</v>
      </c>
      <c r="E113" s="527">
        <f t="shared" ref="E113:E122" si="29">IF(ISERROR(D113*0.8),"-",D113*0.8)</f>
        <v>88</v>
      </c>
      <c r="F113" s="526">
        <f t="shared" si="22"/>
        <v>102256</v>
      </c>
      <c r="G113" s="523">
        <f>'8.2.CANTIDAD PORCI HEMB SACRIF'!Q114</f>
        <v>72</v>
      </c>
      <c r="H113" s="719">
        <f>'8.5.PESO PROM PORC HEMBRAS'!Q114</f>
        <v>100</v>
      </c>
      <c r="I113" s="527">
        <f t="shared" ref="I113:I122" si="30">IF(ISERROR(H113*0.78),"-",H113*0.78)</f>
        <v>78</v>
      </c>
      <c r="J113" s="526">
        <f t="shared" si="21"/>
        <v>5616</v>
      </c>
    </row>
    <row r="114" spans="1:10" x14ac:dyDescent="0.25">
      <c r="A114" s="523" t="s">
        <v>414</v>
      </c>
      <c r="B114" s="720" t="s">
        <v>40</v>
      </c>
      <c r="C114" s="681">
        <f>'8.1. CANTIDAD PORCI MACHOS SACR'!Q115</f>
        <v>519</v>
      </c>
      <c r="D114" s="682">
        <f>'8.4.PESO PROM PORC MACHOS'!Q115</f>
        <v>102.91666666666667</v>
      </c>
      <c r="E114" s="527">
        <f t="shared" si="29"/>
        <v>82.333333333333343</v>
      </c>
      <c r="F114" s="526">
        <f t="shared" si="22"/>
        <v>42731.000000000007</v>
      </c>
      <c r="G114" s="523">
        <f>'8.2.CANTIDAD PORCI HEMB SACRIF'!Q115</f>
        <v>317</v>
      </c>
      <c r="H114" s="719">
        <f>'8.5.PESO PROM PORC HEMBRAS'!Q115</f>
        <v>69</v>
      </c>
      <c r="I114" s="527">
        <f t="shared" si="30"/>
        <v>53.82</v>
      </c>
      <c r="J114" s="526">
        <f t="shared" si="21"/>
        <v>17060.939999999999</v>
      </c>
    </row>
    <row r="115" spans="1:10" x14ac:dyDescent="0.25">
      <c r="A115" s="523" t="s">
        <v>414</v>
      </c>
      <c r="B115" s="720" t="s">
        <v>39</v>
      </c>
      <c r="C115" s="681">
        <f>'8.1. CANTIDAD PORCI MACHOS SACR'!Q116</f>
        <v>113</v>
      </c>
      <c r="D115" s="682">
        <f>'8.4.PESO PROM PORC MACHOS'!Q116</f>
        <v>80</v>
      </c>
      <c r="E115" s="527">
        <f t="shared" si="29"/>
        <v>64</v>
      </c>
      <c r="F115" s="526">
        <f t="shared" si="22"/>
        <v>7232</v>
      </c>
      <c r="G115" s="523">
        <f>'8.2.CANTIDAD PORCI HEMB SACRIF'!Q116</f>
        <v>95</v>
      </c>
      <c r="H115" s="719">
        <f>'8.5.PESO PROM PORC HEMBRAS'!Q116</f>
        <v>70.416666666666671</v>
      </c>
      <c r="I115" s="527">
        <f t="shared" si="30"/>
        <v>54.925000000000004</v>
      </c>
      <c r="J115" s="526">
        <f t="shared" si="21"/>
        <v>5217.875</v>
      </c>
    </row>
    <row r="116" spans="1:10" x14ac:dyDescent="0.25">
      <c r="A116" s="523" t="s">
        <v>414</v>
      </c>
      <c r="B116" s="720" t="s">
        <v>38</v>
      </c>
      <c r="C116" s="681">
        <f>'8.1. CANTIDAD PORCI MACHOS SACR'!Q117</f>
        <v>52</v>
      </c>
      <c r="D116" s="682">
        <f>'8.4.PESO PROM PORC MACHOS'!Q117</f>
        <v>3.9166666666666665</v>
      </c>
      <c r="E116" s="527">
        <f t="shared" si="29"/>
        <v>3.1333333333333333</v>
      </c>
      <c r="F116" s="526">
        <f t="shared" si="22"/>
        <v>162.93333333333334</v>
      </c>
      <c r="G116" s="523">
        <f>'8.2.CANTIDAD PORCI HEMB SACRIF'!Q117</f>
        <v>40</v>
      </c>
      <c r="H116" s="719">
        <f>'8.5.PESO PROM PORC HEMBRAS'!Q117</f>
        <v>2.1666666666666665</v>
      </c>
      <c r="I116" s="527">
        <f t="shared" si="30"/>
        <v>1.69</v>
      </c>
      <c r="J116" s="526">
        <f t="shared" si="21"/>
        <v>67.599999999999994</v>
      </c>
    </row>
    <row r="117" spans="1:10" x14ac:dyDescent="0.25">
      <c r="A117" s="523" t="s">
        <v>414</v>
      </c>
      <c r="B117" s="720" t="s">
        <v>37</v>
      </c>
      <c r="C117" s="681">
        <f>'8.1. CANTIDAD PORCI MACHOS SACR'!Q118</f>
        <v>2144</v>
      </c>
      <c r="D117" s="682">
        <f>'8.4.PESO PROM PORC MACHOS'!Q118</f>
        <v>105.83333333333333</v>
      </c>
      <c r="E117" s="527">
        <f t="shared" si="29"/>
        <v>84.666666666666671</v>
      </c>
      <c r="F117" s="526">
        <f t="shared" si="22"/>
        <v>181525.33333333334</v>
      </c>
      <c r="G117" s="523">
        <f>'8.2.CANTIDAD PORCI HEMB SACRIF'!Q118</f>
        <v>753</v>
      </c>
      <c r="H117" s="719">
        <f>'8.5.PESO PROM PORC HEMBRAS'!Q118</f>
        <v>102.91666666666667</v>
      </c>
      <c r="I117" s="527">
        <f t="shared" si="30"/>
        <v>80.275000000000006</v>
      </c>
      <c r="J117" s="526">
        <f t="shared" si="21"/>
        <v>60447.075000000004</v>
      </c>
    </row>
    <row r="118" spans="1:10" x14ac:dyDescent="0.25">
      <c r="A118" s="523" t="s">
        <v>414</v>
      </c>
      <c r="B118" s="720" t="s">
        <v>36</v>
      </c>
      <c r="C118" s="681">
        <f>'8.1. CANTIDAD PORCI MACHOS SACR'!Q119</f>
        <v>990</v>
      </c>
      <c r="D118" s="682">
        <f>'8.4.PESO PROM PORC MACHOS'!Q119</f>
        <v>100</v>
      </c>
      <c r="E118" s="527">
        <f t="shared" si="29"/>
        <v>80</v>
      </c>
      <c r="F118" s="526">
        <f t="shared" si="22"/>
        <v>79200</v>
      </c>
      <c r="G118" s="523">
        <f>'8.2.CANTIDAD PORCI HEMB SACRIF'!Q119</f>
        <v>510</v>
      </c>
      <c r="H118" s="719">
        <f>'8.5.PESO PROM PORC HEMBRAS'!Q119</f>
        <v>90</v>
      </c>
      <c r="I118" s="527">
        <f t="shared" si="30"/>
        <v>70.2</v>
      </c>
      <c r="J118" s="526">
        <f t="shared" si="21"/>
        <v>35802</v>
      </c>
    </row>
    <row r="119" spans="1:10" x14ac:dyDescent="0.25">
      <c r="A119" s="523" t="s">
        <v>414</v>
      </c>
      <c r="B119" s="720" t="s">
        <v>35</v>
      </c>
      <c r="C119" s="681">
        <f>'8.1. CANTIDAD PORCI MACHOS SACR'!Q120</f>
        <v>300</v>
      </c>
      <c r="D119" s="682">
        <f>'8.4.PESO PROM PORC MACHOS'!Q120</f>
        <v>88.333333333333329</v>
      </c>
      <c r="E119" s="527">
        <f t="shared" si="29"/>
        <v>70.666666666666671</v>
      </c>
      <c r="F119" s="526">
        <f t="shared" si="22"/>
        <v>21200</v>
      </c>
      <c r="G119" s="523">
        <f>'8.2.CANTIDAD PORCI HEMB SACRIF'!Q120</f>
        <v>104</v>
      </c>
      <c r="H119" s="719">
        <f>'8.5.PESO PROM PORC HEMBRAS'!Q120</f>
        <v>73.166666666666671</v>
      </c>
      <c r="I119" s="527">
        <f t="shared" si="30"/>
        <v>57.070000000000007</v>
      </c>
      <c r="J119" s="526">
        <f t="shared" si="21"/>
        <v>5935.2800000000007</v>
      </c>
    </row>
    <row r="120" spans="1:10" x14ac:dyDescent="0.25">
      <c r="A120" s="523" t="s">
        <v>414</v>
      </c>
      <c r="B120" s="720" t="s">
        <v>34</v>
      </c>
      <c r="C120" s="681">
        <f>'8.1. CANTIDAD PORCI MACHOS SACR'!Q121</f>
        <v>641</v>
      </c>
      <c r="D120" s="682">
        <f>'8.4.PESO PROM PORC MACHOS'!Q121</f>
        <v>117.72727272727273</v>
      </c>
      <c r="E120" s="527">
        <f t="shared" si="29"/>
        <v>94.181818181818187</v>
      </c>
      <c r="F120" s="526">
        <f t="shared" si="22"/>
        <v>60370.545454545456</v>
      </c>
      <c r="G120" s="523">
        <f>'8.2.CANTIDAD PORCI HEMB SACRIF'!Q121</f>
        <v>274</v>
      </c>
      <c r="H120" s="719">
        <f>'8.5.PESO PROM PORC HEMBRAS'!Q121</f>
        <v>113.18181818181819</v>
      </c>
      <c r="I120" s="527">
        <f t="shared" si="30"/>
        <v>88.281818181818196</v>
      </c>
      <c r="J120" s="526">
        <f t="shared" si="21"/>
        <v>24189.218181818185</v>
      </c>
    </row>
    <row r="121" spans="1:10" x14ac:dyDescent="0.25">
      <c r="A121" s="523" t="s">
        <v>414</v>
      </c>
      <c r="B121" s="720" t="s">
        <v>33</v>
      </c>
      <c r="C121" s="681">
        <f>'8.1. CANTIDAD PORCI MACHOS SACR'!Q122</f>
        <v>2512</v>
      </c>
      <c r="D121" s="682">
        <f>'8.4.PESO PROM PORC MACHOS'!Q122</f>
        <v>70</v>
      </c>
      <c r="E121" s="527">
        <f t="shared" si="29"/>
        <v>56</v>
      </c>
      <c r="F121" s="526">
        <f t="shared" si="22"/>
        <v>140672</v>
      </c>
      <c r="G121" s="523">
        <f>'8.2.CANTIDAD PORCI HEMB SACRIF'!Q122</f>
        <v>1488</v>
      </c>
      <c r="H121" s="719">
        <f>'8.5.PESO PROM PORC HEMBRAS'!Q122</f>
        <v>65</v>
      </c>
      <c r="I121" s="527">
        <f t="shared" si="30"/>
        <v>50.7</v>
      </c>
      <c r="J121" s="526">
        <f t="shared" si="21"/>
        <v>75441.600000000006</v>
      </c>
    </row>
    <row r="122" spans="1:10" ht="15.75" thickBot="1" x14ac:dyDescent="0.3">
      <c r="A122" s="532" t="s">
        <v>414</v>
      </c>
      <c r="B122" s="720" t="s">
        <v>32</v>
      </c>
      <c r="C122" s="681">
        <f>'8.1. CANTIDAD PORCI MACHOS SACR'!Q123</f>
        <v>179</v>
      </c>
      <c r="D122" s="682">
        <f>'8.4.PESO PROM PORC MACHOS'!Q123</f>
        <v>92.5</v>
      </c>
      <c r="E122" s="527">
        <f t="shared" si="29"/>
        <v>74</v>
      </c>
      <c r="F122" s="526">
        <f t="shared" si="22"/>
        <v>13246</v>
      </c>
      <c r="G122" s="523">
        <f>'8.2.CANTIDAD PORCI HEMB SACRIF'!Q123</f>
        <v>159</v>
      </c>
      <c r="H122" s="719">
        <f>'8.5.PESO PROM PORC HEMBRAS'!Q123</f>
        <v>95</v>
      </c>
      <c r="I122" s="527">
        <f t="shared" si="30"/>
        <v>74.100000000000009</v>
      </c>
      <c r="J122" s="526">
        <f t="shared" si="21"/>
        <v>11781.900000000001</v>
      </c>
    </row>
    <row r="123" spans="1:10" ht="15.75" thickBot="1" x14ac:dyDescent="0.3">
      <c r="A123" s="1133" t="s">
        <v>414</v>
      </c>
      <c r="B123" s="1134"/>
      <c r="C123" s="722">
        <f>'8.1. CANTIDAD PORCI MACHOS SACR'!Q124</f>
        <v>8612</v>
      </c>
      <c r="D123" s="722">
        <f>'8.4.PESO PROM PORC MACHOS'!Q124</f>
        <v>87.122727272727275</v>
      </c>
      <c r="E123" s="724">
        <f>AVERAGE(E113:E122)</f>
        <v>69.698181818181823</v>
      </c>
      <c r="F123" s="723">
        <f>SUM(F113:F122)</f>
        <v>648595.81212121213</v>
      </c>
      <c r="G123" s="722">
        <f>'8.2.CANTIDAD PORCI HEMB SACRIF'!Q124</f>
        <v>3812</v>
      </c>
      <c r="H123" s="723">
        <f>'8.5.PESO PROM PORC HEMBRAS'!Q124</f>
        <v>78.084848484848493</v>
      </c>
      <c r="I123" s="724">
        <f>AVERAGE(I113:I122)</f>
        <v>60.906181818181821</v>
      </c>
      <c r="J123" s="723">
        <f>SUM(J113:J122)</f>
        <v>241559.48818181819</v>
      </c>
    </row>
    <row r="124" spans="1:10" x14ac:dyDescent="0.25">
      <c r="A124" s="681" t="s">
        <v>23</v>
      </c>
      <c r="B124" s="725" t="s">
        <v>31</v>
      </c>
      <c r="C124" s="681">
        <f>'8.1. CANTIDAD PORCI MACHOS SACR'!Q125</f>
        <v>155</v>
      </c>
      <c r="D124" s="682">
        <f>'8.4.PESO PROM PORC MACHOS'!Q125</f>
        <v>97</v>
      </c>
      <c r="E124" s="527">
        <f t="shared" ref="E124:E133" si="31">IF(ISERROR(D124*0.8),"-",D124*0.8)</f>
        <v>77.600000000000009</v>
      </c>
      <c r="F124" s="526">
        <f t="shared" si="22"/>
        <v>12028.000000000002</v>
      </c>
      <c r="G124" s="523">
        <f>'8.2.CANTIDAD PORCI HEMB SACRIF'!Q125</f>
        <v>43</v>
      </c>
      <c r="H124" s="719">
        <f>'8.5.PESO PROM PORC HEMBRAS'!Q125</f>
        <v>92</v>
      </c>
      <c r="I124" s="527">
        <f t="shared" ref="I124:I133" si="32">IF(ISERROR(H124*0.78),"-",H124*0.78)</f>
        <v>71.760000000000005</v>
      </c>
      <c r="J124" s="526">
        <f t="shared" si="21"/>
        <v>3085.6800000000003</v>
      </c>
    </row>
    <row r="125" spans="1:10" x14ac:dyDescent="0.25">
      <c r="A125" s="523" t="s">
        <v>23</v>
      </c>
      <c r="B125" s="720" t="s">
        <v>30</v>
      </c>
      <c r="C125" s="681">
        <f>'8.1. CANTIDAD PORCI MACHOS SACR'!Q126</f>
        <v>30</v>
      </c>
      <c r="D125" s="682">
        <f>'8.4.PESO PROM PORC MACHOS'!Q126</f>
        <v>125.83333333333333</v>
      </c>
      <c r="E125" s="527">
        <f t="shared" si="31"/>
        <v>100.66666666666667</v>
      </c>
      <c r="F125" s="526">
        <f t="shared" si="22"/>
        <v>3020</v>
      </c>
      <c r="G125" s="523">
        <f>'8.2.CANTIDAD PORCI HEMB SACRIF'!Q126</f>
        <v>18</v>
      </c>
      <c r="H125" s="719">
        <f>'8.5.PESO PROM PORC HEMBRAS'!Q126</f>
        <v>125</v>
      </c>
      <c r="I125" s="527">
        <f t="shared" si="32"/>
        <v>97.5</v>
      </c>
      <c r="J125" s="526">
        <f t="shared" si="21"/>
        <v>1755</v>
      </c>
    </row>
    <row r="126" spans="1:10" x14ac:dyDescent="0.25">
      <c r="A126" s="523" t="s">
        <v>23</v>
      </c>
      <c r="B126" s="720" t="s">
        <v>29</v>
      </c>
      <c r="C126" s="681">
        <f>'8.1. CANTIDAD PORCI MACHOS SACR'!Q127</f>
        <v>109</v>
      </c>
      <c r="D126" s="682">
        <f>'8.4.PESO PROM PORC MACHOS'!Q127</f>
        <v>102.08333333333333</v>
      </c>
      <c r="E126" s="527">
        <f t="shared" si="31"/>
        <v>81.666666666666671</v>
      </c>
      <c r="F126" s="526">
        <f t="shared" si="22"/>
        <v>8901.6666666666679</v>
      </c>
      <c r="G126" s="523">
        <f>'8.2.CANTIDAD PORCI HEMB SACRIF'!Q127</f>
        <v>90</v>
      </c>
      <c r="H126" s="719">
        <f>'8.5.PESO PROM PORC HEMBRAS'!Q127</f>
        <v>94.166666666666671</v>
      </c>
      <c r="I126" s="527">
        <f t="shared" si="32"/>
        <v>73.45</v>
      </c>
      <c r="J126" s="526">
        <f t="shared" si="21"/>
        <v>6610.5</v>
      </c>
    </row>
    <row r="127" spans="1:10" x14ac:dyDescent="0.25">
      <c r="A127" s="523" t="s">
        <v>23</v>
      </c>
      <c r="B127" s="720" t="s">
        <v>28</v>
      </c>
      <c r="C127" s="681">
        <f>'8.1. CANTIDAD PORCI MACHOS SACR'!Q128</f>
        <v>0</v>
      </c>
      <c r="D127" s="682" t="str">
        <f>'8.4.PESO PROM PORC MACHOS'!Q128</f>
        <v/>
      </c>
      <c r="E127" s="527" t="str">
        <f t="shared" si="31"/>
        <v>-</v>
      </c>
      <c r="F127" s="526" t="str">
        <f t="shared" si="22"/>
        <v>-</v>
      </c>
      <c r="G127" s="523">
        <f>'8.2.CANTIDAD PORCI HEMB SACRIF'!Q128</f>
        <v>0</v>
      </c>
      <c r="H127" s="719" t="str">
        <f>'8.5.PESO PROM PORC HEMBRAS'!Q128</f>
        <v/>
      </c>
      <c r="I127" s="527" t="str">
        <f t="shared" si="32"/>
        <v>-</v>
      </c>
      <c r="J127" s="526" t="str">
        <f t="shared" si="21"/>
        <v>-</v>
      </c>
    </row>
    <row r="128" spans="1:10" x14ac:dyDescent="0.25">
      <c r="A128" s="523" t="s">
        <v>23</v>
      </c>
      <c r="B128" s="720" t="s">
        <v>27</v>
      </c>
      <c r="C128" s="681">
        <f>'8.1. CANTIDAD PORCI MACHOS SACR'!Q129</f>
        <v>75</v>
      </c>
      <c r="D128" s="682">
        <f>'8.4.PESO PROM PORC MACHOS'!Q129</f>
        <v>120</v>
      </c>
      <c r="E128" s="527">
        <f t="shared" si="31"/>
        <v>96</v>
      </c>
      <c r="F128" s="526">
        <f t="shared" si="22"/>
        <v>7200</v>
      </c>
      <c r="G128" s="523">
        <f>'8.2.CANTIDAD PORCI HEMB SACRIF'!Q129</f>
        <v>88</v>
      </c>
      <c r="H128" s="719">
        <f>'8.5.PESO PROM PORC HEMBRAS'!Q129</f>
        <v>120</v>
      </c>
      <c r="I128" s="527">
        <f t="shared" si="32"/>
        <v>93.600000000000009</v>
      </c>
      <c r="J128" s="526">
        <f t="shared" si="21"/>
        <v>8236.8000000000011</v>
      </c>
    </row>
    <row r="129" spans="1:12" x14ac:dyDescent="0.25">
      <c r="A129" s="523" t="s">
        <v>23</v>
      </c>
      <c r="B129" s="720" t="s">
        <v>26</v>
      </c>
      <c r="C129" s="681">
        <f>'8.1. CANTIDAD PORCI MACHOS SACR'!Q130</f>
        <v>0</v>
      </c>
      <c r="D129" s="682" t="str">
        <f>'8.4.PESO PROM PORC MACHOS'!Q130</f>
        <v/>
      </c>
      <c r="E129" s="527" t="str">
        <f t="shared" si="31"/>
        <v>-</v>
      </c>
      <c r="F129" s="526" t="str">
        <f t="shared" si="22"/>
        <v>-</v>
      </c>
      <c r="G129" s="523">
        <f>'8.2.CANTIDAD PORCI HEMB SACRIF'!Q130</f>
        <v>0</v>
      </c>
      <c r="H129" s="719" t="str">
        <f>'8.5.PESO PROM PORC HEMBRAS'!Q130</f>
        <v/>
      </c>
      <c r="I129" s="527" t="str">
        <f t="shared" si="32"/>
        <v>-</v>
      </c>
      <c r="J129" s="526" t="str">
        <f t="shared" si="21"/>
        <v>-</v>
      </c>
    </row>
    <row r="130" spans="1:12" x14ac:dyDescent="0.25">
      <c r="A130" s="523" t="s">
        <v>23</v>
      </c>
      <c r="B130" s="720" t="s">
        <v>1</v>
      </c>
      <c r="C130" s="681">
        <f>'8.1. CANTIDAD PORCI MACHOS SACR'!Q131</f>
        <v>0</v>
      </c>
      <c r="D130" s="682">
        <f>'8.4.PESO PROM PORC MACHOS'!Q131</f>
        <v>80</v>
      </c>
      <c r="E130" s="527">
        <f t="shared" si="31"/>
        <v>64</v>
      </c>
      <c r="F130" s="526">
        <f t="shared" si="22"/>
        <v>0</v>
      </c>
      <c r="G130" s="523">
        <f>'8.2.CANTIDAD PORCI HEMB SACRIF'!Q131</f>
        <v>0</v>
      </c>
      <c r="H130" s="719" t="str">
        <f>'8.5.PESO PROM PORC HEMBRAS'!Q131</f>
        <v/>
      </c>
      <c r="I130" s="527" t="str">
        <f t="shared" si="32"/>
        <v>-</v>
      </c>
      <c r="J130" s="526" t="str">
        <f>IF(ISERROR(G130*I130),"-",G130*I130)</f>
        <v>-</v>
      </c>
    </row>
    <row r="131" spans="1:12" x14ac:dyDescent="0.25">
      <c r="A131" s="523" t="s">
        <v>23</v>
      </c>
      <c r="B131" s="720" t="s">
        <v>25</v>
      </c>
      <c r="C131" s="681">
        <f>'8.1. CANTIDAD PORCI MACHOS SACR'!Q132</f>
        <v>0</v>
      </c>
      <c r="D131" s="682" t="str">
        <f>'8.4.PESO PROM PORC MACHOS'!Q132</f>
        <v/>
      </c>
      <c r="E131" s="527" t="str">
        <f t="shared" si="31"/>
        <v>-</v>
      </c>
      <c r="F131" s="526" t="str">
        <f t="shared" si="22"/>
        <v>-</v>
      </c>
      <c r="G131" s="523">
        <f>'8.2.CANTIDAD PORCI HEMB SACRIF'!Q132</f>
        <v>0</v>
      </c>
      <c r="H131" s="719" t="str">
        <f>'8.5.PESO PROM PORC HEMBRAS'!Q132</f>
        <v/>
      </c>
      <c r="I131" s="527" t="str">
        <f t="shared" si="32"/>
        <v>-</v>
      </c>
      <c r="J131" s="526" t="str">
        <f t="shared" si="21"/>
        <v>-</v>
      </c>
    </row>
    <row r="132" spans="1:12" x14ac:dyDescent="0.25">
      <c r="A132" s="523" t="s">
        <v>23</v>
      </c>
      <c r="B132" s="720" t="s">
        <v>24</v>
      </c>
      <c r="C132" s="681">
        <f>'8.1. CANTIDAD PORCI MACHOS SACR'!Q133</f>
        <v>84</v>
      </c>
      <c r="D132" s="682">
        <f>'8.4.PESO PROM PORC MACHOS'!Q133</f>
        <v>120</v>
      </c>
      <c r="E132" s="527">
        <f t="shared" si="31"/>
        <v>96</v>
      </c>
      <c r="F132" s="526">
        <f t="shared" si="22"/>
        <v>8064</v>
      </c>
      <c r="G132" s="523">
        <f>'8.2.CANTIDAD PORCI HEMB SACRIF'!Q133</f>
        <v>24</v>
      </c>
      <c r="H132" s="719">
        <f>'8.5.PESO PROM PORC HEMBRAS'!Q133</f>
        <v>115</v>
      </c>
      <c r="I132" s="527">
        <f t="shared" si="32"/>
        <v>89.7</v>
      </c>
      <c r="J132" s="526">
        <f t="shared" si="21"/>
        <v>2152.8000000000002</v>
      </c>
    </row>
    <row r="133" spans="1:12" ht="15.75" thickBot="1" x14ac:dyDescent="0.3">
      <c r="A133" s="731" t="s">
        <v>23</v>
      </c>
      <c r="B133" s="732" t="s">
        <v>23</v>
      </c>
      <c r="C133" s="681">
        <f>'8.1. CANTIDAD PORCI MACHOS SACR'!Q134</f>
        <v>0</v>
      </c>
      <c r="D133" s="682">
        <f>'8.4.PESO PROM PORC MACHOS'!Q134</f>
        <v>90</v>
      </c>
      <c r="E133" s="527">
        <f t="shared" si="31"/>
        <v>72</v>
      </c>
      <c r="F133" s="526">
        <f t="shared" si="22"/>
        <v>0</v>
      </c>
      <c r="G133" s="532">
        <f>'8.2.CANTIDAD PORCI HEMB SACRIF'!Q134</f>
        <v>0</v>
      </c>
      <c r="H133" s="733">
        <f>'8.5.PESO PROM PORC HEMBRAS'!Q134</f>
        <v>70</v>
      </c>
      <c r="I133" s="527">
        <f t="shared" si="32"/>
        <v>54.6</v>
      </c>
      <c r="J133" s="526">
        <f t="shared" si="21"/>
        <v>0</v>
      </c>
    </row>
    <row r="134" spans="1:12" ht="15.75" thickBot="1" x14ac:dyDescent="0.3">
      <c r="A134" s="1133" t="s">
        <v>23</v>
      </c>
      <c r="B134" s="1134"/>
      <c r="C134" s="722">
        <f>'8.1. CANTIDAD PORCI MACHOS SACR'!Q135</f>
        <v>453</v>
      </c>
      <c r="D134" s="722">
        <f>'8.4.PESO PROM PORC MACHOS'!Q135</f>
        <v>104.98809523809523</v>
      </c>
      <c r="E134" s="724">
        <f>AVERAGE(E124:E133)</f>
        <v>83.990476190476201</v>
      </c>
      <c r="F134" s="723">
        <f>SUM(F124:F133)</f>
        <v>39213.666666666672</v>
      </c>
      <c r="G134" s="722">
        <f>'8.2.CANTIDAD PORCI HEMB SACRIF'!Q135</f>
        <v>263</v>
      </c>
      <c r="H134" s="723">
        <f>'8.5.PESO PROM PORC HEMBRAS'!Q135</f>
        <v>102.69444444444446</v>
      </c>
      <c r="I134" s="724">
        <f>AVERAGE(I124:I133)</f>
        <v>80.101666666666674</v>
      </c>
      <c r="J134" s="723">
        <f>SUM(J124:J133)</f>
        <v>21840.780000000002</v>
      </c>
    </row>
    <row r="135" spans="1:12" ht="16.5" thickBot="1" x14ac:dyDescent="0.3">
      <c r="A135" s="1135" t="s">
        <v>749</v>
      </c>
      <c r="B135" s="1136"/>
      <c r="C135" s="734">
        <f>C11+C20+C24+C37+C46+C54+C57+C68+C77+C89+C98+C101+C112+C123+C134</f>
        <v>63657</v>
      </c>
      <c r="D135" s="735">
        <f>AVERAGE(D11,D20,D24,D37,D46,D54,D57,D68,D77,D89,D98,D101,D112,D123,D134)</f>
        <v>93.905152316819013</v>
      </c>
      <c r="E135" s="734">
        <f>AVERAGE(E11,E20,E24,E37,E46,E54,E57,E68,E77,E89,E98,E101,E112,E123,E134)</f>
        <v>75.124121853455193</v>
      </c>
      <c r="F135" s="735">
        <f>F11+F20+F24+F37+F46+F54+F57+F68+F77+F89+F98+F101+F112+F123+F134</f>
        <v>5050596.6000000006</v>
      </c>
      <c r="G135" s="734">
        <f>G11+G20+G24+G37+G46+G54+G57+G68+G77+G89+G98+G101+G112+G123+G134</f>
        <v>43321</v>
      </c>
      <c r="H135" s="735">
        <f>AVERAGE(H11,H20,H24,H37,H46,H54,H57,H68,H77,H89,H98,H101,H112,H123,H134)</f>
        <v>88.744020362353695</v>
      </c>
      <c r="I135" s="734">
        <f>AVERAGE(I11,I20,I24,I37,I46,I54,I57,I68,I77,I89,I98,I101,I112,I123,I134)</f>
        <v>69.220335882635894</v>
      </c>
      <c r="J135" s="735">
        <f>J11+J20+J24+J37+J46+J54+J57+J68+J77+J89+J98+J101+J112+J123+J134</f>
        <v>2956074.5913636358</v>
      </c>
    </row>
    <row r="136" spans="1:12" ht="19.5" thickBot="1" x14ac:dyDescent="0.3">
      <c r="C136" s="535"/>
      <c r="D136" s="535"/>
      <c r="E136" s="535"/>
      <c r="F136" s="535"/>
      <c r="H136" s="1102" t="s">
        <v>826</v>
      </c>
      <c r="I136" s="1103"/>
      <c r="J136" s="538">
        <f>F135+J135</f>
        <v>8006671.1913636364</v>
      </c>
      <c r="L136" s="760"/>
    </row>
    <row r="137" spans="1:12" s="736" customFormat="1" ht="19.5" thickBot="1" x14ac:dyDescent="0.35">
      <c r="B137" s="535"/>
      <c r="C137" s="535"/>
      <c r="D137" s="535"/>
      <c r="E137" s="536" t="s">
        <v>758</v>
      </c>
      <c r="F137" s="737">
        <f>C135+G135</f>
        <v>106978</v>
      </c>
      <c r="G137" s="535"/>
      <c r="H137" s="1102" t="s">
        <v>757</v>
      </c>
      <c r="I137" s="1103"/>
      <c r="J137" s="538">
        <f>(F135+J135)/1000</f>
        <v>8006.6711913636364</v>
      </c>
    </row>
    <row r="139" spans="1:12" x14ac:dyDescent="0.25">
      <c r="J139" s="761"/>
    </row>
  </sheetData>
  <sheetProtection sort="0" autoFilter="0" pivotTables="0"/>
  <autoFilter ref="A3:F137" xr:uid="{00000000-0009-0000-0000-000013000000}"/>
  <mergeCells count="19">
    <mergeCell ref="A46:B46"/>
    <mergeCell ref="C2:H2"/>
    <mergeCell ref="A11:B11"/>
    <mergeCell ref="A20:B20"/>
    <mergeCell ref="A24:B24"/>
    <mergeCell ref="A37:B37"/>
    <mergeCell ref="H137:I137"/>
    <mergeCell ref="A54:B54"/>
    <mergeCell ref="A57:B57"/>
    <mergeCell ref="A68:B68"/>
    <mergeCell ref="A77:B77"/>
    <mergeCell ref="A89:B89"/>
    <mergeCell ref="A98:B98"/>
    <mergeCell ref="A101:B101"/>
    <mergeCell ref="A112:B112"/>
    <mergeCell ref="A123:B123"/>
    <mergeCell ref="A134:B134"/>
    <mergeCell ref="A135:B135"/>
    <mergeCell ref="H136:I136"/>
  </mergeCells>
  <hyperlinks>
    <hyperlink ref="A1" location="PRESENTACIÓN!A1" display="PRESENTACIÓN!A1" xr:uid="{00000000-0004-0000-1300-000000000000}"/>
  </hyperlinks>
  <pageMargins left="0.70866141732283472" right="0.70866141732283472" top="0.74803149606299213" bottom="0.74803149606299213" header="0.31496062992125984" footer="0.31496062992125984"/>
  <pageSetup scale="78" orientation="portrait" horizontalDpi="4294967294" verticalDpi="4294967294" r:id="rId1"/>
  <rowBreaks count="1" manualBreakCount="1">
    <brk id="64" max="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136"/>
  <sheetViews>
    <sheetView workbookViewId="0">
      <selection activeCell="A2" sqref="A2"/>
    </sheetView>
  </sheetViews>
  <sheetFormatPr baseColWidth="10" defaultRowHeight="15" outlineLevelRow="2" x14ac:dyDescent="0.25"/>
  <cols>
    <col min="1" max="2" width="19.42578125" customWidth="1"/>
    <col min="3" max="3" width="15.42578125" customWidth="1"/>
    <col min="4" max="4" width="13.7109375" customWidth="1"/>
  </cols>
  <sheetData>
    <row r="1" spans="1:18" ht="15.75" thickBot="1" x14ac:dyDescent="0.3"/>
    <row r="2" spans="1:18" ht="57" customHeight="1" thickBot="1" x14ac:dyDescent="0.3">
      <c r="A2" s="99" t="s">
        <v>490</v>
      </c>
      <c r="B2" s="609"/>
      <c r="E2" s="1093" t="s">
        <v>753</v>
      </c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4"/>
      <c r="Q2" s="1096"/>
    </row>
    <row r="3" spans="1:18" ht="15.75" thickBot="1" x14ac:dyDescent="0.3"/>
    <row r="4" spans="1:18" s="1" customFormat="1" ht="45" x14ac:dyDescent="0.25">
      <c r="A4" s="109" t="s">
        <v>127</v>
      </c>
      <c r="B4" s="608" t="s">
        <v>410</v>
      </c>
      <c r="C4" s="110" t="s">
        <v>2</v>
      </c>
      <c r="D4" s="110" t="s">
        <v>237</v>
      </c>
      <c r="E4" s="111" t="s">
        <v>504</v>
      </c>
      <c r="F4" s="111" t="s">
        <v>505</v>
      </c>
      <c r="G4" s="111" t="s">
        <v>506</v>
      </c>
      <c r="H4" s="111" t="s">
        <v>507</v>
      </c>
      <c r="I4" s="111" t="s">
        <v>508</v>
      </c>
      <c r="J4" s="111" t="s">
        <v>509</v>
      </c>
      <c r="K4" s="111" t="s">
        <v>510</v>
      </c>
      <c r="L4" s="111" t="s">
        <v>511</v>
      </c>
      <c r="M4" s="111" t="s">
        <v>512</v>
      </c>
      <c r="N4" s="111" t="s">
        <v>513</v>
      </c>
      <c r="O4" s="111" t="s">
        <v>514</v>
      </c>
      <c r="P4" s="111" t="s">
        <v>515</v>
      </c>
      <c r="Q4" s="111" t="s">
        <v>516</v>
      </c>
    </row>
    <row r="5" spans="1:18" outlineLevel="2" x14ac:dyDescent="0.25">
      <c r="A5" s="103" t="s">
        <v>0</v>
      </c>
      <c r="B5" s="20" t="s">
        <v>421</v>
      </c>
      <c r="C5" s="5" t="s">
        <v>126</v>
      </c>
      <c r="D5" s="5" t="s">
        <v>235</v>
      </c>
      <c r="E5" s="24">
        <v>85</v>
      </c>
      <c r="F5" s="24">
        <v>85</v>
      </c>
      <c r="G5" s="24">
        <v>85</v>
      </c>
      <c r="H5" s="24">
        <v>85</v>
      </c>
      <c r="I5" s="24">
        <v>85</v>
      </c>
      <c r="J5" s="24">
        <v>85</v>
      </c>
      <c r="K5" s="24">
        <v>85</v>
      </c>
      <c r="L5" s="24">
        <v>85</v>
      </c>
      <c r="M5" s="24">
        <v>85</v>
      </c>
      <c r="N5" s="24">
        <v>85</v>
      </c>
      <c r="O5" s="24">
        <v>85</v>
      </c>
      <c r="P5" s="24">
        <v>85</v>
      </c>
      <c r="Q5" s="24">
        <f>AVERAGE(E5:P5)</f>
        <v>85</v>
      </c>
      <c r="R5" s="130"/>
    </row>
    <row r="6" spans="1:18" outlineLevel="2" x14ac:dyDescent="0.25">
      <c r="A6" s="103" t="s">
        <v>0</v>
      </c>
      <c r="B6" s="20" t="s">
        <v>421</v>
      </c>
      <c r="C6" s="5" t="s">
        <v>21</v>
      </c>
      <c r="D6" s="5" t="s">
        <v>235</v>
      </c>
      <c r="E6" s="24">
        <v>100</v>
      </c>
      <c r="F6" s="24">
        <v>110</v>
      </c>
      <c r="G6" s="24">
        <v>110</v>
      </c>
      <c r="H6" s="24">
        <v>100</v>
      </c>
      <c r="I6" s="24">
        <v>100</v>
      </c>
      <c r="J6" s="24">
        <v>100</v>
      </c>
      <c r="K6" s="24">
        <v>100</v>
      </c>
      <c r="L6" s="24">
        <v>105</v>
      </c>
      <c r="M6" s="24">
        <v>100</v>
      </c>
      <c r="N6" s="24">
        <v>100</v>
      </c>
      <c r="O6" s="24">
        <v>100</v>
      </c>
      <c r="P6" s="24">
        <v>110</v>
      </c>
      <c r="Q6" s="24">
        <f t="shared" ref="Q6:Q10" si="0">AVERAGE(E6:P6)</f>
        <v>102.91666666666667</v>
      </c>
    </row>
    <row r="7" spans="1:18" outlineLevel="2" x14ac:dyDescent="0.25">
      <c r="A7" s="103" t="s">
        <v>0</v>
      </c>
      <c r="B7" s="20" t="s">
        <v>421</v>
      </c>
      <c r="C7" s="5" t="s">
        <v>125</v>
      </c>
      <c r="D7" s="5" t="s">
        <v>235</v>
      </c>
      <c r="E7" s="24">
        <v>90</v>
      </c>
      <c r="F7" s="24">
        <v>90</v>
      </c>
      <c r="G7" s="24">
        <v>92</v>
      </c>
      <c r="H7" s="24">
        <v>90</v>
      </c>
      <c r="I7" s="24">
        <v>90</v>
      </c>
      <c r="J7" s="24">
        <v>95</v>
      </c>
      <c r="K7" s="24">
        <v>90</v>
      </c>
      <c r="L7" s="24">
        <v>91</v>
      </c>
      <c r="M7" s="24">
        <v>90</v>
      </c>
      <c r="N7" s="24">
        <v>92</v>
      </c>
      <c r="O7" s="24">
        <v>90</v>
      </c>
      <c r="P7" s="24" t="s">
        <v>145</v>
      </c>
      <c r="Q7" s="24">
        <f t="shared" si="0"/>
        <v>90.909090909090907</v>
      </c>
    </row>
    <row r="8" spans="1:18" outlineLevel="2" x14ac:dyDescent="0.25">
      <c r="A8" s="103" t="s">
        <v>0</v>
      </c>
      <c r="B8" s="20" t="s">
        <v>421</v>
      </c>
      <c r="C8" s="5" t="s">
        <v>124</v>
      </c>
      <c r="D8" s="5" t="s">
        <v>235</v>
      </c>
      <c r="E8" s="24">
        <v>90</v>
      </c>
      <c r="F8" s="24">
        <v>90</v>
      </c>
      <c r="G8" s="24">
        <v>90</v>
      </c>
      <c r="H8" s="24">
        <v>90</v>
      </c>
      <c r="I8" s="24">
        <v>90</v>
      </c>
      <c r="J8" s="24">
        <v>90</v>
      </c>
      <c r="K8" s="24">
        <v>90</v>
      </c>
      <c r="L8" s="24">
        <v>90</v>
      </c>
      <c r="M8" s="24">
        <v>90</v>
      </c>
      <c r="N8" s="24">
        <v>90</v>
      </c>
      <c r="O8" s="24">
        <v>90</v>
      </c>
      <c r="P8" s="24">
        <v>90</v>
      </c>
      <c r="Q8" s="24">
        <f t="shared" si="0"/>
        <v>90</v>
      </c>
    </row>
    <row r="9" spans="1:18" outlineLevel="2" x14ac:dyDescent="0.25">
      <c r="A9" s="103" t="s">
        <v>0</v>
      </c>
      <c r="B9" s="20" t="s">
        <v>421</v>
      </c>
      <c r="C9" s="5" t="s">
        <v>123</v>
      </c>
      <c r="D9" s="5" t="s">
        <v>235</v>
      </c>
      <c r="E9" s="24">
        <v>120</v>
      </c>
      <c r="F9" s="24">
        <v>120</v>
      </c>
      <c r="G9" s="24">
        <v>120</v>
      </c>
      <c r="H9" s="24">
        <v>120</v>
      </c>
      <c r="I9" s="24">
        <v>120</v>
      </c>
      <c r="J9" s="24">
        <v>120</v>
      </c>
      <c r="K9" s="24">
        <v>120</v>
      </c>
      <c r="L9" s="24">
        <v>120</v>
      </c>
      <c r="M9" s="24">
        <v>120</v>
      </c>
      <c r="N9" s="24">
        <v>120</v>
      </c>
      <c r="O9" s="24">
        <v>120</v>
      </c>
      <c r="P9" s="24">
        <v>120</v>
      </c>
      <c r="Q9" s="24">
        <f t="shared" si="0"/>
        <v>120</v>
      </c>
    </row>
    <row r="10" spans="1:18" outlineLevel="2" x14ac:dyDescent="0.25">
      <c r="A10" s="103" t="s">
        <v>0</v>
      </c>
      <c r="B10" s="20" t="s">
        <v>421</v>
      </c>
      <c r="C10" s="5" t="s">
        <v>122</v>
      </c>
      <c r="D10" s="5" t="s">
        <v>235</v>
      </c>
      <c r="E10" s="24">
        <v>150</v>
      </c>
      <c r="F10" s="24">
        <v>200</v>
      </c>
      <c r="G10" s="24">
        <v>120</v>
      </c>
      <c r="H10" s="24">
        <v>150</v>
      </c>
      <c r="I10" s="24">
        <v>180</v>
      </c>
      <c r="J10" s="24">
        <v>200</v>
      </c>
      <c r="K10" s="24">
        <v>190</v>
      </c>
      <c r="L10" s="24">
        <v>200</v>
      </c>
      <c r="M10" s="24">
        <v>150</v>
      </c>
      <c r="N10" s="24">
        <v>190</v>
      </c>
      <c r="O10" s="24" t="s">
        <v>145</v>
      </c>
      <c r="P10" s="24" t="s">
        <v>145</v>
      </c>
      <c r="Q10" s="24">
        <f t="shared" si="0"/>
        <v>173</v>
      </c>
    </row>
    <row r="11" spans="1:18" ht="15.75" outlineLevel="2" thickBot="1" x14ac:dyDescent="0.3">
      <c r="A11" s="598" t="s">
        <v>0</v>
      </c>
      <c r="B11" s="192" t="s">
        <v>421</v>
      </c>
      <c r="C11" s="95" t="s">
        <v>121</v>
      </c>
      <c r="D11" s="95" t="s">
        <v>235</v>
      </c>
      <c r="E11" s="584" t="s">
        <v>145</v>
      </c>
      <c r="F11" s="584" t="s">
        <v>145</v>
      </c>
      <c r="G11" s="584" t="s">
        <v>145</v>
      </c>
      <c r="H11" s="584" t="s">
        <v>145</v>
      </c>
      <c r="I11" s="584" t="s">
        <v>145</v>
      </c>
      <c r="J11" s="584" t="s">
        <v>145</v>
      </c>
      <c r="K11" s="584" t="s">
        <v>145</v>
      </c>
      <c r="L11" s="584" t="s">
        <v>145</v>
      </c>
      <c r="M11" s="584" t="s">
        <v>145</v>
      </c>
      <c r="N11" s="584" t="s">
        <v>145</v>
      </c>
      <c r="O11" s="584" t="s">
        <v>145</v>
      </c>
      <c r="P11" s="584" t="s">
        <v>145</v>
      </c>
      <c r="Q11" s="584" t="s">
        <v>145</v>
      </c>
    </row>
    <row r="12" spans="1:18" ht="15.75" outlineLevel="1" thickBot="1" x14ac:dyDescent="0.3">
      <c r="A12" s="747"/>
      <c r="B12" s="748" t="s">
        <v>578</v>
      </c>
      <c r="C12" s="749"/>
      <c r="D12" s="749"/>
      <c r="E12" s="749">
        <f t="shared" ref="E12:Q12" si="1">SUBTOTAL(1,E5:E11)</f>
        <v>105.83333333333333</v>
      </c>
      <c r="F12" s="749">
        <f t="shared" si="1"/>
        <v>115.83333333333333</v>
      </c>
      <c r="G12" s="749">
        <f t="shared" si="1"/>
        <v>102.83333333333333</v>
      </c>
      <c r="H12" s="749">
        <f t="shared" si="1"/>
        <v>105.83333333333333</v>
      </c>
      <c r="I12" s="749">
        <f t="shared" si="1"/>
        <v>110.83333333333333</v>
      </c>
      <c r="J12" s="749">
        <f t="shared" si="1"/>
        <v>115</v>
      </c>
      <c r="K12" s="749">
        <f t="shared" si="1"/>
        <v>112.5</v>
      </c>
      <c r="L12" s="749">
        <f t="shared" si="1"/>
        <v>115.16666666666667</v>
      </c>
      <c r="M12" s="749">
        <f t="shared" si="1"/>
        <v>105.83333333333333</v>
      </c>
      <c r="N12" s="749">
        <f t="shared" si="1"/>
        <v>112.83333333333333</v>
      </c>
      <c r="O12" s="749">
        <f t="shared" si="1"/>
        <v>97</v>
      </c>
      <c r="P12" s="749">
        <f t="shared" si="1"/>
        <v>101.25</v>
      </c>
      <c r="Q12" s="750">
        <f t="shared" si="1"/>
        <v>110.30429292929294</v>
      </c>
    </row>
    <row r="13" spans="1:18" outlineLevel="2" x14ac:dyDescent="0.25">
      <c r="A13" s="600" t="s">
        <v>0</v>
      </c>
      <c r="B13" s="415" t="s">
        <v>412</v>
      </c>
      <c r="C13" s="77" t="s">
        <v>120</v>
      </c>
      <c r="D13" s="77" t="s">
        <v>235</v>
      </c>
      <c r="E13" s="370" t="s">
        <v>145</v>
      </c>
      <c r="F13" s="370" t="s">
        <v>145</v>
      </c>
      <c r="G13" s="370" t="s">
        <v>145</v>
      </c>
      <c r="H13" s="370" t="s">
        <v>145</v>
      </c>
      <c r="I13" s="370" t="s">
        <v>145</v>
      </c>
      <c r="J13" s="370" t="s">
        <v>145</v>
      </c>
      <c r="K13" s="370" t="s">
        <v>145</v>
      </c>
      <c r="L13" s="370" t="s">
        <v>145</v>
      </c>
      <c r="M13" s="370" t="s">
        <v>145</v>
      </c>
      <c r="N13" s="370" t="s">
        <v>145</v>
      </c>
      <c r="O13" s="370" t="s">
        <v>145</v>
      </c>
      <c r="P13" s="370" t="s">
        <v>145</v>
      </c>
      <c r="Q13" s="370" t="s">
        <v>145</v>
      </c>
    </row>
    <row r="14" spans="1:18" outlineLevel="2" x14ac:dyDescent="0.25">
      <c r="A14" s="103" t="s">
        <v>0</v>
      </c>
      <c r="B14" s="20" t="s">
        <v>412</v>
      </c>
      <c r="C14" s="5" t="s">
        <v>119</v>
      </c>
      <c r="D14" s="5" t="s">
        <v>235</v>
      </c>
      <c r="E14" s="24" t="s">
        <v>145</v>
      </c>
      <c r="F14" s="24" t="s">
        <v>145</v>
      </c>
      <c r="G14" s="24" t="s">
        <v>145</v>
      </c>
      <c r="H14" s="24" t="s">
        <v>145</v>
      </c>
      <c r="I14" s="24" t="s">
        <v>145</v>
      </c>
      <c r="J14" s="24" t="s">
        <v>145</v>
      </c>
      <c r="K14" s="24" t="s">
        <v>145</v>
      </c>
      <c r="L14" s="24" t="s">
        <v>145</v>
      </c>
      <c r="M14" s="24" t="s">
        <v>145</v>
      </c>
      <c r="N14" s="24" t="s">
        <v>145</v>
      </c>
      <c r="O14" s="24" t="s">
        <v>145</v>
      </c>
      <c r="P14" s="24" t="s">
        <v>145</v>
      </c>
      <c r="Q14" s="24" t="s">
        <v>145</v>
      </c>
    </row>
    <row r="15" spans="1:18" outlineLevel="2" x14ac:dyDescent="0.25">
      <c r="A15" s="103" t="s">
        <v>0</v>
      </c>
      <c r="B15" s="20" t="s">
        <v>412</v>
      </c>
      <c r="C15" s="5" t="s">
        <v>118</v>
      </c>
      <c r="D15" s="5" t="s">
        <v>235</v>
      </c>
      <c r="E15" s="24">
        <v>85</v>
      </c>
      <c r="F15" s="24">
        <v>75</v>
      </c>
      <c r="G15" s="24">
        <v>62</v>
      </c>
      <c r="H15" s="24">
        <v>68</v>
      </c>
      <c r="I15" s="24">
        <v>82</v>
      </c>
      <c r="J15" s="24">
        <v>76</v>
      </c>
      <c r="K15" s="24">
        <v>87</v>
      </c>
      <c r="L15" s="24">
        <v>85</v>
      </c>
      <c r="M15" s="24">
        <v>68</v>
      </c>
      <c r="N15" s="24">
        <v>88</v>
      </c>
      <c r="O15" s="24">
        <v>92</v>
      </c>
      <c r="P15" s="24">
        <v>86</v>
      </c>
      <c r="Q15" s="24">
        <v>79.5</v>
      </c>
    </row>
    <row r="16" spans="1:18" outlineLevel="2" x14ac:dyDescent="0.25">
      <c r="A16" s="103" t="s">
        <v>0</v>
      </c>
      <c r="B16" s="20" t="s">
        <v>412</v>
      </c>
      <c r="C16" s="5" t="s">
        <v>117</v>
      </c>
      <c r="D16" s="5" t="s">
        <v>235</v>
      </c>
      <c r="E16" s="24" t="s">
        <v>145</v>
      </c>
      <c r="F16" s="24" t="s">
        <v>145</v>
      </c>
      <c r="G16" s="24" t="s">
        <v>145</v>
      </c>
      <c r="H16" s="24" t="s">
        <v>145</v>
      </c>
      <c r="I16" s="24" t="s">
        <v>145</v>
      </c>
      <c r="J16" s="24" t="s">
        <v>145</v>
      </c>
      <c r="K16" s="24" t="s">
        <v>145</v>
      </c>
      <c r="L16" s="24" t="s">
        <v>145</v>
      </c>
      <c r="M16" s="24" t="s">
        <v>145</v>
      </c>
      <c r="N16" s="24" t="s">
        <v>145</v>
      </c>
      <c r="O16" s="24" t="s">
        <v>145</v>
      </c>
      <c r="P16" s="24" t="s">
        <v>145</v>
      </c>
      <c r="Q16" s="24" t="s">
        <v>145</v>
      </c>
    </row>
    <row r="17" spans="1:17" outlineLevel="2" x14ac:dyDescent="0.25">
      <c r="A17" s="103" t="s">
        <v>0</v>
      </c>
      <c r="B17" s="20" t="s">
        <v>412</v>
      </c>
      <c r="C17" s="5" t="s">
        <v>116</v>
      </c>
      <c r="D17" s="5" t="s">
        <v>235</v>
      </c>
      <c r="E17" s="24">
        <v>100</v>
      </c>
      <c r="F17" s="24">
        <v>98</v>
      </c>
      <c r="G17" s="24">
        <v>98</v>
      </c>
      <c r="H17" s="24">
        <v>98</v>
      </c>
      <c r="I17" s="24">
        <v>99</v>
      </c>
      <c r="J17" s="24">
        <v>96</v>
      </c>
      <c r="K17" s="24">
        <v>94</v>
      </c>
      <c r="L17" s="24">
        <v>98</v>
      </c>
      <c r="M17" s="24">
        <v>94</v>
      </c>
      <c r="N17" s="24">
        <v>99</v>
      </c>
      <c r="O17" s="24">
        <v>98</v>
      </c>
      <c r="P17" s="24">
        <v>102</v>
      </c>
      <c r="Q17" s="24">
        <v>97.833333333333329</v>
      </c>
    </row>
    <row r="18" spans="1:17" outlineLevel="2" x14ac:dyDescent="0.25">
      <c r="A18" s="103" t="s">
        <v>0</v>
      </c>
      <c r="B18" s="20" t="s">
        <v>412</v>
      </c>
      <c r="C18" s="5" t="s">
        <v>115</v>
      </c>
      <c r="D18" s="5" t="s">
        <v>235</v>
      </c>
      <c r="E18" s="24">
        <v>80</v>
      </c>
      <c r="F18" s="24">
        <v>72</v>
      </c>
      <c r="G18" s="24">
        <v>72</v>
      </c>
      <c r="H18" s="24">
        <v>60</v>
      </c>
      <c r="I18" s="24">
        <v>60</v>
      </c>
      <c r="J18" s="24">
        <v>60</v>
      </c>
      <c r="K18" s="24">
        <v>60</v>
      </c>
      <c r="L18" s="24">
        <v>60</v>
      </c>
      <c r="M18" s="24">
        <v>60</v>
      </c>
      <c r="N18" s="24">
        <v>72</v>
      </c>
      <c r="O18" s="24">
        <v>72</v>
      </c>
      <c r="P18" s="24">
        <v>80</v>
      </c>
      <c r="Q18" s="24">
        <v>67.333333333333329</v>
      </c>
    </row>
    <row r="19" spans="1:17" outlineLevel="2" x14ac:dyDescent="0.25">
      <c r="A19" s="103" t="s">
        <v>0</v>
      </c>
      <c r="B19" s="20" t="s">
        <v>412</v>
      </c>
      <c r="C19" s="5" t="s">
        <v>114</v>
      </c>
      <c r="D19" s="5" t="s">
        <v>235</v>
      </c>
      <c r="E19" s="24">
        <v>90</v>
      </c>
      <c r="F19" s="24">
        <v>90</v>
      </c>
      <c r="G19" s="24">
        <v>90</v>
      </c>
      <c r="H19" s="24">
        <v>90</v>
      </c>
      <c r="I19" s="24">
        <v>90</v>
      </c>
      <c r="J19" s="24">
        <v>90</v>
      </c>
      <c r="K19" s="24">
        <v>90</v>
      </c>
      <c r="L19" s="24">
        <v>90</v>
      </c>
      <c r="M19" s="24">
        <v>90</v>
      </c>
      <c r="N19" s="24">
        <v>90</v>
      </c>
      <c r="O19" s="24">
        <v>90</v>
      </c>
      <c r="P19" s="24">
        <v>90</v>
      </c>
      <c r="Q19" s="24">
        <v>90</v>
      </c>
    </row>
    <row r="20" spans="1:17" ht="15.75" outlineLevel="2" thickBot="1" x14ac:dyDescent="0.3">
      <c r="A20" s="598" t="s">
        <v>0</v>
      </c>
      <c r="B20" s="192" t="s">
        <v>412</v>
      </c>
      <c r="C20" s="95" t="s">
        <v>113</v>
      </c>
      <c r="D20" s="95" t="s">
        <v>235</v>
      </c>
      <c r="E20" s="584">
        <v>80</v>
      </c>
      <c r="F20" s="584">
        <v>80</v>
      </c>
      <c r="G20" s="584">
        <v>80</v>
      </c>
      <c r="H20" s="584">
        <v>80</v>
      </c>
      <c r="I20" s="584">
        <v>80</v>
      </c>
      <c r="J20" s="584">
        <v>80</v>
      </c>
      <c r="K20" s="584">
        <v>80</v>
      </c>
      <c r="L20" s="584">
        <v>80</v>
      </c>
      <c r="M20" s="584">
        <v>80</v>
      </c>
      <c r="N20" s="584">
        <v>80</v>
      </c>
      <c r="O20" s="584">
        <v>80</v>
      </c>
      <c r="P20" s="584">
        <v>80</v>
      </c>
      <c r="Q20" s="584">
        <v>80</v>
      </c>
    </row>
    <row r="21" spans="1:17" ht="15.75" outlineLevel="1" thickBot="1" x14ac:dyDescent="0.3">
      <c r="A21" s="747"/>
      <c r="B21" s="748" t="s">
        <v>568</v>
      </c>
      <c r="C21" s="749"/>
      <c r="D21" s="749"/>
      <c r="E21" s="749">
        <f t="shared" ref="E21:Q21" si="2">SUBTOTAL(1,E13:E20)</f>
        <v>87</v>
      </c>
      <c r="F21" s="749">
        <f t="shared" si="2"/>
        <v>83</v>
      </c>
      <c r="G21" s="749">
        <f t="shared" si="2"/>
        <v>80.400000000000006</v>
      </c>
      <c r="H21" s="749">
        <f t="shared" si="2"/>
        <v>79.2</v>
      </c>
      <c r="I21" s="749">
        <f t="shared" si="2"/>
        <v>82.2</v>
      </c>
      <c r="J21" s="749">
        <f t="shared" si="2"/>
        <v>80.400000000000006</v>
      </c>
      <c r="K21" s="749">
        <f t="shared" si="2"/>
        <v>82.2</v>
      </c>
      <c r="L21" s="749">
        <f t="shared" si="2"/>
        <v>82.6</v>
      </c>
      <c r="M21" s="749">
        <f t="shared" si="2"/>
        <v>78.400000000000006</v>
      </c>
      <c r="N21" s="749">
        <f t="shared" si="2"/>
        <v>85.8</v>
      </c>
      <c r="O21" s="749">
        <f t="shared" si="2"/>
        <v>86.4</v>
      </c>
      <c r="P21" s="749">
        <f t="shared" si="2"/>
        <v>87.6</v>
      </c>
      <c r="Q21" s="750">
        <f t="shared" si="2"/>
        <v>82.933333333333323</v>
      </c>
    </row>
    <row r="22" spans="1:17" outlineLevel="2" x14ac:dyDescent="0.25">
      <c r="A22" s="600" t="s">
        <v>0</v>
      </c>
      <c r="B22" s="415" t="s">
        <v>721</v>
      </c>
      <c r="C22" s="77" t="s">
        <v>112</v>
      </c>
      <c r="D22" s="77" t="s">
        <v>235</v>
      </c>
      <c r="E22" s="370">
        <v>85</v>
      </c>
      <c r="F22" s="370">
        <v>85</v>
      </c>
      <c r="G22" s="370">
        <v>85</v>
      </c>
      <c r="H22" s="370">
        <v>85</v>
      </c>
      <c r="I22" s="370">
        <v>85</v>
      </c>
      <c r="J22" s="370">
        <v>85</v>
      </c>
      <c r="K22" s="370">
        <v>85</v>
      </c>
      <c r="L22" s="370">
        <v>85</v>
      </c>
      <c r="M22" s="370">
        <v>85</v>
      </c>
      <c r="N22" s="370">
        <v>85</v>
      </c>
      <c r="O22" s="370">
        <v>85</v>
      </c>
      <c r="P22" s="370">
        <v>85</v>
      </c>
      <c r="Q22" s="370">
        <v>85</v>
      </c>
    </row>
    <row r="23" spans="1:17" outlineLevel="2" x14ac:dyDescent="0.25">
      <c r="A23" s="103" t="s">
        <v>0</v>
      </c>
      <c r="B23" s="20" t="s">
        <v>721</v>
      </c>
      <c r="C23" s="5" t="s">
        <v>111</v>
      </c>
      <c r="D23" s="5" t="s">
        <v>235</v>
      </c>
      <c r="E23" s="24">
        <v>105</v>
      </c>
      <c r="F23" s="24">
        <v>105</v>
      </c>
      <c r="G23" s="24">
        <v>110</v>
      </c>
      <c r="H23" s="24">
        <v>105</v>
      </c>
      <c r="I23" s="24">
        <v>105</v>
      </c>
      <c r="J23" s="24">
        <v>115</v>
      </c>
      <c r="K23" s="24">
        <v>105</v>
      </c>
      <c r="L23" s="24">
        <v>105</v>
      </c>
      <c r="M23" s="24">
        <v>105</v>
      </c>
      <c r="N23" s="24">
        <v>105</v>
      </c>
      <c r="O23" s="24">
        <v>110</v>
      </c>
      <c r="P23" s="24">
        <v>115</v>
      </c>
      <c r="Q23" s="24">
        <v>107.5</v>
      </c>
    </row>
    <row r="24" spans="1:17" ht="15.75" outlineLevel="2" thickBot="1" x14ac:dyDescent="0.3">
      <c r="A24" s="598" t="s">
        <v>0</v>
      </c>
      <c r="B24" s="192" t="s">
        <v>721</v>
      </c>
      <c r="C24" s="95" t="s">
        <v>110</v>
      </c>
      <c r="D24" s="95" t="s">
        <v>235</v>
      </c>
      <c r="E24" s="584">
        <v>80</v>
      </c>
      <c r="F24" s="584">
        <v>80</v>
      </c>
      <c r="G24" s="584">
        <v>80</v>
      </c>
      <c r="H24" s="584">
        <v>80</v>
      </c>
      <c r="I24" s="584">
        <v>88</v>
      </c>
      <c r="J24" s="584">
        <v>80</v>
      </c>
      <c r="K24" s="584">
        <v>80</v>
      </c>
      <c r="L24" s="584">
        <v>80</v>
      </c>
      <c r="M24" s="584">
        <v>80</v>
      </c>
      <c r="N24" s="584">
        <v>80</v>
      </c>
      <c r="O24" s="584">
        <v>80</v>
      </c>
      <c r="P24" s="584">
        <v>80</v>
      </c>
      <c r="Q24" s="584">
        <v>80.666666666666671</v>
      </c>
    </row>
    <row r="25" spans="1:17" ht="15.75" outlineLevel="1" thickBot="1" x14ac:dyDescent="0.3">
      <c r="A25" s="747"/>
      <c r="B25" s="748" t="s">
        <v>751</v>
      </c>
      <c r="C25" s="749"/>
      <c r="D25" s="749"/>
      <c r="E25" s="749">
        <f t="shared" ref="E25:Q25" si="3">SUBTOTAL(1,E22:E24)</f>
        <v>90</v>
      </c>
      <c r="F25" s="749">
        <f t="shared" si="3"/>
        <v>90</v>
      </c>
      <c r="G25" s="749">
        <f t="shared" si="3"/>
        <v>91.666666666666671</v>
      </c>
      <c r="H25" s="749">
        <f t="shared" si="3"/>
        <v>90</v>
      </c>
      <c r="I25" s="749">
        <f t="shared" si="3"/>
        <v>92.666666666666671</v>
      </c>
      <c r="J25" s="749">
        <f t="shared" si="3"/>
        <v>93.333333333333329</v>
      </c>
      <c r="K25" s="749">
        <f t="shared" si="3"/>
        <v>90</v>
      </c>
      <c r="L25" s="749">
        <f t="shared" si="3"/>
        <v>90</v>
      </c>
      <c r="M25" s="749">
        <f t="shared" si="3"/>
        <v>90</v>
      </c>
      <c r="N25" s="749">
        <f t="shared" si="3"/>
        <v>90</v>
      </c>
      <c r="O25" s="749">
        <f t="shared" si="3"/>
        <v>91.666666666666671</v>
      </c>
      <c r="P25" s="749">
        <f t="shared" si="3"/>
        <v>93.333333333333329</v>
      </c>
      <c r="Q25" s="750">
        <f t="shared" si="3"/>
        <v>91.055555555555557</v>
      </c>
    </row>
    <row r="26" spans="1:17" outlineLevel="2" x14ac:dyDescent="0.25">
      <c r="A26" s="600" t="s">
        <v>0</v>
      </c>
      <c r="B26" s="415" t="s">
        <v>413</v>
      </c>
      <c r="C26" s="77" t="s">
        <v>109</v>
      </c>
      <c r="D26" s="77" t="s">
        <v>235</v>
      </c>
      <c r="E26" s="370" t="s">
        <v>145</v>
      </c>
      <c r="F26" s="370" t="s">
        <v>145</v>
      </c>
      <c r="G26" s="370" t="s">
        <v>145</v>
      </c>
      <c r="H26" s="370" t="s">
        <v>145</v>
      </c>
      <c r="I26" s="370" t="s">
        <v>145</v>
      </c>
      <c r="J26" s="370" t="s">
        <v>145</v>
      </c>
      <c r="K26" s="370" t="s">
        <v>145</v>
      </c>
      <c r="L26" s="370" t="s">
        <v>145</v>
      </c>
      <c r="M26" s="370" t="s">
        <v>145</v>
      </c>
      <c r="N26" s="370" t="s">
        <v>145</v>
      </c>
      <c r="O26" s="370" t="s">
        <v>145</v>
      </c>
      <c r="P26" s="370" t="s">
        <v>145</v>
      </c>
      <c r="Q26" s="370" t="s">
        <v>145</v>
      </c>
    </row>
    <row r="27" spans="1:17" outlineLevel="2" x14ac:dyDescent="0.25">
      <c r="A27" s="103" t="s">
        <v>0</v>
      </c>
      <c r="B27" s="20" t="s">
        <v>413</v>
      </c>
      <c r="C27" s="5" t="s">
        <v>108</v>
      </c>
      <c r="D27" s="5" t="s">
        <v>235</v>
      </c>
      <c r="E27" s="24">
        <v>60</v>
      </c>
      <c r="F27" s="24">
        <v>60</v>
      </c>
      <c r="G27" s="24">
        <v>60</v>
      </c>
      <c r="H27" s="24">
        <v>60</v>
      </c>
      <c r="I27" s="24">
        <v>60</v>
      </c>
      <c r="J27" s="24">
        <v>60</v>
      </c>
      <c r="K27" s="24">
        <v>60</v>
      </c>
      <c r="L27" s="24">
        <v>60</v>
      </c>
      <c r="M27" s="24">
        <v>60</v>
      </c>
      <c r="N27" s="24">
        <v>60</v>
      </c>
      <c r="O27" s="24">
        <v>60</v>
      </c>
      <c r="P27" s="24">
        <v>60</v>
      </c>
      <c r="Q27" s="24">
        <v>60</v>
      </c>
    </row>
    <row r="28" spans="1:17" outlineLevel="2" x14ac:dyDescent="0.25">
      <c r="A28" s="103" t="s">
        <v>0</v>
      </c>
      <c r="B28" s="20" t="s">
        <v>413</v>
      </c>
      <c r="C28" s="5" t="s">
        <v>107</v>
      </c>
      <c r="D28" s="5" t="s">
        <v>235</v>
      </c>
      <c r="E28" s="24">
        <v>120</v>
      </c>
      <c r="F28" s="24">
        <v>125</v>
      </c>
      <c r="G28" s="24">
        <v>100</v>
      </c>
      <c r="H28" s="24">
        <v>120</v>
      </c>
      <c r="I28" s="24">
        <v>100</v>
      </c>
      <c r="J28" s="24">
        <v>120</v>
      </c>
      <c r="K28" s="24">
        <v>120</v>
      </c>
      <c r="L28" s="24">
        <v>100</v>
      </c>
      <c r="M28" s="24">
        <v>120</v>
      </c>
      <c r="N28" s="24">
        <v>120</v>
      </c>
      <c r="O28" s="24">
        <v>100</v>
      </c>
      <c r="P28" s="24">
        <v>120</v>
      </c>
      <c r="Q28" s="24">
        <v>113.75</v>
      </c>
    </row>
    <row r="29" spans="1:17" outlineLevel="2" x14ac:dyDescent="0.25">
      <c r="A29" s="103" t="s">
        <v>0</v>
      </c>
      <c r="B29" s="20" t="s">
        <v>413</v>
      </c>
      <c r="C29" s="5" t="s">
        <v>106</v>
      </c>
      <c r="D29" s="5" t="s">
        <v>235</v>
      </c>
      <c r="E29" s="24">
        <v>95</v>
      </c>
      <c r="F29" s="24">
        <v>92</v>
      </c>
      <c r="G29" s="24">
        <v>92</v>
      </c>
      <c r="H29" s="24">
        <v>92</v>
      </c>
      <c r="I29" s="24">
        <v>93</v>
      </c>
      <c r="J29" s="24">
        <v>95</v>
      </c>
      <c r="K29" s="24">
        <v>90</v>
      </c>
      <c r="L29" s="24">
        <v>89</v>
      </c>
      <c r="M29" s="24">
        <v>87</v>
      </c>
      <c r="N29" s="24">
        <v>90</v>
      </c>
      <c r="O29" s="24">
        <v>90</v>
      </c>
      <c r="P29" s="24">
        <v>92</v>
      </c>
      <c r="Q29" s="24">
        <v>91.416666666666671</v>
      </c>
    </row>
    <row r="30" spans="1:17" outlineLevel="2" x14ac:dyDescent="0.25">
      <c r="A30" s="103" t="s">
        <v>0</v>
      </c>
      <c r="B30" s="20" t="s">
        <v>413</v>
      </c>
      <c r="C30" s="5" t="s">
        <v>105</v>
      </c>
      <c r="D30" s="5" t="s">
        <v>235</v>
      </c>
      <c r="E30" s="24">
        <v>110</v>
      </c>
      <c r="F30" s="24">
        <v>100</v>
      </c>
      <c r="G30" s="24">
        <v>100</v>
      </c>
      <c r="H30" s="24">
        <v>100</v>
      </c>
      <c r="I30" s="24">
        <v>100</v>
      </c>
      <c r="J30" s="24">
        <v>100</v>
      </c>
      <c r="K30" s="24">
        <v>100</v>
      </c>
      <c r="L30" s="24">
        <v>100</v>
      </c>
      <c r="M30" s="24">
        <v>100</v>
      </c>
      <c r="N30" s="24">
        <v>100</v>
      </c>
      <c r="O30" s="24">
        <v>100</v>
      </c>
      <c r="P30" s="24">
        <v>110</v>
      </c>
      <c r="Q30" s="24">
        <v>101.66666666666667</v>
      </c>
    </row>
    <row r="31" spans="1:17" outlineLevel="2" x14ac:dyDescent="0.25">
      <c r="A31" s="103" t="s">
        <v>0</v>
      </c>
      <c r="B31" s="20" t="s">
        <v>413</v>
      </c>
      <c r="C31" s="5" t="s">
        <v>104</v>
      </c>
      <c r="D31" s="5" t="s">
        <v>235</v>
      </c>
      <c r="E31" s="24">
        <v>120</v>
      </c>
      <c r="F31" s="24">
        <v>120</v>
      </c>
      <c r="G31" s="24">
        <v>120</v>
      </c>
      <c r="H31" s="24">
        <v>120</v>
      </c>
      <c r="I31" s="24">
        <v>120</v>
      </c>
      <c r="J31" s="24">
        <v>120</v>
      </c>
      <c r="K31" s="24">
        <v>120</v>
      </c>
      <c r="L31" s="24">
        <v>120</v>
      </c>
      <c r="M31" s="24">
        <v>120</v>
      </c>
      <c r="N31" s="24">
        <v>120</v>
      </c>
      <c r="O31" s="24">
        <v>120</v>
      </c>
      <c r="P31" s="24">
        <v>120</v>
      </c>
      <c r="Q31" s="24">
        <v>120</v>
      </c>
    </row>
    <row r="32" spans="1:17" outlineLevel="2" x14ac:dyDescent="0.25">
      <c r="A32" s="103" t="s">
        <v>0</v>
      </c>
      <c r="B32" s="20" t="s">
        <v>413</v>
      </c>
      <c r="C32" s="5" t="s">
        <v>103</v>
      </c>
      <c r="D32" s="5" t="s">
        <v>235</v>
      </c>
      <c r="E32" s="24">
        <v>100</v>
      </c>
      <c r="F32" s="24">
        <v>100</v>
      </c>
      <c r="G32" s="24">
        <v>100</v>
      </c>
      <c r="H32" s="24">
        <v>100</v>
      </c>
      <c r="I32" s="24">
        <v>100</v>
      </c>
      <c r="J32" s="24">
        <v>100</v>
      </c>
      <c r="K32" s="24">
        <v>100</v>
      </c>
      <c r="L32" s="24">
        <v>100</v>
      </c>
      <c r="M32" s="24">
        <v>100</v>
      </c>
      <c r="N32" s="24">
        <v>100</v>
      </c>
      <c r="O32" s="24">
        <v>100</v>
      </c>
      <c r="P32" s="24" t="s">
        <v>145</v>
      </c>
      <c r="Q32" s="24">
        <v>100</v>
      </c>
    </row>
    <row r="33" spans="1:17" outlineLevel="2" x14ac:dyDescent="0.25">
      <c r="A33" s="103" t="s">
        <v>0</v>
      </c>
      <c r="B33" s="20" t="s">
        <v>413</v>
      </c>
      <c r="C33" s="5" t="s">
        <v>102</v>
      </c>
      <c r="D33" s="5" t="s">
        <v>235</v>
      </c>
      <c r="E33" s="24">
        <v>100</v>
      </c>
      <c r="F33" s="24">
        <v>100</v>
      </c>
      <c r="G33" s="24">
        <v>105</v>
      </c>
      <c r="H33" s="24">
        <v>105</v>
      </c>
      <c r="I33" s="24">
        <v>105</v>
      </c>
      <c r="J33" s="24">
        <v>105</v>
      </c>
      <c r="K33" s="24">
        <v>105</v>
      </c>
      <c r="L33" s="24">
        <v>100</v>
      </c>
      <c r="M33" s="24">
        <v>104</v>
      </c>
      <c r="N33" s="24">
        <v>110</v>
      </c>
      <c r="O33" s="24">
        <v>110</v>
      </c>
      <c r="P33" s="24">
        <v>115</v>
      </c>
      <c r="Q33" s="24">
        <v>105.33333333333333</v>
      </c>
    </row>
    <row r="34" spans="1:17" outlineLevel="2" x14ac:dyDescent="0.25">
      <c r="A34" s="103" t="s">
        <v>0</v>
      </c>
      <c r="B34" s="20" t="s">
        <v>413</v>
      </c>
      <c r="C34" s="5" t="s">
        <v>20</v>
      </c>
      <c r="D34" s="5" t="s">
        <v>235</v>
      </c>
      <c r="E34" s="24" t="s">
        <v>145</v>
      </c>
      <c r="F34" s="24" t="s">
        <v>145</v>
      </c>
      <c r="G34" s="24" t="s">
        <v>145</v>
      </c>
      <c r="H34" s="24" t="s">
        <v>145</v>
      </c>
      <c r="I34" s="24" t="s">
        <v>145</v>
      </c>
      <c r="J34" s="24" t="s">
        <v>145</v>
      </c>
      <c r="K34" s="24" t="s">
        <v>145</v>
      </c>
      <c r="L34" s="24" t="s">
        <v>145</v>
      </c>
      <c r="M34" s="24" t="s">
        <v>145</v>
      </c>
      <c r="N34" s="24" t="s">
        <v>145</v>
      </c>
      <c r="O34" s="24" t="s">
        <v>145</v>
      </c>
      <c r="P34" s="24" t="s">
        <v>145</v>
      </c>
      <c r="Q34" s="24" t="s">
        <v>145</v>
      </c>
    </row>
    <row r="35" spans="1:17" outlineLevel="2" x14ac:dyDescent="0.25">
      <c r="A35" s="103" t="s">
        <v>0</v>
      </c>
      <c r="B35" s="20" t="s">
        <v>413</v>
      </c>
      <c r="C35" s="5" t="s">
        <v>101</v>
      </c>
      <c r="D35" s="5" t="s">
        <v>235</v>
      </c>
      <c r="E35" s="24" t="s">
        <v>145</v>
      </c>
      <c r="F35" s="24" t="s">
        <v>145</v>
      </c>
      <c r="G35" s="24" t="s">
        <v>145</v>
      </c>
      <c r="H35" s="24" t="s">
        <v>145</v>
      </c>
      <c r="I35" s="24" t="s">
        <v>145</v>
      </c>
      <c r="J35" s="24" t="s">
        <v>145</v>
      </c>
      <c r="K35" s="24" t="s">
        <v>145</v>
      </c>
      <c r="L35" s="24" t="s">
        <v>145</v>
      </c>
      <c r="M35" s="24" t="s">
        <v>145</v>
      </c>
      <c r="N35" s="24" t="s">
        <v>145</v>
      </c>
      <c r="O35" s="24" t="s">
        <v>145</v>
      </c>
      <c r="P35" s="24" t="s">
        <v>145</v>
      </c>
      <c r="Q35" s="24" t="s">
        <v>145</v>
      </c>
    </row>
    <row r="36" spans="1:17" outlineLevel="2" x14ac:dyDescent="0.25">
      <c r="A36" s="103" t="s">
        <v>0</v>
      </c>
      <c r="B36" s="20" t="s">
        <v>413</v>
      </c>
      <c r="C36" s="5" t="s">
        <v>100</v>
      </c>
      <c r="D36" s="5" t="s">
        <v>235</v>
      </c>
      <c r="E36" s="24">
        <v>80</v>
      </c>
      <c r="F36" s="24">
        <v>80</v>
      </c>
      <c r="G36" s="24">
        <v>80</v>
      </c>
      <c r="H36" s="24">
        <v>80</v>
      </c>
      <c r="I36" s="24">
        <v>80</v>
      </c>
      <c r="J36" s="24">
        <v>80</v>
      </c>
      <c r="K36" s="24">
        <v>80</v>
      </c>
      <c r="L36" s="24">
        <v>80</v>
      </c>
      <c r="M36" s="24">
        <v>80</v>
      </c>
      <c r="N36" s="24">
        <v>80</v>
      </c>
      <c r="O36" s="24">
        <v>80</v>
      </c>
      <c r="P36" s="24">
        <v>80</v>
      </c>
      <c r="Q36" s="24">
        <v>80</v>
      </c>
    </row>
    <row r="37" spans="1:17" ht="15.75" outlineLevel="2" thickBot="1" x14ac:dyDescent="0.3">
      <c r="A37" s="598" t="s">
        <v>0</v>
      </c>
      <c r="B37" s="192" t="s">
        <v>413</v>
      </c>
      <c r="C37" s="95" t="s">
        <v>99</v>
      </c>
      <c r="D37" s="95" t="s">
        <v>235</v>
      </c>
      <c r="E37" s="584">
        <v>100</v>
      </c>
      <c r="F37" s="584">
        <v>97</v>
      </c>
      <c r="G37" s="584">
        <v>103</v>
      </c>
      <c r="H37" s="584">
        <v>100</v>
      </c>
      <c r="I37" s="584">
        <v>105</v>
      </c>
      <c r="J37" s="584">
        <v>105</v>
      </c>
      <c r="K37" s="584">
        <v>100</v>
      </c>
      <c r="L37" s="584">
        <v>100</v>
      </c>
      <c r="M37" s="584">
        <v>99</v>
      </c>
      <c r="N37" s="584">
        <v>98</v>
      </c>
      <c r="O37" s="584">
        <v>106</v>
      </c>
      <c r="P37" s="584">
        <v>105</v>
      </c>
      <c r="Q37" s="584">
        <v>101.5</v>
      </c>
    </row>
    <row r="38" spans="1:17" ht="15.75" outlineLevel="1" thickBot="1" x14ac:dyDescent="0.3">
      <c r="A38" s="747"/>
      <c r="B38" s="748" t="s">
        <v>569</v>
      </c>
      <c r="C38" s="749"/>
      <c r="D38" s="749"/>
      <c r="E38" s="749">
        <f t="shared" ref="E38:Q38" si="4">SUBTOTAL(1,E26:E37)</f>
        <v>98.333333333333329</v>
      </c>
      <c r="F38" s="749">
        <f t="shared" si="4"/>
        <v>97.111111111111114</v>
      </c>
      <c r="G38" s="749">
        <f t="shared" si="4"/>
        <v>95.555555555555557</v>
      </c>
      <c r="H38" s="749">
        <f t="shared" si="4"/>
        <v>97.444444444444443</v>
      </c>
      <c r="I38" s="749">
        <f t="shared" si="4"/>
        <v>95.888888888888886</v>
      </c>
      <c r="J38" s="749">
        <f t="shared" si="4"/>
        <v>98.333333333333329</v>
      </c>
      <c r="K38" s="749">
        <f t="shared" si="4"/>
        <v>97.222222222222229</v>
      </c>
      <c r="L38" s="749">
        <f t="shared" si="4"/>
        <v>94.333333333333329</v>
      </c>
      <c r="M38" s="749">
        <f t="shared" si="4"/>
        <v>96.666666666666671</v>
      </c>
      <c r="N38" s="749">
        <f t="shared" si="4"/>
        <v>97.555555555555557</v>
      </c>
      <c r="O38" s="749">
        <f t="shared" si="4"/>
        <v>96.222222222222229</v>
      </c>
      <c r="P38" s="749">
        <f t="shared" si="4"/>
        <v>100.25</v>
      </c>
      <c r="Q38" s="750">
        <f t="shared" si="4"/>
        <v>97.074074074074076</v>
      </c>
    </row>
    <row r="39" spans="1:17" outlineLevel="2" x14ac:dyDescent="0.25">
      <c r="A39" s="600" t="s">
        <v>0</v>
      </c>
      <c r="B39" s="415" t="s">
        <v>423</v>
      </c>
      <c r="C39" s="77" t="s">
        <v>19</v>
      </c>
      <c r="D39" s="77" t="s">
        <v>235</v>
      </c>
      <c r="E39" s="370">
        <v>75</v>
      </c>
      <c r="F39" s="370">
        <v>80</v>
      </c>
      <c r="G39" s="370">
        <v>90</v>
      </c>
      <c r="H39" s="370">
        <v>80</v>
      </c>
      <c r="I39" s="370">
        <v>90</v>
      </c>
      <c r="J39" s="370">
        <v>80</v>
      </c>
      <c r="K39" s="370">
        <v>90</v>
      </c>
      <c r="L39" s="370">
        <v>75</v>
      </c>
      <c r="M39" s="370">
        <v>85</v>
      </c>
      <c r="N39" s="370">
        <v>90</v>
      </c>
      <c r="O39" s="370">
        <v>75</v>
      </c>
      <c r="P39" s="370">
        <v>90</v>
      </c>
      <c r="Q39" s="370">
        <v>83.333333333333329</v>
      </c>
    </row>
    <row r="40" spans="1:17" outlineLevel="2" x14ac:dyDescent="0.25">
      <c r="A40" s="103" t="s">
        <v>0</v>
      </c>
      <c r="B40" s="20" t="s">
        <v>423</v>
      </c>
      <c r="C40" s="5" t="s">
        <v>18</v>
      </c>
      <c r="D40" s="5" t="s">
        <v>235</v>
      </c>
      <c r="E40" s="24">
        <v>100</v>
      </c>
      <c r="F40" s="24">
        <v>110</v>
      </c>
      <c r="G40" s="24">
        <v>120</v>
      </c>
      <c r="H40" s="24">
        <v>100</v>
      </c>
      <c r="I40" s="24">
        <v>100</v>
      </c>
      <c r="J40" s="24">
        <v>90</v>
      </c>
      <c r="K40" s="24">
        <v>95</v>
      </c>
      <c r="L40" s="24">
        <v>100</v>
      </c>
      <c r="M40" s="24">
        <v>85</v>
      </c>
      <c r="N40" s="24">
        <v>110</v>
      </c>
      <c r="O40" s="24">
        <v>100</v>
      </c>
      <c r="P40" s="24">
        <v>110</v>
      </c>
      <c r="Q40" s="24">
        <v>101.66666666666667</v>
      </c>
    </row>
    <row r="41" spans="1:17" outlineLevel="2" x14ac:dyDescent="0.25">
      <c r="A41" s="103" t="s">
        <v>0</v>
      </c>
      <c r="B41" s="20" t="s">
        <v>423</v>
      </c>
      <c r="C41" s="5" t="s">
        <v>98</v>
      </c>
      <c r="D41" s="5" t="s">
        <v>235</v>
      </c>
      <c r="E41" s="24">
        <v>100</v>
      </c>
      <c r="F41" s="24">
        <v>110</v>
      </c>
      <c r="G41" s="24">
        <v>100</v>
      </c>
      <c r="H41" s="24">
        <v>100</v>
      </c>
      <c r="I41" s="24">
        <v>110</v>
      </c>
      <c r="J41" s="24">
        <v>100</v>
      </c>
      <c r="K41" s="24">
        <v>100</v>
      </c>
      <c r="L41" s="24">
        <v>100</v>
      </c>
      <c r="M41" s="24">
        <v>100</v>
      </c>
      <c r="N41" s="24">
        <v>110</v>
      </c>
      <c r="O41" s="24">
        <v>100</v>
      </c>
      <c r="P41" s="24">
        <v>100</v>
      </c>
      <c r="Q41" s="24">
        <v>102.5</v>
      </c>
    </row>
    <row r="42" spans="1:17" outlineLevel="2" x14ac:dyDescent="0.25">
      <c r="A42" s="103" t="s">
        <v>0</v>
      </c>
      <c r="B42" s="20" t="s">
        <v>423</v>
      </c>
      <c r="C42" s="5" t="s">
        <v>97</v>
      </c>
      <c r="D42" s="5" t="s">
        <v>235</v>
      </c>
      <c r="E42" s="24">
        <v>100</v>
      </c>
      <c r="F42" s="24">
        <v>100</v>
      </c>
      <c r="G42" s="24">
        <v>100</v>
      </c>
      <c r="H42" s="24">
        <v>105</v>
      </c>
      <c r="I42" s="24">
        <v>100</v>
      </c>
      <c r="J42" s="24">
        <v>108</v>
      </c>
      <c r="K42" s="24">
        <v>103</v>
      </c>
      <c r="L42" s="24">
        <v>104</v>
      </c>
      <c r="M42" s="24">
        <v>100</v>
      </c>
      <c r="N42" s="24">
        <v>106</v>
      </c>
      <c r="O42" s="24">
        <v>105</v>
      </c>
      <c r="P42" s="24">
        <v>105</v>
      </c>
      <c r="Q42" s="24">
        <v>103</v>
      </c>
    </row>
    <row r="43" spans="1:17" outlineLevel="2" x14ac:dyDescent="0.25">
      <c r="A43" s="103" t="s">
        <v>0</v>
      </c>
      <c r="B43" s="20" t="s">
        <v>423</v>
      </c>
      <c r="C43" s="5" t="s">
        <v>96</v>
      </c>
      <c r="D43" s="5" t="s">
        <v>235</v>
      </c>
      <c r="E43" s="24">
        <v>120</v>
      </c>
      <c r="F43" s="24">
        <v>118</v>
      </c>
      <c r="G43" s="24">
        <v>110</v>
      </c>
      <c r="H43" s="24">
        <v>115</v>
      </c>
      <c r="I43" s="24">
        <v>112</v>
      </c>
      <c r="J43" s="24">
        <v>112</v>
      </c>
      <c r="K43" s="24">
        <v>120</v>
      </c>
      <c r="L43" s="24">
        <v>116</v>
      </c>
      <c r="M43" s="24">
        <v>110</v>
      </c>
      <c r="N43" s="24">
        <v>109</v>
      </c>
      <c r="O43" s="24">
        <v>113</v>
      </c>
      <c r="P43" s="24">
        <v>118</v>
      </c>
      <c r="Q43" s="24">
        <v>114.41666666666667</v>
      </c>
    </row>
    <row r="44" spans="1:17" outlineLevel="2" x14ac:dyDescent="0.25">
      <c r="A44" s="103" t="s">
        <v>0</v>
      </c>
      <c r="B44" s="20" t="s">
        <v>423</v>
      </c>
      <c r="C44" s="5" t="s">
        <v>95</v>
      </c>
      <c r="D44" s="5" t="s">
        <v>235</v>
      </c>
      <c r="E44" s="24">
        <v>100</v>
      </c>
      <c r="F44" s="24">
        <v>95</v>
      </c>
      <c r="G44" s="24">
        <v>110</v>
      </c>
      <c r="H44" s="24">
        <v>105</v>
      </c>
      <c r="I44" s="24">
        <v>98</v>
      </c>
      <c r="J44" s="24">
        <v>100</v>
      </c>
      <c r="K44" s="24">
        <v>105</v>
      </c>
      <c r="L44" s="24">
        <v>110</v>
      </c>
      <c r="M44" s="24">
        <v>100</v>
      </c>
      <c r="N44" s="24">
        <v>105</v>
      </c>
      <c r="O44" s="24">
        <v>98</v>
      </c>
      <c r="P44" s="24">
        <v>100</v>
      </c>
      <c r="Q44" s="24">
        <v>102.16666666666667</v>
      </c>
    </row>
    <row r="45" spans="1:17" outlineLevel="2" x14ac:dyDescent="0.25">
      <c r="A45" s="103" t="s">
        <v>0</v>
      </c>
      <c r="B45" s="20" t="s">
        <v>423</v>
      </c>
      <c r="C45" s="5" t="s">
        <v>94</v>
      </c>
      <c r="D45" s="5" t="s">
        <v>235</v>
      </c>
      <c r="E45" s="24" t="s">
        <v>145</v>
      </c>
      <c r="F45" s="24" t="s">
        <v>145</v>
      </c>
      <c r="G45" s="24" t="s">
        <v>145</v>
      </c>
      <c r="H45" s="24" t="s">
        <v>145</v>
      </c>
      <c r="I45" s="24" t="s">
        <v>145</v>
      </c>
      <c r="J45" s="24" t="s">
        <v>145</v>
      </c>
      <c r="K45" s="24" t="s">
        <v>145</v>
      </c>
      <c r="L45" s="24" t="s">
        <v>145</v>
      </c>
      <c r="M45" s="24" t="s">
        <v>145</v>
      </c>
      <c r="N45" s="24" t="s">
        <v>145</v>
      </c>
      <c r="O45" s="24" t="s">
        <v>145</v>
      </c>
      <c r="P45" s="24" t="s">
        <v>145</v>
      </c>
      <c r="Q45" s="24" t="s">
        <v>145</v>
      </c>
    </row>
    <row r="46" spans="1:17" ht="15.75" outlineLevel="2" thickBot="1" x14ac:dyDescent="0.3">
      <c r="A46" s="598" t="s">
        <v>0</v>
      </c>
      <c r="B46" s="192" t="s">
        <v>423</v>
      </c>
      <c r="C46" s="95" t="s">
        <v>93</v>
      </c>
      <c r="D46" s="95" t="s">
        <v>235</v>
      </c>
      <c r="E46" s="584">
        <v>70</v>
      </c>
      <c r="F46" s="584">
        <v>70</v>
      </c>
      <c r="G46" s="584">
        <v>70</v>
      </c>
      <c r="H46" s="584">
        <v>70</v>
      </c>
      <c r="I46" s="584">
        <v>70</v>
      </c>
      <c r="J46" s="584">
        <v>70</v>
      </c>
      <c r="K46" s="584">
        <v>70</v>
      </c>
      <c r="L46" s="584">
        <v>70</v>
      </c>
      <c r="M46" s="584">
        <v>70</v>
      </c>
      <c r="N46" s="584">
        <v>70</v>
      </c>
      <c r="O46" s="584">
        <v>70</v>
      </c>
      <c r="P46" s="584">
        <v>70</v>
      </c>
      <c r="Q46" s="584">
        <v>70</v>
      </c>
    </row>
    <row r="47" spans="1:17" ht="15.75" outlineLevel="1" thickBot="1" x14ac:dyDescent="0.3">
      <c r="A47" s="747"/>
      <c r="B47" s="748" t="s">
        <v>580</v>
      </c>
      <c r="C47" s="749"/>
      <c r="D47" s="749"/>
      <c r="E47" s="749">
        <f t="shared" ref="E47:Q47" si="5">SUBTOTAL(1,E39:E46)</f>
        <v>95</v>
      </c>
      <c r="F47" s="749">
        <f t="shared" si="5"/>
        <v>97.571428571428569</v>
      </c>
      <c r="G47" s="749">
        <f t="shared" si="5"/>
        <v>100</v>
      </c>
      <c r="H47" s="749">
        <f t="shared" si="5"/>
        <v>96.428571428571431</v>
      </c>
      <c r="I47" s="749">
        <f t="shared" si="5"/>
        <v>97.142857142857139</v>
      </c>
      <c r="J47" s="749">
        <f t="shared" si="5"/>
        <v>94.285714285714292</v>
      </c>
      <c r="K47" s="749">
        <f t="shared" si="5"/>
        <v>97.571428571428569</v>
      </c>
      <c r="L47" s="749">
        <f t="shared" si="5"/>
        <v>96.428571428571431</v>
      </c>
      <c r="M47" s="749">
        <f t="shared" si="5"/>
        <v>92.857142857142861</v>
      </c>
      <c r="N47" s="749">
        <f t="shared" si="5"/>
        <v>100</v>
      </c>
      <c r="O47" s="749">
        <f t="shared" si="5"/>
        <v>94.428571428571431</v>
      </c>
      <c r="P47" s="749">
        <f t="shared" si="5"/>
        <v>99</v>
      </c>
      <c r="Q47" s="750">
        <f t="shared" si="5"/>
        <v>96.726190476190482</v>
      </c>
    </row>
    <row r="48" spans="1:17" outlineLevel="2" x14ac:dyDescent="0.25">
      <c r="A48" s="600" t="s">
        <v>0</v>
      </c>
      <c r="B48" s="415" t="s">
        <v>416</v>
      </c>
      <c r="C48" s="77" t="s">
        <v>92</v>
      </c>
      <c r="D48" s="77" t="s">
        <v>235</v>
      </c>
      <c r="E48" s="370">
        <v>70</v>
      </c>
      <c r="F48" s="370">
        <v>70</v>
      </c>
      <c r="G48" s="370">
        <v>70</v>
      </c>
      <c r="H48" s="370">
        <v>70</v>
      </c>
      <c r="I48" s="370">
        <v>70</v>
      </c>
      <c r="J48" s="370">
        <v>70</v>
      </c>
      <c r="K48" s="370">
        <v>70</v>
      </c>
      <c r="L48" s="370">
        <v>70</v>
      </c>
      <c r="M48" s="370">
        <v>70</v>
      </c>
      <c r="N48" s="370">
        <v>70</v>
      </c>
      <c r="O48" s="370">
        <v>70</v>
      </c>
      <c r="P48" s="370">
        <v>70</v>
      </c>
      <c r="Q48" s="370">
        <v>70</v>
      </c>
    </row>
    <row r="49" spans="1:17" outlineLevel="2" x14ac:dyDescent="0.25">
      <c r="A49" s="103" t="s">
        <v>0</v>
      </c>
      <c r="B49" s="20" t="s">
        <v>416</v>
      </c>
      <c r="C49" s="5" t="s">
        <v>91</v>
      </c>
      <c r="D49" s="5" t="s">
        <v>235</v>
      </c>
      <c r="E49" s="24">
        <v>110</v>
      </c>
      <c r="F49" s="24">
        <v>110</v>
      </c>
      <c r="G49" s="24">
        <v>110</v>
      </c>
      <c r="H49" s="24">
        <v>110</v>
      </c>
      <c r="I49" s="24">
        <v>110</v>
      </c>
      <c r="J49" s="24">
        <v>110</v>
      </c>
      <c r="K49" s="24">
        <v>110</v>
      </c>
      <c r="L49" s="24">
        <v>110</v>
      </c>
      <c r="M49" s="24">
        <v>110</v>
      </c>
      <c r="N49" s="24">
        <v>110</v>
      </c>
      <c r="O49" s="24">
        <v>110</v>
      </c>
      <c r="P49" s="24">
        <v>110</v>
      </c>
      <c r="Q49" s="24">
        <v>110</v>
      </c>
    </row>
    <row r="50" spans="1:17" outlineLevel="2" x14ac:dyDescent="0.25">
      <c r="A50" s="103" t="s">
        <v>0</v>
      </c>
      <c r="B50" s="20" t="s">
        <v>416</v>
      </c>
      <c r="C50" s="5" t="s">
        <v>90</v>
      </c>
      <c r="D50" s="5" t="s">
        <v>235</v>
      </c>
      <c r="E50" s="24" t="s">
        <v>145</v>
      </c>
      <c r="F50" s="24" t="s">
        <v>145</v>
      </c>
      <c r="G50" s="24" t="s">
        <v>145</v>
      </c>
      <c r="H50" s="24" t="s">
        <v>145</v>
      </c>
      <c r="I50" s="24" t="s">
        <v>145</v>
      </c>
      <c r="J50" s="24" t="s">
        <v>145</v>
      </c>
      <c r="K50" s="24" t="s">
        <v>145</v>
      </c>
      <c r="L50" s="24" t="s">
        <v>145</v>
      </c>
      <c r="M50" s="24" t="s">
        <v>145</v>
      </c>
      <c r="N50" s="24" t="s">
        <v>145</v>
      </c>
      <c r="O50" s="24" t="s">
        <v>145</v>
      </c>
      <c r="P50" s="24" t="s">
        <v>145</v>
      </c>
      <c r="Q50" s="24" t="s">
        <v>145</v>
      </c>
    </row>
    <row r="51" spans="1:17" outlineLevel="2" x14ac:dyDescent="0.25">
      <c r="A51" s="103" t="s">
        <v>0</v>
      </c>
      <c r="B51" s="20" t="s">
        <v>416</v>
      </c>
      <c r="C51" s="5" t="s">
        <v>89</v>
      </c>
      <c r="D51" s="5" t="s">
        <v>235</v>
      </c>
      <c r="E51" s="24">
        <v>100</v>
      </c>
      <c r="F51" s="24">
        <v>100</v>
      </c>
      <c r="G51" s="24">
        <v>100</v>
      </c>
      <c r="H51" s="24">
        <v>100</v>
      </c>
      <c r="I51" s="24">
        <v>100</v>
      </c>
      <c r="J51" s="24">
        <v>100</v>
      </c>
      <c r="K51" s="24">
        <v>100</v>
      </c>
      <c r="L51" s="24">
        <v>100</v>
      </c>
      <c r="M51" s="24">
        <v>100</v>
      </c>
      <c r="N51" s="24">
        <v>100</v>
      </c>
      <c r="O51" s="24">
        <v>100</v>
      </c>
      <c r="P51" s="24">
        <v>100</v>
      </c>
      <c r="Q51" s="24">
        <v>100</v>
      </c>
    </row>
    <row r="52" spans="1:17" outlineLevel="2" x14ac:dyDescent="0.25">
      <c r="A52" s="103" t="s">
        <v>0</v>
      </c>
      <c r="B52" s="20" t="s">
        <v>416</v>
      </c>
      <c r="C52" s="5" t="s">
        <v>88</v>
      </c>
      <c r="D52" s="5" t="s">
        <v>235</v>
      </c>
      <c r="E52" s="24">
        <v>95</v>
      </c>
      <c r="F52" s="24">
        <v>90</v>
      </c>
      <c r="G52" s="24">
        <v>100</v>
      </c>
      <c r="H52" s="24">
        <v>89</v>
      </c>
      <c r="I52" s="24">
        <v>79</v>
      </c>
      <c r="J52" s="24">
        <v>90</v>
      </c>
      <c r="K52" s="24">
        <v>95</v>
      </c>
      <c r="L52" s="24">
        <v>88</v>
      </c>
      <c r="M52" s="24">
        <v>90</v>
      </c>
      <c r="N52" s="24">
        <v>100</v>
      </c>
      <c r="O52" s="24">
        <v>95</v>
      </c>
      <c r="P52" s="24">
        <v>95</v>
      </c>
      <c r="Q52" s="24">
        <v>92.166666666666671</v>
      </c>
    </row>
    <row r="53" spans="1:17" outlineLevel="2" x14ac:dyDescent="0.25">
      <c r="A53" s="103" t="s">
        <v>0</v>
      </c>
      <c r="B53" s="20" t="s">
        <v>416</v>
      </c>
      <c r="C53" s="5" t="s">
        <v>87</v>
      </c>
      <c r="D53" s="5" t="s">
        <v>235</v>
      </c>
      <c r="E53" s="24">
        <v>100</v>
      </c>
      <c r="F53" s="24">
        <v>110</v>
      </c>
      <c r="G53" s="24">
        <v>115</v>
      </c>
      <c r="H53" s="24">
        <v>100</v>
      </c>
      <c r="I53" s="24">
        <v>100</v>
      </c>
      <c r="J53" s="24">
        <v>115</v>
      </c>
      <c r="K53" s="24">
        <v>118</v>
      </c>
      <c r="L53" s="24">
        <v>115</v>
      </c>
      <c r="M53" s="24">
        <v>110</v>
      </c>
      <c r="N53" s="24">
        <v>100</v>
      </c>
      <c r="O53" s="24">
        <v>100</v>
      </c>
      <c r="P53" s="24">
        <v>111</v>
      </c>
      <c r="Q53" s="24">
        <v>107.83333333333333</v>
      </c>
    </row>
    <row r="54" spans="1:17" ht="15.75" outlineLevel="2" thickBot="1" x14ac:dyDescent="0.3">
      <c r="A54" s="598" t="s">
        <v>0</v>
      </c>
      <c r="B54" s="192" t="s">
        <v>416</v>
      </c>
      <c r="C54" s="95" t="s">
        <v>86</v>
      </c>
      <c r="D54" s="95" t="s">
        <v>235</v>
      </c>
      <c r="E54" s="584" t="s">
        <v>145</v>
      </c>
      <c r="F54" s="584" t="s">
        <v>145</v>
      </c>
      <c r="G54" s="584" t="s">
        <v>145</v>
      </c>
      <c r="H54" s="584" t="s">
        <v>145</v>
      </c>
      <c r="I54" s="584" t="s">
        <v>145</v>
      </c>
      <c r="J54" s="584" t="s">
        <v>145</v>
      </c>
      <c r="K54" s="584" t="s">
        <v>145</v>
      </c>
      <c r="L54" s="584" t="s">
        <v>145</v>
      </c>
      <c r="M54" s="584" t="s">
        <v>145</v>
      </c>
      <c r="N54" s="584" t="s">
        <v>145</v>
      </c>
      <c r="O54" s="584" t="s">
        <v>145</v>
      </c>
      <c r="P54" s="584" t="s">
        <v>145</v>
      </c>
      <c r="Q54" s="584" t="s">
        <v>145</v>
      </c>
    </row>
    <row r="55" spans="1:17" ht="15.75" outlineLevel="1" thickBot="1" x14ac:dyDescent="0.3">
      <c r="A55" s="747"/>
      <c r="B55" s="748" t="s">
        <v>572</v>
      </c>
      <c r="C55" s="749"/>
      <c r="D55" s="749"/>
      <c r="E55" s="749">
        <f t="shared" ref="E55:Q55" si="6">SUBTOTAL(1,E48:E54)</f>
        <v>95</v>
      </c>
      <c r="F55" s="749">
        <f t="shared" si="6"/>
        <v>96</v>
      </c>
      <c r="G55" s="749">
        <f t="shared" si="6"/>
        <v>99</v>
      </c>
      <c r="H55" s="749">
        <f t="shared" si="6"/>
        <v>93.8</v>
      </c>
      <c r="I55" s="749">
        <f t="shared" si="6"/>
        <v>91.8</v>
      </c>
      <c r="J55" s="749">
        <f t="shared" si="6"/>
        <v>97</v>
      </c>
      <c r="K55" s="749">
        <f t="shared" si="6"/>
        <v>98.6</v>
      </c>
      <c r="L55" s="749">
        <f t="shared" si="6"/>
        <v>96.6</v>
      </c>
      <c r="M55" s="749">
        <f t="shared" si="6"/>
        <v>96</v>
      </c>
      <c r="N55" s="749">
        <f t="shared" si="6"/>
        <v>96</v>
      </c>
      <c r="O55" s="749">
        <f t="shared" si="6"/>
        <v>95</v>
      </c>
      <c r="P55" s="749">
        <f t="shared" si="6"/>
        <v>97.2</v>
      </c>
      <c r="Q55" s="750">
        <f t="shared" si="6"/>
        <v>96</v>
      </c>
    </row>
    <row r="56" spans="1:17" outlineLevel="2" x14ac:dyDescent="0.25">
      <c r="A56" s="600" t="s">
        <v>0</v>
      </c>
      <c r="B56" s="415" t="s">
        <v>85</v>
      </c>
      <c r="C56" s="77" t="s">
        <v>85</v>
      </c>
      <c r="D56" s="77" t="s">
        <v>235</v>
      </c>
      <c r="E56" s="370">
        <v>100</v>
      </c>
      <c r="F56" s="370">
        <v>100</v>
      </c>
      <c r="G56" s="370">
        <v>100</v>
      </c>
      <c r="H56" s="370">
        <v>100</v>
      </c>
      <c r="I56" s="370">
        <v>100</v>
      </c>
      <c r="J56" s="370">
        <v>100</v>
      </c>
      <c r="K56" s="370">
        <v>100</v>
      </c>
      <c r="L56" s="370">
        <v>100</v>
      </c>
      <c r="M56" s="370">
        <v>100</v>
      </c>
      <c r="N56" s="370">
        <v>100</v>
      </c>
      <c r="O56" s="370">
        <v>100</v>
      </c>
      <c r="P56" s="370">
        <v>100</v>
      </c>
      <c r="Q56" s="370">
        <v>100</v>
      </c>
    </row>
    <row r="57" spans="1:17" ht="15.75" outlineLevel="2" thickBot="1" x14ac:dyDescent="0.3">
      <c r="A57" s="598" t="s">
        <v>0</v>
      </c>
      <c r="B57" s="192" t="s">
        <v>85</v>
      </c>
      <c r="C57" s="95" t="s">
        <v>84</v>
      </c>
      <c r="D57" s="95" t="s">
        <v>235</v>
      </c>
      <c r="E57" s="584">
        <v>80</v>
      </c>
      <c r="F57" s="584">
        <v>70</v>
      </c>
      <c r="G57" s="584">
        <v>70</v>
      </c>
      <c r="H57" s="584">
        <v>80</v>
      </c>
      <c r="I57" s="584">
        <v>75</v>
      </c>
      <c r="J57" s="584">
        <v>80</v>
      </c>
      <c r="K57" s="584">
        <v>80</v>
      </c>
      <c r="L57" s="584">
        <v>80</v>
      </c>
      <c r="M57" s="584">
        <v>80</v>
      </c>
      <c r="N57" s="584">
        <v>80</v>
      </c>
      <c r="O57" s="584">
        <v>70</v>
      </c>
      <c r="P57" s="584">
        <v>70</v>
      </c>
      <c r="Q57" s="584">
        <v>76.25</v>
      </c>
    </row>
    <row r="58" spans="1:17" ht="15.75" outlineLevel="1" thickBot="1" x14ac:dyDescent="0.3">
      <c r="A58" s="747"/>
      <c r="B58" s="748" t="s">
        <v>581</v>
      </c>
      <c r="C58" s="749"/>
      <c r="D58" s="749"/>
      <c r="E58" s="749">
        <f t="shared" ref="E58:Q58" si="7">SUBTOTAL(1,E56:E57)</f>
        <v>90</v>
      </c>
      <c r="F58" s="749">
        <f t="shared" si="7"/>
        <v>85</v>
      </c>
      <c r="G58" s="749">
        <f t="shared" si="7"/>
        <v>85</v>
      </c>
      <c r="H58" s="749">
        <f t="shared" si="7"/>
        <v>90</v>
      </c>
      <c r="I58" s="749">
        <f t="shared" si="7"/>
        <v>87.5</v>
      </c>
      <c r="J58" s="749">
        <f t="shared" si="7"/>
        <v>90</v>
      </c>
      <c r="K58" s="749">
        <f t="shared" si="7"/>
        <v>90</v>
      </c>
      <c r="L58" s="749">
        <f t="shared" si="7"/>
        <v>90</v>
      </c>
      <c r="M58" s="749">
        <f t="shared" si="7"/>
        <v>90</v>
      </c>
      <c r="N58" s="749">
        <f t="shared" si="7"/>
        <v>90</v>
      </c>
      <c r="O58" s="749">
        <f t="shared" si="7"/>
        <v>85</v>
      </c>
      <c r="P58" s="749">
        <f t="shared" si="7"/>
        <v>85</v>
      </c>
      <c r="Q58" s="750">
        <f t="shared" si="7"/>
        <v>88.125</v>
      </c>
    </row>
    <row r="59" spans="1:17" outlineLevel="2" x14ac:dyDescent="0.25">
      <c r="A59" s="600" t="s">
        <v>0</v>
      </c>
      <c r="B59" s="415" t="s">
        <v>420</v>
      </c>
      <c r="C59" s="77" t="s">
        <v>83</v>
      </c>
      <c r="D59" s="77" t="s">
        <v>235</v>
      </c>
      <c r="E59" s="370">
        <v>100</v>
      </c>
      <c r="F59" s="370">
        <v>100</v>
      </c>
      <c r="G59" s="370">
        <v>100</v>
      </c>
      <c r="H59" s="370">
        <v>100</v>
      </c>
      <c r="I59" s="370">
        <v>100</v>
      </c>
      <c r="J59" s="370">
        <v>100</v>
      </c>
      <c r="K59" s="370">
        <v>100</v>
      </c>
      <c r="L59" s="370">
        <v>100</v>
      </c>
      <c r="M59" s="370">
        <v>100</v>
      </c>
      <c r="N59" s="370">
        <v>100</v>
      </c>
      <c r="O59" s="370">
        <v>100</v>
      </c>
      <c r="P59" s="370">
        <v>100</v>
      </c>
      <c r="Q59" s="370">
        <v>100</v>
      </c>
    </row>
    <row r="60" spans="1:17" outlineLevel="2" x14ac:dyDescent="0.25">
      <c r="A60" s="103" t="s">
        <v>0</v>
      </c>
      <c r="B60" s="20" t="s">
        <v>420</v>
      </c>
      <c r="C60" s="5" t="s">
        <v>17</v>
      </c>
      <c r="D60" s="5" t="s">
        <v>235</v>
      </c>
      <c r="E60" s="24" t="s">
        <v>145</v>
      </c>
      <c r="F60" s="24" t="s">
        <v>145</v>
      </c>
      <c r="G60" s="24" t="s">
        <v>145</v>
      </c>
      <c r="H60" s="24" t="s">
        <v>145</v>
      </c>
      <c r="I60" s="24" t="s">
        <v>145</v>
      </c>
      <c r="J60" s="24" t="s">
        <v>145</v>
      </c>
      <c r="K60" s="24" t="s">
        <v>145</v>
      </c>
      <c r="L60" s="24" t="s">
        <v>145</v>
      </c>
      <c r="M60" s="24" t="s">
        <v>145</v>
      </c>
      <c r="N60" s="24" t="s">
        <v>145</v>
      </c>
      <c r="O60" s="24" t="s">
        <v>145</v>
      </c>
      <c r="P60" s="24" t="s">
        <v>145</v>
      </c>
      <c r="Q60" s="24" t="s">
        <v>145</v>
      </c>
    </row>
    <row r="61" spans="1:17" outlineLevel="2" x14ac:dyDescent="0.25">
      <c r="A61" s="103" t="s">
        <v>0</v>
      </c>
      <c r="B61" s="20" t="s">
        <v>420</v>
      </c>
      <c r="C61" s="5" t="s">
        <v>82</v>
      </c>
      <c r="D61" s="5" t="s">
        <v>235</v>
      </c>
      <c r="E61" s="24">
        <v>110</v>
      </c>
      <c r="F61" s="24">
        <v>110</v>
      </c>
      <c r="G61" s="24">
        <v>110</v>
      </c>
      <c r="H61" s="24">
        <v>110</v>
      </c>
      <c r="I61" s="24">
        <v>110</v>
      </c>
      <c r="J61" s="24">
        <v>110</v>
      </c>
      <c r="K61" s="24">
        <v>110</v>
      </c>
      <c r="L61" s="24">
        <v>110</v>
      </c>
      <c r="M61" s="24">
        <v>110</v>
      </c>
      <c r="N61" s="24">
        <v>110</v>
      </c>
      <c r="O61" s="24">
        <v>110</v>
      </c>
      <c r="P61" s="24">
        <v>110</v>
      </c>
      <c r="Q61" s="24">
        <v>110</v>
      </c>
    </row>
    <row r="62" spans="1:17" outlineLevel="2" x14ac:dyDescent="0.25">
      <c r="A62" s="103" t="s">
        <v>0</v>
      </c>
      <c r="B62" s="20" t="s">
        <v>420</v>
      </c>
      <c r="C62" s="5" t="s">
        <v>78</v>
      </c>
      <c r="D62" s="5" t="s">
        <v>235</v>
      </c>
      <c r="E62" s="24" t="s">
        <v>145</v>
      </c>
      <c r="F62" s="24" t="s">
        <v>145</v>
      </c>
      <c r="G62" s="24" t="s">
        <v>145</v>
      </c>
      <c r="H62" s="24" t="s">
        <v>145</v>
      </c>
      <c r="I62" s="24" t="s">
        <v>145</v>
      </c>
      <c r="J62" s="24" t="s">
        <v>145</v>
      </c>
      <c r="K62" s="24" t="s">
        <v>145</v>
      </c>
      <c r="L62" s="24" t="s">
        <v>145</v>
      </c>
      <c r="M62" s="24" t="s">
        <v>145</v>
      </c>
      <c r="N62" s="24" t="s">
        <v>145</v>
      </c>
      <c r="O62" s="24" t="s">
        <v>145</v>
      </c>
      <c r="P62" s="24" t="s">
        <v>145</v>
      </c>
      <c r="Q62" s="24" t="s">
        <v>145</v>
      </c>
    </row>
    <row r="63" spans="1:17" outlineLevel="2" x14ac:dyDescent="0.25">
      <c r="A63" s="103" t="s">
        <v>0</v>
      </c>
      <c r="B63" s="20" t="s">
        <v>420</v>
      </c>
      <c r="C63" s="5" t="s">
        <v>77</v>
      </c>
      <c r="D63" s="5" t="s">
        <v>235</v>
      </c>
      <c r="E63" s="24" t="s">
        <v>145</v>
      </c>
      <c r="F63" s="24" t="s">
        <v>145</v>
      </c>
      <c r="G63" s="24" t="s">
        <v>145</v>
      </c>
      <c r="H63" s="24" t="s">
        <v>145</v>
      </c>
      <c r="I63" s="24" t="s">
        <v>145</v>
      </c>
      <c r="J63" s="24" t="s">
        <v>145</v>
      </c>
      <c r="K63" s="24" t="s">
        <v>145</v>
      </c>
      <c r="L63" s="24" t="s">
        <v>145</v>
      </c>
      <c r="M63" s="24" t="s">
        <v>145</v>
      </c>
      <c r="N63" s="24" t="s">
        <v>145</v>
      </c>
      <c r="O63" s="24" t="s">
        <v>145</v>
      </c>
      <c r="P63" s="24" t="s">
        <v>145</v>
      </c>
      <c r="Q63" s="24" t="s">
        <v>145</v>
      </c>
    </row>
    <row r="64" spans="1:17" outlineLevel="2" x14ac:dyDescent="0.25">
      <c r="A64" s="103" t="s">
        <v>0</v>
      </c>
      <c r="B64" s="20" t="s">
        <v>420</v>
      </c>
      <c r="C64" s="5" t="s">
        <v>81</v>
      </c>
      <c r="D64" s="5" t="s">
        <v>235</v>
      </c>
      <c r="E64" s="24">
        <v>85</v>
      </c>
      <c r="F64" s="24">
        <v>80</v>
      </c>
      <c r="G64" s="24">
        <v>88</v>
      </c>
      <c r="H64" s="24">
        <v>90</v>
      </c>
      <c r="I64" s="24">
        <v>95</v>
      </c>
      <c r="J64" s="24">
        <v>90</v>
      </c>
      <c r="K64" s="24">
        <v>90</v>
      </c>
      <c r="L64" s="24">
        <v>95</v>
      </c>
      <c r="M64" s="24">
        <v>95</v>
      </c>
      <c r="N64" s="24">
        <v>90</v>
      </c>
      <c r="O64" s="24">
        <v>90</v>
      </c>
      <c r="P64" s="24">
        <v>90</v>
      </c>
      <c r="Q64" s="24">
        <v>89.833333333333329</v>
      </c>
    </row>
    <row r="65" spans="1:17" outlineLevel="2" x14ac:dyDescent="0.25">
      <c r="A65" s="103" t="s">
        <v>0</v>
      </c>
      <c r="B65" s="20" t="s">
        <v>420</v>
      </c>
      <c r="C65" s="5" t="s">
        <v>80</v>
      </c>
      <c r="D65" s="5" t="s">
        <v>235</v>
      </c>
      <c r="E65" s="24">
        <v>80</v>
      </c>
      <c r="F65" s="24">
        <v>75</v>
      </c>
      <c r="G65" s="24">
        <v>90</v>
      </c>
      <c r="H65" s="24">
        <v>90</v>
      </c>
      <c r="I65" s="24">
        <v>90</v>
      </c>
      <c r="J65" s="24">
        <v>85</v>
      </c>
      <c r="K65" s="24">
        <v>90</v>
      </c>
      <c r="L65" s="24">
        <v>90</v>
      </c>
      <c r="M65" s="24">
        <v>95</v>
      </c>
      <c r="N65" s="24">
        <v>96</v>
      </c>
      <c r="O65" s="24">
        <v>90</v>
      </c>
      <c r="P65" s="24">
        <v>90</v>
      </c>
      <c r="Q65" s="24">
        <v>88.416666666666671</v>
      </c>
    </row>
    <row r="66" spans="1:17" outlineLevel="2" x14ac:dyDescent="0.25">
      <c r="A66" s="103" t="s">
        <v>0</v>
      </c>
      <c r="B66" s="20" t="s">
        <v>420</v>
      </c>
      <c r="C66" s="5" t="s">
        <v>16</v>
      </c>
      <c r="D66" s="5" t="s">
        <v>235</v>
      </c>
      <c r="E66" s="24">
        <v>90</v>
      </c>
      <c r="F66" s="24">
        <v>90</v>
      </c>
      <c r="G66" s="24">
        <v>90</v>
      </c>
      <c r="H66" s="24">
        <v>95</v>
      </c>
      <c r="I66" s="24">
        <v>100</v>
      </c>
      <c r="J66" s="24">
        <v>90</v>
      </c>
      <c r="K66" s="24">
        <v>90</v>
      </c>
      <c r="L66" s="24">
        <v>110</v>
      </c>
      <c r="M66" s="24">
        <v>100</v>
      </c>
      <c r="N66" s="24">
        <v>90</v>
      </c>
      <c r="O66" s="24">
        <v>90</v>
      </c>
      <c r="P66" s="24">
        <v>90</v>
      </c>
      <c r="Q66" s="24">
        <v>93.75</v>
      </c>
    </row>
    <row r="67" spans="1:17" outlineLevel="2" x14ac:dyDescent="0.25">
      <c r="A67" s="103" t="s">
        <v>0</v>
      </c>
      <c r="B67" s="20" t="s">
        <v>420</v>
      </c>
      <c r="C67" s="5" t="s">
        <v>15</v>
      </c>
      <c r="D67" s="5" t="s">
        <v>235</v>
      </c>
      <c r="E67" s="24">
        <v>90</v>
      </c>
      <c r="F67" s="24">
        <v>95</v>
      </c>
      <c r="G67" s="24">
        <v>100</v>
      </c>
      <c r="H67" s="24">
        <v>100</v>
      </c>
      <c r="I67" s="24">
        <v>105</v>
      </c>
      <c r="J67" s="24">
        <v>95</v>
      </c>
      <c r="K67" s="24">
        <v>90</v>
      </c>
      <c r="L67" s="24">
        <v>85</v>
      </c>
      <c r="M67" s="24">
        <v>90</v>
      </c>
      <c r="N67" s="24">
        <v>90</v>
      </c>
      <c r="O67" s="24">
        <v>95</v>
      </c>
      <c r="P67" s="24">
        <v>95</v>
      </c>
      <c r="Q67" s="24">
        <v>94.166666666666671</v>
      </c>
    </row>
    <row r="68" spans="1:17" ht="15.75" outlineLevel="2" thickBot="1" x14ac:dyDescent="0.3">
      <c r="A68" s="598" t="s">
        <v>0</v>
      </c>
      <c r="B68" s="192" t="s">
        <v>420</v>
      </c>
      <c r="C68" s="95" t="s">
        <v>79</v>
      </c>
      <c r="D68" s="95" t="s">
        <v>235</v>
      </c>
      <c r="E68" s="584">
        <v>95</v>
      </c>
      <c r="F68" s="584">
        <v>84</v>
      </c>
      <c r="G68" s="584">
        <v>92</v>
      </c>
      <c r="H68" s="584">
        <v>86</v>
      </c>
      <c r="I68" s="584">
        <v>87</v>
      </c>
      <c r="J68" s="584">
        <v>86</v>
      </c>
      <c r="K68" s="584">
        <v>82</v>
      </c>
      <c r="L68" s="584">
        <v>81</v>
      </c>
      <c r="M68" s="584">
        <v>85</v>
      </c>
      <c r="N68" s="584">
        <v>88</v>
      </c>
      <c r="O68" s="584">
        <v>90</v>
      </c>
      <c r="P68" s="584">
        <v>92</v>
      </c>
      <c r="Q68" s="584">
        <v>87.333333333333329</v>
      </c>
    </row>
    <row r="69" spans="1:17" ht="15.75" outlineLevel="1" thickBot="1" x14ac:dyDescent="0.3">
      <c r="A69" s="747"/>
      <c r="B69" s="748" t="s">
        <v>576</v>
      </c>
      <c r="C69" s="749"/>
      <c r="D69" s="749"/>
      <c r="E69" s="749">
        <f t="shared" ref="E69:Q69" si="8">SUBTOTAL(1,E59:E68)</f>
        <v>92.857142857142861</v>
      </c>
      <c r="F69" s="749">
        <f t="shared" si="8"/>
        <v>90.571428571428569</v>
      </c>
      <c r="G69" s="749">
        <f t="shared" si="8"/>
        <v>95.714285714285708</v>
      </c>
      <c r="H69" s="749">
        <f t="shared" si="8"/>
        <v>95.857142857142861</v>
      </c>
      <c r="I69" s="749">
        <f t="shared" si="8"/>
        <v>98.142857142857139</v>
      </c>
      <c r="J69" s="749">
        <f t="shared" si="8"/>
        <v>93.714285714285708</v>
      </c>
      <c r="K69" s="749">
        <f t="shared" si="8"/>
        <v>93.142857142857139</v>
      </c>
      <c r="L69" s="749">
        <f t="shared" si="8"/>
        <v>95.857142857142861</v>
      </c>
      <c r="M69" s="749">
        <f t="shared" si="8"/>
        <v>96.428571428571431</v>
      </c>
      <c r="N69" s="749">
        <f t="shared" si="8"/>
        <v>94.857142857142861</v>
      </c>
      <c r="O69" s="749">
        <f t="shared" si="8"/>
        <v>95</v>
      </c>
      <c r="P69" s="749">
        <f t="shared" si="8"/>
        <v>95.285714285714292</v>
      </c>
      <c r="Q69" s="750">
        <f t="shared" si="8"/>
        <v>94.785714285714292</v>
      </c>
    </row>
    <row r="70" spans="1:17" outlineLevel="2" x14ac:dyDescent="0.25">
      <c r="A70" s="600" t="s">
        <v>0</v>
      </c>
      <c r="B70" s="415" t="s">
        <v>422</v>
      </c>
      <c r="C70" s="77" t="s">
        <v>76</v>
      </c>
      <c r="D70" s="77" t="s">
        <v>235</v>
      </c>
      <c r="E70" s="370">
        <v>80</v>
      </c>
      <c r="F70" s="370">
        <v>80</v>
      </c>
      <c r="G70" s="370">
        <v>90</v>
      </c>
      <c r="H70" s="370">
        <v>85</v>
      </c>
      <c r="I70" s="370">
        <v>80</v>
      </c>
      <c r="J70" s="370">
        <v>80</v>
      </c>
      <c r="K70" s="370">
        <v>90</v>
      </c>
      <c r="L70" s="370">
        <v>85</v>
      </c>
      <c r="M70" s="370">
        <v>80</v>
      </c>
      <c r="N70" s="370">
        <v>80</v>
      </c>
      <c r="O70" s="370">
        <v>80</v>
      </c>
      <c r="P70" s="370">
        <v>70</v>
      </c>
      <c r="Q70" s="370">
        <v>81.666666666666671</v>
      </c>
    </row>
    <row r="71" spans="1:17" outlineLevel="2" x14ac:dyDescent="0.25">
      <c r="A71" s="103" t="s">
        <v>0</v>
      </c>
      <c r="B71" s="20" t="s">
        <v>422</v>
      </c>
      <c r="C71" s="5" t="s">
        <v>75</v>
      </c>
      <c r="D71" s="5" t="s">
        <v>235</v>
      </c>
      <c r="E71" s="24">
        <v>80</v>
      </c>
      <c r="F71" s="24">
        <v>80</v>
      </c>
      <c r="G71" s="24">
        <v>80</v>
      </c>
      <c r="H71" s="24">
        <v>80</v>
      </c>
      <c r="I71" s="24">
        <v>80</v>
      </c>
      <c r="J71" s="24">
        <v>80</v>
      </c>
      <c r="K71" s="24">
        <v>80</v>
      </c>
      <c r="L71" s="24">
        <v>80</v>
      </c>
      <c r="M71" s="24">
        <v>80</v>
      </c>
      <c r="N71" s="24">
        <v>80</v>
      </c>
      <c r="O71" s="24">
        <v>80</v>
      </c>
      <c r="P71" s="24">
        <v>80</v>
      </c>
      <c r="Q71" s="24">
        <v>80</v>
      </c>
    </row>
    <row r="72" spans="1:17" outlineLevel="2" x14ac:dyDescent="0.25">
      <c r="A72" s="103" t="s">
        <v>0</v>
      </c>
      <c r="B72" s="20" t="s">
        <v>422</v>
      </c>
      <c r="C72" s="5" t="s">
        <v>74</v>
      </c>
      <c r="D72" s="5" t="s">
        <v>235</v>
      </c>
      <c r="E72" s="24">
        <v>95</v>
      </c>
      <c r="F72" s="24">
        <v>95</v>
      </c>
      <c r="G72" s="24">
        <v>95</v>
      </c>
      <c r="H72" s="24">
        <v>95</v>
      </c>
      <c r="I72" s="24">
        <v>95</v>
      </c>
      <c r="J72" s="24">
        <v>95</v>
      </c>
      <c r="K72" s="24">
        <v>95</v>
      </c>
      <c r="L72" s="24">
        <v>95</v>
      </c>
      <c r="M72" s="24">
        <v>95</v>
      </c>
      <c r="N72" s="24">
        <v>95</v>
      </c>
      <c r="O72" s="24">
        <v>95</v>
      </c>
      <c r="P72" s="24">
        <v>95</v>
      </c>
      <c r="Q72" s="24">
        <v>95</v>
      </c>
    </row>
    <row r="73" spans="1:17" outlineLevel="2" x14ac:dyDescent="0.25">
      <c r="A73" s="103" t="s">
        <v>0</v>
      </c>
      <c r="B73" s="20" t="s">
        <v>422</v>
      </c>
      <c r="C73" s="5" t="s">
        <v>73</v>
      </c>
      <c r="D73" s="5" t="s">
        <v>235</v>
      </c>
      <c r="E73" s="24">
        <v>80</v>
      </c>
      <c r="F73" s="24">
        <v>80</v>
      </c>
      <c r="G73" s="24">
        <v>80</v>
      </c>
      <c r="H73" s="24">
        <v>80</v>
      </c>
      <c r="I73" s="24">
        <v>80</v>
      </c>
      <c r="J73" s="24">
        <v>80</v>
      </c>
      <c r="K73" s="24">
        <v>80</v>
      </c>
      <c r="L73" s="24">
        <v>80</v>
      </c>
      <c r="M73" s="24">
        <v>80</v>
      </c>
      <c r="N73" s="24">
        <v>80</v>
      </c>
      <c r="O73" s="24">
        <v>80</v>
      </c>
      <c r="P73" s="24">
        <v>80</v>
      </c>
      <c r="Q73" s="24">
        <v>80</v>
      </c>
    </row>
    <row r="74" spans="1:17" outlineLevel="2" x14ac:dyDescent="0.25">
      <c r="A74" s="103" t="s">
        <v>0</v>
      </c>
      <c r="B74" s="20" t="s">
        <v>422</v>
      </c>
      <c r="C74" s="5" t="s">
        <v>72</v>
      </c>
      <c r="D74" s="5" t="s">
        <v>235</v>
      </c>
      <c r="E74" s="24" t="s">
        <v>145</v>
      </c>
      <c r="F74" s="24" t="s">
        <v>145</v>
      </c>
      <c r="G74" s="24" t="s">
        <v>145</v>
      </c>
      <c r="H74" s="24" t="s">
        <v>145</v>
      </c>
      <c r="I74" s="24" t="s">
        <v>145</v>
      </c>
      <c r="J74" s="24" t="s">
        <v>145</v>
      </c>
      <c r="K74" s="24" t="s">
        <v>145</v>
      </c>
      <c r="L74" s="24" t="s">
        <v>145</v>
      </c>
      <c r="M74" s="24" t="s">
        <v>145</v>
      </c>
      <c r="N74" s="24" t="s">
        <v>145</v>
      </c>
      <c r="O74" s="24" t="s">
        <v>145</v>
      </c>
      <c r="P74" s="24" t="s">
        <v>145</v>
      </c>
      <c r="Q74" s="24" t="s">
        <v>145</v>
      </c>
    </row>
    <row r="75" spans="1:17" outlineLevel="2" x14ac:dyDescent="0.25">
      <c r="A75" s="103" t="s">
        <v>0</v>
      </c>
      <c r="B75" s="20" t="s">
        <v>422</v>
      </c>
      <c r="C75" s="5" t="s">
        <v>71</v>
      </c>
      <c r="D75" s="5" t="s">
        <v>235</v>
      </c>
      <c r="E75" s="24">
        <v>75</v>
      </c>
      <c r="F75" s="24">
        <v>81</v>
      </c>
      <c r="G75" s="24">
        <v>80</v>
      </c>
      <c r="H75" s="24">
        <v>84</v>
      </c>
      <c r="I75" s="24">
        <v>76</v>
      </c>
      <c r="J75" s="24">
        <v>73</v>
      </c>
      <c r="K75" s="24">
        <v>75</v>
      </c>
      <c r="L75" s="24">
        <v>79</v>
      </c>
      <c r="M75" s="24">
        <v>71</v>
      </c>
      <c r="N75" s="24">
        <v>75</v>
      </c>
      <c r="O75" s="24">
        <v>73</v>
      </c>
      <c r="P75" s="24">
        <v>82</v>
      </c>
      <c r="Q75" s="24">
        <v>77</v>
      </c>
    </row>
    <row r="76" spans="1:17" outlineLevel="2" x14ac:dyDescent="0.25">
      <c r="A76" s="103" t="s">
        <v>0</v>
      </c>
      <c r="B76" s="20" t="s">
        <v>422</v>
      </c>
      <c r="C76" s="5" t="s">
        <v>70</v>
      </c>
      <c r="D76" s="5" t="s">
        <v>235</v>
      </c>
      <c r="E76" s="24">
        <v>100</v>
      </c>
      <c r="F76" s="24">
        <v>100</v>
      </c>
      <c r="G76" s="24">
        <v>100</v>
      </c>
      <c r="H76" s="24">
        <v>100</v>
      </c>
      <c r="I76" s="24">
        <v>100</v>
      </c>
      <c r="J76" s="24">
        <v>100</v>
      </c>
      <c r="K76" s="24">
        <v>100</v>
      </c>
      <c r="L76" s="24">
        <v>100</v>
      </c>
      <c r="M76" s="24">
        <v>100</v>
      </c>
      <c r="N76" s="24">
        <v>100</v>
      </c>
      <c r="O76" s="24">
        <v>100</v>
      </c>
      <c r="P76" s="24">
        <v>100</v>
      </c>
      <c r="Q76" s="24">
        <v>100</v>
      </c>
    </row>
    <row r="77" spans="1:17" ht="15.75" outlineLevel="2" thickBot="1" x14ac:dyDescent="0.3">
      <c r="A77" s="598" t="s">
        <v>0</v>
      </c>
      <c r="B77" s="192" t="s">
        <v>422</v>
      </c>
      <c r="C77" s="95" t="s">
        <v>14</v>
      </c>
      <c r="D77" s="95" t="s">
        <v>235</v>
      </c>
      <c r="E77" s="584">
        <v>110</v>
      </c>
      <c r="F77" s="584">
        <v>125</v>
      </c>
      <c r="G77" s="584">
        <v>100</v>
      </c>
      <c r="H77" s="584">
        <v>115</v>
      </c>
      <c r="I77" s="584">
        <v>100</v>
      </c>
      <c r="J77" s="584">
        <v>120</v>
      </c>
      <c r="K77" s="584">
        <v>95</v>
      </c>
      <c r="L77" s="584">
        <v>120</v>
      </c>
      <c r="M77" s="584">
        <v>110</v>
      </c>
      <c r="N77" s="584">
        <v>110</v>
      </c>
      <c r="O77" s="584">
        <v>100</v>
      </c>
      <c r="P77" s="584">
        <v>120</v>
      </c>
      <c r="Q77" s="584">
        <v>110.41666666666667</v>
      </c>
    </row>
    <row r="78" spans="1:17" ht="15.75" outlineLevel="1" thickBot="1" x14ac:dyDescent="0.3">
      <c r="A78" s="747"/>
      <c r="B78" s="748" t="s">
        <v>579</v>
      </c>
      <c r="C78" s="749"/>
      <c r="D78" s="749"/>
      <c r="E78" s="749">
        <f t="shared" ref="E78:Q78" si="9">SUBTOTAL(1,E70:E77)</f>
        <v>88.571428571428569</v>
      </c>
      <c r="F78" s="749">
        <f t="shared" si="9"/>
        <v>91.571428571428569</v>
      </c>
      <c r="G78" s="749">
        <f t="shared" si="9"/>
        <v>89.285714285714292</v>
      </c>
      <c r="H78" s="749">
        <f t="shared" si="9"/>
        <v>91.285714285714292</v>
      </c>
      <c r="I78" s="749">
        <f t="shared" si="9"/>
        <v>87.285714285714292</v>
      </c>
      <c r="J78" s="749">
        <f t="shared" si="9"/>
        <v>89.714285714285708</v>
      </c>
      <c r="K78" s="749">
        <f t="shared" si="9"/>
        <v>87.857142857142861</v>
      </c>
      <c r="L78" s="749">
        <f t="shared" si="9"/>
        <v>91.285714285714292</v>
      </c>
      <c r="M78" s="749">
        <f t="shared" si="9"/>
        <v>88</v>
      </c>
      <c r="N78" s="749">
        <f t="shared" si="9"/>
        <v>88.571428571428569</v>
      </c>
      <c r="O78" s="749">
        <f t="shared" si="9"/>
        <v>86.857142857142861</v>
      </c>
      <c r="P78" s="749">
        <f t="shared" si="9"/>
        <v>89.571428571428569</v>
      </c>
      <c r="Q78" s="750">
        <f t="shared" si="9"/>
        <v>89.154761904761912</v>
      </c>
    </row>
    <row r="79" spans="1:17" outlineLevel="2" x14ac:dyDescent="0.25">
      <c r="A79" s="600" t="s">
        <v>0</v>
      </c>
      <c r="B79" s="415" t="s">
        <v>418</v>
      </c>
      <c r="C79" s="77" t="s">
        <v>60</v>
      </c>
      <c r="D79" s="77" t="s">
        <v>235</v>
      </c>
      <c r="E79" s="370">
        <v>100</v>
      </c>
      <c r="F79" s="370">
        <v>100</v>
      </c>
      <c r="G79" s="370">
        <v>100</v>
      </c>
      <c r="H79" s="370">
        <v>100</v>
      </c>
      <c r="I79" s="370">
        <v>100</v>
      </c>
      <c r="J79" s="370">
        <v>100</v>
      </c>
      <c r="K79" s="370">
        <v>100</v>
      </c>
      <c r="L79" s="370">
        <v>100</v>
      </c>
      <c r="M79" s="370">
        <v>100</v>
      </c>
      <c r="N79" s="370">
        <v>100</v>
      </c>
      <c r="O79" s="370">
        <v>100</v>
      </c>
      <c r="P79" s="370">
        <v>100</v>
      </c>
      <c r="Q79" s="370">
        <v>100</v>
      </c>
    </row>
    <row r="80" spans="1:17" outlineLevel="2" x14ac:dyDescent="0.25">
      <c r="A80" s="103" t="s">
        <v>0</v>
      </c>
      <c r="B80" s="20" t="s">
        <v>418</v>
      </c>
      <c r="C80" s="5" t="s">
        <v>61</v>
      </c>
      <c r="D80" s="5" t="s">
        <v>235</v>
      </c>
      <c r="E80" s="24" t="s">
        <v>145</v>
      </c>
      <c r="F80" s="24" t="s">
        <v>145</v>
      </c>
      <c r="G80" s="24" t="s">
        <v>145</v>
      </c>
      <c r="H80" s="24" t="s">
        <v>145</v>
      </c>
      <c r="I80" s="24" t="s">
        <v>145</v>
      </c>
      <c r="J80" s="24" t="s">
        <v>145</v>
      </c>
      <c r="K80" s="24" t="s">
        <v>145</v>
      </c>
      <c r="L80" s="24" t="s">
        <v>145</v>
      </c>
      <c r="M80" s="24" t="s">
        <v>145</v>
      </c>
      <c r="N80" s="24" t="s">
        <v>145</v>
      </c>
      <c r="O80" s="24" t="s">
        <v>145</v>
      </c>
      <c r="P80" s="24" t="s">
        <v>145</v>
      </c>
      <c r="Q80" s="24" t="s">
        <v>145</v>
      </c>
    </row>
    <row r="81" spans="1:17" outlineLevel="2" x14ac:dyDescent="0.25">
      <c r="A81" s="103" t="s">
        <v>0</v>
      </c>
      <c r="B81" s="20" t="s">
        <v>418</v>
      </c>
      <c r="C81" s="5" t="s">
        <v>62</v>
      </c>
      <c r="D81" s="5" t="s">
        <v>235</v>
      </c>
      <c r="E81" s="24" t="s">
        <v>145</v>
      </c>
      <c r="F81" s="24" t="s">
        <v>145</v>
      </c>
      <c r="G81" s="24" t="s">
        <v>145</v>
      </c>
      <c r="H81" s="24" t="s">
        <v>145</v>
      </c>
      <c r="I81" s="24" t="s">
        <v>145</v>
      </c>
      <c r="J81" s="24" t="s">
        <v>145</v>
      </c>
      <c r="K81" s="24" t="s">
        <v>145</v>
      </c>
      <c r="L81" s="24" t="s">
        <v>145</v>
      </c>
      <c r="M81" s="24" t="s">
        <v>145</v>
      </c>
      <c r="N81" s="24" t="s">
        <v>145</v>
      </c>
      <c r="O81" s="24" t="s">
        <v>145</v>
      </c>
      <c r="P81" s="24" t="s">
        <v>145</v>
      </c>
      <c r="Q81" s="24" t="s">
        <v>145</v>
      </c>
    </row>
    <row r="82" spans="1:17" outlineLevel="2" x14ac:dyDescent="0.25">
      <c r="A82" s="103" t="s">
        <v>0</v>
      </c>
      <c r="B82" s="20" t="s">
        <v>418</v>
      </c>
      <c r="C82" s="5" t="s">
        <v>63</v>
      </c>
      <c r="D82" s="5" t="s">
        <v>235</v>
      </c>
      <c r="E82" s="24">
        <v>100</v>
      </c>
      <c r="F82" s="24">
        <v>90</v>
      </c>
      <c r="G82" s="24">
        <v>90</v>
      </c>
      <c r="H82" s="24">
        <v>90</v>
      </c>
      <c r="I82" s="24">
        <v>90</v>
      </c>
      <c r="J82" s="24">
        <v>100</v>
      </c>
      <c r="K82" s="24">
        <v>100</v>
      </c>
      <c r="L82" s="24">
        <v>90</v>
      </c>
      <c r="M82" s="24">
        <v>90</v>
      </c>
      <c r="N82" s="24">
        <v>100</v>
      </c>
      <c r="O82" s="24">
        <v>100</v>
      </c>
      <c r="P82" s="24">
        <v>100</v>
      </c>
      <c r="Q82" s="24">
        <v>95</v>
      </c>
    </row>
    <row r="83" spans="1:17" outlineLevel="2" x14ac:dyDescent="0.25">
      <c r="A83" s="103" t="s">
        <v>0</v>
      </c>
      <c r="B83" s="20" t="s">
        <v>418</v>
      </c>
      <c r="C83" s="5" t="s">
        <v>64</v>
      </c>
      <c r="D83" s="5" t="s">
        <v>235</v>
      </c>
      <c r="E83" s="24" t="s">
        <v>145</v>
      </c>
      <c r="F83" s="24" t="s">
        <v>145</v>
      </c>
      <c r="G83" s="24" t="s">
        <v>145</v>
      </c>
      <c r="H83" s="24" t="s">
        <v>145</v>
      </c>
      <c r="I83" s="24" t="s">
        <v>145</v>
      </c>
      <c r="J83" s="24" t="s">
        <v>145</v>
      </c>
      <c r="K83" s="24" t="s">
        <v>145</v>
      </c>
      <c r="L83" s="24" t="s">
        <v>145</v>
      </c>
      <c r="M83" s="24" t="s">
        <v>145</v>
      </c>
      <c r="N83" s="24" t="s">
        <v>145</v>
      </c>
      <c r="O83" s="24" t="s">
        <v>145</v>
      </c>
      <c r="P83" s="24" t="s">
        <v>145</v>
      </c>
      <c r="Q83" s="24" t="s">
        <v>145</v>
      </c>
    </row>
    <row r="84" spans="1:17" outlineLevel="2" x14ac:dyDescent="0.25">
      <c r="A84" s="103" t="s">
        <v>0</v>
      </c>
      <c r="B84" s="20" t="s">
        <v>418</v>
      </c>
      <c r="C84" s="5" t="s">
        <v>65</v>
      </c>
      <c r="D84" s="5" t="s">
        <v>235</v>
      </c>
      <c r="E84" s="24">
        <v>100</v>
      </c>
      <c r="F84" s="24">
        <v>100</v>
      </c>
      <c r="G84" s="24">
        <v>100</v>
      </c>
      <c r="H84" s="24">
        <v>100</v>
      </c>
      <c r="I84" s="24">
        <v>100</v>
      </c>
      <c r="J84" s="24">
        <v>100</v>
      </c>
      <c r="K84" s="24">
        <v>100</v>
      </c>
      <c r="L84" s="24">
        <v>100</v>
      </c>
      <c r="M84" s="24">
        <v>100</v>
      </c>
      <c r="N84" s="24">
        <v>100</v>
      </c>
      <c r="O84" s="24">
        <v>100</v>
      </c>
      <c r="P84" s="24">
        <v>100</v>
      </c>
      <c r="Q84" s="24">
        <v>100</v>
      </c>
    </row>
    <row r="85" spans="1:17" outlineLevel="2" x14ac:dyDescent="0.25">
      <c r="A85" s="103" t="s">
        <v>0</v>
      </c>
      <c r="B85" s="20" t="s">
        <v>418</v>
      </c>
      <c r="C85" s="5" t="s">
        <v>66</v>
      </c>
      <c r="D85" s="5" t="s">
        <v>235</v>
      </c>
      <c r="E85" s="24">
        <v>110</v>
      </c>
      <c r="F85" s="24">
        <v>110</v>
      </c>
      <c r="G85" s="24">
        <v>110</v>
      </c>
      <c r="H85" s="24">
        <v>110</v>
      </c>
      <c r="I85" s="24">
        <v>110</v>
      </c>
      <c r="J85" s="24">
        <v>110</v>
      </c>
      <c r="K85" s="24">
        <v>110</v>
      </c>
      <c r="L85" s="24">
        <v>110</v>
      </c>
      <c r="M85" s="24">
        <v>110</v>
      </c>
      <c r="N85" s="24">
        <v>110</v>
      </c>
      <c r="O85" s="24">
        <v>110</v>
      </c>
      <c r="P85" s="24">
        <v>110</v>
      </c>
      <c r="Q85" s="24">
        <v>110</v>
      </c>
    </row>
    <row r="86" spans="1:17" outlineLevel="2" x14ac:dyDescent="0.25">
      <c r="A86" s="103" t="s">
        <v>0</v>
      </c>
      <c r="B86" s="20" t="s">
        <v>418</v>
      </c>
      <c r="C86" s="5" t="s">
        <v>67</v>
      </c>
      <c r="D86" s="5" t="s">
        <v>235</v>
      </c>
      <c r="E86" s="24" t="s">
        <v>145</v>
      </c>
      <c r="F86" s="24" t="s">
        <v>145</v>
      </c>
      <c r="G86" s="24" t="s">
        <v>145</v>
      </c>
      <c r="H86" s="24" t="s">
        <v>145</v>
      </c>
      <c r="I86" s="24" t="s">
        <v>145</v>
      </c>
      <c r="J86" s="24" t="s">
        <v>145</v>
      </c>
      <c r="K86" s="24" t="s">
        <v>145</v>
      </c>
      <c r="L86" s="24" t="s">
        <v>145</v>
      </c>
      <c r="M86" s="24" t="s">
        <v>145</v>
      </c>
      <c r="N86" s="24" t="s">
        <v>145</v>
      </c>
      <c r="O86" s="24" t="s">
        <v>145</v>
      </c>
      <c r="P86" s="24" t="s">
        <v>145</v>
      </c>
      <c r="Q86" s="24" t="s">
        <v>145</v>
      </c>
    </row>
    <row r="87" spans="1:17" outlineLevel="2" x14ac:dyDescent="0.25">
      <c r="A87" s="103" t="s">
        <v>0</v>
      </c>
      <c r="B87" s="20" t="s">
        <v>418</v>
      </c>
      <c r="C87" s="5" t="s">
        <v>68</v>
      </c>
      <c r="D87" s="5" t="s">
        <v>235</v>
      </c>
      <c r="E87" s="24">
        <v>95</v>
      </c>
      <c r="F87" s="24">
        <v>94</v>
      </c>
      <c r="G87" s="24">
        <v>94</v>
      </c>
      <c r="H87" s="24">
        <v>94</v>
      </c>
      <c r="I87" s="24">
        <v>96</v>
      </c>
      <c r="J87" s="24">
        <v>95</v>
      </c>
      <c r="K87" s="24">
        <v>95</v>
      </c>
      <c r="L87" s="24">
        <v>93</v>
      </c>
      <c r="M87" s="24">
        <v>94</v>
      </c>
      <c r="N87" s="24">
        <v>95</v>
      </c>
      <c r="O87" s="24">
        <v>95</v>
      </c>
      <c r="P87" s="24">
        <v>95</v>
      </c>
      <c r="Q87" s="24">
        <v>94.583333333333329</v>
      </c>
    </row>
    <row r="88" spans="1:17" outlineLevel="2" x14ac:dyDescent="0.25">
      <c r="A88" s="103" t="s">
        <v>0</v>
      </c>
      <c r="B88" s="20" t="s">
        <v>418</v>
      </c>
      <c r="C88" s="5" t="s">
        <v>13</v>
      </c>
      <c r="D88" s="5" t="s">
        <v>235</v>
      </c>
      <c r="E88" s="24" t="s">
        <v>145</v>
      </c>
      <c r="F88" s="24" t="s">
        <v>145</v>
      </c>
      <c r="G88" s="24" t="s">
        <v>145</v>
      </c>
      <c r="H88" s="24" t="s">
        <v>145</v>
      </c>
      <c r="I88" s="24" t="s">
        <v>145</v>
      </c>
      <c r="J88" s="24" t="s">
        <v>145</v>
      </c>
      <c r="K88" s="24" t="s">
        <v>145</v>
      </c>
      <c r="L88" s="24" t="s">
        <v>145</v>
      </c>
      <c r="M88" s="24" t="s">
        <v>145</v>
      </c>
      <c r="N88" s="24" t="s">
        <v>145</v>
      </c>
      <c r="O88" s="24" t="s">
        <v>145</v>
      </c>
      <c r="P88" s="24" t="s">
        <v>145</v>
      </c>
      <c r="Q88" s="24" t="s">
        <v>145</v>
      </c>
    </row>
    <row r="89" spans="1:17" ht="15.75" outlineLevel="2" thickBot="1" x14ac:dyDescent="0.3">
      <c r="A89" s="598" t="s">
        <v>0</v>
      </c>
      <c r="B89" s="192" t="s">
        <v>418</v>
      </c>
      <c r="C89" s="95" t="s">
        <v>69</v>
      </c>
      <c r="D89" s="95" t="s">
        <v>235</v>
      </c>
      <c r="E89" s="584">
        <v>94</v>
      </c>
      <c r="F89" s="584">
        <v>93</v>
      </c>
      <c r="G89" s="584">
        <v>94</v>
      </c>
      <c r="H89" s="584">
        <v>93</v>
      </c>
      <c r="I89" s="584">
        <v>93</v>
      </c>
      <c r="J89" s="584">
        <v>93</v>
      </c>
      <c r="K89" s="584">
        <v>94</v>
      </c>
      <c r="L89" s="584">
        <v>94</v>
      </c>
      <c r="M89" s="584">
        <v>93</v>
      </c>
      <c r="N89" s="584">
        <v>94</v>
      </c>
      <c r="O89" s="584">
        <v>93</v>
      </c>
      <c r="P89" s="584">
        <v>93</v>
      </c>
      <c r="Q89" s="584">
        <v>93.416666666666671</v>
      </c>
    </row>
    <row r="90" spans="1:17" ht="15.75" outlineLevel="1" thickBot="1" x14ac:dyDescent="0.3">
      <c r="A90" s="747"/>
      <c r="B90" s="748" t="s">
        <v>574</v>
      </c>
      <c r="C90" s="749"/>
      <c r="D90" s="749"/>
      <c r="E90" s="749">
        <f t="shared" ref="E90:Q90" si="10">SUBTOTAL(1,E79:E89)</f>
        <v>99.833333333333329</v>
      </c>
      <c r="F90" s="749">
        <f t="shared" si="10"/>
        <v>97.833333333333329</v>
      </c>
      <c r="G90" s="749">
        <f t="shared" si="10"/>
        <v>98</v>
      </c>
      <c r="H90" s="749">
        <f t="shared" si="10"/>
        <v>97.833333333333329</v>
      </c>
      <c r="I90" s="749">
        <f t="shared" si="10"/>
        <v>98.166666666666671</v>
      </c>
      <c r="J90" s="749">
        <f t="shared" si="10"/>
        <v>99.666666666666671</v>
      </c>
      <c r="K90" s="749">
        <f t="shared" si="10"/>
        <v>99.833333333333329</v>
      </c>
      <c r="L90" s="749">
        <f t="shared" si="10"/>
        <v>97.833333333333329</v>
      </c>
      <c r="M90" s="749">
        <f t="shared" si="10"/>
        <v>97.833333333333329</v>
      </c>
      <c r="N90" s="749">
        <f t="shared" si="10"/>
        <v>99.833333333333329</v>
      </c>
      <c r="O90" s="749">
        <f t="shared" si="10"/>
        <v>99.666666666666671</v>
      </c>
      <c r="P90" s="749">
        <f t="shared" si="10"/>
        <v>99.666666666666671</v>
      </c>
      <c r="Q90" s="750">
        <f t="shared" si="10"/>
        <v>98.833333333333329</v>
      </c>
    </row>
    <row r="91" spans="1:17" outlineLevel="2" x14ac:dyDescent="0.25">
      <c r="A91" s="600" t="s">
        <v>0</v>
      </c>
      <c r="B91" s="415" t="s">
        <v>417</v>
      </c>
      <c r="C91" s="77" t="s">
        <v>59</v>
      </c>
      <c r="D91" s="77" t="s">
        <v>235</v>
      </c>
      <c r="E91" s="370">
        <v>90</v>
      </c>
      <c r="F91" s="370">
        <v>90</v>
      </c>
      <c r="G91" s="370">
        <v>90</v>
      </c>
      <c r="H91" s="370">
        <v>90</v>
      </c>
      <c r="I91" s="370">
        <v>90</v>
      </c>
      <c r="J91" s="370">
        <v>90</v>
      </c>
      <c r="K91" s="370">
        <v>90</v>
      </c>
      <c r="L91" s="370">
        <v>90</v>
      </c>
      <c r="M91" s="370">
        <v>90</v>
      </c>
      <c r="N91" s="370">
        <v>90</v>
      </c>
      <c r="O91" s="370">
        <v>90</v>
      </c>
      <c r="P91" s="370">
        <v>90</v>
      </c>
      <c r="Q91" s="370">
        <v>90</v>
      </c>
    </row>
    <row r="92" spans="1:17" outlineLevel="2" x14ac:dyDescent="0.25">
      <c r="A92" s="103" t="s">
        <v>0</v>
      </c>
      <c r="B92" s="20" t="s">
        <v>417</v>
      </c>
      <c r="C92" s="5" t="s">
        <v>58</v>
      </c>
      <c r="D92" s="5" t="s">
        <v>235</v>
      </c>
      <c r="E92" s="24" t="s">
        <v>145</v>
      </c>
      <c r="F92" s="24" t="s">
        <v>145</v>
      </c>
      <c r="G92" s="24" t="s">
        <v>145</v>
      </c>
      <c r="H92" s="24" t="s">
        <v>145</v>
      </c>
      <c r="I92" s="24" t="s">
        <v>145</v>
      </c>
      <c r="J92" s="24" t="s">
        <v>145</v>
      </c>
      <c r="K92" s="24" t="s">
        <v>145</v>
      </c>
      <c r="L92" s="24" t="s">
        <v>145</v>
      </c>
      <c r="M92" s="24" t="s">
        <v>145</v>
      </c>
      <c r="N92" s="24" t="s">
        <v>145</v>
      </c>
      <c r="O92" s="24" t="s">
        <v>145</v>
      </c>
      <c r="P92" s="24" t="s">
        <v>145</v>
      </c>
      <c r="Q92" s="24" t="s">
        <v>145</v>
      </c>
    </row>
    <row r="93" spans="1:17" outlineLevel="2" x14ac:dyDescent="0.25">
      <c r="A93" s="103" t="s">
        <v>0</v>
      </c>
      <c r="B93" s="20" t="s">
        <v>417</v>
      </c>
      <c r="C93" s="5" t="s">
        <v>57</v>
      </c>
      <c r="D93" s="5" t="s">
        <v>235</v>
      </c>
      <c r="E93" s="24">
        <v>95</v>
      </c>
      <c r="F93" s="24">
        <v>95</v>
      </c>
      <c r="G93" s="24">
        <v>95</v>
      </c>
      <c r="H93" s="24">
        <v>95</v>
      </c>
      <c r="I93" s="24">
        <v>95</v>
      </c>
      <c r="J93" s="24">
        <v>95</v>
      </c>
      <c r="K93" s="24">
        <v>95</v>
      </c>
      <c r="L93" s="24">
        <v>95</v>
      </c>
      <c r="M93" s="24">
        <v>95</v>
      </c>
      <c r="N93" s="24">
        <v>95</v>
      </c>
      <c r="O93" s="24">
        <v>95</v>
      </c>
      <c r="P93" s="24">
        <v>95</v>
      </c>
      <c r="Q93" s="24">
        <v>95</v>
      </c>
    </row>
    <row r="94" spans="1:17" outlineLevel="2" x14ac:dyDescent="0.25">
      <c r="A94" s="103" t="s">
        <v>0</v>
      </c>
      <c r="B94" s="20" t="s">
        <v>417</v>
      </c>
      <c r="C94" s="5" t="s">
        <v>56</v>
      </c>
      <c r="D94" s="5" t="s">
        <v>235</v>
      </c>
      <c r="E94" s="24">
        <v>120</v>
      </c>
      <c r="F94" s="24">
        <v>110</v>
      </c>
      <c r="G94" s="24">
        <v>95</v>
      </c>
      <c r="H94" s="24">
        <v>100</v>
      </c>
      <c r="I94" s="24">
        <v>115</v>
      </c>
      <c r="J94" s="24">
        <v>98</v>
      </c>
      <c r="K94" s="24">
        <v>100</v>
      </c>
      <c r="L94" s="24">
        <v>100</v>
      </c>
      <c r="M94" s="24">
        <v>95</v>
      </c>
      <c r="N94" s="24">
        <v>120</v>
      </c>
      <c r="O94" s="24">
        <v>110</v>
      </c>
      <c r="P94" s="24">
        <v>125</v>
      </c>
      <c r="Q94" s="24">
        <v>107.33333333333333</v>
      </c>
    </row>
    <row r="95" spans="1:17" outlineLevel="2" x14ac:dyDescent="0.25">
      <c r="A95" s="103" t="s">
        <v>0</v>
      </c>
      <c r="B95" s="20" t="s">
        <v>417</v>
      </c>
      <c r="C95" s="5" t="s">
        <v>55</v>
      </c>
      <c r="D95" s="5" t="s">
        <v>235</v>
      </c>
      <c r="E95" s="24">
        <v>108</v>
      </c>
      <c r="F95" s="24">
        <v>108</v>
      </c>
      <c r="G95" s="24">
        <v>108</v>
      </c>
      <c r="H95" s="24">
        <v>110</v>
      </c>
      <c r="I95" s="24">
        <v>110</v>
      </c>
      <c r="J95" s="24">
        <v>110</v>
      </c>
      <c r="K95" s="24">
        <v>110</v>
      </c>
      <c r="L95" s="24">
        <v>110</v>
      </c>
      <c r="M95" s="24">
        <v>110</v>
      </c>
      <c r="N95" s="24">
        <v>110</v>
      </c>
      <c r="O95" s="24">
        <v>110</v>
      </c>
      <c r="P95" s="24">
        <v>110</v>
      </c>
      <c r="Q95" s="24">
        <v>109.5</v>
      </c>
    </row>
    <row r="96" spans="1:17" outlineLevel="2" x14ac:dyDescent="0.25">
      <c r="A96" s="103" t="s">
        <v>0</v>
      </c>
      <c r="B96" s="20" t="s">
        <v>417</v>
      </c>
      <c r="C96" s="5" t="s">
        <v>54</v>
      </c>
      <c r="D96" s="5" t="s">
        <v>235</v>
      </c>
      <c r="E96" s="24">
        <v>90</v>
      </c>
      <c r="F96" s="24">
        <v>91</v>
      </c>
      <c r="G96" s="24">
        <v>93</v>
      </c>
      <c r="H96" s="24">
        <v>92</v>
      </c>
      <c r="I96" s="24">
        <v>94</v>
      </c>
      <c r="J96" s="24">
        <v>95</v>
      </c>
      <c r="K96" s="24">
        <v>92</v>
      </c>
      <c r="L96" s="24">
        <v>91</v>
      </c>
      <c r="M96" s="24">
        <v>90</v>
      </c>
      <c r="N96" s="24">
        <v>91</v>
      </c>
      <c r="O96" s="24">
        <v>90</v>
      </c>
      <c r="P96" s="24">
        <v>90</v>
      </c>
      <c r="Q96" s="24">
        <v>91.583333333333329</v>
      </c>
    </row>
    <row r="97" spans="1:17" outlineLevel="2" x14ac:dyDescent="0.25">
      <c r="A97" s="103" t="s">
        <v>0</v>
      </c>
      <c r="B97" s="20" t="s">
        <v>417</v>
      </c>
      <c r="C97" s="5" t="s">
        <v>53</v>
      </c>
      <c r="D97" s="5" t="s">
        <v>235</v>
      </c>
      <c r="E97" s="24" t="s">
        <v>145</v>
      </c>
      <c r="F97" s="24" t="s">
        <v>145</v>
      </c>
      <c r="G97" s="24" t="s">
        <v>145</v>
      </c>
      <c r="H97" s="24" t="s">
        <v>145</v>
      </c>
      <c r="I97" s="24" t="s">
        <v>145</v>
      </c>
      <c r="J97" s="24" t="s">
        <v>145</v>
      </c>
      <c r="K97" s="24" t="s">
        <v>145</v>
      </c>
      <c r="L97" s="24" t="s">
        <v>145</v>
      </c>
      <c r="M97" s="24" t="s">
        <v>145</v>
      </c>
      <c r="N97" s="24" t="s">
        <v>145</v>
      </c>
      <c r="O97" s="24" t="s">
        <v>145</v>
      </c>
      <c r="P97" s="24" t="s">
        <v>145</v>
      </c>
      <c r="Q97" s="24" t="s">
        <v>145</v>
      </c>
    </row>
    <row r="98" spans="1:17" ht="15.75" outlineLevel="2" thickBot="1" x14ac:dyDescent="0.3">
      <c r="A98" s="598" t="s">
        <v>0</v>
      </c>
      <c r="B98" s="192" t="s">
        <v>417</v>
      </c>
      <c r="C98" s="95" t="s">
        <v>52</v>
      </c>
      <c r="D98" s="95" t="s">
        <v>235</v>
      </c>
      <c r="E98" s="584">
        <v>100</v>
      </c>
      <c r="F98" s="584">
        <v>100</v>
      </c>
      <c r="G98" s="584">
        <v>100</v>
      </c>
      <c r="H98" s="584">
        <v>100</v>
      </c>
      <c r="I98" s="584">
        <v>100</v>
      </c>
      <c r="J98" s="584">
        <v>100</v>
      </c>
      <c r="K98" s="584">
        <v>100</v>
      </c>
      <c r="L98" s="584">
        <v>100</v>
      </c>
      <c r="M98" s="584">
        <v>100</v>
      </c>
      <c r="N98" s="584">
        <v>100</v>
      </c>
      <c r="O98" s="584">
        <v>100</v>
      </c>
      <c r="P98" s="584">
        <v>100</v>
      </c>
      <c r="Q98" s="584">
        <v>100</v>
      </c>
    </row>
    <row r="99" spans="1:17" ht="15.75" outlineLevel="1" thickBot="1" x14ac:dyDescent="0.3">
      <c r="A99" s="747"/>
      <c r="B99" s="748" t="s">
        <v>573</v>
      </c>
      <c r="C99" s="749"/>
      <c r="D99" s="749"/>
      <c r="E99" s="749">
        <f t="shared" ref="E99:Q99" si="11">SUBTOTAL(1,E91:E98)</f>
        <v>100.5</v>
      </c>
      <c r="F99" s="749">
        <f t="shared" si="11"/>
        <v>99</v>
      </c>
      <c r="G99" s="749">
        <f t="shared" si="11"/>
        <v>96.833333333333329</v>
      </c>
      <c r="H99" s="749">
        <f t="shared" si="11"/>
        <v>97.833333333333329</v>
      </c>
      <c r="I99" s="749">
        <f t="shared" si="11"/>
        <v>100.66666666666667</v>
      </c>
      <c r="J99" s="749">
        <f t="shared" si="11"/>
        <v>98</v>
      </c>
      <c r="K99" s="749">
        <f t="shared" si="11"/>
        <v>97.833333333333329</v>
      </c>
      <c r="L99" s="749">
        <f t="shared" si="11"/>
        <v>97.666666666666671</v>
      </c>
      <c r="M99" s="749">
        <f t="shared" si="11"/>
        <v>96.666666666666671</v>
      </c>
      <c r="N99" s="749">
        <f t="shared" si="11"/>
        <v>101</v>
      </c>
      <c r="O99" s="749">
        <f t="shared" si="11"/>
        <v>99.166666666666671</v>
      </c>
      <c r="P99" s="749">
        <f t="shared" si="11"/>
        <v>101.66666666666667</v>
      </c>
      <c r="Q99" s="750">
        <f t="shared" si="11"/>
        <v>98.902777777777771</v>
      </c>
    </row>
    <row r="100" spans="1:17" outlineLevel="2" x14ac:dyDescent="0.25">
      <c r="A100" s="600" t="s">
        <v>0</v>
      </c>
      <c r="B100" s="415" t="s">
        <v>51</v>
      </c>
      <c r="C100" s="77" t="s">
        <v>22</v>
      </c>
      <c r="D100" s="77" t="s">
        <v>235</v>
      </c>
      <c r="E100" s="370" t="s">
        <v>145</v>
      </c>
      <c r="F100" s="370" t="s">
        <v>145</v>
      </c>
      <c r="G100" s="370" t="s">
        <v>145</v>
      </c>
      <c r="H100" s="370" t="s">
        <v>145</v>
      </c>
      <c r="I100" s="370" t="s">
        <v>145</v>
      </c>
      <c r="J100" s="370" t="s">
        <v>145</v>
      </c>
      <c r="K100" s="370" t="s">
        <v>145</v>
      </c>
      <c r="L100" s="370" t="s">
        <v>145</v>
      </c>
      <c r="M100" s="370" t="s">
        <v>145</v>
      </c>
      <c r="N100" s="370" t="s">
        <v>145</v>
      </c>
      <c r="O100" s="370" t="s">
        <v>145</v>
      </c>
      <c r="P100" s="370" t="s">
        <v>145</v>
      </c>
      <c r="Q100" s="370" t="s">
        <v>145</v>
      </c>
    </row>
    <row r="101" spans="1:17" ht="15.75" outlineLevel="2" thickBot="1" x14ac:dyDescent="0.3">
      <c r="A101" s="598" t="s">
        <v>0</v>
      </c>
      <c r="B101" s="192" t="s">
        <v>51</v>
      </c>
      <c r="C101" s="95" t="s">
        <v>51</v>
      </c>
      <c r="D101" s="95" t="s">
        <v>235</v>
      </c>
      <c r="E101" s="584">
        <v>80</v>
      </c>
      <c r="F101" s="584">
        <v>80</v>
      </c>
      <c r="G101" s="584">
        <v>80</v>
      </c>
      <c r="H101" s="584">
        <v>80</v>
      </c>
      <c r="I101" s="584">
        <v>80</v>
      </c>
      <c r="J101" s="584">
        <v>80</v>
      </c>
      <c r="K101" s="584">
        <v>80</v>
      </c>
      <c r="L101" s="584">
        <v>80</v>
      </c>
      <c r="M101" s="584">
        <v>80</v>
      </c>
      <c r="N101" s="584">
        <v>80</v>
      </c>
      <c r="O101" s="584">
        <v>80</v>
      </c>
      <c r="P101" s="584">
        <v>80</v>
      </c>
      <c r="Q101" s="584">
        <v>80</v>
      </c>
    </row>
    <row r="102" spans="1:17" ht="15.75" outlineLevel="1" thickBot="1" x14ac:dyDescent="0.3">
      <c r="A102" s="747"/>
      <c r="B102" s="748" t="s">
        <v>582</v>
      </c>
      <c r="C102" s="749"/>
      <c r="D102" s="749"/>
      <c r="E102" s="749">
        <f t="shared" ref="E102:Q102" si="12">SUBTOTAL(1,E100:E101)</f>
        <v>80</v>
      </c>
      <c r="F102" s="749">
        <f t="shared" si="12"/>
        <v>80</v>
      </c>
      <c r="G102" s="749">
        <f t="shared" si="12"/>
        <v>80</v>
      </c>
      <c r="H102" s="749">
        <f t="shared" si="12"/>
        <v>80</v>
      </c>
      <c r="I102" s="749">
        <f t="shared" si="12"/>
        <v>80</v>
      </c>
      <c r="J102" s="749">
        <f t="shared" si="12"/>
        <v>80</v>
      </c>
      <c r="K102" s="749">
        <f t="shared" si="12"/>
        <v>80</v>
      </c>
      <c r="L102" s="749">
        <f t="shared" si="12"/>
        <v>80</v>
      </c>
      <c r="M102" s="749">
        <f t="shared" si="12"/>
        <v>80</v>
      </c>
      <c r="N102" s="749">
        <f t="shared" si="12"/>
        <v>80</v>
      </c>
      <c r="O102" s="749">
        <f t="shared" si="12"/>
        <v>80</v>
      </c>
      <c r="P102" s="749">
        <f t="shared" si="12"/>
        <v>80</v>
      </c>
      <c r="Q102" s="750">
        <f t="shared" si="12"/>
        <v>80</v>
      </c>
    </row>
    <row r="103" spans="1:17" outlineLevel="2" x14ac:dyDescent="0.25">
      <c r="A103" s="600" t="s">
        <v>0</v>
      </c>
      <c r="B103" s="415" t="s">
        <v>415</v>
      </c>
      <c r="C103" s="77" t="s">
        <v>50</v>
      </c>
      <c r="D103" s="77" t="s">
        <v>235</v>
      </c>
      <c r="E103" s="370">
        <v>75</v>
      </c>
      <c r="F103" s="370">
        <v>75</v>
      </c>
      <c r="G103" s="370">
        <v>75</v>
      </c>
      <c r="H103" s="370">
        <v>75</v>
      </c>
      <c r="I103" s="370">
        <v>75</v>
      </c>
      <c r="J103" s="370">
        <v>75</v>
      </c>
      <c r="K103" s="370">
        <v>75</v>
      </c>
      <c r="L103" s="370">
        <v>75</v>
      </c>
      <c r="M103" s="370">
        <v>75</v>
      </c>
      <c r="N103" s="370">
        <v>75</v>
      </c>
      <c r="O103" s="370">
        <v>75</v>
      </c>
      <c r="P103" s="370">
        <v>75</v>
      </c>
      <c r="Q103" s="370">
        <v>75</v>
      </c>
    </row>
    <row r="104" spans="1:17" outlineLevel="2" x14ac:dyDescent="0.25">
      <c r="A104" s="103" t="s">
        <v>0</v>
      </c>
      <c r="B104" s="20" t="s">
        <v>415</v>
      </c>
      <c r="C104" s="5" t="s">
        <v>49</v>
      </c>
      <c r="D104" s="5" t="s">
        <v>235</v>
      </c>
      <c r="E104" s="24" t="s">
        <v>145</v>
      </c>
      <c r="F104" s="24" t="s">
        <v>145</v>
      </c>
      <c r="G104" s="24" t="s">
        <v>145</v>
      </c>
      <c r="H104" s="24" t="s">
        <v>145</v>
      </c>
      <c r="I104" s="24" t="s">
        <v>145</v>
      </c>
      <c r="J104" s="24" t="s">
        <v>145</v>
      </c>
      <c r="K104" s="24" t="s">
        <v>145</v>
      </c>
      <c r="L104" s="24" t="s">
        <v>145</v>
      </c>
      <c r="M104" s="24" t="s">
        <v>145</v>
      </c>
      <c r="N104" s="24" t="s">
        <v>145</v>
      </c>
      <c r="O104" s="24" t="s">
        <v>145</v>
      </c>
      <c r="P104" s="24" t="s">
        <v>145</v>
      </c>
      <c r="Q104" s="24" t="s">
        <v>145</v>
      </c>
    </row>
    <row r="105" spans="1:17" outlineLevel="2" x14ac:dyDescent="0.25">
      <c r="A105" s="103" t="s">
        <v>0</v>
      </c>
      <c r="B105" s="20" t="s">
        <v>415</v>
      </c>
      <c r="C105" s="5" t="s">
        <v>48</v>
      </c>
      <c r="D105" s="5" t="s">
        <v>235</v>
      </c>
      <c r="E105" s="24">
        <v>100</v>
      </c>
      <c r="F105" s="24">
        <v>95</v>
      </c>
      <c r="G105" s="24">
        <v>98</v>
      </c>
      <c r="H105" s="24">
        <v>105</v>
      </c>
      <c r="I105" s="24">
        <v>100</v>
      </c>
      <c r="J105" s="24">
        <v>110</v>
      </c>
      <c r="K105" s="24">
        <v>115</v>
      </c>
      <c r="L105" s="24">
        <v>95</v>
      </c>
      <c r="M105" s="24">
        <v>110</v>
      </c>
      <c r="N105" s="24">
        <v>98</v>
      </c>
      <c r="O105" s="24">
        <v>110</v>
      </c>
      <c r="P105" s="24">
        <v>115</v>
      </c>
      <c r="Q105" s="24">
        <v>104.25</v>
      </c>
    </row>
    <row r="106" spans="1:17" outlineLevel="2" x14ac:dyDescent="0.25">
      <c r="A106" s="103" t="s">
        <v>0</v>
      </c>
      <c r="B106" s="20" t="s">
        <v>415</v>
      </c>
      <c r="C106" s="5" t="s">
        <v>47</v>
      </c>
      <c r="D106" s="5" t="s">
        <v>235</v>
      </c>
      <c r="E106" s="24">
        <v>75</v>
      </c>
      <c r="F106" s="24">
        <v>75</v>
      </c>
      <c r="G106" s="24">
        <v>75</v>
      </c>
      <c r="H106" s="24">
        <v>75</v>
      </c>
      <c r="I106" s="24">
        <v>75</v>
      </c>
      <c r="J106" s="24">
        <v>75</v>
      </c>
      <c r="K106" s="24">
        <v>75</v>
      </c>
      <c r="L106" s="24">
        <v>75</v>
      </c>
      <c r="M106" s="24">
        <v>75</v>
      </c>
      <c r="N106" s="24">
        <v>75</v>
      </c>
      <c r="O106" s="24">
        <v>75</v>
      </c>
      <c r="P106" s="24">
        <v>75</v>
      </c>
      <c r="Q106" s="24">
        <v>75</v>
      </c>
    </row>
    <row r="107" spans="1:17" outlineLevel="2" x14ac:dyDescent="0.25">
      <c r="A107" s="103" t="s">
        <v>0</v>
      </c>
      <c r="B107" s="20" t="s">
        <v>415</v>
      </c>
      <c r="C107" s="5" t="s">
        <v>12</v>
      </c>
      <c r="D107" s="5" t="s">
        <v>235</v>
      </c>
      <c r="E107" s="24" t="s">
        <v>145</v>
      </c>
      <c r="F107" s="24" t="s">
        <v>145</v>
      </c>
      <c r="G107" s="24" t="s">
        <v>145</v>
      </c>
      <c r="H107" s="24" t="s">
        <v>145</v>
      </c>
      <c r="I107" s="24" t="s">
        <v>145</v>
      </c>
      <c r="J107" s="24" t="s">
        <v>145</v>
      </c>
      <c r="K107" s="24" t="s">
        <v>145</v>
      </c>
      <c r="L107" s="24" t="s">
        <v>145</v>
      </c>
      <c r="M107" s="24" t="s">
        <v>145</v>
      </c>
      <c r="N107" s="24" t="s">
        <v>145</v>
      </c>
      <c r="O107" s="24" t="s">
        <v>145</v>
      </c>
      <c r="P107" s="24" t="s">
        <v>145</v>
      </c>
      <c r="Q107" s="24" t="s">
        <v>145</v>
      </c>
    </row>
    <row r="108" spans="1:17" outlineLevel="2" x14ac:dyDescent="0.25">
      <c r="A108" s="103" t="s">
        <v>0</v>
      </c>
      <c r="B108" s="20" t="s">
        <v>415</v>
      </c>
      <c r="C108" s="5" t="s">
        <v>46</v>
      </c>
      <c r="D108" s="5" t="s">
        <v>235</v>
      </c>
      <c r="E108" s="24">
        <v>75</v>
      </c>
      <c r="F108" s="24">
        <v>75</v>
      </c>
      <c r="G108" s="24">
        <v>75</v>
      </c>
      <c r="H108" s="24">
        <v>75</v>
      </c>
      <c r="I108" s="24">
        <v>75</v>
      </c>
      <c r="J108" s="24">
        <v>75</v>
      </c>
      <c r="K108" s="24">
        <v>75</v>
      </c>
      <c r="L108" s="24">
        <v>75</v>
      </c>
      <c r="M108" s="24">
        <v>75</v>
      </c>
      <c r="N108" s="24">
        <v>75</v>
      </c>
      <c r="O108" s="24">
        <v>75</v>
      </c>
      <c r="P108" s="24">
        <v>75</v>
      </c>
      <c r="Q108" s="24">
        <v>75</v>
      </c>
    </row>
    <row r="109" spans="1:17" outlineLevel="2" x14ac:dyDescent="0.25">
      <c r="A109" s="103" t="s">
        <v>0</v>
      </c>
      <c r="B109" s="20" t="s">
        <v>415</v>
      </c>
      <c r="C109" s="5" t="s">
        <v>45</v>
      </c>
      <c r="D109" s="5" t="s">
        <v>235</v>
      </c>
      <c r="E109" s="24">
        <v>100</v>
      </c>
      <c r="F109" s="24">
        <v>100</v>
      </c>
      <c r="G109" s="24">
        <v>100</v>
      </c>
      <c r="H109" s="24">
        <v>100</v>
      </c>
      <c r="I109" s="24">
        <v>100</v>
      </c>
      <c r="J109" s="24">
        <v>100</v>
      </c>
      <c r="K109" s="24">
        <v>100</v>
      </c>
      <c r="L109" s="24">
        <v>100</v>
      </c>
      <c r="M109" s="24">
        <v>100</v>
      </c>
      <c r="N109" s="24">
        <v>100</v>
      </c>
      <c r="O109" s="24">
        <v>100</v>
      </c>
      <c r="P109" s="24">
        <v>100</v>
      </c>
      <c r="Q109" s="24">
        <v>100</v>
      </c>
    </row>
    <row r="110" spans="1:17" outlineLevel="2" x14ac:dyDescent="0.25">
      <c r="A110" s="103" t="s">
        <v>0</v>
      </c>
      <c r="B110" s="20" t="s">
        <v>415</v>
      </c>
      <c r="C110" s="5" t="s">
        <v>44</v>
      </c>
      <c r="D110" s="5" t="s">
        <v>235</v>
      </c>
      <c r="E110" s="24">
        <v>110</v>
      </c>
      <c r="F110" s="24">
        <v>108</v>
      </c>
      <c r="G110" s="24">
        <v>103</v>
      </c>
      <c r="H110" s="24">
        <v>97</v>
      </c>
      <c r="I110" s="24">
        <v>101</v>
      </c>
      <c r="J110" s="24">
        <v>94</v>
      </c>
      <c r="K110" s="24">
        <v>93</v>
      </c>
      <c r="L110" s="24">
        <v>105</v>
      </c>
      <c r="M110" s="24">
        <v>102</v>
      </c>
      <c r="N110" s="24">
        <v>100</v>
      </c>
      <c r="O110" s="24">
        <v>87</v>
      </c>
      <c r="P110" s="24">
        <v>85</v>
      </c>
      <c r="Q110" s="24">
        <v>98.75</v>
      </c>
    </row>
    <row r="111" spans="1:17" outlineLevel="2" x14ac:dyDescent="0.25">
      <c r="A111" s="103" t="s">
        <v>0</v>
      </c>
      <c r="B111" s="20" t="s">
        <v>415</v>
      </c>
      <c r="C111" s="5" t="s">
        <v>43</v>
      </c>
      <c r="D111" s="5" t="s">
        <v>235</v>
      </c>
      <c r="E111" s="24" t="s">
        <v>145</v>
      </c>
      <c r="F111" s="24" t="s">
        <v>145</v>
      </c>
      <c r="G111" s="24" t="s">
        <v>145</v>
      </c>
      <c r="H111" s="24" t="s">
        <v>145</v>
      </c>
      <c r="I111" s="24" t="s">
        <v>145</v>
      </c>
      <c r="J111" s="24" t="s">
        <v>145</v>
      </c>
      <c r="K111" s="24" t="s">
        <v>145</v>
      </c>
      <c r="L111" s="24" t="s">
        <v>145</v>
      </c>
      <c r="M111" s="24" t="s">
        <v>145</v>
      </c>
      <c r="N111" s="24" t="s">
        <v>145</v>
      </c>
      <c r="O111" s="24" t="s">
        <v>145</v>
      </c>
      <c r="P111" s="24" t="s">
        <v>145</v>
      </c>
      <c r="Q111" s="24" t="s">
        <v>145</v>
      </c>
    </row>
    <row r="112" spans="1:17" ht="15.75" outlineLevel="2" thickBot="1" x14ac:dyDescent="0.3">
      <c r="A112" s="598" t="s">
        <v>0</v>
      </c>
      <c r="B112" s="192" t="s">
        <v>415</v>
      </c>
      <c r="C112" s="95" t="s">
        <v>42</v>
      </c>
      <c r="D112" s="95" t="s">
        <v>235</v>
      </c>
      <c r="E112" s="584">
        <v>120</v>
      </c>
      <c r="F112" s="584">
        <v>120</v>
      </c>
      <c r="G112" s="584">
        <v>120</v>
      </c>
      <c r="H112" s="584">
        <v>120</v>
      </c>
      <c r="I112" s="584">
        <v>120</v>
      </c>
      <c r="J112" s="584">
        <v>120</v>
      </c>
      <c r="K112" s="584">
        <v>120</v>
      </c>
      <c r="L112" s="584">
        <v>120</v>
      </c>
      <c r="M112" s="584">
        <v>120</v>
      </c>
      <c r="N112" s="584">
        <v>120</v>
      </c>
      <c r="O112" s="584">
        <v>120</v>
      </c>
      <c r="P112" s="584">
        <v>120</v>
      </c>
      <c r="Q112" s="584">
        <v>120</v>
      </c>
    </row>
    <row r="113" spans="1:17" ht="15.75" outlineLevel="1" thickBot="1" x14ac:dyDescent="0.3">
      <c r="A113" s="747"/>
      <c r="B113" s="748" t="s">
        <v>571</v>
      </c>
      <c r="C113" s="749"/>
      <c r="D113" s="749"/>
      <c r="E113" s="749">
        <f t="shared" ref="E113:Q113" si="13">SUBTOTAL(1,E103:E112)</f>
        <v>93.571428571428569</v>
      </c>
      <c r="F113" s="749">
        <f t="shared" si="13"/>
        <v>92.571428571428569</v>
      </c>
      <c r="G113" s="749">
        <f t="shared" si="13"/>
        <v>92.285714285714292</v>
      </c>
      <c r="H113" s="749">
        <f t="shared" si="13"/>
        <v>92.428571428571431</v>
      </c>
      <c r="I113" s="749">
        <f t="shared" si="13"/>
        <v>92.285714285714292</v>
      </c>
      <c r="J113" s="749">
        <f t="shared" si="13"/>
        <v>92.714285714285708</v>
      </c>
      <c r="K113" s="749">
        <f t="shared" si="13"/>
        <v>93.285714285714292</v>
      </c>
      <c r="L113" s="749">
        <f t="shared" si="13"/>
        <v>92.142857142857139</v>
      </c>
      <c r="M113" s="749">
        <f t="shared" si="13"/>
        <v>93.857142857142861</v>
      </c>
      <c r="N113" s="749">
        <f t="shared" si="13"/>
        <v>91.857142857142861</v>
      </c>
      <c r="O113" s="749">
        <f t="shared" si="13"/>
        <v>91.714285714285708</v>
      </c>
      <c r="P113" s="749">
        <f t="shared" si="13"/>
        <v>92.142857142857139</v>
      </c>
      <c r="Q113" s="750">
        <f t="shared" si="13"/>
        <v>92.571428571428569</v>
      </c>
    </row>
    <row r="114" spans="1:17" outlineLevel="2" x14ac:dyDescent="0.25">
      <c r="A114" s="600" t="s">
        <v>0</v>
      </c>
      <c r="B114" s="415" t="s">
        <v>724</v>
      </c>
      <c r="C114" s="77" t="s">
        <v>41</v>
      </c>
      <c r="D114" s="77" t="s">
        <v>235</v>
      </c>
      <c r="E114" s="370">
        <v>110</v>
      </c>
      <c r="F114" s="370">
        <v>110</v>
      </c>
      <c r="G114" s="370">
        <v>110</v>
      </c>
      <c r="H114" s="370">
        <v>110</v>
      </c>
      <c r="I114" s="370">
        <v>110</v>
      </c>
      <c r="J114" s="370">
        <v>110</v>
      </c>
      <c r="K114" s="370">
        <v>110</v>
      </c>
      <c r="L114" s="370">
        <v>110</v>
      </c>
      <c r="M114" s="370">
        <v>110</v>
      </c>
      <c r="N114" s="370">
        <v>110</v>
      </c>
      <c r="O114" s="370">
        <v>110</v>
      </c>
      <c r="P114" s="370">
        <v>110</v>
      </c>
      <c r="Q114" s="370">
        <v>110</v>
      </c>
    </row>
    <row r="115" spans="1:17" outlineLevel="2" x14ac:dyDescent="0.25">
      <c r="A115" s="103" t="s">
        <v>0</v>
      </c>
      <c r="B115" s="20" t="s">
        <v>724</v>
      </c>
      <c r="C115" s="5" t="s">
        <v>40</v>
      </c>
      <c r="D115" s="5" t="s">
        <v>235</v>
      </c>
      <c r="E115" s="24">
        <v>120</v>
      </c>
      <c r="F115" s="24">
        <v>100</v>
      </c>
      <c r="G115" s="24">
        <v>110</v>
      </c>
      <c r="H115" s="24">
        <v>90</v>
      </c>
      <c r="I115" s="24">
        <v>95</v>
      </c>
      <c r="J115" s="24">
        <v>120</v>
      </c>
      <c r="K115" s="24">
        <v>85</v>
      </c>
      <c r="L115" s="24">
        <v>100</v>
      </c>
      <c r="M115" s="24">
        <v>90</v>
      </c>
      <c r="N115" s="24">
        <v>110</v>
      </c>
      <c r="O115" s="24">
        <v>95</v>
      </c>
      <c r="P115" s="24">
        <v>120</v>
      </c>
      <c r="Q115" s="24">
        <v>102.91666666666667</v>
      </c>
    </row>
    <row r="116" spans="1:17" outlineLevel="2" x14ac:dyDescent="0.25">
      <c r="A116" s="103" t="s">
        <v>0</v>
      </c>
      <c r="B116" s="20" t="s">
        <v>724</v>
      </c>
      <c r="C116" s="5" t="s">
        <v>39</v>
      </c>
      <c r="D116" s="5" t="s">
        <v>235</v>
      </c>
      <c r="E116" s="24">
        <v>80</v>
      </c>
      <c r="F116" s="24">
        <v>80</v>
      </c>
      <c r="G116" s="24">
        <v>80</v>
      </c>
      <c r="H116" s="24">
        <v>80</v>
      </c>
      <c r="I116" s="24">
        <v>80</v>
      </c>
      <c r="J116" s="24">
        <v>80</v>
      </c>
      <c r="K116" s="24">
        <v>80</v>
      </c>
      <c r="L116" s="24">
        <v>80</v>
      </c>
      <c r="M116" s="24">
        <v>80</v>
      </c>
      <c r="N116" s="24">
        <v>80</v>
      </c>
      <c r="O116" s="24">
        <v>80</v>
      </c>
      <c r="P116" s="24">
        <v>80</v>
      </c>
      <c r="Q116" s="24">
        <v>80</v>
      </c>
    </row>
    <row r="117" spans="1:17" outlineLevel="2" x14ac:dyDescent="0.25">
      <c r="A117" s="103" t="s">
        <v>0</v>
      </c>
      <c r="B117" s="20" t="s">
        <v>724</v>
      </c>
      <c r="C117" s="5" t="s">
        <v>38</v>
      </c>
      <c r="D117" s="5" t="s">
        <v>235</v>
      </c>
      <c r="E117" s="24">
        <v>4</v>
      </c>
      <c r="F117" s="24">
        <v>4</v>
      </c>
      <c r="G117" s="24">
        <v>5</v>
      </c>
      <c r="H117" s="24">
        <v>5</v>
      </c>
      <c r="I117" s="24">
        <v>6</v>
      </c>
      <c r="J117" s="24">
        <v>2</v>
      </c>
      <c r="K117" s="24">
        <v>3</v>
      </c>
      <c r="L117" s="24">
        <v>2</v>
      </c>
      <c r="M117" s="24">
        <v>4</v>
      </c>
      <c r="N117" s="24">
        <v>4</v>
      </c>
      <c r="O117" s="24">
        <v>4</v>
      </c>
      <c r="P117" s="24">
        <v>4</v>
      </c>
      <c r="Q117" s="24">
        <v>3.9166666666666665</v>
      </c>
    </row>
    <row r="118" spans="1:17" outlineLevel="2" x14ac:dyDescent="0.25">
      <c r="A118" s="103" t="s">
        <v>0</v>
      </c>
      <c r="B118" s="20" t="s">
        <v>724</v>
      </c>
      <c r="C118" s="5" t="s">
        <v>37</v>
      </c>
      <c r="D118" s="5" t="s">
        <v>235</v>
      </c>
      <c r="E118" s="24">
        <v>105</v>
      </c>
      <c r="F118" s="24">
        <v>98</v>
      </c>
      <c r="G118" s="24">
        <v>110</v>
      </c>
      <c r="H118" s="24">
        <v>100</v>
      </c>
      <c r="I118" s="24">
        <v>107</v>
      </c>
      <c r="J118" s="24">
        <v>110</v>
      </c>
      <c r="K118" s="24">
        <v>100</v>
      </c>
      <c r="L118" s="24">
        <v>105</v>
      </c>
      <c r="M118" s="24">
        <v>105</v>
      </c>
      <c r="N118" s="24">
        <v>110</v>
      </c>
      <c r="O118" s="24">
        <v>110</v>
      </c>
      <c r="P118" s="24">
        <v>110</v>
      </c>
      <c r="Q118" s="24">
        <v>105.83333333333333</v>
      </c>
    </row>
    <row r="119" spans="1:17" outlineLevel="2" x14ac:dyDescent="0.25">
      <c r="A119" s="103" t="s">
        <v>0</v>
      </c>
      <c r="B119" s="20" t="s">
        <v>724</v>
      </c>
      <c r="C119" s="5" t="s">
        <v>36</v>
      </c>
      <c r="D119" s="5" t="s">
        <v>235</v>
      </c>
      <c r="E119" s="24">
        <v>100</v>
      </c>
      <c r="F119" s="24">
        <v>100</v>
      </c>
      <c r="G119" s="24">
        <v>100</v>
      </c>
      <c r="H119" s="24">
        <v>100</v>
      </c>
      <c r="I119" s="24">
        <v>100</v>
      </c>
      <c r="J119" s="24">
        <v>100</v>
      </c>
      <c r="K119" s="24">
        <v>100</v>
      </c>
      <c r="L119" s="24">
        <v>100</v>
      </c>
      <c r="M119" s="24">
        <v>100</v>
      </c>
      <c r="N119" s="24">
        <v>100</v>
      </c>
      <c r="O119" s="24">
        <v>100</v>
      </c>
      <c r="P119" s="24">
        <v>100</v>
      </c>
      <c r="Q119" s="24">
        <v>100</v>
      </c>
    </row>
    <row r="120" spans="1:17" outlineLevel="2" x14ac:dyDescent="0.25">
      <c r="A120" s="103" t="s">
        <v>0</v>
      </c>
      <c r="B120" s="20" t="s">
        <v>724</v>
      </c>
      <c r="C120" s="5" t="s">
        <v>35</v>
      </c>
      <c r="D120" s="5" t="s">
        <v>235</v>
      </c>
      <c r="E120" s="24">
        <v>80</v>
      </c>
      <c r="F120" s="24">
        <v>80</v>
      </c>
      <c r="G120" s="24">
        <v>83</v>
      </c>
      <c r="H120" s="24">
        <v>90</v>
      </c>
      <c r="I120" s="24">
        <v>95</v>
      </c>
      <c r="J120" s="24">
        <v>97</v>
      </c>
      <c r="K120" s="24">
        <v>86</v>
      </c>
      <c r="L120" s="24">
        <v>87</v>
      </c>
      <c r="M120" s="24">
        <v>90</v>
      </c>
      <c r="N120" s="24">
        <v>92</v>
      </c>
      <c r="O120" s="24">
        <v>85</v>
      </c>
      <c r="P120" s="24">
        <v>95</v>
      </c>
      <c r="Q120" s="24">
        <v>88.333333333333329</v>
      </c>
    </row>
    <row r="121" spans="1:17" outlineLevel="2" x14ac:dyDescent="0.25">
      <c r="A121" s="103" t="s">
        <v>0</v>
      </c>
      <c r="B121" s="20" t="s">
        <v>724</v>
      </c>
      <c r="C121" s="5" t="s">
        <v>34</v>
      </c>
      <c r="D121" s="5" t="s">
        <v>235</v>
      </c>
      <c r="E121" s="24">
        <v>115</v>
      </c>
      <c r="F121" s="24">
        <v>115</v>
      </c>
      <c r="G121" s="24">
        <v>120</v>
      </c>
      <c r="H121" s="24" t="s">
        <v>145</v>
      </c>
      <c r="I121" s="24">
        <v>120</v>
      </c>
      <c r="J121" s="24">
        <v>120</v>
      </c>
      <c r="K121" s="24">
        <v>115</v>
      </c>
      <c r="L121" s="24">
        <v>120</v>
      </c>
      <c r="M121" s="24">
        <v>120</v>
      </c>
      <c r="N121" s="24">
        <v>120</v>
      </c>
      <c r="O121" s="24">
        <v>115</v>
      </c>
      <c r="P121" s="24">
        <v>115</v>
      </c>
      <c r="Q121" s="24">
        <v>117.72727272727273</v>
      </c>
    </row>
    <row r="122" spans="1:17" outlineLevel="2" x14ac:dyDescent="0.25">
      <c r="A122" s="103" t="s">
        <v>0</v>
      </c>
      <c r="B122" s="20" t="s">
        <v>724</v>
      </c>
      <c r="C122" s="5" t="s">
        <v>33</v>
      </c>
      <c r="D122" s="5" t="s">
        <v>235</v>
      </c>
      <c r="E122" s="24">
        <v>70</v>
      </c>
      <c r="F122" s="24">
        <v>70</v>
      </c>
      <c r="G122" s="24">
        <v>70</v>
      </c>
      <c r="H122" s="24">
        <v>70</v>
      </c>
      <c r="I122" s="24">
        <v>70</v>
      </c>
      <c r="J122" s="24">
        <v>70</v>
      </c>
      <c r="K122" s="24">
        <v>70</v>
      </c>
      <c r="L122" s="24">
        <v>70</v>
      </c>
      <c r="M122" s="24">
        <v>70</v>
      </c>
      <c r="N122" s="24">
        <v>70</v>
      </c>
      <c r="O122" s="24">
        <v>70</v>
      </c>
      <c r="P122" s="24">
        <v>70</v>
      </c>
      <c r="Q122" s="24">
        <v>70</v>
      </c>
    </row>
    <row r="123" spans="1:17" ht="15.75" outlineLevel="2" thickBot="1" x14ac:dyDescent="0.3">
      <c r="A123" s="598" t="s">
        <v>0</v>
      </c>
      <c r="B123" s="192" t="s">
        <v>724</v>
      </c>
      <c r="C123" s="95" t="s">
        <v>32</v>
      </c>
      <c r="D123" s="95" t="s">
        <v>235</v>
      </c>
      <c r="E123" s="584">
        <v>90</v>
      </c>
      <c r="F123" s="584">
        <v>90</v>
      </c>
      <c r="G123" s="584">
        <v>90</v>
      </c>
      <c r="H123" s="584">
        <v>90</v>
      </c>
      <c r="I123" s="584">
        <v>90</v>
      </c>
      <c r="J123" s="584">
        <v>100</v>
      </c>
      <c r="K123" s="584">
        <v>100</v>
      </c>
      <c r="L123" s="584">
        <v>90</v>
      </c>
      <c r="M123" s="584">
        <v>90</v>
      </c>
      <c r="N123" s="584">
        <v>90</v>
      </c>
      <c r="O123" s="584">
        <v>90</v>
      </c>
      <c r="P123" s="584">
        <v>100</v>
      </c>
      <c r="Q123" s="584">
        <v>92.5</v>
      </c>
    </row>
    <row r="124" spans="1:17" ht="15.75" outlineLevel="1" thickBot="1" x14ac:dyDescent="0.3">
      <c r="A124" s="747"/>
      <c r="B124" s="748" t="s">
        <v>752</v>
      </c>
      <c r="C124" s="749"/>
      <c r="D124" s="749"/>
      <c r="E124" s="749">
        <f t="shared" ref="E124:Q124" si="14">SUBTOTAL(1,E114:E123)</f>
        <v>87.4</v>
      </c>
      <c r="F124" s="749">
        <f t="shared" si="14"/>
        <v>84.7</v>
      </c>
      <c r="G124" s="749">
        <f t="shared" si="14"/>
        <v>87.8</v>
      </c>
      <c r="H124" s="749">
        <f t="shared" si="14"/>
        <v>81.666666666666671</v>
      </c>
      <c r="I124" s="749">
        <f t="shared" si="14"/>
        <v>87.3</v>
      </c>
      <c r="J124" s="749">
        <f t="shared" si="14"/>
        <v>90.9</v>
      </c>
      <c r="K124" s="749">
        <f t="shared" si="14"/>
        <v>84.9</v>
      </c>
      <c r="L124" s="749">
        <f t="shared" si="14"/>
        <v>86.4</v>
      </c>
      <c r="M124" s="749">
        <f t="shared" si="14"/>
        <v>85.9</v>
      </c>
      <c r="N124" s="749">
        <f t="shared" si="14"/>
        <v>88.6</v>
      </c>
      <c r="O124" s="749">
        <f t="shared" si="14"/>
        <v>85.9</v>
      </c>
      <c r="P124" s="749">
        <f t="shared" si="14"/>
        <v>90.4</v>
      </c>
      <c r="Q124" s="750">
        <f t="shared" si="14"/>
        <v>87.122727272727275</v>
      </c>
    </row>
    <row r="125" spans="1:17" outlineLevel="2" x14ac:dyDescent="0.25">
      <c r="A125" s="600" t="s">
        <v>0</v>
      </c>
      <c r="B125" s="415" t="s">
        <v>23</v>
      </c>
      <c r="C125" s="77" t="s">
        <v>31</v>
      </c>
      <c r="D125" s="77" t="s">
        <v>235</v>
      </c>
      <c r="E125" s="370">
        <v>97</v>
      </c>
      <c r="F125" s="370">
        <v>97</v>
      </c>
      <c r="G125" s="370">
        <v>97</v>
      </c>
      <c r="H125" s="370">
        <v>97</v>
      </c>
      <c r="I125" s="370">
        <v>97</v>
      </c>
      <c r="J125" s="370">
        <v>97</v>
      </c>
      <c r="K125" s="370">
        <v>97</v>
      </c>
      <c r="L125" s="370">
        <v>97</v>
      </c>
      <c r="M125" s="370">
        <v>97</v>
      </c>
      <c r="N125" s="370">
        <v>97</v>
      </c>
      <c r="O125" s="370">
        <v>97</v>
      </c>
      <c r="P125" s="370">
        <v>97</v>
      </c>
      <c r="Q125" s="370">
        <v>97</v>
      </c>
    </row>
    <row r="126" spans="1:17" outlineLevel="2" x14ac:dyDescent="0.25">
      <c r="A126" s="103" t="s">
        <v>0</v>
      </c>
      <c r="B126" s="20" t="s">
        <v>23</v>
      </c>
      <c r="C126" s="5" t="s">
        <v>30</v>
      </c>
      <c r="D126" s="5" t="s">
        <v>235</v>
      </c>
      <c r="E126" s="24">
        <v>120</v>
      </c>
      <c r="F126" s="24">
        <v>120</v>
      </c>
      <c r="G126" s="24">
        <v>120</v>
      </c>
      <c r="H126" s="24">
        <v>120</v>
      </c>
      <c r="I126" s="24">
        <v>120</v>
      </c>
      <c r="J126" s="24">
        <v>130</v>
      </c>
      <c r="K126" s="24">
        <v>130</v>
      </c>
      <c r="L126" s="24">
        <v>130</v>
      </c>
      <c r="M126" s="24">
        <v>130</v>
      </c>
      <c r="N126" s="24">
        <v>130</v>
      </c>
      <c r="O126" s="24">
        <v>130</v>
      </c>
      <c r="P126" s="24">
        <v>130</v>
      </c>
      <c r="Q126" s="24">
        <v>125.83333333333333</v>
      </c>
    </row>
    <row r="127" spans="1:17" outlineLevel="2" x14ac:dyDescent="0.25">
      <c r="A127" s="103" t="s">
        <v>0</v>
      </c>
      <c r="B127" s="20" t="s">
        <v>23</v>
      </c>
      <c r="C127" s="5" t="s">
        <v>29</v>
      </c>
      <c r="D127" s="5" t="s">
        <v>235</v>
      </c>
      <c r="E127" s="24">
        <v>100</v>
      </c>
      <c r="F127" s="24">
        <v>100</v>
      </c>
      <c r="G127" s="24">
        <v>100</v>
      </c>
      <c r="H127" s="24">
        <v>100</v>
      </c>
      <c r="I127" s="24">
        <v>100</v>
      </c>
      <c r="J127" s="24">
        <v>100</v>
      </c>
      <c r="K127" s="24">
        <v>100</v>
      </c>
      <c r="L127" s="24">
        <v>100</v>
      </c>
      <c r="M127" s="24">
        <v>100</v>
      </c>
      <c r="N127" s="24">
        <v>105</v>
      </c>
      <c r="O127" s="24">
        <v>110</v>
      </c>
      <c r="P127" s="24">
        <v>110</v>
      </c>
      <c r="Q127" s="24">
        <v>102.08333333333333</v>
      </c>
    </row>
    <row r="128" spans="1:17" outlineLevel="2" x14ac:dyDescent="0.25">
      <c r="A128" s="103" t="s">
        <v>0</v>
      </c>
      <c r="B128" s="20" t="s">
        <v>23</v>
      </c>
      <c r="C128" s="5" t="s">
        <v>28</v>
      </c>
      <c r="D128" s="5" t="s">
        <v>235</v>
      </c>
      <c r="E128" s="24" t="s">
        <v>145</v>
      </c>
      <c r="F128" s="24" t="s">
        <v>145</v>
      </c>
      <c r="G128" s="24" t="s">
        <v>145</v>
      </c>
      <c r="H128" s="24" t="s">
        <v>145</v>
      </c>
      <c r="I128" s="24" t="s">
        <v>145</v>
      </c>
      <c r="J128" s="24" t="s">
        <v>145</v>
      </c>
      <c r="K128" s="24" t="s">
        <v>145</v>
      </c>
      <c r="L128" s="24" t="s">
        <v>145</v>
      </c>
      <c r="M128" s="24" t="s">
        <v>145</v>
      </c>
      <c r="N128" s="24" t="s">
        <v>145</v>
      </c>
      <c r="O128" s="24" t="s">
        <v>145</v>
      </c>
      <c r="P128" s="24" t="s">
        <v>145</v>
      </c>
      <c r="Q128" s="24" t="s">
        <v>145</v>
      </c>
    </row>
    <row r="129" spans="1:17" outlineLevel="2" x14ac:dyDescent="0.25">
      <c r="A129" s="103" t="s">
        <v>0</v>
      </c>
      <c r="B129" s="20" t="s">
        <v>23</v>
      </c>
      <c r="C129" s="5" t="s">
        <v>27</v>
      </c>
      <c r="D129" s="5" t="s">
        <v>235</v>
      </c>
      <c r="E129" s="24">
        <v>120</v>
      </c>
      <c r="F129" s="24">
        <v>120</v>
      </c>
      <c r="G129" s="24">
        <v>120</v>
      </c>
      <c r="H129" s="24">
        <v>120</v>
      </c>
      <c r="I129" s="24">
        <v>120</v>
      </c>
      <c r="J129" s="24">
        <v>120</v>
      </c>
      <c r="K129" s="24">
        <v>120</v>
      </c>
      <c r="L129" s="24">
        <v>120</v>
      </c>
      <c r="M129" s="24">
        <v>120</v>
      </c>
      <c r="N129" s="24">
        <v>120</v>
      </c>
      <c r="O129" s="24">
        <v>120</v>
      </c>
      <c r="P129" s="24">
        <v>120</v>
      </c>
      <c r="Q129" s="24">
        <v>120</v>
      </c>
    </row>
    <row r="130" spans="1:17" outlineLevel="2" x14ac:dyDescent="0.25">
      <c r="A130" s="103" t="s">
        <v>0</v>
      </c>
      <c r="B130" s="20" t="s">
        <v>23</v>
      </c>
      <c r="C130" s="5" t="s">
        <v>26</v>
      </c>
      <c r="D130" s="5" t="s">
        <v>235</v>
      </c>
      <c r="E130" s="24" t="s">
        <v>145</v>
      </c>
      <c r="F130" s="24" t="s">
        <v>145</v>
      </c>
      <c r="G130" s="24" t="s">
        <v>145</v>
      </c>
      <c r="H130" s="24" t="s">
        <v>145</v>
      </c>
      <c r="I130" s="24" t="s">
        <v>145</v>
      </c>
      <c r="J130" s="24" t="s">
        <v>145</v>
      </c>
      <c r="K130" s="24" t="s">
        <v>145</v>
      </c>
      <c r="L130" s="24" t="s">
        <v>145</v>
      </c>
      <c r="M130" s="24" t="s">
        <v>145</v>
      </c>
      <c r="N130" s="24" t="s">
        <v>145</v>
      </c>
      <c r="O130" s="24" t="s">
        <v>145</v>
      </c>
      <c r="P130" s="24" t="s">
        <v>145</v>
      </c>
      <c r="Q130" s="24" t="s">
        <v>145</v>
      </c>
    </row>
    <row r="131" spans="1:17" outlineLevel="2" x14ac:dyDescent="0.25">
      <c r="A131" s="103" t="s">
        <v>0</v>
      </c>
      <c r="B131" s="20" t="s">
        <v>23</v>
      </c>
      <c r="C131" s="5" t="s">
        <v>1</v>
      </c>
      <c r="D131" s="5" t="s">
        <v>235</v>
      </c>
      <c r="E131" s="24">
        <v>80</v>
      </c>
      <c r="F131" s="24">
        <v>80</v>
      </c>
      <c r="G131" s="24">
        <v>80</v>
      </c>
      <c r="H131" s="24">
        <v>80</v>
      </c>
      <c r="I131" s="24">
        <v>80</v>
      </c>
      <c r="J131" s="24">
        <v>80</v>
      </c>
      <c r="K131" s="24">
        <v>80</v>
      </c>
      <c r="L131" s="24">
        <v>80</v>
      </c>
      <c r="M131" s="24">
        <v>80</v>
      </c>
      <c r="N131" s="24">
        <v>80</v>
      </c>
      <c r="O131" s="24">
        <v>80</v>
      </c>
      <c r="P131" s="24">
        <v>80</v>
      </c>
      <c r="Q131" s="24">
        <v>80</v>
      </c>
    </row>
    <row r="132" spans="1:17" outlineLevel="2" x14ac:dyDescent="0.25">
      <c r="A132" s="103" t="s">
        <v>0</v>
      </c>
      <c r="B132" s="20" t="s">
        <v>23</v>
      </c>
      <c r="C132" s="5" t="s">
        <v>25</v>
      </c>
      <c r="D132" s="5" t="s">
        <v>235</v>
      </c>
      <c r="E132" s="24" t="s">
        <v>145</v>
      </c>
      <c r="F132" s="24" t="s">
        <v>145</v>
      </c>
      <c r="G132" s="24" t="s">
        <v>145</v>
      </c>
      <c r="H132" s="24" t="s">
        <v>145</v>
      </c>
      <c r="I132" s="24" t="s">
        <v>145</v>
      </c>
      <c r="J132" s="24" t="s">
        <v>145</v>
      </c>
      <c r="K132" s="24" t="s">
        <v>145</v>
      </c>
      <c r="L132" s="24" t="s">
        <v>145</v>
      </c>
      <c r="M132" s="24" t="s">
        <v>145</v>
      </c>
      <c r="N132" s="24" t="s">
        <v>145</v>
      </c>
      <c r="O132" s="24" t="s">
        <v>145</v>
      </c>
      <c r="P132" s="24" t="s">
        <v>145</v>
      </c>
      <c r="Q132" s="24" t="s">
        <v>145</v>
      </c>
    </row>
    <row r="133" spans="1:17" outlineLevel="2" x14ac:dyDescent="0.25">
      <c r="A133" s="103" t="s">
        <v>0</v>
      </c>
      <c r="B133" s="20" t="s">
        <v>23</v>
      </c>
      <c r="C133" s="5" t="s">
        <v>24</v>
      </c>
      <c r="D133" s="5" t="s">
        <v>235</v>
      </c>
      <c r="E133" s="24">
        <v>120</v>
      </c>
      <c r="F133" s="24">
        <v>120</v>
      </c>
      <c r="G133" s="24">
        <v>120</v>
      </c>
      <c r="H133" s="24">
        <v>120</v>
      </c>
      <c r="I133" s="24">
        <v>120</v>
      </c>
      <c r="J133" s="24">
        <v>120</v>
      </c>
      <c r="K133" s="24">
        <v>120</v>
      </c>
      <c r="L133" s="24">
        <v>120</v>
      </c>
      <c r="M133" s="24">
        <v>120</v>
      </c>
      <c r="N133" s="24">
        <v>120</v>
      </c>
      <c r="O133" s="24">
        <v>120</v>
      </c>
      <c r="P133" s="24">
        <v>120</v>
      </c>
      <c r="Q133" s="24">
        <v>120</v>
      </c>
    </row>
    <row r="134" spans="1:17" ht="15.75" outlineLevel="2" thickBot="1" x14ac:dyDescent="0.3">
      <c r="A134" s="598" t="s">
        <v>0</v>
      </c>
      <c r="B134" s="192" t="s">
        <v>23</v>
      </c>
      <c r="C134" s="95" t="s">
        <v>23</v>
      </c>
      <c r="D134" s="95" t="s">
        <v>235</v>
      </c>
      <c r="E134" s="584">
        <v>90</v>
      </c>
      <c r="F134" s="584">
        <v>90</v>
      </c>
      <c r="G134" s="584">
        <v>90</v>
      </c>
      <c r="H134" s="584">
        <v>90</v>
      </c>
      <c r="I134" s="584">
        <v>90</v>
      </c>
      <c r="J134" s="584">
        <v>90</v>
      </c>
      <c r="K134" s="584">
        <v>90</v>
      </c>
      <c r="L134" s="584">
        <v>90</v>
      </c>
      <c r="M134" s="584">
        <v>90</v>
      </c>
      <c r="N134" s="584">
        <v>90</v>
      </c>
      <c r="O134" s="584">
        <v>90</v>
      </c>
      <c r="P134" s="584">
        <v>90</v>
      </c>
      <c r="Q134" s="584">
        <v>90</v>
      </c>
    </row>
    <row r="135" spans="1:17" outlineLevel="1" x14ac:dyDescent="0.25">
      <c r="A135" s="747"/>
      <c r="B135" s="751" t="s">
        <v>577</v>
      </c>
      <c r="C135" s="752"/>
      <c r="D135" s="752"/>
      <c r="E135" s="752">
        <f t="shared" ref="E135:Q135" si="15">SUBTOTAL(1,E125:E134)</f>
        <v>103.85714285714286</v>
      </c>
      <c r="F135" s="752">
        <f t="shared" si="15"/>
        <v>103.85714285714286</v>
      </c>
      <c r="G135" s="752">
        <f t="shared" si="15"/>
        <v>103.85714285714286</v>
      </c>
      <c r="H135" s="752">
        <f t="shared" si="15"/>
        <v>103.85714285714286</v>
      </c>
      <c r="I135" s="752">
        <f t="shared" si="15"/>
        <v>103.85714285714286</v>
      </c>
      <c r="J135" s="752">
        <f t="shared" si="15"/>
        <v>105.28571428571429</v>
      </c>
      <c r="K135" s="752">
        <f t="shared" si="15"/>
        <v>105.28571428571429</v>
      </c>
      <c r="L135" s="752">
        <f t="shared" si="15"/>
        <v>105.28571428571429</v>
      </c>
      <c r="M135" s="752">
        <f t="shared" si="15"/>
        <v>105.28571428571429</v>
      </c>
      <c r="N135" s="752">
        <f t="shared" si="15"/>
        <v>106</v>
      </c>
      <c r="O135" s="752">
        <f t="shared" si="15"/>
        <v>106.71428571428571</v>
      </c>
      <c r="P135" s="752">
        <f t="shared" si="15"/>
        <v>106.71428571428571</v>
      </c>
      <c r="Q135" s="753">
        <f t="shared" si="15"/>
        <v>104.98809523809523</v>
      </c>
    </row>
    <row r="136" spans="1:17" ht="15.75" thickBot="1" x14ac:dyDescent="0.3">
      <c r="A136" s="747"/>
      <c r="B136" s="754" t="s">
        <v>583</v>
      </c>
      <c r="C136" s="755"/>
      <c r="D136" s="755"/>
      <c r="E136" s="755">
        <f t="shared" ref="E136:P136" si="16">SUBTOTAL(1,E5:E134)</f>
        <v>94.920454545454547</v>
      </c>
      <c r="F136" s="755">
        <f t="shared" si="16"/>
        <v>94.829545454545453</v>
      </c>
      <c r="G136" s="755">
        <f t="shared" si="16"/>
        <v>94.477272727272734</v>
      </c>
      <c r="H136" s="755">
        <f t="shared" si="16"/>
        <v>93.965517241379317</v>
      </c>
      <c r="I136" s="755">
        <f t="shared" si="16"/>
        <v>94.86363636363636</v>
      </c>
      <c r="J136" s="755">
        <f t="shared" si="16"/>
        <v>95.76136363636364</v>
      </c>
      <c r="K136" s="755">
        <f t="shared" si="16"/>
        <v>94.98863636363636</v>
      </c>
      <c r="L136" s="755">
        <f t="shared" si="16"/>
        <v>95.11363636363636</v>
      </c>
      <c r="M136" s="755">
        <f t="shared" si="16"/>
        <v>93.954545454545453</v>
      </c>
      <c r="N136" s="755">
        <f t="shared" si="16"/>
        <v>96.068181818181813</v>
      </c>
      <c r="O136" s="755">
        <f t="shared" si="16"/>
        <v>93.770114942528735</v>
      </c>
      <c r="P136" s="755">
        <f t="shared" si="16"/>
        <v>95.905882352941177</v>
      </c>
      <c r="Q136" s="756">
        <f>SUBTOTAL(1,Q5:Q134)</f>
        <v>95.054579889807158</v>
      </c>
    </row>
  </sheetData>
  <autoFilter ref="A4:Q135" xr:uid="{00000000-0009-0000-0000-000014000000}"/>
  <mergeCells count="1">
    <mergeCell ref="E2:Q2"/>
  </mergeCells>
  <hyperlinks>
    <hyperlink ref="A2" location="PRESENTACIÓN!A1" display="PRESENTACIÓN!A1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136"/>
  <sheetViews>
    <sheetView workbookViewId="0">
      <selection activeCell="A2" sqref="A2"/>
    </sheetView>
  </sheetViews>
  <sheetFormatPr baseColWidth="10" defaultRowHeight="15" outlineLevelRow="2" x14ac:dyDescent="0.25"/>
  <cols>
    <col min="1" max="2" width="19.42578125" customWidth="1"/>
    <col min="3" max="3" width="15.42578125" customWidth="1"/>
    <col min="4" max="4" width="13.7109375" customWidth="1"/>
  </cols>
  <sheetData>
    <row r="1" spans="1:17" ht="15.75" thickBot="1" x14ac:dyDescent="0.3"/>
    <row r="2" spans="1:17" ht="57" customHeight="1" thickBot="1" x14ac:dyDescent="0.3">
      <c r="A2" s="99" t="s">
        <v>490</v>
      </c>
      <c r="B2" s="609"/>
      <c r="E2" s="1093" t="s">
        <v>754</v>
      </c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4"/>
      <c r="Q2" s="1096"/>
    </row>
    <row r="4" spans="1:17" s="1" customFormat="1" ht="45" x14ac:dyDescent="0.25">
      <c r="A4" s="6" t="s">
        <v>127</v>
      </c>
      <c r="B4" s="6" t="s">
        <v>410</v>
      </c>
      <c r="C4" s="738" t="s">
        <v>2</v>
      </c>
      <c r="D4" s="738" t="s">
        <v>237</v>
      </c>
      <c r="E4" s="739" t="s">
        <v>504</v>
      </c>
      <c r="F4" s="739" t="s">
        <v>505</v>
      </c>
      <c r="G4" s="739" t="s">
        <v>506</v>
      </c>
      <c r="H4" s="739" t="s">
        <v>507</v>
      </c>
      <c r="I4" s="739" t="s">
        <v>508</v>
      </c>
      <c r="J4" s="739" t="s">
        <v>509</v>
      </c>
      <c r="K4" s="739" t="s">
        <v>510</v>
      </c>
      <c r="L4" s="739" t="s">
        <v>511</v>
      </c>
      <c r="M4" s="739" t="s">
        <v>512</v>
      </c>
      <c r="N4" s="739" t="s">
        <v>513</v>
      </c>
      <c r="O4" s="739" t="s">
        <v>514</v>
      </c>
      <c r="P4" s="739" t="s">
        <v>515</v>
      </c>
      <c r="Q4" s="739" t="s">
        <v>516</v>
      </c>
    </row>
    <row r="5" spans="1:17" outlineLevel="2" x14ac:dyDescent="0.25">
      <c r="A5" s="5" t="s">
        <v>0</v>
      </c>
      <c r="B5" s="5" t="s">
        <v>421</v>
      </c>
      <c r="C5" s="5" t="s">
        <v>126</v>
      </c>
      <c r="D5" s="5" t="s">
        <v>236</v>
      </c>
      <c r="E5" s="24">
        <v>90</v>
      </c>
      <c r="F5" s="24">
        <v>90</v>
      </c>
      <c r="G5" s="24">
        <v>90</v>
      </c>
      <c r="H5" s="24">
        <v>90</v>
      </c>
      <c r="I5" s="24">
        <v>90</v>
      </c>
      <c r="J5" s="24">
        <v>90</v>
      </c>
      <c r="K5" s="24">
        <v>90</v>
      </c>
      <c r="L5" s="24">
        <v>90</v>
      </c>
      <c r="M5" s="24">
        <v>90</v>
      </c>
      <c r="N5" s="24">
        <v>90</v>
      </c>
      <c r="O5" s="24">
        <v>90</v>
      </c>
      <c r="P5" s="24">
        <v>90</v>
      </c>
      <c r="Q5" s="24">
        <f>AVERAGE(E5:P5)</f>
        <v>90</v>
      </c>
    </row>
    <row r="6" spans="1:17" outlineLevel="2" x14ac:dyDescent="0.25">
      <c r="A6" s="5" t="s">
        <v>0</v>
      </c>
      <c r="B6" s="5" t="s">
        <v>421</v>
      </c>
      <c r="C6" s="5" t="s">
        <v>21</v>
      </c>
      <c r="D6" s="5" t="s">
        <v>236</v>
      </c>
      <c r="E6" s="24">
        <v>100</v>
      </c>
      <c r="F6" s="24">
        <v>100</v>
      </c>
      <c r="G6" s="24">
        <v>105</v>
      </c>
      <c r="H6" s="24">
        <v>105</v>
      </c>
      <c r="I6" s="24">
        <v>100</v>
      </c>
      <c r="J6" s="24">
        <v>105</v>
      </c>
      <c r="K6" s="24">
        <v>110</v>
      </c>
      <c r="L6" s="24">
        <v>105</v>
      </c>
      <c r="M6" s="24">
        <v>100</v>
      </c>
      <c r="N6" s="24">
        <v>100</v>
      </c>
      <c r="O6" s="24">
        <v>100</v>
      </c>
      <c r="P6" s="24">
        <v>100</v>
      </c>
      <c r="Q6" s="24">
        <f t="shared" ref="Q6:Q10" si="0">AVERAGE(E6:P6)</f>
        <v>102.5</v>
      </c>
    </row>
    <row r="7" spans="1:17" outlineLevel="2" x14ac:dyDescent="0.25">
      <c r="A7" s="5" t="s">
        <v>0</v>
      </c>
      <c r="B7" s="5" t="s">
        <v>421</v>
      </c>
      <c r="C7" s="5" t="s">
        <v>125</v>
      </c>
      <c r="D7" s="5" t="s">
        <v>236</v>
      </c>
      <c r="E7" s="24">
        <v>90</v>
      </c>
      <c r="F7" s="24">
        <v>90</v>
      </c>
      <c r="G7" s="24">
        <v>92</v>
      </c>
      <c r="H7" s="24">
        <v>90</v>
      </c>
      <c r="I7" s="24">
        <v>90</v>
      </c>
      <c r="J7" s="24">
        <v>95</v>
      </c>
      <c r="K7" s="24">
        <v>90</v>
      </c>
      <c r="L7" s="24">
        <v>91</v>
      </c>
      <c r="M7" s="24">
        <v>90</v>
      </c>
      <c r="N7" s="24">
        <v>92</v>
      </c>
      <c r="O7" s="24">
        <v>90</v>
      </c>
      <c r="P7" s="24" t="s">
        <v>145</v>
      </c>
      <c r="Q7" s="24">
        <f t="shared" si="0"/>
        <v>90.909090909090907</v>
      </c>
    </row>
    <row r="8" spans="1:17" outlineLevel="2" x14ac:dyDescent="0.25">
      <c r="A8" s="5" t="s">
        <v>0</v>
      </c>
      <c r="B8" s="5" t="s">
        <v>421</v>
      </c>
      <c r="C8" s="5" t="s">
        <v>124</v>
      </c>
      <c r="D8" s="5" t="s">
        <v>236</v>
      </c>
      <c r="E8" s="24">
        <v>90</v>
      </c>
      <c r="F8" s="24">
        <v>90</v>
      </c>
      <c r="G8" s="24">
        <v>90</v>
      </c>
      <c r="H8" s="24">
        <v>90</v>
      </c>
      <c r="I8" s="24">
        <v>90</v>
      </c>
      <c r="J8" s="24">
        <v>90</v>
      </c>
      <c r="K8" s="24">
        <v>90</v>
      </c>
      <c r="L8" s="24">
        <v>90</v>
      </c>
      <c r="M8" s="24">
        <v>90</v>
      </c>
      <c r="N8" s="24">
        <v>90</v>
      </c>
      <c r="O8" s="24">
        <v>90</v>
      </c>
      <c r="P8" s="24">
        <v>90</v>
      </c>
      <c r="Q8" s="24">
        <f>AVERAGE(E8:P8)</f>
        <v>90</v>
      </c>
    </row>
    <row r="9" spans="1:17" outlineLevel="2" x14ac:dyDescent="0.25">
      <c r="A9" s="5" t="s">
        <v>0</v>
      </c>
      <c r="B9" s="5" t="s">
        <v>421</v>
      </c>
      <c r="C9" s="5" t="s">
        <v>123</v>
      </c>
      <c r="D9" s="5" t="s">
        <v>236</v>
      </c>
      <c r="E9" s="24">
        <v>110</v>
      </c>
      <c r="F9" s="24">
        <v>110</v>
      </c>
      <c r="G9" s="24">
        <v>110</v>
      </c>
      <c r="H9" s="24">
        <v>110</v>
      </c>
      <c r="I9" s="24">
        <v>110</v>
      </c>
      <c r="J9" s="24">
        <v>110</v>
      </c>
      <c r="K9" s="24">
        <v>110</v>
      </c>
      <c r="L9" s="24">
        <v>110</v>
      </c>
      <c r="M9" s="24">
        <v>110</v>
      </c>
      <c r="N9" s="24">
        <v>110</v>
      </c>
      <c r="O9" s="24">
        <v>110</v>
      </c>
      <c r="P9" s="24">
        <v>110</v>
      </c>
      <c r="Q9" s="24">
        <f t="shared" si="0"/>
        <v>110</v>
      </c>
    </row>
    <row r="10" spans="1:17" outlineLevel="2" x14ac:dyDescent="0.25">
      <c r="A10" s="5" t="s">
        <v>0</v>
      </c>
      <c r="B10" s="5" t="s">
        <v>421</v>
      </c>
      <c r="C10" s="5" t="s">
        <v>122</v>
      </c>
      <c r="D10" s="5" t="s">
        <v>236</v>
      </c>
      <c r="E10" s="24">
        <v>120</v>
      </c>
      <c r="F10" s="24">
        <v>150</v>
      </c>
      <c r="G10" s="24">
        <v>160</v>
      </c>
      <c r="H10" s="24">
        <v>150</v>
      </c>
      <c r="I10" s="24">
        <v>120</v>
      </c>
      <c r="J10" s="24">
        <v>150</v>
      </c>
      <c r="K10" s="24">
        <v>140</v>
      </c>
      <c r="L10" s="24">
        <v>130</v>
      </c>
      <c r="M10" s="24">
        <v>140</v>
      </c>
      <c r="N10" s="24">
        <v>170</v>
      </c>
      <c r="O10" s="24" t="s">
        <v>145</v>
      </c>
      <c r="P10" s="24" t="s">
        <v>145</v>
      </c>
      <c r="Q10" s="24">
        <f t="shared" si="0"/>
        <v>143</v>
      </c>
    </row>
    <row r="11" spans="1:17" ht="15.75" outlineLevel="2" thickBot="1" x14ac:dyDescent="0.3">
      <c r="A11" s="95" t="s">
        <v>0</v>
      </c>
      <c r="B11" s="95" t="s">
        <v>421</v>
      </c>
      <c r="C11" s="95" t="s">
        <v>121</v>
      </c>
      <c r="D11" s="95" t="s">
        <v>236</v>
      </c>
      <c r="E11" s="584" t="s">
        <v>145</v>
      </c>
      <c r="F11" s="584" t="s">
        <v>145</v>
      </c>
      <c r="G11" s="584" t="s">
        <v>145</v>
      </c>
      <c r="H11" s="584" t="s">
        <v>145</v>
      </c>
      <c r="I11" s="584" t="s">
        <v>145</v>
      </c>
      <c r="J11" s="584" t="s">
        <v>145</v>
      </c>
      <c r="K11" s="584" t="s">
        <v>145</v>
      </c>
      <c r="L11" s="584" t="s">
        <v>145</v>
      </c>
      <c r="M11" s="584" t="s">
        <v>145</v>
      </c>
      <c r="N11" s="584" t="s">
        <v>145</v>
      </c>
      <c r="O11" s="584" t="s">
        <v>145</v>
      </c>
      <c r="P11" s="584" t="s">
        <v>145</v>
      </c>
      <c r="Q11" s="584" t="s">
        <v>145</v>
      </c>
    </row>
    <row r="12" spans="1:17" ht="15.75" outlineLevel="1" thickBot="1" x14ac:dyDescent="0.3">
      <c r="A12" s="744"/>
      <c r="B12" s="371" t="s">
        <v>578</v>
      </c>
      <c r="C12" s="632"/>
      <c r="D12" s="632"/>
      <c r="E12" s="632">
        <f t="shared" ref="E12:P12" si="1">SUBTOTAL(1,E5:E11)</f>
        <v>100</v>
      </c>
      <c r="F12" s="632">
        <f t="shared" si="1"/>
        <v>105</v>
      </c>
      <c r="G12" s="632">
        <f t="shared" si="1"/>
        <v>107.83333333333333</v>
      </c>
      <c r="H12" s="632">
        <f t="shared" si="1"/>
        <v>105.83333333333333</v>
      </c>
      <c r="I12" s="632">
        <f t="shared" si="1"/>
        <v>100</v>
      </c>
      <c r="J12" s="632">
        <f t="shared" si="1"/>
        <v>106.66666666666667</v>
      </c>
      <c r="K12" s="632">
        <f t="shared" si="1"/>
        <v>105</v>
      </c>
      <c r="L12" s="632">
        <f t="shared" si="1"/>
        <v>102.66666666666667</v>
      </c>
      <c r="M12" s="632">
        <f t="shared" si="1"/>
        <v>103.33333333333333</v>
      </c>
      <c r="N12" s="632">
        <f t="shared" si="1"/>
        <v>108.66666666666667</v>
      </c>
      <c r="O12" s="632">
        <f t="shared" si="1"/>
        <v>96</v>
      </c>
      <c r="P12" s="632">
        <f t="shared" si="1"/>
        <v>97.5</v>
      </c>
      <c r="Q12" s="708">
        <f>SUBTOTAL(1,Q5:Q11)</f>
        <v>104.40151515151514</v>
      </c>
    </row>
    <row r="13" spans="1:17" outlineLevel="2" x14ac:dyDescent="0.25">
      <c r="A13" s="77" t="s">
        <v>0</v>
      </c>
      <c r="B13" s="77" t="s">
        <v>412</v>
      </c>
      <c r="C13" s="77" t="s">
        <v>120</v>
      </c>
      <c r="D13" s="77" t="s">
        <v>236</v>
      </c>
      <c r="E13" s="370" t="s">
        <v>145</v>
      </c>
      <c r="F13" s="370" t="s">
        <v>145</v>
      </c>
      <c r="G13" s="370" t="s">
        <v>145</v>
      </c>
      <c r="H13" s="370" t="s">
        <v>145</v>
      </c>
      <c r="I13" s="370" t="s">
        <v>145</v>
      </c>
      <c r="J13" s="370" t="s">
        <v>145</v>
      </c>
      <c r="K13" s="370" t="s">
        <v>145</v>
      </c>
      <c r="L13" s="370" t="s">
        <v>145</v>
      </c>
      <c r="M13" s="370" t="s">
        <v>145</v>
      </c>
      <c r="N13" s="370" t="s">
        <v>145</v>
      </c>
      <c r="O13" s="370" t="s">
        <v>145</v>
      </c>
      <c r="P13" s="370" t="s">
        <v>145</v>
      </c>
      <c r="Q13" s="370" t="s">
        <v>145</v>
      </c>
    </row>
    <row r="14" spans="1:17" outlineLevel="2" x14ac:dyDescent="0.25">
      <c r="A14" s="5" t="s">
        <v>0</v>
      </c>
      <c r="B14" s="5" t="s">
        <v>412</v>
      </c>
      <c r="C14" s="5" t="s">
        <v>119</v>
      </c>
      <c r="D14" s="5" t="s">
        <v>236</v>
      </c>
      <c r="E14" s="24" t="s">
        <v>145</v>
      </c>
      <c r="F14" s="24" t="s">
        <v>145</v>
      </c>
      <c r="G14" s="24" t="s">
        <v>145</v>
      </c>
      <c r="H14" s="24" t="s">
        <v>145</v>
      </c>
      <c r="I14" s="24" t="s">
        <v>145</v>
      </c>
      <c r="J14" s="24" t="s">
        <v>145</v>
      </c>
      <c r="K14" s="24" t="s">
        <v>145</v>
      </c>
      <c r="L14" s="24" t="s">
        <v>145</v>
      </c>
      <c r="M14" s="24" t="s">
        <v>145</v>
      </c>
      <c r="N14" s="24" t="s">
        <v>145</v>
      </c>
      <c r="O14" s="24" t="s">
        <v>145</v>
      </c>
      <c r="P14" s="24" t="s">
        <v>145</v>
      </c>
      <c r="Q14" s="24" t="s">
        <v>145</v>
      </c>
    </row>
    <row r="15" spans="1:17" outlineLevel="2" x14ac:dyDescent="0.25">
      <c r="A15" s="5" t="s">
        <v>0</v>
      </c>
      <c r="B15" s="5" t="s">
        <v>412</v>
      </c>
      <c r="C15" s="5" t="s">
        <v>118</v>
      </c>
      <c r="D15" s="5" t="s">
        <v>236</v>
      </c>
      <c r="E15" s="24">
        <v>80</v>
      </c>
      <c r="F15" s="24">
        <v>71</v>
      </c>
      <c r="G15" s="24">
        <v>84</v>
      </c>
      <c r="H15" s="24">
        <v>80</v>
      </c>
      <c r="I15" s="24">
        <v>76</v>
      </c>
      <c r="J15" s="24">
        <v>64</v>
      </c>
      <c r="K15" s="24">
        <v>82</v>
      </c>
      <c r="L15" s="24">
        <v>86</v>
      </c>
      <c r="M15" s="24">
        <v>70</v>
      </c>
      <c r="N15" s="24">
        <v>76</v>
      </c>
      <c r="O15" s="24">
        <v>82</v>
      </c>
      <c r="P15" s="24">
        <v>86</v>
      </c>
      <c r="Q15" s="24">
        <v>78.083333333333329</v>
      </c>
    </row>
    <row r="16" spans="1:17" outlineLevel="2" x14ac:dyDescent="0.25">
      <c r="A16" s="5" t="s">
        <v>0</v>
      </c>
      <c r="B16" s="5" t="s">
        <v>412</v>
      </c>
      <c r="C16" s="5" t="s">
        <v>117</v>
      </c>
      <c r="D16" s="5" t="s">
        <v>236</v>
      </c>
      <c r="E16" s="24" t="s">
        <v>145</v>
      </c>
      <c r="F16" s="24" t="s">
        <v>145</v>
      </c>
      <c r="G16" s="24" t="s">
        <v>145</v>
      </c>
      <c r="H16" s="24" t="s">
        <v>145</v>
      </c>
      <c r="I16" s="24" t="s">
        <v>145</v>
      </c>
      <c r="J16" s="24" t="s">
        <v>145</v>
      </c>
      <c r="K16" s="24" t="s">
        <v>145</v>
      </c>
      <c r="L16" s="24" t="s">
        <v>145</v>
      </c>
      <c r="M16" s="24" t="s">
        <v>145</v>
      </c>
      <c r="N16" s="24" t="s">
        <v>145</v>
      </c>
      <c r="O16" s="24" t="s">
        <v>145</v>
      </c>
      <c r="P16" s="24" t="s">
        <v>145</v>
      </c>
      <c r="Q16" s="24" t="s">
        <v>145</v>
      </c>
    </row>
    <row r="17" spans="1:17" outlineLevel="2" x14ac:dyDescent="0.25">
      <c r="A17" s="5" t="s">
        <v>0</v>
      </c>
      <c r="B17" s="5" t="s">
        <v>412</v>
      </c>
      <c r="C17" s="5" t="s">
        <v>116</v>
      </c>
      <c r="D17" s="5" t="s">
        <v>236</v>
      </c>
      <c r="E17" s="24">
        <v>90</v>
      </c>
      <c r="F17" s="24">
        <v>93</v>
      </c>
      <c r="G17" s="24">
        <v>92</v>
      </c>
      <c r="H17" s="24">
        <v>91</v>
      </c>
      <c r="I17" s="24">
        <v>94</v>
      </c>
      <c r="J17" s="24">
        <v>90</v>
      </c>
      <c r="K17" s="24">
        <v>93</v>
      </c>
      <c r="L17" s="24">
        <v>94</v>
      </c>
      <c r="M17" s="24">
        <v>92</v>
      </c>
      <c r="N17" s="24">
        <v>94</v>
      </c>
      <c r="O17" s="24">
        <v>94</v>
      </c>
      <c r="P17" s="24">
        <v>90</v>
      </c>
      <c r="Q17" s="24">
        <v>92.25</v>
      </c>
    </row>
    <row r="18" spans="1:17" outlineLevel="2" x14ac:dyDescent="0.25">
      <c r="A18" s="5" t="s">
        <v>0</v>
      </c>
      <c r="B18" s="5" t="s">
        <v>412</v>
      </c>
      <c r="C18" s="5" t="s">
        <v>115</v>
      </c>
      <c r="D18" s="5" t="s">
        <v>236</v>
      </c>
      <c r="E18" s="24">
        <v>72</v>
      </c>
      <c r="F18" s="24">
        <v>60</v>
      </c>
      <c r="G18" s="24">
        <v>60</v>
      </c>
      <c r="H18" s="24">
        <v>60</v>
      </c>
      <c r="I18" s="24">
        <v>60</v>
      </c>
      <c r="J18" s="24">
        <v>60</v>
      </c>
      <c r="K18" s="24">
        <v>60</v>
      </c>
      <c r="L18" s="24">
        <v>60</v>
      </c>
      <c r="M18" s="24">
        <v>60</v>
      </c>
      <c r="N18" s="24">
        <v>60</v>
      </c>
      <c r="O18" s="24">
        <v>60</v>
      </c>
      <c r="P18" s="24">
        <v>80</v>
      </c>
      <c r="Q18" s="24">
        <v>62.666666666666664</v>
      </c>
    </row>
    <row r="19" spans="1:17" outlineLevel="2" x14ac:dyDescent="0.25">
      <c r="A19" s="5" t="s">
        <v>0</v>
      </c>
      <c r="B19" s="5" t="s">
        <v>412</v>
      </c>
      <c r="C19" s="5" t="s">
        <v>114</v>
      </c>
      <c r="D19" s="5" t="s">
        <v>236</v>
      </c>
      <c r="E19" s="24">
        <v>90</v>
      </c>
      <c r="F19" s="24">
        <v>90</v>
      </c>
      <c r="G19" s="24">
        <v>90</v>
      </c>
      <c r="H19" s="24">
        <v>90</v>
      </c>
      <c r="I19" s="24">
        <v>90</v>
      </c>
      <c r="J19" s="24">
        <v>90</v>
      </c>
      <c r="K19" s="24">
        <v>90</v>
      </c>
      <c r="L19" s="24">
        <v>90</v>
      </c>
      <c r="M19" s="24">
        <v>90</v>
      </c>
      <c r="N19" s="24">
        <v>90</v>
      </c>
      <c r="O19" s="24">
        <v>90</v>
      </c>
      <c r="P19" s="24">
        <v>90</v>
      </c>
      <c r="Q19" s="24">
        <v>90</v>
      </c>
    </row>
    <row r="20" spans="1:17" ht="15.75" outlineLevel="2" thickBot="1" x14ac:dyDescent="0.3">
      <c r="A20" s="95" t="s">
        <v>0</v>
      </c>
      <c r="B20" s="95" t="s">
        <v>412</v>
      </c>
      <c r="C20" s="95" t="s">
        <v>113</v>
      </c>
      <c r="D20" s="95" t="s">
        <v>236</v>
      </c>
      <c r="E20" s="584">
        <v>75</v>
      </c>
      <c r="F20" s="584">
        <v>75</v>
      </c>
      <c r="G20" s="584">
        <v>75</v>
      </c>
      <c r="H20" s="584">
        <v>75</v>
      </c>
      <c r="I20" s="584">
        <v>75</v>
      </c>
      <c r="J20" s="584">
        <v>75</v>
      </c>
      <c r="K20" s="584">
        <v>75</v>
      </c>
      <c r="L20" s="584">
        <v>75</v>
      </c>
      <c r="M20" s="584">
        <v>75</v>
      </c>
      <c r="N20" s="584">
        <v>75</v>
      </c>
      <c r="O20" s="584">
        <v>75</v>
      </c>
      <c r="P20" s="584">
        <v>75</v>
      </c>
      <c r="Q20" s="584">
        <v>75</v>
      </c>
    </row>
    <row r="21" spans="1:17" ht="15.75" outlineLevel="1" thickBot="1" x14ac:dyDescent="0.3">
      <c r="A21" s="744"/>
      <c r="B21" s="371" t="s">
        <v>568</v>
      </c>
      <c r="C21" s="632"/>
      <c r="D21" s="632"/>
      <c r="E21" s="632">
        <f t="shared" ref="E21:Q21" si="2">SUBTOTAL(1,E13:E20)</f>
        <v>81.400000000000006</v>
      </c>
      <c r="F21" s="632">
        <f t="shared" si="2"/>
        <v>77.8</v>
      </c>
      <c r="G21" s="632">
        <f t="shared" si="2"/>
        <v>80.2</v>
      </c>
      <c r="H21" s="632">
        <f t="shared" si="2"/>
        <v>79.2</v>
      </c>
      <c r="I21" s="632">
        <f t="shared" si="2"/>
        <v>79</v>
      </c>
      <c r="J21" s="632">
        <f t="shared" si="2"/>
        <v>75.8</v>
      </c>
      <c r="K21" s="632">
        <f t="shared" si="2"/>
        <v>80</v>
      </c>
      <c r="L21" s="632">
        <f t="shared" si="2"/>
        <v>81</v>
      </c>
      <c r="M21" s="632">
        <f t="shared" si="2"/>
        <v>77.400000000000006</v>
      </c>
      <c r="N21" s="632">
        <f t="shared" si="2"/>
        <v>79</v>
      </c>
      <c r="O21" s="632">
        <f t="shared" si="2"/>
        <v>80.2</v>
      </c>
      <c r="P21" s="632">
        <f t="shared" si="2"/>
        <v>84.2</v>
      </c>
      <c r="Q21" s="708">
        <f t="shared" si="2"/>
        <v>79.599999999999994</v>
      </c>
    </row>
    <row r="22" spans="1:17" outlineLevel="2" x14ac:dyDescent="0.25">
      <c r="A22" s="77" t="s">
        <v>0</v>
      </c>
      <c r="B22" s="77" t="s">
        <v>721</v>
      </c>
      <c r="C22" s="77" t="s">
        <v>112</v>
      </c>
      <c r="D22" s="77" t="s">
        <v>236</v>
      </c>
      <c r="E22" s="370">
        <v>75</v>
      </c>
      <c r="F22" s="370">
        <v>75</v>
      </c>
      <c r="G22" s="370">
        <v>75</v>
      </c>
      <c r="H22" s="370">
        <v>75</v>
      </c>
      <c r="I22" s="370">
        <v>75</v>
      </c>
      <c r="J22" s="370">
        <v>75</v>
      </c>
      <c r="K22" s="370">
        <v>75</v>
      </c>
      <c r="L22" s="370">
        <v>75</v>
      </c>
      <c r="M22" s="370">
        <v>75</v>
      </c>
      <c r="N22" s="370">
        <v>75</v>
      </c>
      <c r="O22" s="370">
        <v>75</v>
      </c>
      <c r="P22" s="370">
        <v>75</v>
      </c>
      <c r="Q22" s="370">
        <v>75</v>
      </c>
    </row>
    <row r="23" spans="1:17" outlineLevel="2" x14ac:dyDescent="0.25">
      <c r="A23" s="5" t="s">
        <v>0</v>
      </c>
      <c r="B23" s="5" t="s">
        <v>721</v>
      </c>
      <c r="C23" s="5" t="s">
        <v>111</v>
      </c>
      <c r="D23" s="5" t="s">
        <v>236</v>
      </c>
      <c r="E23" s="24">
        <v>100</v>
      </c>
      <c r="F23" s="24">
        <v>100</v>
      </c>
      <c r="G23" s="24">
        <v>105</v>
      </c>
      <c r="H23" s="24">
        <v>100</v>
      </c>
      <c r="I23" s="24">
        <v>100</v>
      </c>
      <c r="J23" s="24">
        <v>110</v>
      </c>
      <c r="K23" s="24">
        <v>100</v>
      </c>
      <c r="L23" s="24">
        <v>100</v>
      </c>
      <c r="M23" s="24">
        <v>100</v>
      </c>
      <c r="N23" s="24">
        <v>100</v>
      </c>
      <c r="O23" s="24">
        <v>105</v>
      </c>
      <c r="P23" s="24">
        <v>110</v>
      </c>
      <c r="Q23" s="24">
        <v>102.5</v>
      </c>
    </row>
    <row r="24" spans="1:17" ht="15.75" outlineLevel="2" thickBot="1" x14ac:dyDescent="0.3">
      <c r="A24" s="95" t="s">
        <v>0</v>
      </c>
      <c r="B24" s="95" t="s">
        <v>721</v>
      </c>
      <c r="C24" s="95" t="s">
        <v>110</v>
      </c>
      <c r="D24" s="95" t="s">
        <v>236</v>
      </c>
      <c r="E24" s="584">
        <v>80</v>
      </c>
      <c r="F24" s="584">
        <v>80</v>
      </c>
      <c r="G24" s="584">
        <v>80</v>
      </c>
      <c r="H24" s="584">
        <v>80</v>
      </c>
      <c r="I24" s="584">
        <v>80</v>
      </c>
      <c r="J24" s="584">
        <v>90</v>
      </c>
      <c r="K24" s="584">
        <v>80</v>
      </c>
      <c r="L24" s="584">
        <v>80</v>
      </c>
      <c r="M24" s="584">
        <v>80</v>
      </c>
      <c r="N24" s="584">
        <v>90</v>
      </c>
      <c r="O24" s="584">
        <v>80</v>
      </c>
      <c r="P24" s="584">
        <v>90</v>
      </c>
      <c r="Q24" s="584">
        <v>82.5</v>
      </c>
    </row>
    <row r="25" spans="1:17" ht="15.75" outlineLevel="1" thickBot="1" x14ac:dyDescent="0.3">
      <c r="A25" s="744"/>
      <c r="B25" s="371" t="s">
        <v>751</v>
      </c>
      <c r="C25" s="632"/>
      <c r="D25" s="632"/>
      <c r="E25" s="632">
        <f t="shared" ref="E25:Q25" si="3">SUBTOTAL(1,E22:E24)</f>
        <v>85</v>
      </c>
      <c r="F25" s="632">
        <f t="shared" si="3"/>
        <v>85</v>
      </c>
      <c r="G25" s="632">
        <f t="shared" si="3"/>
        <v>86.666666666666671</v>
      </c>
      <c r="H25" s="632">
        <f t="shared" si="3"/>
        <v>85</v>
      </c>
      <c r="I25" s="632">
        <f t="shared" si="3"/>
        <v>85</v>
      </c>
      <c r="J25" s="632">
        <f t="shared" si="3"/>
        <v>91.666666666666671</v>
      </c>
      <c r="K25" s="632">
        <f t="shared" si="3"/>
        <v>85</v>
      </c>
      <c r="L25" s="632">
        <f t="shared" si="3"/>
        <v>85</v>
      </c>
      <c r="M25" s="632">
        <f t="shared" si="3"/>
        <v>85</v>
      </c>
      <c r="N25" s="632">
        <f t="shared" si="3"/>
        <v>88.333333333333329</v>
      </c>
      <c r="O25" s="632">
        <f t="shared" si="3"/>
        <v>86.666666666666671</v>
      </c>
      <c r="P25" s="632">
        <f t="shared" si="3"/>
        <v>91.666666666666671</v>
      </c>
      <c r="Q25" s="708">
        <f t="shared" si="3"/>
        <v>86.666666666666671</v>
      </c>
    </row>
    <row r="26" spans="1:17" outlineLevel="2" x14ac:dyDescent="0.25">
      <c r="A26" s="77" t="s">
        <v>0</v>
      </c>
      <c r="B26" s="77" t="s">
        <v>413</v>
      </c>
      <c r="C26" s="77" t="s">
        <v>109</v>
      </c>
      <c r="D26" s="77" t="s">
        <v>236</v>
      </c>
      <c r="E26" s="370" t="s">
        <v>145</v>
      </c>
      <c r="F26" s="370" t="s">
        <v>145</v>
      </c>
      <c r="G26" s="370" t="s">
        <v>145</v>
      </c>
      <c r="H26" s="370" t="s">
        <v>145</v>
      </c>
      <c r="I26" s="370" t="s">
        <v>145</v>
      </c>
      <c r="J26" s="370" t="s">
        <v>145</v>
      </c>
      <c r="K26" s="370" t="s">
        <v>145</v>
      </c>
      <c r="L26" s="370" t="s">
        <v>145</v>
      </c>
      <c r="M26" s="370" t="s">
        <v>145</v>
      </c>
      <c r="N26" s="370" t="s">
        <v>145</v>
      </c>
      <c r="O26" s="370" t="s">
        <v>145</v>
      </c>
      <c r="P26" s="370" t="s">
        <v>145</v>
      </c>
      <c r="Q26" s="370" t="s">
        <v>145</v>
      </c>
    </row>
    <row r="27" spans="1:17" outlineLevel="2" x14ac:dyDescent="0.25">
      <c r="A27" s="5" t="s">
        <v>0</v>
      </c>
      <c r="B27" s="5" t="s">
        <v>413</v>
      </c>
      <c r="C27" s="5" t="s">
        <v>108</v>
      </c>
      <c r="D27" s="5" t="s">
        <v>236</v>
      </c>
      <c r="E27" s="24">
        <v>60</v>
      </c>
      <c r="F27" s="24">
        <v>60</v>
      </c>
      <c r="G27" s="24">
        <v>60</v>
      </c>
      <c r="H27" s="24">
        <v>60</v>
      </c>
      <c r="I27" s="24">
        <v>60</v>
      </c>
      <c r="J27" s="24">
        <v>60</v>
      </c>
      <c r="K27" s="24">
        <v>60</v>
      </c>
      <c r="L27" s="24">
        <v>60</v>
      </c>
      <c r="M27" s="24">
        <v>60</v>
      </c>
      <c r="N27" s="24">
        <v>60</v>
      </c>
      <c r="O27" s="24">
        <v>60</v>
      </c>
      <c r="P27" s="24">
        <v>60</v>
      </c>
      <c r="Q27" s="24">
        <v>60</v>
      </c>
    </row>
    <row r="28" spans="1:17" outlineLevel="2" x14ac:dyDescent="0.25">
      <c r="A28" s="5" t="s">
        <v>0</v>
      </c>
      <c r="B28" s="5" t="s">
        <v>413</v>
      </c>
      <c r="C28" s="5" t="s">
        <v>107</v>
      </c>
      <c r="D28" s="5" t="s">
        <v>236</v>
      </c>
      <c r="E28" s="24">
        <v>90</v>
      </c>
      <c r="F28" s="24">
        <v>100</v>
      </c>
      <c r="G28" s="24">
        <v>90</v>
      </c>
      <c r="H28" s="24">
        <v>100</v>
      </c>
      <c r="I28" s="24">
        <v>100</v>
      </c>
      <c r="J28" s="24">
        <v>90</v>
      </c>
      <c r="K28" s="24">
        <v>90</v>
      </c>
      <c r="L28" s="24">
        <v>100</v>
      </c>
      <c r="M28" s="24">
        <v>90</v>
      </c>
      <c r="N28" s="24">
        <v>120</v>
      </c>
      <c r="O28" s="24">
        <v>100</v>
      </c>
      <c r="P28" s="24">
        <v>90</v>
      </c>
      <c r="Q28" s="24">
        <v>96.666666666666671</v>
      </c>
    </row>
    <row r="29" spans="1:17" outlineLevel="2" x14ac:dyDescent="0.25">
      <c r="A29" s="5" t="s">
        <v>0</v>
      </c>
      <c r="B29" s="5" t="s">
        <v>413</v>
      </c>
      <c r="C29" s="5" t="s">
        <v>106</v>
      </c>
      <c r="D29" s="5" t="s">
        <v>236</v>
      </c>
      <c r="E29" s="24">
        <v>90</v>
      </c>
      <c r="F29" s="24">
        <v>90</v>
      </c>
      <c r="G29" s="24">
        <v>87</v>
      </c>
      <c r="H29" s="24">
        <v>87</v>
      </c>
      <c r="I29" s="24">
        <v>85</v>
      </c>
      <c r="J29" s="24">
        <v>88</v>
      </c>
      <c r="K29" s="24">
        <v>90</v>
      </c>
      <c r="L29" s="24">
        <v>87</v>
      </c>
      <c r="M29" s="24">
        <v>80</v>
      </c>
      <c r="N29" s="24">
        <v>80</v>
      </c>
      <c r="O29" s="24">
        <v>82</v>
      </c>
      <c r="P29" s="24">
        <v>82</v>
      </c>
      <c r="Q29" s="24">
        <v>85.666666666666671</v>
      </c>
    </row>
    <row r="30" spans="1:17" outlineLevel="2" x14ac:dyDescent="0.25">
      <c r="A30" s="5" t="s">
        <v>0</v>
      </c>
      <c r="B30" s="5" t="s">
        <v>413</v>
      </c>
      <c r="C30" s="5" t="s">
        <v>105</v>
      </c>
      <c r="D30" s="5" t="s">
        <v>236</v>
      </c>
      <c r="E30" s="24">
        <v>90</v>
      </c>
      <c r="F30" s="24">
        <v>90</v>
      </c>
      <c r="G30" s="24">
        <v>95</v>
      </c>
      <c r="H30" s="24">
        <v>90</v>
      </c>
      <c r="I30" s="24">
        <v>90</v>
      </c>
      <c r="J30" s="24">
        <v>95</v>
      </c>
      <c r="K30" s="24">
        <v>90</v>
      </c>
      <c r="L30" s="24">
        <v>90</v>
      </c>
      <c r="M30" s="24">
        <v>90</v>
      </c>
      <c r="N30" s="24">
        <v>90</v>
      </c>
      <c r="O30" s="24">
        <v>90</v>
      </c>
      <c r="P30" s="24">
        <v>90</v>
      </c>
      <c r="Q30" s="24">
        <v>90.833333333333329</v>
      </c>
    </row>
    <row r="31" spans="1:17" outlineLevel="2" x14ac:dyDescent="0.25">
      <c r="A31" s="5" t="s">
        <v>0</v>
      </c>
      <c r="B31" s="5" t="s">
        <v>413</v>
      </c>
      <c r="C31" s="5" t="s">
        <v>104</v>
      </c>
      <c r="D31" s="5" t="s">
        <v>236</v>
      </c>
      <c r="E31" s="24">
        <v>100</v>
      </c>
      <c r="F31" s="24">
        <v>100</v>
      </c>
      <c r="G31" s="24">
        <v>100</v>
      </c>
      <c r="H31" s="24">
        <v>100</v>
      </c>
      <c r="I31" s="24">
        <v>100</v>
      </c>
      <c r="J31" s="24">
        <v>100</v>
      </c>
      <c r="K31" s="24">
        <v>100</v>
      </c>
      <c r="L31" s="24">
        <v>100</v>
      </c>
      <c r="M31" s="24">
        <v>100</v>
      </c>
      <c r="N31" s="24">
        <v>100</v>
      </c>
      <c r="O31" s="24">
        <v>100</v>
      </c>
      <c r="P31" s="24">
        <v>100</v>
      </c>
      <c r="Q31" s="24">
        <v>100</v>
      </c>
    </row>
    <row r="32" spans="1:17" outlineLevel="2" x14ac:dyDescent="0.25">
      <c r="A32" s="5" t="s">
        <v>0</v>
      </c>
      <c r="B32" s="5" t="s">
        <v>413</v>
      </c>
      <c r="C32" s="5" t="s">
        <v>103</v>
      </c>
      <c r="D32" s="5" t="s">
        <v>236</v>
      </c>
      <c r="E32" s="24">
        <v>100</v>
      </c>
      <c r="F32" s="24">
        <v>100</v>
      </c>
      <c r="G32" s="24">
        <v>100</v>
      </c>
      <c r="H32" s="24">
        <v>100</v>
      </c>
      <c r="I32" s="24">
        <v>100</v>
      </c>
      <c r="J32" s="24">
        <v>100</v>
      </c>
      <c r="K32" s="24">
        <v>100</v>
      </c>
      <c r="L32" s="24">
        <v>100</v>
      </c>
      <c r="M32" s="24">
        <v>100</v>
      </c>
      <c r="N32" s="24">
        <v>100</v>
      </c>
      <c r="O32" s="24">
        <v>100</v>
      </c>
      <c r="P32" s="24" t="s">
        <v>145</v>
      </c>
      <c r="Q32" s="24">
        <v>100</v>
      </c>
    </row>
    <row r="33" spans="1:17" outlineLevel="2" x14ac:dyDescent="0.25">
      <c r="A33" s="5" t="s">
        <v>0</v>
      </c>
      <c r="B33" s="5" t="s">
        <v>413</v>
      </c>
      <c r="C33" s="5" t="s">
        <v>102</v>
      </c>
      <c r="D33" s="5" t="s">
        <v>236</v>
      </c>
      <c r="E33" s="24">
        <v>95</v>
      </c>
      <c r="F33" s="24">
        <v>100</v>
      </c>
      <c r="G33" s="24">
        <v>99</v>
      </c>
      <c r="H33" s="24">
        <v>96</v>
      </c>
      <c r="I33" s="24">
        <v>110</v>
      </c>
      <c r="J33" s="24">
        <v>105</v>
      </c>
      <c r="K33" s="24">
        <v>100</v>
      </c>
      <c r="L33" s="24">
        <v>97</v>
      </c>
      <c r="M33" s="24">
        <v>100</v>
      </c>
      <c r="N33" s="24">
        <v>105</v>
      </c>
      <c r="O33" s="24">
        <v>110</v>
      </c>
      <c r="P33" s="24">
        <v>108</v>
      </c>
      <c r="Q33" s="24">
        <v>102.08333333333333</v>
      </c>
    </row>
    <row r="34" spans="1:17" outlineLevel="2" x14ac:dyDescent="0.25">
      <c r="A34" s="5" t="s">
        <v>0</v>
      </c>
      <c r="B34" s="5" t="s">
        <v>413</v>
      </c>
      <c r="C34" s="5" t="s">
        <v>20</v>
      </c>
      <c r="D34" s="5" t="s">
        <v>236</v>
      </c>
      <c r="E34" s="24" t="s">
        <v>145</v>
      </c>
      <c r="F34" s="24" t="s">
        <v>145</v>
      </c>
      <c r="G34" s="24" t="s">
        <v>145</v>
      </c>
      <c r="H34" s="24" t="s">
        <v>145</v>
      </c>
      <c r="I34" s="24" t="s">
        <v>145</v>
      </c>
      <c r="J34" s="24" t="s">
        <v>145</v>
      </c>
      <c r="K34" s="24" t="s">
        <v>145</v>
      </c>
      <c r="L34" s="24" t="s">
        <v>145</v>
      </c>
      <c r="M34" s="24" t="s">
        <v>145</v>
      </c>
      <c r="N34" s="24" t="s">
        <v>145</v>
      </c>
      <c r="O34" s="24" t="s">
        <v>145</v>
      </c>
      <c r="P34" s="24" t="s">
        <v>145</v>
      </c>
      <c r="Q34" s="24" t="s">
        <v>145</v>
      </c>
    </row>
    <row r="35" spans="1:17" outlineLevel="2" x14ac:dyDescent="0.25">
      <c r="A35" s="5" t="s">
        <v>0</v>
      </c>
      <c r="B35" s="5" t="s">
        <v>413</v>
      </c>
      <c r="C35" s="5" t="s">
        <v>101</v>
      </c>
      <c r="D35" s="5" t="s">
        <v>236</v>
      </c>
      <c r="E35" s="24" t="s">
        <v>145</v>
      </c>
      <c r="F35" s="24" t="s">
        <v>145</v>
      </c>
      <c r="G35" s="24" t="s">
        <v>145</v>
      </c>
      <c r="H35" s="24" t="s">
        <v>145</v>
      </c>
      <c r="I35" s="24" t="s">
        <v>145</v>
      </c>
      <c r="J35" s="24" t="s">
        <v>145</v>
      </c>
      <c r="K35" s="24" t="s">
        <v>145</v>
      </c>
      <c r="L35" s="24" t="s">
        <v>145</v>
      </c>
      <c r="M35" s="24" t="s">
        <v>145</v>
      </c>
      <c r="N35" s="24" t="s">
        <v>145</v>
      </c>
      <c r="O35" s="24" t="s">
        <v>145</v>
      </c>
      <c r="P35" s="24" t="s">
        <v>145</v>
      </c>
      <c r="Q35" s="24" t="s">
        <v>145</v>
      </c>
    </row>
    <row r="36" spans="1:17" outlineLevel="2" x14ac:dyDescent="0.25">
      <c r="A36" s="5" t="s">
        <v>0</v>
      </c>
      <c r="B36" s="5" t="s">
        <v>413</v>
      </c>
      <c r="C36" s="5" t="s">
        <v>100</v>
      </c>
      <c r="D36" s="5" t="s">
        <v>236</v>
      </c>
      <c r="E36" s="24">
        <v>85</v>
      </c>
      <c r="F36" s="24">
        <v>85</v>
      </c>
      <c r="G36" s="24">
        <v>85</v>
      </c>
      <c r="H36" s="24">
        <v>85</v>
      </c>
      <c r="I36" s="24">
        <v>85</v>
      </c>
      <c r="J36" s="24">
        <v>85</v>
      </c>
      <c r="K36" s="24">
        <v>85</v>
      </c>
      <c r="L36" s="24">
        <v>85</v>
      </c>
      <c r="M36" s="24">
        <v>85</v>
      </c>
      <c r="N36" s="24">
        <v>85</v>
      </c>
      <c r="O36" s="24">
        <v>85</v>
      </c>
      <c r="P36" s="24">
        <v>85</v>
      </c>
      <c r="Q36" s="24">
        <v>85</v>
      </c>
    </row>
    <row r="37" spans="1:17" ht="15.75" outlineLevel="2" thickBot="1" x14ac:dyDescent="0.3">
      <c r="A37" s="95" t="s">
        <v>0</v>
      </c>
      <c r="B37" s="95" t="s">
        <v>413</v>
      </c>
      <c r="C37" s="95" t="s">
        <v>99</v>
      </c>
      <c r="D37" s="95" t="s">
        <v>236</v>
      </c>
      <c r="E37" s="584">
        <v>95</v>
      </c>
      <c r="F37" s="584">
        <v>93</v>
      </c>
      <c r="G37" s="584">
        <v>97</v>
      </c>
      <c r="H37" s="584">
        <v>93</v>
      </c>
      <c r="I37" s="584">
        <v>94</v>
      </c>
      <c r="J37" s="584">
        <v>82</v>
      </c>
      <c r="K37" s="584">
        <v>83</v>
      </c>
      <c r="L37" s="584">
        <v>89</v>
      </c>
      <c r="M37" s="584">
        <v>81</v>
      </c>
      <c r="N37" s="584">
        <v>82</v>
      </c>
      <c r="O37" s="584">
        <v>92</v>
      </c>
      <c r="P37" s="584">
        <v>91</v>
      </c>
      <c r="Q37" s="584">
        <v>89.333333333333329</v>
      </c>
    </row>
    <row r="38" spans="1:17" ht="15.75" outlineLevel="1" thickBot="1" x14ac:dyDescent="0.3">
      <c r="A38" s="744"/>
      <c r="B38" s="371" t="s">
        <v>569</v>
      </c>
      <c r="C38" s="632"/>
      <c r="D38" s="632"/>
      <c r="E38" s="632">
        <f t="shared" ref="E38:Q38" si="4">SUBTOTAL(1,E26:E37)</f>
        <v>89.444444444444443</v>
      </c>
      <c r="F38" s="632">
        <f t="shared" si="4"/>
        <v>90.888888888888886</v>
      </c>
      <c r="G38" s="632">
        <f t="shared" si="4"/>
        <v>90.333333333333329</v>
      </c>
      <c r="H38" s="632">
        <f t="shared" si="4"/>
        <v>90.111111111111114</v>
      </c>
      <c r="I38" s="632">
        <f t="shared" si="4"/>
        <v>91.555555555555557</v>
      </c>
      <c r="J38" s="632">
        <f t="shared" si="4"/>
        <v>89.444444444444443</v>
      </c>
      <c r="K38" s="632">
        <f t="shared" si="4"/>
        <v>88.666666666666671</v>
      </c>
      <c r="L38" s="632">
        <f t="shared" si="4"/>
        <v>89.777777777777771</v>
      </c>
      <c r="M38" s="632">
        <f t="shared" si="4"/>
        <v>87.333333333333329</v>
      </c>
      <c r="N38" s="632">
        <f t="shared" si="4"/>
        <v>91.333333333333329</v>
      </c>
      <c r="O38" s="632">
        <f t="shared" si="4"/>
        <v>91</v>
      </c>
      <c r="P38" s="632">
        <f t="shared" si="4"/>
        <v>88.25</v>
      </c>
      <c r="Q38" s="708">
        <f t="shared" si="4"/>
        <v>89.953703703703724</v>
      </c>
    </row>
    <row r="39" spans="1:17" outlineLevel="2" x14ac:dyDescent="0.25">
      <c r="A39" s="77" t="s">
        <v>0</v>
      </c>
      <c r="B39" s="77" t="s">
        <v>423</v>
      </c>
      <c r="C39" s="77" t="s">
        <v>19</v>
      </c>
      <c r="D39" s="77" t="s">
        <v>236</v>
      </c>
      <c r="E39" s="370">
        <v>80</v>
      </c>
      <c r="F39" s="370">
        <v>75</v>
      </c>
      <c r="G39" s="370">
        <v>75</v>
      </c>
      <c r="H39" s="370">
        <v>90</v>
      </c>
      <c r="I39" s="370">
        <v>80</v>
      </c>
      <c r="J39" s="370">
        <v>80</v>
      </c>
      <c r="K39" s="370">
        <v>90</v>
      </c>
      <c r="L39" s="370">
        <v>75</v>
      </c>
      <c r="M39" s="370">
        <v>90</v>
      </c>
      <c r="N39" s="370">
        <v>80</v>
      </c>
      <c r="O39" s="370">
        <v>90</v>
      </c>
      <c r="P39" s="370">
        <v>90</v>
      </c>
      <c r="Q39" s="370">
        <v>82.916666666666671</v>
      </c>
    </row>
    <row r="40" spans="1:17" outlineLevel="2" x14ac:dyDescent="0.25">
      <c r="A40" s="5" t="s">
        <v>0</v>
      </c>
      <c r="B40" s="5" t="s">
        <v>423</v>
      </c>
      <c r="C40" s="5" t="s">
        <v>18</v>
      </c>
      <c r="D40" s="5" t="s">
        <v>236</v>
      </c>
      <c r="E40" s="24">
        <v>80</v>
      </c>
      <c r="F40" s="24">
        <v>95</v>
      </c>
      <c r="G40" s="24">
        <v>90</v>
      </c>
      <c r="H40" s="24">
        <v>100</v>
      </c>
      <c r="I40" s="24">
        <v>100</v>
      </c>
      <c r="J40" s="24">
        <v>100</v>
      </c>
      <c r="K40" s="24">
        <v>90</v>
      </c>
      <c r="L40" s="24">
        <v>95</v>
      </c>
      <c r="M40" s="24">
        <v>95</v>
      </c>
      <c r="N40" s="24">
        <v>85</v>
      </c>
      <c r="O40" s="24">
        <v>90</v>
      </c>
      <c r="P40" s="24">
        <v>100</v>
      </c>
      <c r="Q40" s="24">
        <v>93.333333333333329</v>
      </c>
    </row>
    <row r="41" spans="1:17" outlineLevel="2" x14ac:dyDescent="0.25">
      <c r="A41" s="5" t="s">
        <v>0</v>
      </c>
      <c r="B41" s="5" t="s">
        <v>423</v>
      </c>
      <c r="C41" s="5" t="s">
        <v>98</v>
      </c>
      <c r="D41" s="5" t="s">
        <v>236</v>
      </c>
      <c r="E41" s="24">
        <v>90</v>
      </c>
      <c r="F41" s="24">
        <v>90</v>
      </c>
      <c r="G41" s="24">
        <v>80</v>
      </c>
      <c r="H41" s="24">
        <v>90</v>
      </c>
      <c r="I41" s="24">
        <v>90</v>
      </c>
      <c r="J41" s="24">
        <v>90</v>
      </c>
      <c r="K41" s="24">
        <v>80</v>
      </c>
      <c r="L41" s="24">
        <v>90</v>
      </c>
      <c r="M41" s="24">
        <v>90</v>
      </c>
      <c r="N41" s="24">
        <v>90</v>
      </c>
      <c r="O41" s="24">
        <v>80</v>
      </c>
      <c r="P41" s="24">
        <v>90</v>
      </c>
      <c r="Q41" s="24">
        <v>87.5</v>
      </c>
    </row>
    <row r="42" spans="1:17" outlineLevel="2" x14ac:dyDescent="0.25">
      <c r="A42" s="5" t="s">
        <v>0</v>
      </c>
      <c r="B42" s="5" t="s">
        <v>423</v>
      </c>
      <c r="C42" s="5" t="s">
        <v>97</v>
      </c>
      <c r="D42" s="5" t="s">
        <v>236</v>
      </c>
      <c r="E42" s="24">
        <v>80</v>
      </c>
      <c r="F42" s="24">
        <v>83</v>
      </c>
      <c r="G42" s="24">
        <v>80</v>
      </c>
      <c r="H42" s="24">
        <v>85</v>
      </c>
      <c r="I42" s="24">
        <v>87</v>
      </c>
      <c r="J42" s="24">
        <v>90</v>
      </c>
      <c r="K42" s="24">
        <v>90</v>
      </c>
      <c r="L42" s="24">
        <v>90</v>
      </c>
      <c r="M42" s="24">
        <v>90</v>
      </c>
      <c r="N42" s="24">
        <v>90</v>
      </c>
      <c r="O42" s="24">
        <v>90</v>
      </c>
      <c r="P42" s="24">
        <v>90</v>
      </c>
      <c r="Q42" s="24">
        <v>87.083333333333329</v>
      </c>
    </row>
    <row r="43" spans="1:17" outlineLevel="2" x14ac:dyDescent="0.25">
      <c r="A43" s="5" t="s">
        <v>0</v>
      </c>
      <c r="B43" s="5" t="s">
        <v>423</v>
      </c>
      <c r="C43" s="5" t="s">
        <v>96</v>
      </c>
      <c r="D43" s="5" t="s">
        <v>236</v>
      </c>
      <c r="E43" s="24">
        <v>85</v>
      </c>
      <c r="F43" s="24">
        <v>78</v>
      </c>
      <c r="G43" s="24">
        <v>90</v>
      </c>
      <c r="H43" s="24">
        <v>98</v>
      </c>
      <c r="I43" s="24">
        <v>80</v>
      </c>
      <c r="J43" s="24">
        <v>87</v>
      </c>
      <c r="K43" s="24">
        <v>84</v>
      </c>
      <c r="L43" s="24">
        <v>80</v>
      </c>
      <c r="M43" s="24">
        <v>85</v>
      </c>
      <c r="N43" s="24">
        <v>90</v>
      </c>
      <c r="O43" s="24">
        <v>95</v>
      </c>
      <c r="P43" s="24">
        <v>95</v>
      </c>
      <c r="Q43" s="24">
        <v>87.25</v>
      </c>
    </row>
    <row r="44" spans="1:17" outlineLevel="2" x14ac:dyDescent="0.25">
      <c r="A44" s="5" t="s">
        <v>0</v>
      </c>
      <c r="B44" s="5" t="s">
        <v>423</v>
      </c>
      <c r="C44" s="5" t="s">
        <v>95</v>
      </c>
      <c r="D44" s="5" t="s">
        <v>236</v>
      </c>
      <c r="E44" s="24">
        <v>95</v>
      </c>
      <c r="F44" s="24">
        <v>98</v>
      </c>
      <c r="G44" s="24">
        <v>110</v>
      </c>
      <c r="H44" s="24">
        <v>103</v>
      </c>
      <c r="I44" s="24">
        <v>107</v>
      </c>
      <c r="J44" s="24">
        <v>107</v>
      </c>
      <c r="K44" s="24">
        <v>100</v>
      </c>
      <c r="L44" s="24">
        <v>110</v>
      </c>
      <c r="M44" s="24">
        <v>105</v>
      </c>
      <c r="N44" s="24">
        <v>100</v>
      </c>
      <c r="O44" s="24">
        <v>100</v>
      </c>
      <c r="P44" s="24">
        <v>105</v>
      </c>
      <c r="Q44" s="24">
        <v>103.33333333333333</v>
      </c>
    </row>
    <row r="45" spans="1:17" outlineLevel="2" x14ac:dyDescent="0.25">
      <c r="A45" s="5" t="s">
        <v>0</v>
      </c>
      <c r="B45" s="5" t="s">
        <v>423</v>
      </c>
      <c r="C45" s="5" t="s">
        <v>94</v>
      </c>
      <c r="D45" s="5" t="s">
        <v>236</v>
      </c>
      <c r="E45" s="24" t="s">
        <v>145</v>
      </c>
      <c r="F45" s="24" t="s">
        <v>145</v>
      </c>
      <c r="G45" s="24" t="s">
        <v>145</v>
      </c>
      <c r="H45" s="24" t="s">
        <v>145</v>
      </c>
      <c r="I45" s="24" t="s">
        <v>145</v>
      </c>
      <c r="J45" s="24" t="s">
        <v>145</v>
      </c>
      <c r="K45" s="24" t="s">
        <v>145</v>
      </c>
      <c r="L45" s="24" t="s">
        <v>145</v>
      </c>
      <c r="M45" s="24" t="s">
        <v>145</v>
      </c>
      <c r="N45" s="24" t="s">
        <v>145</v>
      </c>
      <c r="O45" s="24" t="s">
        <v>145</v>
      </c>
      <c r="P45" s="24" t="s">
        <v>145</v>
      </c>
      <c r="Q45" s="24" t="s">
        <v>145</v>
      </c>
    </row>
    <row r="46" spans="1:17" ht="15.75" outlineLevel="2" thickBot="1" x14ac:dyDescent="0.3">
      <c r="A46" s="95" t="s">
        <v>0</v>
      </c>
      <c r="B46" s="95" t="s">
        <v>423</v>
      </c>
      <c r="C46" s="95" t="s">
        <v>93</v>
      </c>
      <c r="D46" s="95" t="s">
        <v>236</v>
      </c>
      <c r="E46" s="584">
        <v>60</v>
      </c>
      <c r="F46" s="584">
        <v>60</v>
      </c>
      <c r="G46" s="584">
        <v>60</v>
      </c>
      <c r="H46" s="584">
        <v>60</v>
      </c>
      <c r="I46" s="584">
        <v>60</v>
      </c>
      <c r="J46" s="584">
        <v>60</v>
      </c>
      <c r="K46" s="584">
        <v>60</v>
      </c>
      <c r="L46" s="584">
        <v>60</v>
      </c>
      <c r="M46" s="584">
        <v>60</v>
      </c>
      <c r="N46" s="584">
        <v>60</v>
      </c>
      <c r="O46" s="584">
        <v>60</v>
      </c>
      <c r="P46" s="584">
        <v>60</v>
      </c>
      <c r="Q46" s="584">
        <v>60</v>
      </c>
    </row>
    <row r="47" spans="1:17" ht="15.75" outlineLevel="1" thickBot="1" x14ac:dyDescent="0.3">
      <c r="A47" s="744"/>
      <c r="B47" s="371" t="s">
        <v>580</v>
      </c>
      <c r="C47" s="632"/>
      <c r="D47" s="632"/>
      <c r="E47" s="632">
        <f t="shared" ref="E47:Q47" si="5">SUBTOTAL(1,E39:E46)</f>
        <v>81.428571428571431</v>
      </c>
      <c r="F47" s="632">
        <f t="shared" si="5"/>
        <v>82.714285714285708</v>
      </c>
      <c r="G47" s="632">
        <f t="shared" si="5"/>
        <v>83.571428571428569</v>
      </c>
      <c r="H47" s="632">
        <f t="shared" si="5"/>
        <v>89.428571428571431</v>
      </c>
      <c r="I47" s="632">
        <f t="shared" si="5"/>
        <v>86.285714285714292</v>
      </c>
      <c r="J47" s="632">
        <f t="shared" si="5"/>
        <v>87.714285714285708</v>
      </c>
      <c r="K47" s="632">
        <f t="shared" si="5"/>
        <v>84.857142857142861</v>
      </c>
      <c r="L47" s="632">
        <f t="shared" si="5"/>
        <v>85.714285714285708</v>
      </c>
      <c r="M47" s="632">
        <f t="shared" si="5"/>
        <v>87.857142857142861</v>
      </c>
      <c r="N47" s="632">
        <f t="shared" si="5"/>
        <v>85</v>
      </c>
      <c r="O47" s="632">
        <f t="shared" si="5"/>
        <v>86.428571428571431</v>
      </c>
      <c r="P47" s="632">
        <f t="shared" si="5"/>
        <v>90</v>
      </c>
      <c r="Q47" s="708">
        <f t="shared" si="5"/>
        <v>85.916666666666657</v>
      </c>
    </row>
    <row r="48" spans="1:17" outlineLevel="2" x14ac:dyDescent="0.25">
      <c r="A48" s="77" t="s">
        <v>0</v>
      </c>
      <c r="B48" s="77" t="s">
        <v>416</v>
      </c>
      <c r="C48" s="77" t="s">
        <v>92</v>
      </c>
      <c r="D48" s="77" t="s">
        <v>236</v>
      </c>
      <c r="E48" s="370">
        <v>60</v>
      </c>
      <c r="F48" s="370">
        <v>60</v>
      </c>
      <c r="G48" s="370">
        <v>60</v>
      </c>
      <c r="H48" s="370">
        <v>60</v>
      </c>
      <c r="I48" s="370">
        <v>60</v>
      </c>
      <c r="J48" s="370">
        <v>60</v>
      </c>
      <c r="K48" s="370">
        <v>60</v>
      </c>
      <c r="L48" s="370">
        <v>60</v>
      </c>
      <c r="M48" s="370">
        <v>60</v>
      </c>
      <c r="N48" s="370">
        <v>60</v>
      </c>
      <c r="O48" s="370">
        <v>60</v>
      </c>
      <c r="P48" s="370">
        <v>60</v>
      </c>
      <c r="Q48" s="370">
        <v>60</v>
      </c>
    </row>
    <row r="49" spans="1:17" outlineLevel="2" x14ac:dyDescent="0.25">
      <c r="A49" s="5" t="s">
        <v>0</v>
      </c>
      <c r="B49" s="5" t="s">
        <v>416</v>
      </c>
      <c r="C49" s="5" t="s">
        <v>91</v>
      </c>
      <c r="D49" s="5" t="s">
        <v>236</v>
      </c>
      <c r="E49" s="24">
        <v>130</v>
      </c>
      <c r="F49" s="24">
        <v>130</v>
      </c>
      <c r="G49" s="24">
        <v>130</v>
      </c>
      <c r="H49" s="24">
        <v>130</v>
      </c>
      <c r="I49" s="24">
        <v>130</v>
      </c>
      <c r="J49" s="24">
        <v>130</v>
      </c>
      <c r="K49" s="24">
        <v>130</v>
      </c>
      <c r="L49" s="24">
        <v>130</v>
      </c>
      <c r="M49" s="24">
        <v>130</v>
      </c>
      <c r="N49" s="24">
        <v>130</v>
      </c>
      <c r="O49" s="24">
        <v>130</v>
      </c>
      <c r="P49" s="24">
        <v>130</v>
      </c>
      <c r="Q49" s="24">
        <v>130</v>
      </c>
    </row>
    <row r="50" spans="1:17" outlineLevel="2" x14ac:dyDescent="0.25">
      <c r="A50" s="5" t="s">
        <v>0</v>
      </c>
      <c r="B50" s="5" t="s">
        <v>416</v>
      </c>
      <c r="C50" s="5" t="s">
        <v>90</v>
      </c>
      <c r="D50" s="5" t="s">
        <v>236</v>
      </c>
      <c r="E50" s="24" t="s">
        <v>145</v>
      </c>
      <c r="F50" s="24" t="s">
        <v>145</v>
      </c>
      <c r="G50" s="24" t="s">
        <v>145</v>
      </c>
      <c r="H50" s="24" t="s">
        <v>145</v>
      </c>
      <c r="I50" s="24" t="s">
        <v>145</v>
      </c>
      <c r="J50" s="24" t="s">
        <v>145</v>
      </c>
      <c r="K50" s="24" t="s">
        <v>145</v>
      </c>
      <c r="L50" s="24" t="s">
        <v>145</v>
      </c>
      <c r="M50" s="24" t="s">
        <v>145</v>
      </c>
      <c r="N50" s="24" t="s">
        <v>145</v>
      </c>
      <c r="O50" s="24" t="s">
        <v>145</v>
      </c>
      <c r="P50" s="24" t="s">
        <v>145</v>
      </c>
      <c r="Q50" s="24" t="s">
        <v>145</v>
      </c>
    </row>
    <row r="51" spans="1:17" outlineLevel="2" x14ac:dyDescent="0.25">
      <c r="A51" s="5" t="s">
        <v>0</v>
      </c>
      <c r="B51" s="5" t="s">
        <v>416</v>
      </c>
      <c r="C51" s="5" t="s">
        <v>89</v>
      </c>
      <c r="D51" s="5" t="s">
        <v>236</v>
      </c>
      <c r="E51" s="24">
        <v>90</v>
      </c>
      <c r="F51" s="24">
        <v>90</v>
      </c>
      <c r="G51" s="24">
        <v>90</v>
      </c>
      <c r="H51" s="24">
        <v>90</v>
      </c>
      <c r="I51" s="24">
        <v>90</v>
      </c>
      <c r="J51" s="24">
        <v>90</v>
      </c>
      <c r="K51" s="24">
        <v>90</v>
      </c>
      <c r="L51" s="24">
        <v>90</v>
      </c>
      <c r="M51" s="24">
        <v>90</v>
      </c>
      <c r="N51" s="24">
        <v>90</v>
      </c>
      <c r="O51" s="24">
        <v>90</v>
      </c>
      <c r="P51" s="24">
        <v>90</v>
      </c>
      <c r="Q51" s="24">
        <v>90</v>
      </c>
    </row>
    <row r="52" spans="1:17" outlineLevel="2" x14ac:dyDescent="0.25">
      <c r="A52" s="5" t="s">
        <v>0</v>
      </c>
      <c r="B52" s="5" t="s">
        <v>416</v>
      </c>
      <c r="C52" s="5" t="s">
        <v>88</v>
      </c>
      <c r="D52" s="5" t="s">
        <v>236</v>
      </c>
      <c r="E52" s="24">
        <v>85</v>
      </c>
      <c r="F52" s="24">
        <v>90</v>
      </c>
      <c r="G52" s="24">
        <v>92</v>
      </c>
      <c r="H52" s="24">
        <v>90</v>
      </c>
      <c r="I52" s="24">
        <v>88</v>
      </c>
      <c r="J52" s="24">
        <v>90</v>
      </c>
      <c r="K52" s="24">
        <v>85</v>
      </c>
      <c r="L52" s="24">
        <v>87</v>
      </c>
      <c r="M52" s="24">
        <v>93</v>
      </c>
      <c r="N52" s="24">
        <v>80</v>
      </c>
      <c r="O52" s="24">
        <v>85</v>
      </c>
      <c r="P52" s="24">
        <v>85</v>
      </c>
      <c r="Q52" s="24">
        <v>87.5</v>
      </c>
    </row>
    <row r="53" spans="1:17" outlineLevel="2" x14ac:dyDescent="0.25">
      <c r="A53" s="5" t="s">
        <v>0</v>
      </c>
      <c r="B53" s="5" t="s">
        <v>416</v>
      </c>
      <c r="C53" s="5" t="s">
        <v>87</v>
      </c>
      <c r="D53" s="5" t="s">
        <v>236</v>
      </c>
      <c r="E53" s="24">
        <v>90</v>
      </c>
      <c r="F53" s="24">
        <v>95</v>
      </c>
      <c r="G53" s="24">
        <v>95</v>
      </c>
      <c r="H53" s="24">
        <v>95</v>
      </c>
      <c r="I53" s="24">
        <v>90</v>
      </c>
      <c r="J53" s="24">
        <v>90</v>
      </c>
      <c r="K53" s="24">
        <v>96</v>
      </c>
      <c r="L53" s="24">
        <v>90</v>
      </c>
      <c r="M53" s="24">
        <v>95</v>
      </c>
      <c r="N53" s="24">
        <v>93</v>
      </c>
      <c r="O53" s="24">
        <v>90</v>
      </c>
      <c r="P53" s="24">
        <v>90</v>
      </c>
      <c r="Q53" s="24">
        <v>92.416666666666671</v>
      </c>
    </row>
    <row r="54" spans="1:17" ht="15.75" outlineLevel="2" thickBot="1" x14ac:dyDescent="0.3">
      <c r="A54" s="95" t="s">
        <v>0</v>
      </c>
      <c r="B54" s="95" t="s">
        <v>416</v>
      </c>
      <c r="C54" s="95" t="s">
        <v>86</v>
      </c>
      <c r="D54" s="95" t="s">
        <v>236</v>
      </c>
      <c r="E54" s="584" t="s">
        <v>145</v>
      </c>
      <c r="F54" s="584" t="s">
        <v>145</v>
      </c>
      <c r="G54" s="584" t="s">
        <v>145</v>
      </c>
      <c r="H54" s="584" t="s">
        <v>145</v>
      </c>
      <c r="I54" s="584" t="s">
        <v>145</v>
      </c>
      <c r="J54" s="584" t="s">
        <v>145</v>
      </c>
      <c r="K54" s="584" t="s">
        <v>145</v>
      </c>
      <c r="L54" s="584" t="s">
        <v>145</v>
      </c>
      <c r="M54" s="584" t="s">
        <v>145</v>
      </c>
      <c r="N54" s="584" t="s">
        <v>145</v>
      </c>
      <c r="O54" s="584" t="s">
        <v>145</v>
      </c>
      <c r="P54" s="584" t="s">
        <v>145</v>
      </c>
      <c r="Q54" s="584" t="s">
        <v>145</v>
      </c>
    </row>
    <row r="55" spans="1:17" ht="15.75" outlineLevel="1" thickBot="1" x14ac:dyDescent="0.3">
      <c r="A55" s="744"/>
      <c r="B55" s="371" t="s">
        <v>572</v>
      </c>
      <c r="C55" s="632"/>
      <c r="D55" s="632"/>
      <c r="E55" s="632">
        <f t="shared" ref="E55:Q55" si="6">SUBTOTAL(1,E48:E54)</f>
        <v>91</v>
      </c>
      <c r="F55" s="632">
        <f t="shared" si="6"/>
        <v>93</v>
      </c>
      <c r="G55" s="632">
        <f t="shared" si="6"/>
        <v>93.4</v>
      </c>
      <c r="H55" s="632">
        <f t="shared" si="6"/>
        <v>93</v>
      </c>
      <c r="I55" s="632">
        <f t="shared" si="6"/>
        <v>91.6</v>
      </c>
      <c r="J55" s="632">
        <f t="shared" si="6"/>
        <v>92</v>
      </c>
      <c r="K55" s="632">
        <f t="shared" si="6"/>
        <v>92.2</v>
      </c>
      <c r="L55" s="632">
        <f t="shared" si="6"/>
        <v>91.4</v>
      </c>
      <c r="M55" s="632">
        <f t="shared" si="6"/>
        <v>93.6</v>
      </c>
      <c r="N55" s="632">
        <f t="shared" si="6"/>
        <v>90.6</v>
      </c>
      <c r="O55" s="632">
        <f t="shared" si="6"/>
        <v>91</v>
      </c>
      <c r="P55" s="632">
        <f t="shared" si="6"/>
        <v>91</v>
      </c>
      <c r="Q55" s="708">
        <f t="shared" si="6"/>
        <v>91.983333333333334</v>
      </c>
    </row>
    <row r="56" spans="1:17" outlineLevel="2" x14ac:dyDescent="0.25">
      <c r="A56" s="77" t="s">
        <v>0</v>
      </c>
      <c r="B56" s="77" t="s">
        <v>85</v>
      </c>
      <c r="C56" s="77" t="s">
        <v>85</v>
      </c>
      <c r="D56" s="77" t="s">
        <v>236</v>
      </c>
      <c r="E56" s="370">
        <v>100</v>
      </c>
      <c r="F56" s="370">
        <v>100</v>
      </c>
      <c r="G56" s="370">
        <v>100</v>
      </c>
      <c r="H56" s="370">
        <v>100</v>
      </c>
      <c r="I56" s="370">
        <v>100</v>
      </c>
      <c r="J56" s="370">
        <v>100</v>
      </c>
      <c r="K56" s="370">
        <v>100</v>
      </c>
      <c r="L56" s="370">
        <v>100</v>
      </c>
      <c r="M56" s="370">
        <v>100</v>
      </c>
      <c r="N56" s="370">
        <v>100</v>
      </c>
      <c r="O56" s="370">
        <v>100</v>
      </c>
      <c r="P56" s="370">
        <v>100</v>
      </c>
      <c r="Q56" s="370">
        <v>100</v>
      </c>
    </row>
    <row r="57" spans="1:17" ht="15.75" outlineLevel="2" thickBot="1" x14ac:dyDescent="0.3">
      <c r="A57" s="95" t="s">
        <v>0</v>
      </c>
      <c r="B57" s="95" t="s">
        <v>85</v>
      </c>
      <c r="C57" s="95" t="s">
        <v>84</v>
      </c>
      <c r="D57" s="95" t="s">
        <v>236</v>
      </c>
      <c r="E57" s="584">
        <v>70</v>
      </c>
      <c r="F57" s="584">
        <v>70</v>
      </c>
      <c r="G57" s="584">
        <v>70</v>
      </c>
      <c r="H57" s="584">
        <v>70</v>
      </c>
      <c r="I57" s="584">
        <v>70</v>
      </c>
      <c r="J57" s="584">
        <v>70</v>
      </c>
      <c r="K57" s="584">
        <v>70</v>
      </c>
      <c r="L57" s="584">
        <v>70</v>
      </c>
      <c r="M57" s="584">
        <v>70</v>
      </c>
      <c r="N57" s="584">
        <v>70</v>
      </c>
      <c r="O57" s="584">
        <v>70</v>
      </c>
      <c r="P57" s="584">
        <v>70</v>
      </c>
      <c r="Q57" s="584">
        <v>70</v>
      </c>
    </row>
    <row r="58" spans="1:17" ht="15.75" outlineLevel="1" thickBot="1" x14ac:dyDescent="0.3">
      <c r="A58" s="744"/>
      <c r="B58" s="371" t="s">
        <v>581</v>
      </c>
      <c r="C58" s="632"/>
      <c r="D58" s="632"/>
      <c r="E58" s="632">
        <f t="shared" ref="E58:Q58" si="7">SUBTOTAL(1,E56:E57)</f>
        <v>85</v>
      </c>
      <c r="F58" s="632">
        <f t="shared" si="7"/>
        <v>85</v>
      </c>
      <c r="G58" s="632">
        <f t="shared" si="7"/>
        <v>85</v>
      </c>
      <c r="H58" s="632">
        <f t="shared" si="7"/>
        <v>85</v>
      </c>
      <c r="I58" s="632">
        <f t="shared" si="7"/>
        <v>85</v>
      </c>
      <c r="J58" s="632">
        <f t="shared" si="7"/>
        <v>85</v>
      </c>
      <c r="K58" s="632">
        <f t="shared" si="7"/>
        <v>85</v>
      </c>
      <c r="L58" s="632">
        <f t="shared" si="7"/>
        <v>85</v>
      </c>
      <c r="M58" s="632">
        <f t="shared" si="7"/>
        <v>85</v>
      </c>
      <c r="N58" s="632">
        <f t="shared" si="7"/>
        <v>85</v>
      </c>
      <c r="O58" s="632">
        <f t="shared" si="7"/>
        <v>85</v>
      </c>
      <c r="P58" s="632">
        <f t="shared" si="7"/>
        <v>85</v>
      </c>
      <c r="Q58" s="708">
        <f t="shared" si="7"/>
        <v>85</v>
      </c>
    </row>
    <row r="59" spans="1:17" outlineLevel="2" x14ac:dyDescent="0.25">
      <c r="A59" s="77" t="s">
        <v>0</v>
      </c>
      <c r="B59" s="77" t="s">
        <v>420</v>
      </c>
      <c r="C59" s="77" t="s">
        <v>83</v>
      </c>
      <c r="D59" s="77" t="s">
        <v>236</v>
      </c>
      <c r="E59" s="370">
        <v>95</v>
      </c>
      <c r="F59" s="370">
        <v>95</v>
      </c>
      <c r="G59" s="370">
        <v>90</v>
      </c>
      <c r="H59" s="370">
        <v>90</v>
      </c>
      <c r="I59" s="370">
        <v>90</v>
      </c>
      <c r="J59" s="370">
        <v>90</v>
      </c>
      <c r="K59" s="370">
        <v>95</v>
      </c>
      <c r="L59" s="370">
        <v>90</v>
      </c>
      <c r="M59" s="370">
        <v>95</v>
      </c>
      <c r="N59" s="370">
        <v>95</v>
      </c>
      <c r="O59" s="370">
        <v>95</v>
      </c>
      <c r="P59" s="370">
        <v>95</v>
      </c>
      <c r="Q59" s="370">
        <v>92.916666666666671</v>
      </c>
    </row>
    <row r="60" spans="1:17" outlineLevel="2" x14ac:dyDescent="0.25">
      <c r="A60" s="5" t="s">
        <v>0</v>
      </c>
      <c r="B60" s="5" t="s">
        <v>420</v>
      </c>
      <c r="C60" s="5" t="s">
        <v>17</v>
      </c>
      <c r="D60" s="5" t="s">
        <v>236</v>
      </c>
      <c r="E60" s="24" t="s">
        <v>145</v>
      </c>
      <c r="F60" s="24" t="s">
        <v>145</v>
      </c>
      <c r="G60" s="24" t="s">
        <v>145</v>
      </c>
      <c r="H60" s="24" t="s">
        <v>145</v>
      </c>
      <c r="I60" s="24" t="s">
        <v>145</v>
      </c>
      <c r="J60" s="24" t="s">
        <v>145</v>
      </c>
      <c r="K60" s="24" t="s">
        <v>145</v>
      </c>
      <c r="L60" s="24" t="s">
        <v>145</v>
      </c>
      <c r="M60" s="24" t="s">
        <v>145</v>
      </c>
      <c r="N60" s="24" t="s">
        <v>145</v>
      </c>
      <c r="O60" s="24" t="s">
        <v>145</v>
      </c>
      <c r="P60" s="24" t="s">
        <v>145</v>
      </c>
      <c r="Q60" s="24" t="s">
        <v>145</v>
      </c>
    </row>
    <row r="61" spans="1:17" outlineLevel="2" x14ac:dyDescent="0.25">
      <c r="A61" s="5" t="s">
        <v>0</v>
      </c>
      <c r="B61" s="5" t="s">
        <v>420</v>
      </c>
      <c r="C61" s="5" t="s">
        <v>82</v>
      </c>
      <c r="D61" s="5" t="s">
        <v>236</v>
      </c>
      <c r="E61" s="24">
        <v>105</v>
      </c>
      <c r="F61" s="24">
        <v>105</v>
      </c>
      <c r="G61" s="24">
        <v>105</v>
      </c>
      <c r="H61" s="24">
        <v>105</v>
      </c>
      <c r="I61" s="24">
        <v>105</v>
      </c>
      <c r="J61" s="24">
        <v>105</v>
      </c>
      <c r="K61" s="24">
        <v>105</v>
      </c>
      <c r="L61" s="24">
        <v>105</v>
      </c>
      <c r="M61" s="24">
        <v>105</v>
      </c>
      <c r="N61" s="24">
        <v>105</v>
      </c>
      <c r="O61" s="24">
        <v>105</v>
      </c>
      <c r="P61" s="24">
        <v>105</v>
      </c>
      <c r="Q61" s="24">
        <v>105</v>
      </c>
    </row>
    <row r="62" spans="1:17" outlineLevel="2" x14ac:dyDescent="0.25">
      <c r="A62" s="5" t="s">
        <v>0</v>
      </c>
      <c r="B62" s="5" t="s">
        <v>420</v>
      </c>
      <c r="C62" s="5" t="s">
        <v>78</v>
      </c>
      <c r="D62" s="5" t="s">
        <v>236</v>
      </c>
      <c r="E62" s="24" t="s">
        <v>145</v>
      </c>
      <c r="F62" s="24" t="s">
        <v>145</v>
      </c>
      <c r="G62" s="24" t="s">
        <v>145</v>
      </c>
      <c r="H62" s="24" t="s">
        <v>145</v>
      </c>
      <c r="I62" s="24" t="s">
        <v>145</v>
      </c>
      <c r="J62" s="24" t="s">
        <v>145</v>
      </c>
      <c r="K62" s="24" t="s">
        <v>145</v>
      </c>
      <c r="L62" s="24" t="s">
        <v>145</v>
      </c>
      <c r="M62" s="24" t="s">
        <v>145</v>
      </c>
      <c r="N62" s="24" t="s">
        <v>145</v>
      </c>
      <c r="O62" s="24" t="s">
        <v>145</v>
      </c>
      <c r="P62" s="24" t="s">
        <v>145</v>
      </c>
      <c r="Q62" s="24" t="s">
        <v>145</v>
      </c>
    </row>
    <row r="63" spans="1:17" outlineLevel="2" x14ac:dyDescent="0.25">
      <c r="A63" s="5" t="s">
        <v>0</v>
      </c>
      <c r="B63" s="5" t="s">
        <v>420</v>
      </c>
      <c r="C63" s="5" t="s">
        <v>77</v>
      </c>
      <c r="D63" s="5" t="s">
        <v>236</v>
      </c>
      <c r="E63" s="24" t="s">
        <v>145</v>
      </c>
      <c r="F63" s="24" t="s">
        <v>145</v>
      </c>
      <c r="G63" s="24" t="s">
        <v>145</v>
      </c>
      <c r="H63" s="24" t="s">
        <v>145</v>
      </c>
      <c r="I63" s="24" t="s">
        <v>145</v>
      </c>
      <c r="J63" s="24" t="s">
        <v>145</v>
      </c>
      <c r="K63" s="24" t="s">
        <v>145</v>
      </c>
      <c r="L63" s="24" t="s">
        <v>145</v>
      </c>
      <c r="M63" s="24" t="s">
        <v>145</v>
      </c>
      <c r="N63" s="24" t="s">
        <v>145</v>
      </c>
      <c r="O63" s="24" t="s">
        <v>145</v>
      </c>
      <c r="P63" s="24" t="s">
        <v>145</v>
      </c>
      <c r="Q63" s="24" t="s">
        <v>145</v>
      </c>
    </row>
    <row r="64" spans="1:17" outlineLevel="2" x14ac:dyDescent="0.25">
      <c r="A64" s="5" t="s">
        <v>0</v>
      </c>
      <c r="B64" s="5" t="s">
        <v>420</v>
      </c>
      <c r="C64" s="5" t="s">
        <v>81</v>
      </c>
      <c r="D64" s="5" t="s">
        <v>236</v>
      </c>
      <c r="E64" s="24">
        <v>80</v>
      </c>
      <c r="F64" s="24">
        <v>80</v>
      </c>
      <c r="G64" s="24">
        <v>82</v>
      </c>
      <c r="H64" s="24">
        <v>85</v>
      </c>
      <c r="I64" s="24">
        <v>90</v>
      </c>
      <c r="J64" s="24">
        <v>86</v>
      </c>
      <c r="K64" s="24">
        <v>86</v>
      </c>
      <c r="L64" s="24">
        <v>88</v>
      </c>
      <c r="M64" s="24">
        <v>84</v>
      </c>
      <c r="N64" s="24">
        <v>82</v>
      </c>
      <c r="O64" s="24">
        <v>85</v>
      </c>
      <c r="P64" s="24">
        <v>85</v>
      </c>
      <c r="Q64" s="24">
        <v>84.416666666666671</v>
      </c>
    </row>
    <row r="65" spans="1:17" outlineLevel="2" x14ac:dyDescent="0.25">
      <c r="A65" s="5" t="s">
        <v>0</v>
      </c>
      <c r="B65" s="5" t="s">
        <v>420</v>
      </c>
      <c r="C65" s="5" t="s">
        <v>80</v>
      </c>
      <c r="D65" s="5" t="s">
        <v>236</v>
      </c>
      <c r="E65" s="24">
        <v>90</v>
      </c>
      <c r="F65" s="24">
        <v>90</v>
      </c>
      <c r="G65" s="24">
        <v>80</v>
      </c>
      <c r="H65" s="24">
        <v>90</v>
      </c>
      <c r="I65" s="24">
        <v>80</v>
      </c>
      <c r="J65" s="24">
        <v>80</v>
      </c>
      <c r="K65" s="24">
        <v>80</v>
      </c>
      <c r="L65" s="24">
        <v>90</v>
      </c>
      <c r="M65" s="24">
        <v>90</v>
      </c>
      <c r="N65" s="24">
        <v>90</v>
      </c>
      <c r="O65" s="24">
        <v>90</v>
      </c>
      <c r="P65" s="24">
        <v>90</v>
      </c>
      <c r="Q65" s="24">
        <v>86.666666666666671</v>
      </c>
    </row>
    <row r="66" spans="1:17" outlineLevel="2" x14ac:dyDescent="0.25">
      <c r="A66" s="5" t="s">
        <v>0</v>
      </c>
      <c r="B66" s="5" t="s">
        <v>420</v>
      </c>
      <c r="C66" s="5" t="s">
        <v>16</v>
      </c>
      <c r="D66" s="5" t="s">
        <v>236</v>
      </c>
      <c r="E66" s="24">
        <v>90</v>
      </c>
      <c r="F66" s="24">
        <v>95</v>
      </c>
      <c r="G66" s="24">
        <v>90</v>
      </c>
      <c r="H66" s="24">
        <v>90</v>
      </c>
      <c r="I66" s="24">
        <v>90</v>
      </c>
      <c r="J66" s="24">
        <v>70</v>
      </c>
      <c r="K66" s="24">
        <v>78</v>
      </c>
      <c r="L66" s="24">
        <v>80</v>
      </c>
      <c r="M66" s="24">
        <v>90</v>
      </c>
      <c r="N66" s="24">
        <v>90</v>
      </c>
      <c r="O66" s="24">
        <v>87</v>
      </c>
      <c r="P66" s="24">
        <v>80</v>
      </c>
      <c r="Q66" s="24">
        <v>85.833333333333329</v>
      </c>
    </row>
    <row r="67" spans="1:17" outlineLevel="2" x14ac:dyDescent="0.25">
      <c r="A67" s="5" t="s">
        <v>0</v>
      </c>
      <c r="B67" s="5" t="s">
        <v>420</v>
      </c>
      <c r="C67" s="5" t="s">
        <v>15</v>
      </c>
      <c r="D67" s="5" t="s">
        <v>236</v>
      </c>
      <c r="E67" s="24">
        <v>95</v>
      </c>
      <c r="F67" s="24">
        <v>90</v>
      </c>
      <c r="G67" s="24">
        <v>95</v>
      </c>
      <c r="H67" s="24">
        <v>92</v>
      </c>
      <c r="I67" s="24">
        <v>95</v>
      </c>
      <c r="J67" s="24">
        <v>90</v>
      </c>
      <c r="K67" s="24">
        <v>105</v>
      </c>
      <c r="L67" s="24">
        <v>90</v>
      </c>
      <c r="M67" s="24">
        <v>92</v>
      </c>
      <c r="N67" s="24">
        <v>90</v>
      </c>
      <c r="O67" s="24">
        <v>95</v>
      </c>
      <c r="P67" s="24">
        <v>90</v>
      </c>
      <c r="Q67" s="24">
        <v>93.25</v>
      </c>
    </row>
    <row r="68" spans="1:17" ht="15.75" outlineLevel="2" thickBot="1" x14ac:dyDescent="0.3">
      <c r="A68" s="95" t="s">
        <v>0</v>
      </c>
      <c r="B68" s="95" t="s">
        <v>420</v>
      </c>
      <c r="C68" s="95" t="s">
        <v>79</v>
      </c>
      <c r="D68" s="95" t="s">
        <v>236</v>
      </c>
      <c r="E68" s="584">
        <v>80</v>
      </c>
      <c r="F68" s="584">
        <v>79</v>
      </c>
      <c r="G68" s="584">
        <v>75</v>
      </c>
      <c r="H68" s="584">
        <v>74</v>
      </c>
      <c r="I68" s="584">
        <v>70</v>
      </c>
      <c r="J68" s="584">
        <v>76</v>
      </c>
      <c r="K68" s="584">
        <v>75</v>
      </c>
      <c r="L68" s="584">
        <v>74</v>
      </c>
      <c r="M68" s="584">
        <v>77</v>
      </c>
      <c r="N68" s="584">
        <v>72</v>
      </c>
      <c r="O68" s="584">
        <v>79</v>
      </c>
      <c r="P68" s="584">
        <v>80</v>
      </c>
      <c r="Q68" s="584">
        <v>75.916666666666671</v>
      </c>
    </row>
    <row r="69" spans="1:17" ht="15.75" outlineLevel="1" thickBot="1" x14ac:dyDescent="0.3">
      <c r="A69" s="744"/>
      <c r="B69" s="371" t="s">
        <v>576</v>
      </c>
      <c r="C69" s="632"/>
      <c r="D69" s="632"/>
      <c r="E69" s="632">
        <f t="shared" ref="E69:Q69" si="8">SUBTOTAL(1,E59:E68)</f>
        <v>90.714285714285708</v>
      </c>
      <c r="F69" s="632">
        <f t="shared" si="8"/>
        <v>90.571428571428569</v>
      </c>
      <c r="G69" s="632">
        <f t="shared" si="8"/>
        <v>88.142857142857139</v>
      </c>
      <c r="H69" s="632">
        <f t="shared" si="8"/>
        <v>89.428571428571431</v>
      </c>
      <c r="I69" s="632">
        <f t="shared" si="8"/>
        <v>88.571428571428569</v>
      </c>
      <c r="J69" s="632">
        <f t="shared" si="8"/>
        <v>85.285714285714292</v>
      </c>
      <c r="K69" s="632">
        <f t="shared" si="8"/>
        <v>89.142857142857139</v>
      </c>
      <c r="L69" s="632">
        <f t="shared" si="8"/>
        <v>88.142857142857139</v>
      </c>
      <c r="M69" s="632">
        <f t="shared" si="8"/>
        <v>90.428571428571431</v>
      </c>
      <c r="N69" s="632">
        <f t="shared" si="8"/>
        <v>89.142857142857139</v>
      </c>
      <c r="O69" s="632">
        <f t="shared" si="8"/>
        <v>90.857142857142861</v>
      </c>
      <c r="P69" s="632">
        <f t="shared" si="8"/>
        <v>89.285714285714292</v>
      </c>
      <c r="Q69" s="708">
        <f t="shared" si="8"/>
        <v>89.142857142857139</v>
      </c>
    </row>
    <row r="70" spans="1:17" outlineLevel="2" x14ac:dyDescent="0.25">
      <c r="A70" s="77" t="s">
        <v>0</v>
      </c>
      <c r="B70" s="77" t="s">
        <v>422</v>
      </c>
      <c r="C70" s="77" t="s">
        <v>76</v>
      </c>
      <c r="D70" s="77" t="s">
        <v>236</v>
      </c>
      <c r="E70" s="370">
        <v>75</v>
      </c>
      <c r="F70" s="370">
        <v>70</v>
      </c>
      <c r="G70" s="370">
        <v>75</v>
      </c>
      <c r="H70" s="370">
        <v>75</v>
      </c>
      <c r="I70" s="370">
        <v>75</v>
      </c>
      <c r="J70" s="370">
        <v>70</v>
      </c>
      <c r="K70" s="370">
        <v>85</v>
      </c>
      <c r="L70" s="370">
        <v>70</v>
      </c>
      <c r="M70" s="370">
        <v>70</v>
      </c>
      <c r="N70" s="370">
        <v>75</v>
      </c>
      <c r="O70" s="370">
        <v>75</v>
      </c>
      <c r="P70" s="370">
        <v>70</v>
      </c>
      <c r="Q70" s="370">
        <v>73.75</v>
      </c>
    </row>
    <row r="71" spans="1:17" outlineLevel="2" x14ac:dyDescent="0.25">
      <c r="A71" s="5" t="s">
        <v>0</v>
      </c>
      <c r="B71" s="5" t="s">
        <v>422</v>
      </c>
      <c r="C71" s="5" t="s">
        <v>75</v>
      </c>
      <c r="D71" s="5" t="s">
        <v>236</v>
      </c>
      <c r="E71" s="24">
        <v>80</v>
      </c>
      <c r="F71" s="24">
        <v>80</v>
      </c>
      <c r="G71" s="24">
        <v>80</v>
      </c>
      <c r="H71" s="24">
        <v>80</v>
      </c>
      <c r="I71" s="24">
        <v>80</v>
      </c>
      <c r="J71" s="24">
        <v>80</v>
      </c>
      <c r="K71" s="24">
        <v>80</v>
      </c>
      <c r="L71" s="24">
        <v>80</v>
      </c>
      <c r="M71" s="24">
        <v>80</v>
      </c>
      <c r="N71" s="24">
        <v>80</v>
      </c>
      <c r="O71" s="24">
        <v>80</v>
      </c>
      <c r="P71" s="24">
        <v>80</v>
      </c>
      <c r="Q71" s="24">
        <v>80</v>
      </c>
    </row>
    <row r="72" spans="1:17" outlineLevel="2" x14ac:dyDescent="0.25">
      <c r="A72" s="5" t="s">
        <v>0</v>
      </c>
      <c r="B72" s="5" t="s">
        <v>422</v>
      </c>
      <c r="C72" s="5" t="s">
        <v>74</v>
      </c>
      <c r="D72" s="5" t="s">
        <v>236</v>
      </c>
      <c r="E72" s="24">
        <v>90</v>
      </c>
      <c r="F72" s="24">
        <v>90</v>
      </c>
      <c r="G72" s="24">
        <v>90</v>
      </c>
      <c r="H72" s="24">
        <v>90</v>
      </c>
      <c r="I72" s="24">
        <v>90</v>
      </c>
      <c r="J72" s="24">
        <v>90</v>
      </c>
      <c r="K72" s="24">
        <v>90</v>
      </c>
      <c r="L72" s="24">
        <v>90</v>
      </c>
      <c r="M72" s="24">
        <v>90</v>
      </c>
      <c r="N72" s="24">
        <v>90</v>
      </c>
      <c r="O72" s="24">
        <v>90</v>
      </c>
      <c r="P72" s="24">
        <v>90</v>
      </c>
      <c r="Q72" s="24">
        <v>90</v>
      </c>
    </row>
    <row r="73" spans="1:17" outlineLevel="2" x14ac:dyDescent="0.25">
      <c r="A73" s="5" t="s">
        <v>0</v>
      </c>
      <c r="B73" s="5" t="s">
        <v>422</v>
      </c>
      <c r="C73" s="5" t="s">
        <v>73</v>
      </c>
      <c r="D73" s="5" t="s">
        <v>236</v>
      </c>
      <c r="E73" s="24">
        <v>80</v>
      </c>
      <c r="F73" s="24">
        <v>80</v>
      </c>
      <c r="G73" s="24">
        <v>80</v>
      </c>
      <c r="H73" s="24">
        <v>80</v>
      </c>
      <c r="I73" s="24">
        <v>80</v>
      </c>
      <c r="J73" s="24">
        <v>80</v>
      </c>
      <c r="K73" s="24">
        <v>80</v>
      </c>
      <c r="L73" s="24">
        <v>80</v>
      </c>
      <c r="M73" s="24">
        <v>80</v>
      </c>
      <c r="N73" s="24">
        <v>80</v>
      </c>
      <c r="O73" s="24">
        <v>80</v>
      </c>
      <c r="P73" s="24">
        <v>80</v>
      </c>
      <c r="Q73" s="24">
        <v>80</v>
      </c>
    </row>
    <row r="74" spans="1:17" outlineLevel="2" x14ac:dyDescent="0.25">
      <c r="A74" s="5" t="s">
        <v>0</v>
      </c>
      <c r="B74" s="5" t="s">
        <v>422</v>
      </c>
      <c r="C74" s="5" t="s">
        <v>72</v>
      </c>
      <c r="D74" s="5" t="s">
        <v>236</v>
      </c>
      <c r="E74" s="24" t="s">
        <v>145</v>
      </c>
      <c r="F74" s="24" t="s">
        <v>145</v>
      </c>
      <c r="G74" s="24" t="s">
        <v>145</v>
      </c>
      <c r="H74" s="24" t="s">
        <v>145</v>
      </c>
      <c r="I74" s="24" t="s">
        <v>145</v>
      </c>
      <c r="J74" s="24" t="s">
        <v>145</v>
      </c>
      <c r="K74" s="24" t="s">
        <v>145</v>
      </c>
      <c r="L74" s="24" t="s">
        <v>145</v>
      </c>
      <c r="M74" s="24" t="s">
        <v>145</v>
      </c>
      <c r="N74" s="24" t="s">
        <v>145</v>
      </c>
      <c r="O74" s="24" t="s">
        <v>145</v>
      </c>
      <c r="P74" s="24" t="s">
        <v>145</v>
      </c>
      <c r="Q74" s="24" t="s">
        <v>145</v>
      </c>
    </row>
    <row r="75" spans="1:17" outlineLevel="2" x14ac:dyDescent="0.25">
      <c r="A75" s="5" t="s">
        <v>0</v>
      </c>
      <c r="B75" s="5" t="s">
        <v>422</v>
      </c>
      <c r="C75" s="5" t="s">
        <v>71</v>
      </c>
      <c r="D75" s="5" t="s">
        <v>236</v>
      </c>
      <c r="E75" s="24">
        <v>74</v>
      </c>
      <c r="F75" s="24">
        <v>73</v>
      </c>
      <c r="G75" s="24">
        <v>69</v>
      </c>
      <c r="H75" s="24">
        <v>82</v>
      </c>
      <c r="I75" s="24">
        <v>74</v>
      </c>
      <c r="J75" s="24">
        <v>82</v>
      </c>
      <c r="K75" s="24">
        <v>73</v>
      </c>
      <c r="L75" s="24">
        <v>78</v>
      </c>
      <c r="M75" s="24">
        <v>68</v>
      </c>
      <c r="N75" s="24">
        <v>73</v>
      </c>
      <c r="O75" s="24">
        <v>70</v>
      </c>
      <c r="P75" s="24">
        <v>76</v>
      </c>
      <c r="Q75" s="24">
        <v>74.333333333333329</v>
      </c>
    </row>
    <row r="76" spans="1:17" outlineLevel="2" x14ac:dyDescent="0.25">
      <c r="A76" s="5" t="s">
        <v>0</v>
      </c>
      <c r="B76" s="5" t="s">
        <v>422</v>
      </c>
      <c r="C76" s="5" t="s">
        <v>70</v>
      </c>
      <c r="D76" s="5" t="s">
        <v>236</v>
      </c>
      <c r="E76" s="24">
        <v>90</v>
      </c>
      <c r="F76" s="24">
        <v>90</v>
      </c>
      <c r="G76" s="24">
        <v>90</v>
      </c>
      <c r="H76" s="24">
        <v>90</v>
      </c>
      <c r="I76" s="24">
        <v>90</v>
      </c>
      <c r="J76" s="24">
        <v>90</v>
      </c>
      <c r="K76" s="24">
        <v>90</v>
      </c>
      <c r="L76" s="24">
        <v>90</v>
      </c>
      <c r="M76" s="24">
        <v>90</v>
      </c>
      <c r="N76" s="24">
        <v>90</v>
      </c>
      <c r="O76" s="24">
        <v>90</v>
      </c>
      <c r="P76" s="24">
        <v>90</v>
      </c>
      <c r="Q76" s="24">
        <v>90</v>
      </c>
    </row>
    <row r="77" spans="1:17" ht="15.75" outlineLevel="2" thickBot="1" x14ac:dyDescent="0.3">
      <c r="A77" s="95" t="s">
        <v>0</v>
      </c>
      <c r="B77" s="95" t="s">
        <v>422</v>
      </c>
      <c r="C77" s="95" t="s">
        <v>14</v>
      </c>
      <c r="D77" s="95" t="s">
        <v>236</v>
      </c>
      <c r="E77" s="584">
        <v>75</v>
      </c>
      <c r="F77" s="584">
        <v>75</v>
      </c>
      <c r="G77" s="584">
        <v>80</v>
      </c>
      <c r="H77" s="584">
        <v>82</v>
      </c>
      <c r="I77" s="584">
        <v>82</v>
      </c>
      <c r="J77" s="584">
        <v>75</v>
      </c>
      <c r="K77" s="584">
        <v>85</v>
      </c>
      <c r="L77" s="584">
        <v>80</v>
      </c>
      <c r="M77" s="584">
        <v>80</v>
      </c>
      <c r="N77" s="584">
        <v>82</v>
      </c>
      <c r="O77" s="584">
        <v>85</v>
      </c>
      <c r="P77" s="584">
        <v>82</v>
      </c>
      <c r="Q77" s="584">
        <v>80.25</v>
      </c>
    </row>
    <row r="78" spans="1:17" ht="15.75" outlineLevel="1" thickBot="1" x14ac:dyDescent="0.3">
      <c r="A78" s="744"/>
      <c r="B78" s="371" t="s">
        <v>579</v>
      </c>
      <c r="C78" s="632"/>
      <c r="D78" s="632"/>
      <c r="E78" s="632">
        <f t="shared" ref="E78:Q78" si="9">SUBTOTAL(1,E70:E77)</f>
        <v>80.571428571428569</v>
      </c>
      <c r="F78" s="632">
        <f t="shared" si="9"/>
        <v>79.714285714285708</v>
      </c>
      <c r="G78" s="632">
        <f t="shared" si="9"/>
        <v>80.571428571428569</v>
      </c>
      <c r="H78" s="632">
        <f t="shared" si="9"/>
        <v>82.714285714285708</v>
      </c>
      <c r="I78" s="632">
        <f t="shared" si="9"/>
        <v>81.571428571428569</v>
      </c>
      <c r="J78" s="632">
        <f t="shared" si="9"/>
        <v>81</v>
      </c>
      <c r="K78" s="632">
        <f t="shared" si="9"/>
        <v>83.285714285714292</v>
      </c>
      <c r="L78" s="632">
        <f t="shared" si="9"/>
        <v>81.142857142857139</v>
      </c>
      <c r="M78" s="632">
        <f t="shared" si="9"/>
        <v>79.714285714285708</v>
      </c>
      <c r="N78" s="632">
        <f t="shared" si="9"/>
        <v>81.428571428571431</v>
      </c>
      <c r="O78" s="632">
        <f t="shared" si="9"/>
        <v>81.428571428571431</v>
      </c>
      <c r="P78" s="632">
        <f t="shared" si="9"/>
        <v>81.142857142857139</v>
      </c>
      <c r="Q78" s="708">
        <f t="shared" si="9"/>
        <v>81.190476190476176</v>
      </c>
    </row>
    <row r="79" spans="1:17" outlineLevel="2" x14ac:dyDescent="0.25">
      <c r="A79" s="77" t="s">
        <v>0</v>
      </c>
      <c r="B79" s="77" t="s">
        <v>418</v>
      </c>
      <c r="C79" s="77" t="s">
        <v>60</v>
      </c>
      <c r="D79" s="77" t="s">
        <v>236</v>
      </c>
      <c r="E79" s="370">
        <v>95</v>
      </c>
      <c r="F79" s="370">
        <v>95</v>
      </c>
      <c r="G79" s="370">
        <v>95</v>
      </c>
      <c r="H79" s="370">
        <v>95</v>
      </c>
      <c r="I79" s="370">
        <v>95</v>
      </c>
      <c r="J79" s="370">
        <v>95</v>
      </c>
      <c r="K79" s="370">
        <v>95</v>
      </c>
      <c r="L79" s="370">
        <v>95</v>
      </c>
      <c r="M79" s="370">
        <v>95</v>
      </c>
      <c r="N79" s="370">
        <v>95</v>
      </c>
      <c r="O79" s="370">
        <v>95</v>
      </c>
      <c r="P79" s="370">
        <v>95</v>
      </c>
      <c r="Q79" s="370">
        <v>95</v>
      </c>
    </row>
    <row r="80" spans="1:17" outlineLevel="2" x14ac:dyDescent="0.25">
      <c r="A80" s="5" t="s">
        <v>0</v>
      </c>
      <c r="B80" s="5" t="s">
        <v>418</v>
      </c>
      <c r="C80" s="5" t="s">
        <v>61</v>
      </c>
      <c r="D80" s="5" t="s">
        <v>236</v>
      </c>
      <c r="E80" s="24" t="s">
        <v>145</v>
      </c>
      <c r="F80" s="24" t="s">
        <v>145</v>
      </c>
      <c r="G80" s="24" t="s">
        <v>145</v>
      </c>
      <c r="H80" s="24" t="s">
        <v>145</v>
      </c>
      <c r="I80" s="24" t="s">
        <v>145</v>
      </c>
      <c r="J80" s="24" t="s">
        <v>145</v>
      </c>
      <c r="K80" s="24" t="s">
        <v>145</v>
      </c>
      <c r="L80" s="24" t="s">
        <v>145</v>
      </c>
      <c r="M80" s="24" t="s">
        <v>145</v>
      </c>
      <c r="N80" s="24" t="s">
        <v>145</v>
      </c>
      <c r="O80" s="24" t="s">
        <v>145</v>
      </c>
      <c r="P80" s="24" t="s">
        <v>145</v>
      </c>
      <c r="Q80" s="24" t="s">
        <v>145</v>
      </c>
    </row>
    <row r="81" spans="1:17" outlineLevel="2" x14ac:dyDescent="0.25">
      <c r="A81" s="5" t="s">
        <v>0</v>
      </c>
      <c r="B81" s="5" t="s">
        <v>418</v>
      </c>
      <c r="C81" s="5" t="s">
        <v>62</v>
      </c>
      <c r="D81" s="5" t="s">
        <v>236</v>
      </c>
      <c r="E81" s="24" t="s">
        <v>145</v>
      </c>
      <c r="F81" s="24" t="s">
        <v>145</v>
      </c>
      <c r="G81" s="24" t="s">
        <v>145</v>
      </c>
      <c r="H81" s="24" t="s">
        <v>145</v>
      </c>
      <c r="I81" s="24" t="s">
        <v>145</v>
      </c>
      <c r="J81" s="24" t="s">
        <v>145</v>
      </c>
      <c r="K81" s="24" t="s">
        <v>145</v>
      </c>
      <c r="L81" s="24" t="s">
        <v>145</v>
      </c>
      <c r="M81" s="24" t="s">
        <v>145</v>
      </c>
      <c r="N81" s="24" t="s">
        <v>145</v>
      </c>
      <c r="O81" s="24" t="s">
        <v>145</v>
      </c>
      <c r="P81" s="24" t="s">
        <v>145</v>
      </c>
      <c r="Q81" s="24" t="s">
        <v>145</v>
      </c>
    </row>
    <row r="82" spans="1:17" outlineLevel="2" x14ac:dyDescent="0.25">
      <c r="A82" s="5" t="s">
        <v>0</v>
      </c>
      <c r="B82" s="5" t="s">
        <v>418</v>
      </c>
      <c r="C82" s="5" t="s">
        <v>63</v>
      </c>
      <c r="D82" s="5" t="s">
        <v>236</v>
      </c>
      <c r="E82" s="24">
        <v>90</v>
      </c>
      <c r="F82" s="24">
        <v>80</v>
      </c>
      <c r="G82" s="24">
        <v>80</v>
      </c>
      <c r="H82" s="24">
        <v>80</v>
      </c>
      <c r="I82" s="24">
        <v>75</v>
      </c>
      <c r="J82" s="24">
        <v>70</v>
      </c>
      <c r="K82" s="24">
        <v>80</v>
      </c>
      <c r="L82" s="24">
        <v>70</v>
      </c>
      <c r="M82" s="24">
        <v>70</v>
      </c>
      <c r="N82" s="24">
        <v>85</v>
      </c>
      <c r="O82" s="24">
        <v>80</v>
      </c>
      <c r="P82" s="24">
        <v>80</v>
      </c>
      <c r="Q82" s="24">
        <v>78.333333333333329</v>
      </c>
    </row>
    <row r="83" spans="1:17" outlineLevel="2" x14ac:dyDescent="0.25">
      <c r="A83" s="5" t="s">
        <v>0</v>
      </c>
      <c r="B83" s="5" t="s">
        <v>418</v>
      </c>
      <c r="C83" s="5" t="s">
        <v>64</v>
      </c>
      <c r="D83" s="5" t="s">
        <v>236</v>
      </c>
      <c r="E83" s="24" t="s">
        <v>145</v>
      </c>
      <c r="F83" s="24" t="s">
        <v>145</v>
      </c>
      <c r="G83" s="24" t="s">
        <v>145</v>
      </c>
      <c r="H83" s="24" t="s">
        <v>145</v>
      </c>
      <c r="I83" s="24" t="s">
        <v>145</v>
      </c>
      <c r="J83" s="24" t="s">
        <v>145</v>
      </c>
      <c r="K83" s="24" t="s">
        <v>145</v>
      </c>
      <c r="L83" s="24" t="s">
        <v>145</v>
      </c>
      <c r="M83" s="24" t="s">
        <v>145</v>
      </c>
      <c r="N83" s="24" t="s">
        <v>145</v>
      </c>
      <c r="O83" s="24" t="s">
        <v>145</v>
      </c>
      <c r="P83" s="24" t="s">
        <v>145</v>
      </c>
      <c r="Q83" s="24" t="s">
        <v>145</v>
      </c>
    </row>
    <row r="84" spans="1:17" outlineLevel="2" x14ac:dyDescent="0.25">
      <c r="A84" s="5" t="s">
        <v>0</v>
      </c>
      <c r="B84" s="5" t="s">
        <v>418</v>
      </c>
      <c r="C84" s="5" t="s">
        <v>65</v>
      </c>
      <c r="D84" s="5" t="s">
        <v>236</v>
      </c>
      <c r="E84" s="24">
        <v>80</v>
      </c>
      <c r="F84" s="24">
        <v>80</v>
      </c>
      <c r="G84" s="24">
        <v>80</v>
      </c>
      <c r="H84" s="24">
        <v>80</v>
      </c>
      <c r="I84" s="24">
        <v>80</v>
      </c>
      <c r="J84" s="24">
        <v>80</v>
      </c>
      <c r="K84" s="24">
        <v>80</v>
      </c>
      <c r="L84" s="24">
        <v>80</v>
      </c>
      <c r="M84" s="24">
        <v>80</v>
      </c>
      <c r="N84" s="24">
        <v>80</v>
      </c>
      <c r="O84" s="24">
        <v>80</v>
      </c>
      <c r="P84" s="24">
        <v>80</v>
      </c>
      <c r="Q84" s="24">
        <v>80</v>
      </c>
    </row>
    <row r="85" spans="1:17" outlineLevel="2" x14ac:dyDescent="0.25">
      <c r="A85" s="5" t="s">
        <v>0</v>
      </c>
      <c r="B85" s="5" t="s">
        <v>418</v>
      </c>
      <c r="C85" s="5" t="s">
        <v>66</v>
      </c>
      <c r="D85" s="5" t="s">
        <v>236</v>
      </c>
      <c r="E85" s="24" t="s">
        <v>145</v>
      </c>
      <c r="F85" s="24" t="s">
        <v>145</v>
      </c>
      <c r="G85" s="24">
        <v>120</v>
      </c>
      <c r="H85" s="24">
        <v>120</v>
      </c>
      <c r="I85" s="24">
        <v>120</v>
      </c>
      <c r="J85" s="24" t="s">
        <v>145</v>
      </c>
      <c r="K85" s="24" t="s">
        <v>145</v>
      </c>
      <c r="L85" s="24" t="s">
        <v>145</v>
      </c>
      <c r="M85" s="24" t="s">
        <v>145</v>
      </c>
      <c r="N85" s="24">
        <v>120</v>
      </c>
      <c r="O85" s="24">
        <v>120</v>
      </c>
      <c r="P85" s="24">
        <v>120</v>
      </c>
      <c r="Q85" s="24">
        <v>120</v>
      </c>
    </row>
    <row r="86" spans="1:17" outlineLevel="2" x14ac:dyDescent="0.25">
      <c r="A86" s="5" t="s">
        <v>0</v>
      </c>
      <c r="B86" s="5" t="s">
        <v>418</v>
      </c>
      <c r="C86" s="5" t="s">
        <v>67</v>
      </c>
      <c r="D86" s="5" t="s">
        <v>236</v>
      </c>
      <c r="E86" s="24" t="s">
        <v>145</v>
      </c>
      <c r="F86" s="24" t="s">
        <v>145</v>
      </c>
      <c r="G86" s="24" t="s">
        <v>145</v>
      </c>
      <c r="H86" s="24" t="s">
        <v>145</v>
      </c>
      <c r="I86" s="24" t="s">
        <v>145</v>
      </c>
      <c r="J86" s="24" t="s">
        <v>145</v>
      </c>
      <c r="K86" s="24" t="s">
        <v>145</v>
      </c>
      <c r="L86" s="24" t="s">
        <v>145</v>
      </c>
      <c r="M86" s="24" t="s">
        <v>145</v>
      </c>
      <c r="N86" s="24" t="s">
        <v>145</v>
      </c>
      <c r="O86" s="24" t="s">
        <v>145</v>
      </c>
      <c r="P86" s="24" t="s">
        <v>145</v>
      </c>
      <c r="Q86" s="24" t="s">
        <v>145</v>
      </c>
    </row>
    <row r="87" spans="1:17" outlineLevel="2" x14ac:dyDescent="0.25">
      <c r="A87" s="5" t="s">
        <v>0</v>
      </c>
      <c r="B87" s="5" t="s">
        <v>418</v>
      </c>
      <c r="C87" s="5" t="s">
        <v>68</v>
      </c>
      <c r="D87" s="5" t="s">
        <v>236</v>
      </c>
      <c r="E87" s="24">
        <v>130</v>
      </c>
      <c r="F87" s="24">
        <v>140</v>
      </c>
      <c r="G87" s="24">
        <v>140</v>
      </c>
      <c r="H87" s="24">
        <v>138</v>
      </c>
      <c r="I87" s="24">
        <v>139</v>
      </c>
      <c r="J87" s="24">
        <v>139</v>
      </c>
      <c r="K87" s="24">
        <v>138</v>
      </c>
      <c r="L87" s="24">
        <v>139</v>
      </c>
      <c r="M87" s="24">
        <v>139</v>
      </c>
      <c r="N87" s="24">
        <v>139</v>
      </c>
      <c r="O87" s="24">
        <v>138</v>
      </c>
      <c r="P87" s="24">
        <v>138</v>
      </c>
      <c r="Q87" s="24">
        <v>138.08333333333334</v>
      </c>
    </row>
    <row r="88" spans="1:17" outlineLevel="2" x14ac:dyDescent="0.25">
      <c r="A88" s="5" t="s">
        <v>0</v>
      </c>
      <c r="B88" s="5" t="s">
        <v>418</v>
      </c>
      <c r="C88" s="5" t="s">
        <v>13</v>
      </c>
      <c r="D88" s="5" t="s">
        <v>236</v>
      </c>
      <c r="E88" s="24" t="s">
        <v>145</v>
      </c>
      <c r="F88" s="24" t="s">
        <v>145</v>
      </c>
      <c r="G88" s="24" t="s">
        <v>145</v>
      </c>
      <c r="H88" s="24" t="s">
        <v>145</v>
      </c>
      <c r="I88" s="24" t="s">
        <v>145</v>
      </c>
      <c r="J88" s="24" t="s">
        <v>145</v>
      </c>
      <c r="K88" s="24" t="s">
        <v>145</v>
      </c>
      <c r="L88" s="24" t="s">
        <v>145</v>
      </c>
      <c r="M88" s="24" t="s">
        <v>145</v>
      </c>
      <c r="N88" s="24" t="s">
        <v>145</v>
      </c>
      <c r="O88" s="24" t="s">
        <v>145</v>
      </c>
      <c r="P88" s="24" t="s">
        <v>145</v>
      </c>
      <c r="Q88" s="24" t="s">
        <v>145</v>
      </c>
    </row>
    <row r="89" spans="1:17" ht="15.75" outlineLevel="2" thickBot="1" x14ac:dyDescent="0.3">
      <c r="A89" s="95" t="s">
        <v>0</v>
      </c>
      <c r="B89" s="95" t="s">
        <v>418</v>
      </c>
      <c r="C89" s="95" t="s">
        <v>69</v>
      </c>
      <c r="D89" s="95" t="s">
        <v>236</v>
      </c>
      <c r="E89" s="584">
        <v>71</v>
      </c>
      <c r="F89" s="584">
        <v>70</v>
      </c>
      <c r="G89" s="584">
        <v>69</v>
      </c>
      <c r="H89" s="584">
        <v>70</v>
      </c>
      <c r="I89" s="584">
        <v>70</v>
      </c>
      <c r="J89" s="584">
        <v>72</v>
      </c>
      <c r="K89" s="584">
        <v>71</v>
      </c>
      <c r="L89" s="584">
        <v>70</v>
      </c>
      <c r="M89" s="584">
        <v>68</v>
      </c>
      <c r="N89" s="584">
        <v>72</v>
      </c>
      <c r="O89" s="584">
        <v>72</v>
      </c>
      <c r="P89" s="584">
        <v>71</v>
      </c>
      <c r="Q89" s="584">
        <v>70.5</v>
      </c>
    </row>
    <row r="90" spans="1:17" ht="15.75" outlineLevel="1" thickBot="1" x14ac:dyDescent="0.3">
      <c r="A90" s="744"/>
      <c r="B90" s="371" t="s">
        <v>574</v>
      </c>
      <c r="C90" s="632"/>
      <c r="D90" s="632"/>
      <c r="E90" s="632">
        <f t="shared" ref="E90:Q90" si="10">SUBTOTAL(1,E79:E89)</f>
        <v>93.2</v>
      </c>
      <c r="F90" s="632">
        <f t="shared" si="10"/>
        <v>93</v>
      </c>
      <c r="G90" s="632">
        <f t="shared" si="10"/>
        <v>97.333333333333329</v>
      </c>
      <c r="H90" s="632">
        <f t="shared" si="10"/>
        <v>97.166666666666671</v>
      </c>
      <c r="I90" s="632">
        <f t="shared" si="10"/>
        <v>96.5</v>
      </c>
      <c r="J90" s="632">
        <f t="shared" si="10"/>
        <v>91.2</v>
      </c>
      <c r="K90" s="632">
        <f t="shared" si="10"/>
        <v>92.8</v>
      </c>
      <c r="L90" s="632">
        <f t="shared" si="10"/>
        <v>90.8</v>
      </c>
      <c r="M90" s="632">
        <f t="shared" si="10"/>
        <v>90.4</v>
      </c>
      <c r="N90" s="632">
        <f t="shared" si="10"/>
        <v>98.5</v>
      </c>
      <c r="O90" s="632">
        <f t="shared" si="10"/>
        <v>97.5</v>
      </c>
      <c r="P90" s="632">
        <f t="shared" si="10"/>
        <v>97.333333333333329</v>
      </c>
      <c r="Q90" s="708">
        <f t="shared" si="10"/>
        <v>96.9861111111111</v>
      </c>
    </row>
    <row r="91" spans="1:17" outlineLevel="2" x14ac:dyDescent="0.25">
      <c r="A91" s="77" t="s">
        <v>0</v>
      </c>
      <c r="B91" s="77" t="s">
        <v>417</v>
      </c>
      <c r="C91" s="77" t="s">
        <v>59</v>
      </c>
      <c r="D91" s="77" t="s">
        <v>236</v>
      </c>
      <c r="E91" s="370">
        <v>90</v>
      </c>
      <c r="F91" s="370">
        <v>90</v>
      </c>
      <c r="G91" s="370">
        <v>90</v>
      </c>
      <c r="H91" s="370">
        <v>90</v>
      </c>
      <c r="I91" s="370">
        <v>90</v>
      </c>
      <c r="J91" s="370">
        <v>90</v>
      </c>
      <c r="K91" s="370">
        <v>90</v>
      </c>
      <c r="L91" s="370">
        <v>90</v>
      </c>
      <c r="M91" s="370">
        <v>90</v>
      </c>
      <c r="N91" s="370">
        <v>90</v>
      </c>
      <c r="O91" s="370">
        <v>90</v>
      </c>
      <c r="P91" s="370">
        <v>90</v>
      </c>
      <c r="Q91" s="370">
        <v>90</v>
      </c>
    </row>
    <row r="92" spans="1:17" outlineLevel="2" x14ac:dyDescent="0.25">
      <c r="A92" s="5" t="s">
        <v>0</v>
      </c>
      <c r="B92" s="5" t="s">
        <v>417</v>
      </c>
      <c r="C92" s="5" t="s">
        <v>58</v>
      </c>
      <c r="D92" s="5" t="s">
        <v>236</v>
      </c>
      <c r="E92" s="24" t="s">
        <v>145</v>
      </c>
      <c r="F92" s="24" t="s">
        <v>145</v>
      </c>
      <c r="G92" s="24" t="s">
        <v>145</v>
      </c>
      <c r="H92" s="24" t="s">
        <v>145</v>
      </c>
      <c r="I92" s="24" t="s">
        <v>145</v>
      </c>
      <c r="J92" s="24" t="s">
        <v>145</v>
      </c>
      <c r="K92" s="24" t="s">
        <v>145</v>
      </c>
      <c r="L92" s="24" t="s">
        <v>145</v>
      </c>
      <c r="M92" s="24" t="s">
        <v>145</v>
      </c>
      <c r="N92" s="24" t="s">
        <v>145</v>
      </c>
      <c r="O92" s="24" t="s">
        <v>145</v>
      </c>
      <c r="P92" s="24" t="s">
        <v>145</v>
      </c>
      <c r="Q92" s="24" t="s">
        <v>145</v>
      </c>
    </row>
    <row r="93" spans="1:17" outlineLevel="2" x14ac:dyDescent="0.25">
      <c r="A93" s="5" t="s">
        <v>0</v>
      </c>
      <c r="B93" s="5" t="s">
        <v>417</v>
      </c>
      <c r="C93" s="5" t="s">
        <v>57</v>
      </c>
      <c r="D93" s="5" t="s">
        <v>236</v>
      </c>
      <c r="E93" s="24">
        <v>95</v>
      </c>
      <c r="F93" s="24">
        <v>95</v>
      </c>
      <c r="G93" s="24">
        <v>95</v>
      </c>
      <c r="H93" s="24">
        <v>95</v>
      </c>
      <c r="I93" s="24">
        <v>95</v>
      </c>
      <c r="J93" s="24">
        <v>95</v>
      </c>
      <c r="K93" s="24">
        <v>95</v>
      </c>
      <c r="L93" s="24">
        <v>95</v>
      </c>
      <c r="M93" s="24">
        <v>95</v>
      </c>
      <c r="N93" s="24">
        <v>95</v>
      </c>
      <c r="O93" s="24">
        <v>95</v>
      </c>
      <c r="P93" s="24">
        <v>95</v>
      </c>
      <c r="Q93" s="24">
        <v>95</v>
      </c>
    </row>
    <row r="94" spans="1:17" outlineLevel="2" x14ac:dyDescent="0.25">
      <c r="A94" s="5" t="s">
        <v>0</v>
      </c>
      <c r="B94" s="5" t="s">
        <v>417</v>
      </c>
      <c r="C94" s="5" t="s">
        <v>56</v>
      </c>
      <c r="D94" s="5" t="s">
        <v>236</v>
      </c>
      <c r="E94" s="24">
        <v>100</v>
      </c>
      <c r="F94" s="24">
        <v>90</v>
      </c>
      <c r="G94" s="24">
        <v>90</v>
      </c>
      <c r="H94" s="24">
        <v>100</v>
      </c>
      <c r="I94" s="24">
        <v>90</v>
      </c>
      <c r="J94" s="24">
        <v>95</v>
      </c>
      <c r="K94" s="24">
        <v>100</v>
      </c>
      <c r="L94" s="24">
        <v>90</v>
      </c>
      <c r="M94" s="24">
        <v>90</v>
      </c>
      <c r="N94" s="24">
        <v>100</v>
      </c>
      <c r="O94" s="24">
        <v>90</v>
      </c>
      <c r="P94" s="24">
        <v>100</v>
      </c>
      <c r="Q94" s="24">
        <v>94.583333333333329</v>
      </c>
    </row>
    <row r="95" spans="1:17" outlineLevel="2" x14ac:dyDescent="0.25">
      <c r="A95" s="5" t="s">
        <v>0</v>
      </c>
      <c r="B95" s="5" t="s">
        <v>417</v>
      </c>
      <c r="C95" s="5" t="s">
        <v>55</v>
      </c>
      <c r="D95" s="5" t="s">
        <v>236</v>
      </c>
      <c r="E95" s="24">
        <v>95</v>
      </c>
      <c r="F95" s="24">
        <v>95</v>
      </c>
      <c r="G95" s="24">
        <v>95</v>
      </c>
      <c r="H95" s="24">
        <v>95</v>
      </c>
      <c r="I95" s="24">
        <v>95</v>
      </c>
      <c r="J95" s="24">
        <v>95</v>
      </c>
      <c r="K95" s="24">
        <v>95</v>
      </c>
      <c r="L95" s="24">
        <v>95</v>
      </c>
      <c r="M95" s="24">
        <v>95</v>
      </c>
      <c r="N95" s="24">
        <v>95</v>
      </c>
      <c r="O95" s="24">
        <v>95</v>
      </c>
      <c r="P95" s="24">
        <v>95</v>
      </c>
      <c r="Q95" s="24">
        <v>95</v>
      </c>
    </row>
    <row r="96" spans="1:17" outlineLevel="2" x14ac:dyDescent="0.25">
      <c r="A96" s="5" t="s">
        <v>0</v>
      </c>
      <c r="B96" s="5" t="s">
        <v>417</v>
      </c>
      <c r="C96" s="5" t="s">
        <v>54</v>
      </c>
      <c r="D96" s="5" t="s">
        <v>236</v>
      </c>
      <c r="E96" s="24">
        <v>90</v>
      </c>
      <c r="F96" s="24">
        <v>91</v>
      </c>
      <c r="G96" s="24">
        <v>93</v>
      </c>
      <c r="H96" s="24">
        <v>92</v>
      </c>
      <c r="I96" s="24">
        <v>94</v>
      </c>
      <c r="J96" s="24">
        <v>95</v>
      </c>
      <c r="K96" s="24">
        <v>92</v>
      </c>
      <c r="L96" s="24">
        <v>91</v>
      </c>
      <c r="M96" s="24">
        <v>90</v>
      </c>
      <c r="N96" s="24">
        <v>91</v>
      </c>
      <c r="O96" s="24">
        <v>90</v>
      </c>
      <c r="P96" s="24">
        <v>90</v>
      </c>
      <c r="Q96" s="24">
        <v>91.583333333333329</v>
      </c>
    </row>
    <row r="97" spans="1:17" outlineLevel="2" x14ac:dyDescent="0.25">
      <c r="A97" s="5" t="s">
        <v>0</v>
      </c>
      <c r="B97" s="5" t="s">
        <v>417</v>
      </c>
      <c r="C97" s="5" t="s">
        <v>53</v>
      </c>
      <c r="D97" s="5" t="s">
        <v>236</v>
      </c>
      <c r="E97" s="24" t="s">
        <v>145</v>
      </c>
      <c r="F97" s="24" t="s">
        <v>145</v>
      </c>
      <c r="G97" s="24" t="s">
        <v>145</v>
      </c>
      <c r="H97" s="24" t="s">
        <v>145</v>
      </c>
      <c r="I97" s="24" t="s">
        <v>145</v>
      </c>
      <c r="J97" s="24" t="s">
        <v>145</v>
      </c>
      <c r="K97" s="24" t="s">
        <v>145</v>
      </c>
      <c r="L97" s="24" t="s">
        <v>145</v>
      </c>
      <c r="M97" s="24" t="s">
        <v>145</v>
      </c>
      <c r="N97" s="24" t="s">
        <v>145</v>
      </c>
      <c r="O97" s="24" t="s">
        <v>145</v>
      </c>
      <c r="P97" s="24" t="s">
        <v>145</v>
      </c>
      <c r="Q97" s="24" t="s">
        <v>145</v>
      </c>
    </row>
    <row r="98" spans="1:17" ht="15.75" outlineLevel="2" thickBot="1" x14ac:dyDescent="0.3">
      <c r="A98" s="95" t="s">
        <v>0</v>
      </c>
      <c r="B98" s="95" t="s">
        <v>417</v>
      </c>
      <c r="C98" s="95" t="s">
        <v>52</v>
      </c>
      <c r="D98" s="95" t="s">
        <v>236</v>
      </c>
      <c r="E98" s="584">
        <v>90</v>
      </c>
      <c r="F98" s="584">
        <v>90</v>
      </c>
      <c r="G98" s="584">
        <v>90</v>
      </c>
      <c r="H98" s="584">
        <v>90</v>
      </c>
      <c r="I98" s="584">
        <v>90</v>
      </c>
      <c r="J98" s="584">
        <v>90</v>
      </c>
      <c r="K98" s="584">
        <v>90</v>
      </c>
      <c r="L98" s="584">
        <v>90</v>
      </c>
      <c r="M98" s="584">
        <v>90</v>
      </c>
      <c r="N98" s="584">
        <v>90</v>
      </c>
      <c r="O98" s="584">
        <v>90</v>
      </c>
      <c r="P98" s="584">
        <v>90</v>
      </c>
      <c r="Q98" s="584">
        <v>90</v>
      </c>
    </row>
    <row r="99" spans="1:17" ht="15.75" outlineLevel="1" thickBot="1" x14ac:dyDescent="0.3">
      <c r="A99" s="744"/>
      <c r="B99" s="371" t="s">
        <v>573</v>
      </c>
      <c r="C99" s="632"/>
      <c r="D99" s="632"/>
      <c r="E99" s="632">
        <f t="shared" ref="E99:Q99" si="11">SUBTOTAL(1,E91:E98)</f>
        <v>93.333333333333329</v>
      </c>
      <c r="F99" s="632">
        <f t="shared" si="11"/>
        <v>91.833333333333329</v>
      </c>
      <c r="G99" s="632">
        <f t="shared" si="11"/>
        <v>92.166666666666671</v>
      </c>
      <c r="H99" s="632">
        <f t="shared" si="11"/>
        <v>93.666666666666671</v>
      </c>
      <c r="I99" s="632">
        <f t="shared" si="11"/>
        <v>92.333333333333329</v>
      </c>
      <c r="J99" s="632">
        <f t="shared" si="11"/>
        <v>93.333333333333329</v>
      </c>
      <c r="K99" s="632">
        <f t="shared" si="11"/>
        <v>93.666666666666671</v>
      </c>
      <c r="L99" s="632">
        <f t="shared" si="11"/>
        <v>91.833333333333329</v>
      </c>
      <c r="M99" s="632">
        <f t="shared" si="11"/>
        <v>91.666666666666671</v>
      </c>
      <c r="N99" s="632">
        <f t="shared" si="11"/>
        <v>93.5</v>
      </c>
      <c r="O99" s="632">
        <f t="shared" si="11"/>
        <v>91.666666666666671</v>
      </c>
      <c r="P99" s="632">
        <f t="shared" si="11"/>
        <v>93.333333333333329</v>
      </c>
      <c r="Q99" s="708">
        <f t="shared" si="11"/>
        <v>92.694444444444443</v>
      </c>
    </row>
    <row r="100" spans="1:17" outlineLevel="2" x14ac:dyDescent="0.25">
      <c r="A100" s="77" t="s">
        <v>0</v>
      </c>
      <c r="B100" s="77" t="s">
        <v>51</v>
      </c>
      <c r="C100" s="77" t="s">
        <v>22</v>
      </c>
      <c r="D100" s="77" t="s">
        <v>236</v>
      </c>
      <c r="E100" s="370" t="s">
        <v>145</v>
      </c>
      <c r="F100" s="370" t="s">
        <v>145</v>
      </c>
      <c r="G100" s="370" t="s">
        <v>145</v>
      </c>
      <c r="H100" s="370" t="s">
        <v>145</v>
      </c>
      <c r="I100" s="370" t="s">
        <v>145</v>
      </c>
      <c r="J100" s="370" t="s">
        <v>145</v>
      </c>
      <c r="K100" s="370" t="s">
        <v>145</v>
      </c>
      <c r="L100" s="370" t="s">
        <v>145</v>
      </c>
      <c r="M100" s="370" t="s">
        <v>145</v>
      </c>
      <c r="N100" s="370" t="s">
        <v>145</v>
      </c>
      <c r="O100" s="370" t="s">
        <v>145</v>
      </c>
      <c r="P100" s="370" t="s">
        <v>145</v>
      </c>
      <c r="Q100" s="370" t="s">
        <v>145</v>
      </c>
    </row>
    <row r="101" spans="1:17" ht="15.75" outlineLevel="2" thickBot="1" x14ac:dyDescent="0.3">
      <c r="A101" s="95" t="s">
        <v>0</v>
      </c>
      <c r="B101" s="95" t="s">
        <v>51</v>
      </c>
      <c r="C101" s="95" t="s">
        <v>51</v>
      </c>
      <c r="D101" s="95" t="s">
        <v>236</v>
      </c>
      <c r="E101" s="584">
        <v>80</v>
      </c>
      <c r="F101" s="584">
        <v>80</v>
      </c>
      <c r="G101" s="584">
        <v>80</v>
      </c>
      <c r="H101" s="584">
        <v>80</v>
      </c>
      <c r="I101" s="584">
        <v>80</v>
      </c>
      <c r="J101" s="584">
        <v>80</v>
      </c>
      <c r="K101" s="584">
        <v>80</v>
      </c>
      <c r="L101" s="584">
        <v>80</v>
      </c>
      <c r="M101" s="584">
        <v>80</v>
      </c>
      <c r="N101" s="584">
        <v>80</v>
      </c>
      <c r="O101" s="584">
        <v>80</v>
      </c>
      <c r="P101" s="584">
        <v>80</v>
      </c>
      <c r="Q101" s="584">
        <v>80</v>
      </c>
    </row>
    <row r="102" spans="1:17" ht="15.75" outlineLevel="1" thickBot="1" x14ac:dyDescent="0.3">
      <c r="A102" s="744"/>
      <c r="B102" s="371" t="s">
        <v>582</v>
      </c>
      <c r="C102" s="632"/>
      <c r="D102" s="632"/>
      <c r="E102" s="632">
        <f t="shared" ref="E102:Q102" si="12">SUBTOTAL(1,E100:E101)</f>
        <v>80</v>
      </c>
      <c r="F102" s="632">
        <f t="shared" si="12"/>
        <v>80</v>
      </c>
      <c r="G102" s="632">
        <f t="shared" si="12"/>
        <v>80</v>
      </c>
      <c r="H102" s="632">
        <f t="shared" si="12"/>
        <v>80</v>
      </c>
      <c r="I102" s="632">
        <f t="shared" si="12"/>
        <v>80</v>
      </c>
      <c r="J102" s="632">
        <f t="shared" si="12"/>
        <v>80</v>
      </c>
      <c r="K102" s="632">
        <f t="shared" si="12"/>
        <v>80</v>
      </c>
      <c r="L102" s="632">
        <f t="shared" si="12"/>
        <v>80</v>
      </c>
      <c r="M102" s="632">
        <f t="shared" si="12"/>
        <v>80</v>
      </c>
      <c r="N102" s="632">
        <f t="shared" si="12"/>
        <v>80</v>
      </c>
      <c r="O102" s="632">
        <f t="shared" si="12"/>
        <v>80</v>
      </c>
      <c r="P102" s="632">
        <f t="shared" si="12"/>
        <v>80</v>
      </c>
      <c r="Q102" s="708">
        <f t="shared" si="12"/>
        <v>80</v>
      </c>
    </row>
    <row r="103" spans="1:17" outlineLevel="2" x14ac:dyDescent="0.25">
      <c r="A103" s="77" t="s">
        <v>0</v>
      </c>
      <c r="B103" s="77" t="s">
        <v>415</v>
      </c>
      <c r="C103" s="77" t="s">
        <v>50</v>
      </c>
      <c r="D103" s="77" t="s">
        <v>236</v>
      </c>
      <c r="E103" s="370">
        <v>62</v>
      </c>
      <c r="F103" s="370">
        <v>62</v>
      </c>
      <c r="G103" s="370">
        <v>62</v>
      </c>
      <c r="H103" s="370">
        <v>62</v>
      </c>
      <c r="I103" s="370">
        <v>62</v>
      </c>
      <c r="J103" s="370">
        <v>62</v>
      </c>
      <c r="K103" s="370">
        <v>62</v>
      </c>
      <c r="L103" s="370">
        <v>62</v>
      </c>
      <c r="M103" s="370">
        <v>62</v>
      </c>
      <c r="N103" s="370">
        <v>62</v>
      </c>
      <c r="O103" s="370">
        <v>62</v>
      </c>
      <c r="P103" s="370">
        <v>62</v>
      </c>
      <c r="Q103" s="370">
        <v>62</v>
      </c>
    </row>
    <row r="104" spans="1:17" outlineLevel="2" x14ac:dyDescent="0.25">
      <c r="A104" s="5" t="s">
        <v>0</v>
      </c>
      <c r="B104" s="5" t="s">
        <v>415</v>
      </c>
      <c r="C104" s="5" t="s">
        <v>49</v>
      </c>
      <c r="D104" s="5" t="s">
        <v>236</v>
      </c>
      <c r="E104" s="24" t="s">
        <v>145</v>
      </c>
      <c r="F104" s="24" t="s">
        <v>145</v>
      </c>
      <c r="G104" s="24" t="s">
        <v>145</v>
      </c>
      <c r="H104" s="24" t="s">
        <v>145</v>
      </c>
      <c r="I104" s="24" t="s">
        <v>145</v>
      </c>
      <c r="J104" s="24" t="s">
        <v>145</v>
      </c>
      <c r="K104" s="24" t="s">
        <v>145</v>
      </c>
      <c r="L104" s="24" t="s">
        <v>145</v>
      </c>
      <c r="M104" s="24" t="s">
        <v>145</v>
      </c>
      <c r="N104" s="24" t="s">
        <v>145</v>
      </c>
      <c r="O104" s="24" t="s">
        <v>145</v>
      </c>
      <c r="P104" s="24" t="s">
        <v>145</v>
      </c>
      <c r="Q104" s="24" t="s">
        <v>145</v>
      </c>
    </row>
    <row r="105" spans="1:17" outlineLevel="2" x14ac:dyDescent="0.25">
      <c r="A105" s="5" t="s">
        <v>0</v>
      </c>
      <c r="B105" s="5" t="s">
        <v>415</v>
      </c>
      <c r="C105" s="5" t="s">
        <v>48</v>
      </c>
      <c r="D105" s="5" t="s">
        <v>236</v>
      </c>
      <c r="E105" s="24">
        <v>95</v>
      </c>
      <c r="F105" s="24">
        <v>97</v>
      </c>
      <c r="G105" s="24">
        <v>95</v>
      </c>
      <c r="H105" s="24">
        <v>98</v>
      </c>
      <c r="I105" s="24">
        <v>90</v>
      </c>
      <c r="J105" s="24">
        <v>98</v>
      </c>
      <c r="K105" s="24">
        <v>95</v>
      </c>
      <c r="L105" s="24">
        <v>90</v>
      </c>
      <c r="M105" s="24">
        <v>97</v>
      </c>
      <c r="N105" s="24">
        <v>98</v>
      </c>
      <c r="O105" s="24">
        <v>100</v>
      </c>
      <c r="P105" s="24">
        <v>100</v>
      </c>
      <c r="Q105" s="24">
        <v>96.083333333333329</v>
      </c>
    </row>
    <row r="106" spans="1:17" outlineLevel="2" x14ac:dyDescent="0.25">
      <c r="A106" s="5" t="s">
        <v>0</v>
      </c>
      <c r="B106" s="5" t="s">
        <v>415</v>
      </c>
      <c r="C106" s="5" t="s">
        <v>47</v>
      </c>
      <c r="D106" s="5" t="s">
        <v>236</v>
      </c>
      <c r="E106" s="24">
        <v>70</v>
      </c>
      <c r="F106" s="24">
        <v>70</v>
      </c>
      <c r="G106" s="24">
        <v>70</v>
      </c>
      <c r="H106" s="24">
        <v>70</v>
      </c>
      <c r="I106" s="24">
        <v>70</v>
      </c>
      <c r="J106" s="24">
        <v>70</v>
      </c>
      <c r="K106" s="24">
        <v>70</v>
      </c>
      <c r="L106" s="24">
        <v>70</v>
      </c>
      <c r="M106" s="24">
        <v>70</v>
      </c>
      <c r="N106" s="24">
        <v>70</v>
      </c>
      <c r="O106" s="24">
        <v>70</v>
      </c>
      <c r="P106" s="24">
        <v>70</v>
      </c>
      <c r="Q106" s="24">
        <v>70</v>
      </c>
    </row>
    <row r="107" spans="1:17" outlineLevel="2" x14ac:dyDescent="0.25">
      <c r="A107" s="5" t="s">
        <v>0</v>
      </c>
      <c r="B107" s="5" t="s">
        <v>415</v>
      </c>
      <c r="C107" s="5" t="s">
        <v>12</v>
      </c>
      <c r="D107" s="5" t="s">
        <v>236</v>
      </c>
      <c r="E107" s="24" t="s">
        <v>145</v>
      </c>
      <c r="F107" s="24" t="s">
        <v>145</v>
      </c>
      <c r="G107" s="24" t="s">
        <v>145</v>
      </c>
      <c r="H107" s="24" t="s">
        <v>145</v>
      </c>
      <c r="I107" s="24" t="s">
        <v>145</v>
      </c>
      <c r="J107" s="24" t="s">
        <v>145</v>
      </c>
      <c r="K107" s="24" t="s">
        <v>145</v>
      </c>
      <c r="L107" s="24" t="s">
        <v>145</v>
      </c>
      <c r="M107" s="24" t="s">
        <v>145</v>
      </c>
      <c r="N107" s="24" t="s">
        <v>145</v>
      </c>
      <c r="O107" s="24" t="s">
        <v>145</v>
      </c>
      <c r="P107" s="24" t="s">
        <v>145</v>
      </c>
      <c r="Q107" s="24" t="s">
        <v>145</v>
      </c>
    </row>
    <row r="108" spans="1:17" outlineLevel="2" x14ac:dyDescent="0.25">
      <c r="A108" s="5" t="s">
        <v>0</v>
      </c>
      <c r="B108" s="5" t="s">
        <v>415</v>
      </c>
      <c r="C108" s="5" t="s">
        <v>46</v>
      </c>
      <c r="D108" s="5" t="s">
        <v>236</v>
      </c>
      <c r="E108" s="24">
        <v>75</v>
      </c>
      <c r="F108" s="24">
        <v>75</v>
      </c>
      <c r="G108" s="24">
        <v>75</v>
      </c>
      <c r="H108" s="24">
        <v>75</v>
      </c>
      <c r="I108" s="24">
        <v>75</v>
      </c>
      <c r="J108" s="24">
        <v>75</v>
      </c>
      <c r="K108" s="24">
        <v>75</v>
      </c>
      <c r="L108" s="24">
        <v>75</v>
      </c>
      <c r="M108" s="24">
        <v>75</v>
      </c>
      <c r="N108" s="24">
        <v>75</v>
      </c>
      <c r="O108" s="24">
        <v>75</v>
      </c>
      <c r="P108" s="24">
        <v>75</v>
      </c>
      <c r="Q108" s="24">
        <v>75</v>
      </c>
    </row>
    <row r="109" spans="1:17" outlineLevel="2" x14ac:dyDescent="0.25">
      <c r="A109" s="5" t="s">
        <v>0</v>
      </c>
      <c r="B109" s="5" t="s">
        <v>415</v>
      </c>
      <c r="C109" s="5" t="s">
        <v>45</v>
      </c>
      <c r="D109" s="5" t="s">
        <v>236</v>
      </c>
      <c r="E109" s="24">
        <v>100</v>
      </c>
      <c r="F109" s="24">
        <v>100</v>
      </c>
      <c r="G109" s="24">
        <v>100</v>
      </c>
      <c r="H109" s="24">
        <v>100</v>
      </c>
      <c r="I109" s="24">
        <v>100</v>
      </c>
      <c r="J109" s="24">
        <v>100</v>
      </c>
      <c r="K109" s="24">
        <v>100</v>
      </c>
      <c r="L109" s="24">
        <v>100</v>
      </c>
      <c r="M109" s="24">
        <v>100</v>
      </c>
      <c r="N109" s="24">
        <v>100</v>
      </c>
      <c r="O109" s="24">
        <v>100</v>
      </c>
      <c r="P109" s="24">
        <v>100</v>
      </c>
      <c r="Q109" s="24">
        <v>100</v>
      </c>
    </row>
    <row r="110" spans="1:17" outlineLevel="2" x14ac:dyDescent="0.25">
      <c r="A110" s="5" t="s">
        <v>0</v>
      </c>
      <c r="B110" s="5" t="s">
        <v>415</v>
      </c>
      <c r="C110" s="5" t="s">
        <v>44</v>
      </c>
      <c r="D110" s="5" t="s">
        <v>236</v>
      </c>
      <c r="E110" s="24">
        <v>85</v>
      </c>
      <c r="F110" s="24">
        <v>87</v>
      </c>
      <c r="G110" s="24">
        <v>90</v>
      </c>
      <c r="H110" s="24">
        <v>81</v>
      </c>
      <c r="I110" s="24">
        <v>79</v>
      </c>
      <c r="J110" s="24">
        <v>80</v>
      </c>
      <c r="K110" s="24">
        <v>85</v>
      </c>
      <c r="L110" s="24">
        <v>91</v>
      </c>
      <c r="M110" s="24">
        <v>93</v>
      </c>
      <c r="N110" s="24">
        <v>85</v>
      </c>
      <c r="O110" s="24">
        <v>82</v>
      </c>
      <c r="P110" s="24">
        <v>80</v>
      </c>
      <c r="Q110" s="24">
        <v>84.833333333333329</v>
      </c>
    </row>
    <row r="111" spans="1:17" outlineLevel="2" x14ac:dyDescent="0.25">
      <c r="A111" s="5" t="s">
        <v>0</v>
      </c>
      <c r="B111" s="5" t="s">
        <v>415</v>
      </c>
      <c r="C111" s="5" t="s">
        <v>43</v>
      </c>
      <c r="D111" s="5" t="s">
        <v>236</v>
      </c>
      <c r="E111" s="24" t="s">
        <v>145</v>
      </c>
      <c r="F111" s="24" t="s">
        <v>145</v>
      </c>
      <c r="G111" s="24" t="s">
        <v>145</v>
      </c>
      <c r="H111" s="24" t="s">
        <v>145</v>
      </c>
      <c r="I111" s="24" t="s">
        <v>145</v>
      </c>
      <c r="J111" s="24" t="s">
        <v>145</v>
      </c>
      <c r="K111" s="24" t="s">
        <v>145</v>
      </c>
      <c r="L111" s="24" t="s">
        <v>145</v>
      </c>
      <c r="M111" s="24" t="s">
        <v>145</v>
      </c>
      <c r="N111" s="24" t="s">
        <v>145</v>
      </c>
      <c r="O111" s="24" t="s">
        <v>145</v>
      </c>
      <c r="P111" s="24" t="s">
        <v>145</v>
      </c>
      <c r="Q111" s="24" t="s">
        <v>145</v>
      </c>
    </row>
    <row r="112" spans="1:17" ht="15.75" outlineLevel="2" thickBot="1" x14ac:dyDescent="0.3">
      <c r="A112" s="95" t="s">
        <v>0</v>
      </c>
      <c r="B112" s="95" t="s">
        <v>415</v>
      </c>
      <c r="C112" s="95" t="s">
        <v>42</v>
      </c>
      <c r="D112" s="95" t="s">
        <v>236</v>
      </c>
      <c r="E112" s="584">
        <v>120</v>
      </c>
      <c r="F112" s="584">
        <v>120</v>
      </c>
      <c r="G112" s="584">
        <v>120</v>
      </c>
      <c r="H112" s="584">
        <v>120</v>
      </c>
      <c r="I112" s="584">
        <v>120</v>
      </c>
      <c r="J112" s="584">
        <v>120</v>
      </c>
      <c r="K112" s="584">
        <v>120</v>
      </c>
      <c r="L112" s="584">
        <v>120</v>
      </c>
      <c r="M112" s="584">
        <v>120</v>
      </c>
      <c r="N112" s="584">
        <v>120</v>
      </c>
      <c r="O112" s="584">
        <v>120</v>
      </c>
      <c r="P112" s="584">
        <v>120</v>
      </c>
      <c r="Q112" s="584">
        <v>120</v>
      </c>
    </row>
    <row r="113" spans="1:17" ht="15.75" outlineLevel="1" thickBot="1" x14ac:dyDescent="0.3">
      <c r="A113" s="744"/>
      <c r="B113" s="371" t="s">
        <v>571</v>
      </c>
      <c r="C113" s="632"/>
      <c r="D113" s="632"/>
      <c r="E113" s="632">
        <f t="shared" ref="E113:Q113" si="13">SUBTOTAL(1,E103:E112)</f>
        <v>86.714285714285708</v>
      </c>
      <c r="F113" s="632">
        <f t="shared" si="13"/>
        <v>87.285714285714292</v>
      </c>
      <c r="G113" s="632">
        <f t="shared" si="13"/>
        <v>87.428571428571431</v>
      </c>
      <c r="H113" s="632">
        <f t="shared" si="13"/>
        <v>86.571428571428569</v>
      </c>
      <c r="I113" s="632">
        <f t="shared" si="13"/>
        <v>85.142857142857139</v>
      </c>
      <c r="J113" s="632">
        <f t="shared" si="13"/>
        <v>86.428571428571431</v>
      </c>
      <c r="K113" s="632">
        <f t="shared" si="13"/>
        <v>86.714285714285708</v>
      </c>
      <c r="L113" s="632">
        <f t="shared" si="13"/>
        <v>86.857142857142861</v>
      </c>
      <c r="M113" s="632">
        <f t="shared" si="13"/>
        <v>88.142857142857139</v>
      </c>
      <c r="N113" s="632">
        <f t="shared" si="13"/>
        <v>87.142857142857139</v>
      </c>
      <c r="O113" s="632">
        <f t="shared" si="13"/>
        <v>87</v>
      </c>
      <c r="P113" s="632">
        <f t="shared" si="13"/>
        <v>86.714285714285708</v>
      </c>
      <c r="Q113" s="708">
        <f t="shared" si="13"/>
        <v>86.845238095238088</v>
      </c>
    </row>
    <row r="114" spans="1:17" outlineLevel="2" x14ac:dyDescent="0.25">
      <c r="A114" s="77" t="s">
        <v>0</v>
      </c>
      <c r="B114" s="77" t="s">
        <v>724</v>
      </c>
      <c r="C114" s="77" t="s">
        <v>41</v>
      </c>
      <c r="D114" s="77" t="s">
        <v>236</v>
      </c>
      <c r="E114" s="370">
        <v>100</v>
      </c>
      <c r="F114" s="370">
        <v>100</v>
      </c>
      <c r="G114" s="370">
        <v>100</v>
      </c>
      <c r="H114" s="370">
        <v>100</v>
      </c>
      <c r="I114" s="370">
        <v>100</v>
      </c>
      <c r="J114" s="370">
        <v>100</v>
      </c>
      <c r="K114" s="370">
        <v>100</v>
      </c>
      <c r="L114" s="370">
        <v>100</v>
      </c>
      <c r="M114" s="370">
        <v>100</v>
      </c>
      <c r="N114" s="370">
        <v>100</v>
      </c>
      <c r="O114" s="370">
        <v>100</v>
      </c>
      <c r="P114" s="370">
        <v>100</v>
      </c>
      <c r="Q114" s="370">
        <v>100</v>
      </c>
    </row>
    <row r="115" spans="1:17" outlineLevel="2" x14ac:dyDescent="0.25">
      <c r="A115" s="5" t="s">
        <v>0</v>
      </c>
      <c r="B115" s="5" t="s">
        <v>724</v>
      </c>
      <c r="C115" s="5" t="s">
        <v>40</v>
      </c>
      <c r="D115" s="5" t="s">
        <v>236</v>
      </c>
      <c r="E115" s="24">
        <v>65</v>
      </c>
      <c r="F115" s="24">
        <v>70</v>
      </c>
      <c r="G115" s="24">
        <v>68</v>
      </c>
      <c r="H115" s="24">
        <v>75</v>
      </c>
      <c r="I115" s="24">
        <v>70</v>
      </c>
      <c r="J115" s="24">
        <v>65</v>
      </c>
      <c r="K115" s="24">
        <v>65</v>
      </c>
      <c r="L115" s="24">
        <v>70</v>
      </c>
      <c r="M115" s="24">
        <v>75</v>
      </c>
      <c r="N115" s="24">
        <v>65</v>
      </c>
      <c r="O115" s="24">
        <v>70</v>
      </c>
      <c r="P115" s="24">
        <v>70</v>
      </c>
      <c r="Q115" s="24">
        <v>69</v>
      </c>
    </row>
    <row r="116" spans="1:17" outlineLevel="2" x14ac:dyDescent="0.25">
      <c r="A116" s="5" t="s">
        <v>0</v>
      </c>
      <c r="B116" s="5" t="s">
        <v>724</v>
      </c>
      <c r="C116" s="5" t="s">
        <v>39</v>
      </c>
      <c r="D116" s="5" t="s">
        <v>236</v>
      </c>
      <c r="E116" s="24">
        <v>70</v>
      </c>
      <c r="F116" s="24">
        <v>70</v>
      </c>
      <c r="G116" s="24">
        <v>60</v>
      </c>
      <c r="H116" s="24">
        <v>60</v>
      </c>
      <c r="I116" s="24">
        <v>75</v>
      </c>
      <c r="J116" s="24">
        <v>75</v>
      </c>
      <c r="K116" s="24">
        <v>75</v>
      </c>
      <c r="L116" s="24">
        <v>70</v>
      </c>
      <c r="M116" s="24">
        <v>70</v>
      </c>
      <c r="N116" s="24">
        <v>70</v>
      </c>
      <c r="O116" s="24">
        <v>80</v>
      </c>
      <c r="P116" s="24">
        <v>70</v>
      </c>
      <c r="Q116" s="24">
        <v>70.416666666666671</v>
      </c>
    </row>
    <row r="117" spans="1:17" outlineLevel="2" x14ac:dyDescent="0.25">
      <c r="A117" s="5" t="s">
        <v>0</v>
      </c>
      <c r="B117" s="5" t="s">
        <v>724</v>
      </c>
      <c r="C117" s="5" t="s">
        <v>38</v>
      </c>
      <c r="D117" s="5" t="s">
        <v>236</v>
      </c>
      <c r="E117" s="24">
        <v>2</v>
      </c>
      <c r="F117" s="24">
        <v>2</v>
      </c>
      <c r="G117" s="24">
        <v>2</v>
      </c>
      <c r="H117" s="24">
        <v>4</v>
      </c>
      <c r="I117" s="24">
        <v>2</v>
      </c>
      <c r="J117" s="24">
        <v>2</v>
      </c>
      <c r="K117" s="24">
        <v>2</v>
      </c>
      <c r="L117" s="24">
        <v>2</v>
      </c>
      <c r="M117" s="24">
        <v>2</v>
      </c>
      <c r="N117" s="24">
        <v>2</v>
      </c>
      <c r="O117" s="24">
        <v>2</v>
      </c>
      <c r="P117" s="24">
        <v>2</v>
      </c>
      <c r="Q117" s="24">
        <v>2.1666666666666665</v>
      </c>
    </row>
    <row r="118" spans="1:17" outlineLevel="2" x14ac:dyDescent="0.25">
      <c r="A118" s="5" t="s">
        <v>0</v>
      </c>
      <c r="B118" s="5" t="s">
        <v>724</v>
      </c>
      <c r="C118" s="5" t="s">
        <v>37</v>
      </c>
      <c r="D118" s="5" t="s">
        <v>236</v>
      </c>
      <c r="E118" s="24">
        <v>97</v>
      </c>
      <c r="F118" s="24">
        <v>100</v>
      </c>
      <c r="G118" s="24">
        <v>90</v>
      </c>
      <c r="H118" s="24">
        <v>110</v>
      </c>
      <c r="I118" s="24">
        <v>115</v>
      </c>
      <c r="J118" s="24">
        <v>105</v>
      </c>
      <c r="K118" s="24">
        <v>105</v>
      </c>
      <c r="L118" s="24">
        <v>103</v>
      </c>
      <c r="M118" s="24">
        <v>100</v>
      </c>
      <c r="N118" s="24">
        <v>110</v>
      </c>
      <c r="O118" s="24">
        <v>100</v>
      </c>
      <c r="P118" s="24">
        <v>100</v>
      </c>
      <c r="Q118" s="24">
        <v>102.91666666666667</v>
      </c>
    </row>
    <row r="119" spans="1:17" outlineLevel="2" x14ac:dyDescent="0.25">
      <c r="A119" s="5" t="s">
        <v>0</v>
      </c>
      <c r="B119" s="5" t="s">
        <v>724</v>
      </c>
      <c r="C119" s="5" t="s">
        <v>36</v>
      </c>
      <c r="D119" s="5" t="s">
        <v>236</v>
      </c>
      <c r="E119" s="24">
        <v>90</v>
      </c>
      <c r="F119" s="24">
        <v>90</v>
      </c>
      <c r="G119" s="24">
        <v>90</v>
      </c>
      <c r="H119" s="24">
        <v>90</v>
      </c>
      <c r="I119" s="24">
        <v>90</v>
      </c>
      <c r="J119" s="24">
        <v>90</v>
      </c>
      <c r="K119" s="24">
        <v>90</v>
      </c>
      <c r="L119" s="24">
        <v>90</v>
      </c>
      <c r="M119" s="24">
        <v>90</v>
      </c>
      <c r="N119" s="24">
        <v>90</v>
      </c>
      <c r="O119" s="24">
        <v>90</v>
      </c>
      <c r="P119" s="24">
        <v>90</v>
      </c>
      <c r="Q119" s="24">
        <v>90</v>
      </c>
    </row>
    <row r="120" spans="1:17" outlineLevel="2" x14ac:dyDescent="0.25">
      <c r="A120" s="5" t="s">
        <v>0</v>
      </c>
      <c r="B120" s="5" t="s">
        <v>724</v>
      </c>
      <c r="C120" s="5" t="s">
        <v>35</v>
      </c>
      <c r="D120" s="5" t="s">
        <v>236</v>
      </c>
      <c r="E120" s="24">
        <v>65</v>
      </c>
      <c r="F120" s="24">
        <v>70</v>
      </c>
      <c r="G120" s="24">
        <v>75</v>
      </c>
      <c r="H120" s="24">
        <v>72</v>
      </c>
      <c r="I120" s="24">
        <v>83</v>
      </c>
      <c r="J120" s="24">
        <v>70</v>
      </c>
      <c r="K120" s="24">
        <v>72</v>
      </c>
      <c r="L120" s="24">
        <v>72</v>
      </c>
      <c r="M120" s="24">
        <v>75</v>
      </c>
      <c r="N120" s="24">
        <v>71</v>
      </c>
      <c r="O120" s="24">
        <v>68</v>
      </c>
      <c r="P120" s="24">
        <v>85</v>
      </c>
      <c r="Q120" s="24">
        <v>73.166666666666671</v>
      </c>
    </row>
    <row r="121" spans="1:17" outlineLevel="2" x14ac:dyDescent="0.25">
      <c r="A121" s="5" t="s">
        <v>0</v>
      </c>
      <c r="B121" s="5" t="s">
        <v>724</v>
      </c>
      <c r="C121" s="5" t="s">
        <v>34</v>
      </c>
      <c r="D121" s="5" t="s">
        <v>236</v>
      </c>
      <c r="E121" s="24">
        <v>110</v>
      </c>
      <c r="F121" s="24">
        <v>110</v>
      </c>
      <c r="G121" s="24">
        <v>115</v>
      </c>
      <c r="H121" s="24" t="s">
        <v>145</v>
      </c>
      <c r="I121" s="24">
        <v>115</v>
      </c>
      <c r="J121" s="24">
        <v>115</v>
      </c>
      <c r="K121" s="24">
        <v>110</v>
      </c>
      <c r="L121" s="24">
        <v>115</v>
      </c>
      <c r="M121" s="24">
        <v>110</v>
      </c>
      <c r="N121" s="24">
        <v>115</v>
      </c>
      <c r="O121" s="24">
        <v>115</v>
      </c>
      <c r="P121" s="24">
        <v>115</v>
      </c>
      <c r="Q121" s="24">
        <v>113.18181818181819</v>
      </c>
    </row>
    <row r="122" spans="1:17" outlineLevel="2" x14ac:dyDescent="0.25">
      <c r="A122" s="5" t="s">
        <v>0</v>
      </c>
      <c r="B122" s="5" t="s">
        <v>724</v>
      </c>
      <c r="C122" s="5" t="s">
        <v>33</v>
      </c>
      <c r="D122" s="5" t="s">
        <v>236</v>
      </c>
      <c r="E122" s="24">
        <v>65</v>
      </c>
      <c r="F122" s="24">
        <v>65</v>
      </c>
      <c r="G122" s="24">
        <v>65</v>
      </c>
      <c r="H122" s="24">
        <v>65</v>
      </c>
      <c r="I122" s="24">
        <v>65</v>
      </c>
      <c r="J122" s="24">
        <v>65</v>
      </c>
      <c r="K122" s="24">
        <v>65</v>
      </c>
      <c r="L122" s="24">
        <v>65</v>
      </c>
      <c r="M122" s="24">
        <v>65</v>
      </c>
      <c r="N122" s="24">
        <v>65</v>
      </c>
      <c r="O122" s="24">
        <v>65</v>
      </c>
      <c r="P122" s="24">
        <v>65</v>
      </c>
      <c r="Q122" s="24">
        <v>65</v>
      </c>
    </row>
    <row r="123" spans="1:17" ht="15.75" outlineLevel="2" thickBot="1" x14ac:dyDescent="0.3">
      <c r="A123" s="95" t="s">
        <v>0</v>
      </c>
      <c r="B123" s="95" t="s">
        <v>724</v>
      </c>
      <c r="C123" s="95" t="s">
        <v>32</v>
      </c>
      <c r="D123" s="95" t="s">
        <v>236</v>
      </c>
      <c r="E123" s="584">
        <v>85</v>
      </c>
      <c r="F123" s="584">
        <v>85</v>
      </c>
      <c r="G123" s="584">
        <v>85</v>
      </c>
      <c r="H123" s="584">
        <v>85</v>
      </c>
      <c r="I123" s="584">
        <v>85</v>
      </c>
      <c r="J123" s="584">
        <v>120</v>
      </c>
      <c r="K123" s="584">
        <v>120</v>
      </c>
      <c r="L123" s="584">
        <v>85</v>
      </c>
      <c r="M123" s="584">
        <v>85</v>
      </c>
      <c r="N123" s="584">
        <v>85</v>
      </c>
      <c r="O123" s="584">
        <v>85</v>
      </c>
      <c r="P123" s="584">
        <v>135</v>
      </c>
      <c r="Q123" s="584">
        <v>95</v>
      </c>
    </row>
    <row r="124" spans="1:17" ht="15.75" outlineLevel="1" thickBot="1" x14ac:dyDescent="0.3">
      <c r="A124" s="744"/>
      <c r="B124" s="371" t="s">
        <v>752</v>
      </c>
      <c r="C124" s="632"/>
      <c r="D124" s="632"/>
      <c r="E124" s="632">
        <f t="shared" ref="E124:Q124" si="14">SUBTOTAL(1,E114:E123)</f>
        <v>74.900000000000006</v>
      </c>
      <c r="F124" s="632">
        <f t="shared" si="14"/>
        <v>76.2</v>
      </c>
      <c r="G124" s="632">
        <f t="shared" si="14"/>
        <v>75</v>
      </c>
      <c r="H124" s="632">
        <f t="shared" si="14"/>
        <v>73.444444444444443</v>
      </c>
      <c r="I124" s="632">
        <f t="shared" si="14"/>
        <v>80</v>
      </c>
      <c r="J124" s="632">
        <f t="shared" si="14"/>
        <v>80.7</v>
      </c>
      <c r="K124" s="632">
        <f t="shared" si="14"/>
        <v>80.400000000000006</v>
      </c>
      <c r="L124" s="632">
        <f t="shared" si="14"/>
        <v>77.2</v>
      </c>
      <c r="M124" s="632">
        <f t="shared" si="14"/>
        <v>77.2</v>
      </c>
      <c r="N124" s="632">
        <f t="shared" si="14"/>
        <v>77.3</v>
      </c>
      <c r="O124" s="632">
        <f t="shared" si="14"/>
        <v>77.5</v>
      </c>
      <c r="P124" s="632">
        <f t="shared" si="14"/>
        <v>83.2</v>
      </c>
      <c r="Q124" s="708">
        <f t="shared" si="14"/>
        <v>78.084848484848493</v>
      </c>
    </row>
    <row r="125" spans="1:17" outlineLevel="2" x14ac:dyDescent="0.25">
      <c r="A125" s="77" t="s">
        <v>0</v>
      </c>
      <c r="B125" s="77" t="s">
        <v>23</v>
      </c>
      <c r="C125" s="77" t="s">
        <v>31</v>
      </c>
      <c r="D125" s="77" t="s">
        <v>236</v>
      </c>
      <c r="E125" s="370">
        <v>92</v>
      </c>
      <c r="F125" s="370">
        <v>92</v>
      </c>
      <c r="G125" s="370">
        <v>92</v>
      </c>
      <c r="H125" s="370">
        <v>92</v>
      </c>
      <c r="I125" s="370">
        <v>92</v>
      </c>
      <c r="J125" s="370">
        <v>92</v>
      </c>
      <c r="K125" s="370">
        <v>92</v>
      </c>
      <c r="L125" s="370">
        <v>92</v>
      </c>
      <c r="M125" s="370">
        <v>92</v>
      </c>
      <c r="N125" s="370">
        <v>92</v>
      </c>
      <c r="O125" s="370">
        <v>92</v>
      </c>
      <c r="P125" s="370">
        <v>92</v>
      </c>
      <c r="Q125" s="370">
        <v>92</v>
      </c>
    </row>
    <row r="126" spans="1:17" outlineLevel="2" x14ac:dyDescent="0.25">
      <c r="A126" s="5" t="s">
        <v>0</v>
      </c>
      <c r="B126" s="5" t="s">
        <v>23</v>
      </c>
      <c r="C126" s="5" t="s">
        <v>30</v>
      </c>
      <c r="D126" s="5" t="s">
        <v>236</v>
      </c>
      <c r="E126" s="24">
        <v>120</v>
      </c>
      <c r="F126" s="24">
        <v>130</v>
      </c>
      <c r="G126" s="24">
        <v>130</v>
      </c>
      <c r="H126" s="24">
        <v>130</v>
      </c>
      <c r="I126" s="24">
        <v>130</v>
      </c>
      <c r="J126" s="24">
        <v>120</v>
      </c>
      <c r="K126" s="24">
        <v>120</v>
      </c>
      <c r="L126" s="24">
        <v>120</v>
      </c>
      <c r="M126" s="24">
        <v>120</v>
      </c>
      <c r="N126" s="24">
        <v>120</v>
      </c>
      <c r="O126" s="24">
        <v>130</v>
      </c>
      <c r="P126" s="24">
        <v>130</v>
      </c>
      <c r="Q126" s="24">
        <v>125</v>
      </c>
    </row>
    <row r="127" spans="1:17" outlineLevel="2" x14ac:dyDescent="0.25">
      <c r="A127" s="5" t="s">
        <v>0</v>
      </c>
      <c r="B127" s="5" t="s">
        <v>23</v>
      </c>
      <c r="C127" s="5" t="s">
        <v>29</v>
      </c>
      <c r="D127" s="5" t="s">
        <v>236</v>
      </c>
      <c r="E127" s="24">
        <v>90</v>
      </c>
      <c r="F127" s="24">
        <v>90</v>
      </c>
      <c r="G127" s="24">
        <v>90</v>
      </c>
      <c r="H127" s="24">
        <v>100</v>
      </c>
      <c r="I127" s="24">
        <v>100</v>
      </c>
      <c r="J127" s="24">
        <v>100</v>
      </c>
      <c r="K127" s="24">
        <v>90</v>
      </c>
      <c r="L127" s="24">
        <v>90</v>
      </c>
      <c r="M127" s="24">
        <v>100</v>
      </c>
      <c r="N127" s="24">
        <v>90</v>
      </c>
      <c r="O127" s="24">
        <v>90</v>
      </c>
      <c r="P127" s="24">
        <v>100</v>
      </c>
      <c r="Q127" s="24">
        <v>94.166666666666671</v>
      </c>
    </row>
    <row r="128" spans="1:17" outlineLevel="2" x14ac:dyDescent="0.25">
      <c r="A128" s="5" t="s">
        <v>0</v>
      </c>
      <c r="B128" s="5" t="s">
        <v>23</v>
      </c>
      <c r="C128" s="5" t="s">
        <v>28</v>
      </c>
      <c r="D128" s="5" t="s">
        <v>236</v>
      </c>
      <c r="E128" s="24" t="s">
        <v>145</v>
      </c>
      <c r="F128" s="24" t="s">
        <v>145</v>
      </c>
      <c r="G128" s="24" t="s">
        <v>145</v>
      </c>
      <c r="H128" s="24" t="s">
        <v>145</v>
      </c>
      <c r="I128" s="24" t="s">
        <v>145</v>
      </c>
      <c r="J128" s="24" t="s">
        <v>145</v>
      </c>
      <c r="K128" s="24" t="s">
        <v>145</v>
      </c>
      <c r="L128" s="24" t="s">
        <v>145</v>
      </c>
      <c r="M128" s="24" t="s">
        <v>145</v>
      </c>
      <c r="N128" s="24" t="s">
        <v>145</v>
      </c>
      <c r="O128" s="24" t="s">
        <v>145</v>
      </c>
      <c r="P128" s="24" t="s">
        <v>145</v>
      </c>
      <c r="Q128" s="24" t="s">
        <v>145</v>
      </c>
    </row>
    <row r="129" spans="1:17" outlineLevel="2" x14ac:dyDescent="0.25">
      <c r="A129" s="5" t="s">
        <v>0</v>
      </c>
      <c r="B129" s="5" t="s">
        <v>23</v>
      </c>
      <c r="C129" s="5" t="s">
        <v>27</v>
      </c>
      <c r="D129" s="5" t="s">
        <v>236</v>
      </c>
      <c r="E129" s="24">
        <v>120</v>
      </c>
      <c r="F129" s="24">
        <v>120</v>
      </c>
      <c r="G129" s="24">
        <v>120</v>
      </c>
      <c r="H129" s="24">
        <v>120</v>
      </c>
      <c r="I129" s="24">
        <v>120</v>
      </c>
      <c r="J129" s="24">
        <v>120</v>
      </c>
      <c r="K129" s="24">
        <v>120</v>
      </c>
      <c r="L129" s="24">
        <v>120</v>
      </c>
      <c r="M129" s="24">
        <v>120</v>
      </c>
      <c r="N129" s="24">
        <v>120</v>
      </c>
      <c r="O129" s="24">
        <v>120</v>
      </c>
      <c r="P129" s="24">
        <v>120</v>
      </c>
      <c r="Q129" s="24">
        <v>120</v>
      </c>
    </row>
    <row r="130" spans="1:17" outlineLevel="2" x14ac:dyDescent="0.25">
      <c r="A130" s="5" t="s">
        <v>0</v>
      </c>
      <c r="B130" s="5" t="s">
        <v>23</v>
      </c>
      <c r="C130" s="5" t="s">
        <v>26</v>
      </c>
      <c r="D130" s="5" t="s">
        <v>236</v>
      </c>
      <c r="E130" s="24" t="s">
        <v>145</v>
      </c>
      <c r="F130" s="24" t="s">
        <v>145</v>
      </c>
      <c r="G130" s="24" t="s">
        <v>145</v>
      </c>
      <c r="H130" s="24" t="s">
        <v>145</v>
      </c>
      <c r="I130" s="24" t="s">
        <v>145</v>
      </c>
      <c r="J130" s="24" t="s">
        <v>145</v>
      </c>
      <c r="K130" s="24" t="s">
        <v>145</v>
      </c>
      <c r="L130" s="24" t="s">
        <v>145</v>
      </c>
      <c r="M130" s="24" t="s">
        <v>145</v>
      </c>
      <c r="N130" s="24" t="s">
        <v>145</v>
      </c>
      <c r="O130" s="24" t="s">
        <v>145</v>
      </c>
      <c r="P130" s="24" t="s">
        <v>145</v>
      </c>
      <c r="Q130" s="24" t="s">
        <v>145</v>
      </c>
    </row>
    <row r="131" spans="1:17" outlineLevel="2" x14ac:dyDescent="0.25">
      <c r="A131" s="5" t="s">
        <v>0</v>
      </c>
      <c r="B131" s="5" t="s">
        <v>23</v>
      </c>
      <c r="C131" s="5" t="s">
        <v>1</v>
      </c>
      <c r="D131" s="5" t="s">
        <v>236</v>
      </c>
      <c r="E131" s="24" t="s">
        <v>145</v>
      </c>
      <c r="F131" s="24" t="s">
        <v>145</v>
      </c>
      <c r="G131" s="24" t="s">
        <v>145</v>
      </c>
      <c r="H131" s="24" t="s">
        <v>145</v>
      </c>
      <c r="I131" s="24" t="s">
        <v>145</v>
      </c>
      <c r="J131" s="24" t="s">
        <v>145</v>
      </c>
      <c r="K131" s="24" t="s">
        <v>145</v>
      </c>
      <c r="L131" s="24" t="s">
        <v>145</v>
      </c>
      <c r="M131" s="24" t="s">
        <v>145</v>
      </c>
      <c r="N131" s="24" t="s">
        <v>145</v>
      </c>
      <c r="O131" s="24" t="s">
        <v>145</v>
      </c>
      <c r="P131" s="24" t="s">
        <v>145</v>
      </c>
      <c r="Q131" s="24" t="s">
        <v>145</v>
      </c>
    </row>
    <row r="132" spans="1:17" outlineLevel="2" x14ac:dyDescent="0.25">
      <c r="A132" s="5" t="s">
        <v>0</v>
      </c>
      <c r="B132" s="5" t="s">
        <v>23</v>
      </c>
      <c r="C132" s="5" t="s">
        <v>25</v>
      </c>
      <c r="D132" s="5" t="s">
        <v>236</v>
      </c>
      <c r="E132" s="24" t="s">
        <v>145</v>
      </c>
      <c r="F132" s="24" t="s">
        <v>145</v>
      </c>
      <c r="G132" s="24" t="s">
        <v>145</v>
      </c>
      <c r="H132" s="24" t="s">
        <v>145</v>
      </c>
      <c r="I132" s="24" t="s">
        <v>145</v>
      </c>
      <c r="J132" s="24" t="s">
        <v>145</v>
      </c>
      <c r="K132" s="24" t="s">
        <v>145</v>
      </c>
      <c r="L132" s="24" t="s">
        <v>145</v>
      </c>
      <c r="M132" s="24" t="s">
        <v>145</v>
      </c>
      <c r="N132" s="24" t="s">
        <v>145</v>
      </c>
      <c r="O132" s="24" t="s">
        <v>145</v>
      </c>
      <c r="P132" s="24" t="s">
        <v>145</v>
      </c>
      <c r="Q132" s="24" t="s">
        <v>145</v>
      </c>
    </row>
    <row r="133" spans="1:17" outlineLevel="2" x14ac:dyDescent="0.25">
      <c r="A133" s="5" t="s">
        <v>0</v>
      </c>
      <c r="B133" s="5" t="s">
        <v>23</v>
      </c>
      <c r="C133" s="5" t="s">
        <v>24</v>
      </c>
      <c r="D133" s="5" t="s">
        <v>236</v>
      </c>
      <c r="E133" s="24">
        <v>115</v>
      </c>
      <c r="F133" s="24">
        <v>115</v>
      </c>
      <c r="G133" s="24">
        <v>115</v>
      </c>
      <c r="H133" s="24">
        <v>115</v>
      </c>
      <c r="I133" s="24">
        <v>115</v>
      </c>
      <c r="J133" s="24">
        <v>115</v>
      </c>
      <c r="K133" s="24">
        <v>115</v>
      </c>
      <c r="L133" s="24">
        <v>115</v>
      </c>
      <c r="M133" s="24">
        <v>115</v>
      </c>
      <c r="N133" s="24">
        <v>115</v>
      </c>
      <c r="O133" s="24">
        <v>115</v>
      </c>
      <c r="P133" s="24">
        <v>115</v>
      </c>
      <c r="Q133" s="24">
        <v>115</v>
      </c>
    </row>
    <row r="134" spans="1:17" ht="15.75" outlineLevel="2" thickBot="1" x14ac:dyDescent="0.3">
      <c r="A134" s="95" t="s">
        <v>0</v>
      </c>
      <c r="B134" s="95" t="s">
        <v>23</v>
      </c>
      <c r="C134" s="95" t="s">
        <v>23</v>
      </c>
      <c r="D134" s="95" t="s">
        <v>236</v>
      </c>
      <c r="E134" s="584">
        <v>70</v>
      </c>
      <c r="F134" s="584">
        <v>70</v>
      </c>
      <c r="G134" s="584">
        <v>70</v>
      </c>
      <c r="H134" s="584">
        <v>70</v>
      </c>
      <c r="I134" s="584">
        <v>70</v>
      </c>
      <c r="J134" s="584">
        <v>70</v>
      </c>
      <c r="K134" s="584">
        <v>70</v>
      </c>
      <c r="L134" s="584">
        <v>70</v>
      </c>
      <c r="M134" s="584">
        <v>70</v>
      </c>
      <c r="N134" s="584">
        <v>70</v>
      </c>
      <c r="O134" s="584">
        <v>70</v>
      </c>
      <c r="P134" s="584">
        <v>70</v>
      </c>
      <c r="Q134" s="584">
        <v>70</v>
      </c>
    </row>
    <row r="135" spans="1:17" outlineLevel="1" x14ac:dyDescent="0.25">
      <c r="A135" s="745"/>
      <c r="B135" s="374" t="s">
        <v>577</v>
      </c>
      <c r="C135" s="740"/>
      <c r="D135" s="740"/>
      <c r="E135" s="740">
        <f t="shared" ref="E135:Q135" si="15">SUBTOTAL(1,E125:E134)</f>
        <v>101.16666666666667</v>
      </c>
      <c r="F135" s="740">
        <f t="shared" si="15"/>
        <v>102.83333333333333</v>
      </c>
      <c r="G135" s="740">
        <f t="shared" si="15"/>
        <v>102.83333333333333</v>
      </c>
      <c r="H135" s="740">
        <f t="shared" si="15"/>
        <v>104.5</v>
      </c>
      <c r="I135" s="740">
        <f t="shared" si="15"/>
        <v>104.5</v>
      </c>
      <c r="J135" s="740">
        <f t="shared" si="15"/>
        <v>102.83333333333333</v>
      </c>
      <c r="K135" s="740">
        <f t="shared" si="15"/>
        <v>101.16666666666667</v>
      </c>
      <c r="L135" s="740">
        <f t="shared" si="15"/>
        <v>101.16666666666667</v>
      </c>
      <c r="M135" s="740">
        <f t="shared" si="15"/>
        <v>102.83333333333333</v>
      </c>
      <c r="N135" s="740">
        <f t="shared" si="15"/>
        <v>101.16666666666667</v>
      </c>
      <c r="O135" s="740">
        <f t="shared" si="15"/>
        <v>102.83333333333333</v>
      </c>
      <c r="P135" s="740">
        <f t="shared" si="15"/>
        <v>104.5</v>
      </c>
      <c r="Q135" s="741">
        <f t="shared" si="15"/>
        <v>102.69444444444446</v>
      </c>
    </row>
    <row r="136" spans="1:17" ht="15.75" thickBot="1" x14ac:dyDescent="0.3">
      <c r="A136" s="746"/>
      <c r="B136" s="376" t="s">
        <v>583</v>
      </c>
      <c r="C136" s="742"/>
      <c r="D136" s="742"/>
      <c r="E136" s="742">
        <f t="shared" ref="E136:Q136" si="16">SUBTOTAL(1,E5:E134)</f>
        <v>87.558139534883722</v>
      </c>
      <c r="F136" s="742">
        <f t="shared" si="16"/>
        <v>88.186046511627907</v>
      </c>
      <c r="G136" s="742">
        <f t="shared" si="16"/>
        <v>88.735632183908052</v>
      </c>
      <c r="H136" s="742">
        <f t="shared" si="16"/>
        <v>89.325581395348834</v>
      </c>
      <c r="I136" s="742">
        <f t="shared" si="16"/>
        <v>88.885057471264375</v>
      </c>
      <c r="J136" s="742">
        <f t="shared" si="16"/>
        <v>88.744186046511629</v>
      </c>
      <c r="K136" s="742">
        <f t="shared" si="16"/>
        <v>88.825581395348834</v>
      </c>
      <c r="L136" s="742">
        <f t="shared" si="16"/>
        <v>88</v>
      </c>
      <c r="M136" s="742">
        <f t="shared" si="16"/>
        <v>88.139534883720927</v>
      </c>
      <c r="N136" s="742">
        <f t="shared" si="16"/>
        <v>89.287356321839084</v>
      </c>
      <c r="O136" s="742">
        <f t="shared" si="16"/>
        <v>88.511627906976742</v>
      </c>
      <c r="P136" s="742">
        <f t="shared" si="16"/>
        <v>89.642857142857139</v>
      </c>
      <c r="Q136" s="743">
        <f t="shared" si="16"/>
        <v>88.973267154301638</v>
      </c>
    </row>
  </sheetData>
  <autoFilter ref="A4:Q135" xr:uid="{00000000-0009-0000-0000-000015000000}"/>
  <mergeCells count="1">
    <mergeCell ref="E2:Q2"/>
  </mergeCells>
  <hyperlinks>
    <hyperlink ref="A2" location="PRESENTACIÓN!A1" display="PRESENTACIÓN!A1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136"/>
  <sheetViews>
    <sheetView workbookViewId="0"/>
  </sheetViews>
  <sheetFormatPr baseColWidth="10" defaultRowHeight="15" outlineLevelRow="2" x14ac:dyDescent="0.25"/>
  <cols>
    <col min="1" max="1" width="19.42578125" customWidth="1"/>
    <col min="3" max="3" width="20.7109375" customWidth="1"/>
  </cols>
  <sheetData>
    <row r="1" spans="1:16" ht="15.75" thickBot="1" x14ac:dyDescent="0.3"/>
    <row r="2" spans="1:16" ht="57" customHeight="1" thickBot="1" x14ac:dyDescent="0.3">
      <c r="A2" s="99" t="s">
        <v>490</v>
      </c>
      <c r="D2" s="1093" t="s">
        <v>683</v>
      </c>
      <c r="E2" s="1094"/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6"/>
    </row>
    <row r="3" spans="1:16" ht="15.75" thickBot="1" x14ac:dyDescent="0.3"/>
    <row r="4" spans="1:16" s="1" customFormat="1" ht="45" x14ac:dyDescent="0.25">
      <c r="A4" s="378" t="s">
        <v>410</v>
      </c>
      <c r="B4" s="379" t="s">
        <v>411</v>
      </c>
      <c r="C4" s="110" t="s">
        <v>2</v>
      </c>
      <c r="D4" s="112" t="s">
        <v>517</v>
      </c>
      <c r="E4" s="112" t="s">
        <v>518</v>
      </c>
      <c r="F4" s="112" t="s">
        <v>519</v>
      </c>
      <c r="G4" s="112" t="s">
        <v>520</v>
      </c>
      <c r="H4" s="112" t="s">
        <v>521</v>
      </c>
      <c r="I4" s="112" t="s">
        <v>522</v>
      </c>
      <c r="J4" s="112" t="s">
        <v>523</v>
      </c>
      <c r="K4" s="112" t="s">
        <v>524</v>
      </c>
      <c r="L4" s="112" t="s">
        <v>525</v>
      </c>
      <c r="M4" s="112" t="s">
        <v>526</v>
      </c>
      <c r="N4" s="112" t="s">
        <v>527</v>
      </c>
      <c r="O4" s="112" t="s">
        <v>528</v>
      </c>
      <c r="P4" s="113" t="s">
        <v>529</v>
      </c>
    </row>
    <row r="5" spans="1:16" outlineLevel="2" x14ac:dyDescent="0.25">
      <c r="A5" s="36" t="s">
        <v>421</v>
      </c>
      <c r="B5" s="7">
        <v>25183</v>
      </c>
      <c r="C5" s="5" t="s">
        <v>126</v>
      </c>
      <c r="D5" s="104">
        <v>4800</v>
      </c>
      <c r="E5" s="104">
        <v>4650</v>
      </c>
      <c r="F5" s="104">
        <v>4650</v>
      </c>
      <c r="G5" s="104">
        <v>4650</v>
      </c>
      <c r="H5" s="104">
        <v>4800</v>
      </c>
      <c r="I5" s="104">
        <v>4650</v>
      </c>
      <c r="J5" s="104">
        <v>4650</v>
      </c>
      <c r="K5" s="104">
        <v>4650</v>
      </c>
      <c r="L5" s="104">
        <v>4650</v>
      </c>
      <c r="M5" s="104">
        <v>4650</v>
      </c>
      <c r="N5" s="104">
        <v>4700</v>
      </c>
      <c r="O5" s="104">
        <v>4800</v>
      </c>
      <c r="P5" s="105">
        <v>4691.666666666667</v>
      </c>
    </row>
    <row r="6" spans="1:16" outlineLevel="2" x14ac:dyDescent="0.25">
      <c r="A6" s="36" t="s">
        <v>421</v>
      </c>
      <c r="B6" s="7">
        <v>25426</v>
      </c>
      <c r="C6" s="5" t="s">
        <v>21</v>
      </c>
      <c r="D6" s="104">
        <v>5000</v>
      </c>
      <c r="E6" s="104">
        <v>5200</v>
      </c>
      <c r="F6" s="104">
        <v>5400</v>
      </c>
      <c r="G6" s="104">
        <v>4800</v>
      </c>
      <c r="H6" s="104">
        <v>4800</v>
      </c>
      <c r="I6" s="104">
        <v>4500</v>
      </c>
      <c r="J6" s="104">
        <v>4600</v>
      </c>
      <c r="K6" s="104">
        <v>5200</v>
      </c>
      <c r="L6" s="104">
        <v>4800</v>
      </c>
      <c r="M6" s="104">
        <v>4600</v>
      </c>
      <c r="N6" s="104">
        <v>5200</v>
      </c>
      <c r="O6" s="104">
        <v>4800</v>
      </c>
      <c r="P6" s="105">
        <v>4908.333333333333</v>
      </c>
    </row>
    <row r="7" spans="1:16" outlineLevel="2" x14ac:dyDescent="0.25">
      <c r="A7" s="36" t="s">
        <v>421</v>
      </c>
      <c r="B7" s="7">
        <v>25436</v>
      </c>
      <c r="C7" s="5" t="s">
        <v>125</v>
      </c>
      <c r="D7" s="104">
        <v>4300</v>
      </c>
      <c r="E7" s="104">
        <v>4300</v>
      </c>
      <c r="F7" s="104">
        <v>4300</v>
      </c>
      <c r="G7" s="104">
        <v>4200</v>
      </c>
      <c r="H7" s="104">
        <v>4500</v>
      </c>
      <c r="I7" s="104">
        <v>4500</v>
      </c>
      <c r="J7" s="104">
        <v>4500</v>
      </c>
      <c r="K7" s="104">
        <v>4600</v>
      </c>
      <c r="L7" s="104">
        <v>4600</v>
      </c>
      <c r="M7" s="104">
        <v>4700</v>
      </c>
      <c r="N7" s="104">
        <v>4700</v>
      </c>
      <c r="O7" s="104" t="s">
        <v>145</v>
      </c>
      <c r="P7" s="105">
        <v>4472.727272727273</v>
      </c>
    </row>
    <row r="8" spans="1:16" outlineLevel="2" x14ac:dyDescent="0.25">
      <c r="A8" s="36" t="s">
        <v>421</v>
      </c>
      <c r="B8" s="7">
        <v>25736</v>
      </c>
      <c r="C8" s="5" t="s">
        <v>124</v>
      </c>
      <c r="D8" s="104">
        <v>5000</v>
      </c>
      <c r="E8" s="104">
        <v>5000</v>
      </c>
      <c r="F8" s="104">
        <v>5000</v>
      </c>
      <c r="G8" s="104">
        <v>5000</v>
      </c>
      <c r="H8" s="104">
        <v>5000</v>
      </c>
      <c r="I8" s="104">
        <v>5000</v>
      </c>
      <c r="J8" s="104">
        <v>5000</v>
      </c>
      <c r="K8" s="104">
        <v>5000</v>
      </c>
      <c r="L8" s="104">
        <v>5000</v>
      </c>
      <c r="M8" s="104">
        <v>5000</v>
      </c>
      <c r="N8" s="104">
        <v>5000</v>
      </c>
      <c r="O8" s="104">
        <v>5000</v>
      </c>
      <c r="P8" s="105">
        <v>5000</v>
      </c>
    </row>
    <row r="9" spans="1:16" outlineLevel="2" x14ac:dyDescent="0.25">
      <c r="A9" s="36" t="s">
        <v>421</v>
      </c>
      <c r="B9" s="7">
        <v>25772</v>
      </c>
      <c r="C9" s="5" t="s">
        <v>123</v>
      </c>
      <c r="D9" s="104">
        <v>4800</v>
      </c>
      <c r="E9" s="104">
        <v>4800</v>
      </c>
      <c r="F9" s="104">
        <v>4800</v>
      </c>
      <c r="G9" s="104">
        <v>4800</v>
      </c>
      <c r="H9" s="104">
        <v>4800</v>
      </c>
      <c r="I9" s="104">
        <v>4800</v>
      </c>
      <c r="J9" s="104">
        <v>4800</v>
      </c>
      <c r="K9" s="104">
        <v>4800</v>
      </c>
      <c r="L9" s="104">
        <v>4800</v>
      </c>
      <c r="M9" s="104">
        <v>4800</v>
      </c>
      <c r="N9" s="104">
        <v>4800</v>
      </c>
      <c r="O9" s="104">
        <v>4800</v>
      </c>
      <c r="P9" s="105">
        <v>4800</v>
      </c>
    </row>
    <row r="10" spans="1:16" outlineLevel="2" x14ac:dyDescent="0.25">
      <c r="A10" s="36" t="s">
        <v>421</v>
      </c>
      <c r="B10" s="7">
        <v>25807</v>
      </c>
      <c r="C10" s="5" t="s">
        <v>122</v>
      </c>
      <c r="D10" s="104">
        <v>4650</v>
      </c>
      <c r="E10" s="104">
        <v>4400</v>
      </c>
      <c r="F10" s="104">
        <v>4300</v>
      </c>
      <c r="G10" s="104">
        <v>4000</v>
      </c>
      <c r="H10" s="104">
        <v>4500</v>
      </c>
      <c r="I10" s="104">
        <v>4100</v>
      </c>
      <c r="J10" s="104">
        <v>4200</v>
      </c>
      <c r="K10" s="104">
        <v>4500</v>
      </c>
      <c r="L10" s="104">
        <v>4550</v>
      </c>
      <c r="M10" s="104">
        <v>4650</v>
      </c>
      <c r="N10" s="104" t="s">
        <v>145</v>
      </c>
      <c r="O10" s="104" t="s">
        <v>145</v>
      </c>
      <c r="P10" s="105">
        <v>4385</v>
      </c>
    </row>
    <row r="11" spans="1:16" ht="15.75" outlineLevel="2" thickBot="1" x14ac:dyDescent="0.3">
      <c r="A11" s="55" t="s">
        <v>421</v>
      </c>
      <c r="B11" s="382">
        <v>25873</v>
      </c>
      <c r="C11" s="95" t="s">
        <v>121</v>
      </c>
      <c r="D11" s="383">
        <v>6800</v>
      </c>
      <c r="E11" s="383">
        <v>6800</v>
      </c>
      <c r="F11" s="383">
        <v>6800</v>
      </c>
      <c r="G11" s="383">
        <v>6800</v>
      </c>
      <c r="H11" s="383">
        <v>6800</v>
      </c>
      <c r="I11" s="383">
        <v>6800</v>
      </c>
      <c r="J11" s="383">
        <v>6800</v>
      </c>
      <c r="K11" s="383">
        <v>6800</v>
      </c>
      <c r="L11" s="383">
        <v>6800</v>
      </c>
      <c r="M11" s="383">
        <v>6800</v>
      </c>
      <c r="N11" s="383">
        <v>6800</v>
      </c>
      <c r="O11" s="383">
        <v>6800</v>
      </c>
      <c r="P11" s="384">
        <v>6800</v>
      </c>
    </row>
    <row r="12" spans="1:16" ht="15.75" outlineLevel="1" thickBot="1" x14ac:dyDescent="0.3">
      <c r="A12" s="388" t="s">
        <v>652</v>
      </c>
      <c r="B12" s="389"/>
      <c r="C12" s="371"/>
      <c r="D12" s="371">
        <f t="shared" ref="D12:P12" si="0">SUBTOTAL(1,D5:D11)</f>
        <v>5050</v>
      </c>
      <c r="E12" s="371">
        <f t="shared" si="0"/>
        <v>5021.4285714285716</v>
      </c>
      <c r="F12" s="371">
        <f t="shared" si="0"/>
        <v>5035.7142857142853</v>
      </c>
      <c r="G12" s="371">
        <f t="shared" si="0"/>
        <v>4892.8571428571431</v>
      </c>
      <c r="H12" s="371">
        <f t="shared" si="0"/>
        <v>5028.5714285714284</v>
      </c>
      <c r="I12" s="371">
        <f t="shared" si="0"/>
        <v>4907.1428571428569</v>
      </c>
      <c r="J12" s="371">
        <f t="shared" si="0"/>
        <v>4935.7142857142853</v>
      </c>
      <c r="K12" s="371">
        <f t="shared" si="0"/>
        <v>5078.5714285714284</v>
      </c>
      <c r="L12" s="371">
        <f t="shared" si="0"/>
        <v>5028.5714285714284</v>
      </c>
      <c r="M12" s="371">
        <f t="shared" si="0"/>
        <v>5028.5714285714284</v>
      </c>
      <c r="N12" s="371">
        <f t="shared" si="0"/>
        <v>5200</v>
      </c>
      <c r="O12" s="371">
        <f t="shared" si="0"/>
        <v>5240</v>
      </c>
      <c r="P12" s="372">
        <f t="shared" si="0"/>
        <v>5008.2467532467535</v>
      </c>
    </row>
    <row r="13" spans="1:16" outlineLevel="2" x14ac:dyDescent="0.25">
      <c r="A13" s="38" t="s">
        <v>412</v>
      </c>
      <c r="B13" s="385">
        <v>25001</v>
      </c>
      <c r="C13" s="77" t="s">
        <v>120</v>
      </c>
      <c r="D13" s="386">
        <v>6500</v>
      </c>
      <c r="E13" s="386" t="s">
        <v>145</v>
      </c>
      <c r="F13" s="386" t="s">
        <v>145</v>
      </c>
      <c r="G13" s="386" t="s">
        <v>145</v>
      </c>
      <c r="H13" s="386" t="s">
        <v>145</v>
      </c>
      <c r="I13" s="386" t="s">
        <v>145</v>
      </c>
      <c r="J13" s="386" t="s">
        <v>145</v>
      </c>
      <c r="K13" s="386" t="s">
        <v>145</v>
      </c>
      <c r="L13" s="386" t="s">
        <v>145</v>
      </c>
      <c r="M13" s="386" t="s">
        <v>145</v>
      </c>
      <c r="N13" s="386" t="s">
        <v>145</v>
      </c>
      <c r="O13" s="386" t="s">
        <v>145</v>
      </c>
      <c r="P13" s="387">
        <v>6500</v>
      </c>
    </row>
    <row r="14" spans="1:16" outlineLevel="2" x14ac:dyDescent="0.25">
      <c r="A14" s="36" t="s">
        <v>412</v>
      </c>
      <c r="B14" s="7">
        <v>25307</v>
      </c>
      <c r="C14" s="5" t="s">
        <v>119</v>
      </c>
      <c r="D14" s="104" t="s">
        <v>145</v>
      </c>
      <c r="E14" s="104" t="s">
        <v>145</v>
      </c>
      <c r="F14" s="104" t="s">
        <v>145</v>
      </c>
      <c r="G14" s="104" t="s">
        <v>145</v>
      </c>
      <c r="H14" s="104" t="s">
        <v>145</v>
      </c>
      <c r="I14" s="104" t="s">
        <v>145</v>
      </c>
      <c r="J14" s="104" t="s">
        <v>145</v>
      </c>
      <c r="K14" s="104" t="s">
        <v>145</v>
      </c>
      <c r="L14" s="104" t="s">
        <v>145</v>
      </c>
      <c r="M14" s="104" t="s">
        <v>145</v>
      </c>
      <c r="N14" s="104" t="s">
        <v>145</v>
      </c>
      <c r="O14" s="104" t="s">
        <v>145</v>
      </c>
      <c r="P14" s="105" t="s">
        <v>145</v>
      </c>
    </row>
    <row r="15" spans="1:16" outlineLevel="2" x14ac:dyDescent="0.25">
      <c r="A15" s="36" t="s">
        <v>412</v>
      </c>
      <c r="B15" s="7">
        <v>25324</v>
      </c>
      <c r="C15" s="5" t="s">
        <v>118</v>
      </c>
      <c r="D15" s="104">
        <v>3800</v>
      </c>
      <c r="E15" s="104">
        <v>3300</v>
      </c>
      <c r="F15" s="104">
        <v>3500</v>
      </c>
      <c r="G15" s="104">
        <v>3400</v>
      </c>
      <c r="H15" s="104">
        <v>3500</v>
      </c>
      <c r="I15" s="104">
        <v>3400</v>
      </c>
      <c r="J15" s="104">
        <v>3400</v>
      </c>
      <c r="K15" s="104">
        <v>3600</v>
      </c>
      <c r="L15" s="104">
        <v>3600</v>
      </c>
      <c r="M15" s="104">
        <v>3500</v>
      </c>
      <c r="N15" s="104">
        <v>3700</v>
      </c>
      <c r="O15" s="104">
        <v>3800</v>
      </c>
      <c r="P15" s="105">
        <v>3541.6666666666665</v>
      </c>
    </row>
    <row r="16" spans="1:16" outlineLevel="2" x14ac:dyDescent="0.25">
      <c r="A16" s="36" t="s">
        <v>412</v>
      </c>
      <c r="B16" s="7">
        <v>25368</v>
      </c>
      <c r="C16" s="5" t="s">
        <v>117</v>
      </c>
      <c r="D16" s="104">
        <v>6500</v>
      </c>
      <c r="E16" s="104">
        <v>6500</v>
      </c>
      <c r="F16" s="104">
        <v>6500</v>
      </c>
      <c r="G16" s="104">
        <v>6500</v>
      </c>
      <c r="H16" s="104">
        <v>6500</v>
      </c>
      <c r="I16" s="104">
        <v>6500</v>
      </c>
      <c r="J16" s="104">
        <v>6500</v>
      </c>
      <c r="K16" s="104">
        <v>6500</v>
      </c>
      <c r="L16" s="104">
        <v>6500</v>
      </c>
      <c r="M16" s="104">
        <v>6500</v>
      </c>
      <c r="N16" s="104">
        <v>6500</v>
      </c>
      <c r="O16" s="104">
        <v>6500</v>
      </c>
      <c r="P16" s="105">
        <v>6500</v>
      </c>
    </row>
    <row r="17" spans="1:16" outlineLevel="2" x14ac:dyDescent="0.25">
      <c r="A17" s="36" t="s">
        <v>412</v>
      </c>
      <c r="B17" s="7">
        <v>25483</v>
      </c>
      <c r="C17" s="5" t="s">
        <v>116</v>
      </c>
      <c r="D17" s="104">
        <v>6500</v>
      </c>
      <c r="E17" s="104">
        <v>6500</v>
      </c>
      <c r="F17" s="104">
        <v>6500</v>
      </c>
      <c r="G17" s="104">
        <v>6500</v>
      </c>
      <c r="H17" s="104">
        <v>6500</v>
      </c>
      <c r="I17" s="104">
        <v>6500</v>
      </c>
      <c r="J17" s="104">
        <v>6500</v>
      </c>
      <c r="K17" s="104">
        <v>6500</v>
      </c>
      <c r="L17" s="104">
        <v>6500</v>
      </c>
      <c r="M17" s="104">
        <v>6500</v>
      </c>
      <c r="N17" s="104">
        <v>6500</v>
      </c>
      <c r="O17" s="104">
        <v>6500</v>
      </c>
      <c r="P17" s="105">
        <v>6500</v>
      </c>
    </row>
    <row r="18" spans="1:16" outlineLevel="2" x14ac:dyDescent="0.25">
      <c r="A18" s="36" t="s">
        <v>412</v>
      </c>
      <c r="B18" s="7">
        <v>25488</v>
      </c>
      <c r="C18" s="5" t="s">
        <v>115</v>
      </c>
      <c r="D18" s="104">
        <v>6800</v>
      </c>
      <c r="E18" s="104">
        <v>6800</v>
      </c>
      <c r="F18" s="104">
        <v>6800</v>
      </c>
      <c r="G18" s="104">
        <v>6800</v>
      </c>
      <c r="H18" s="104">
        <v>6800</v>
      </c>
      <c r="I18" s="104">
        <v>6800</v>
      </c>
      <c r="J18" s="104">
        <v>6800</v>
      </c>
      <c r="K18" s="104">
        <v>6800</v>
      </c>
      <c r="L18" s="104">
        <v>6800</v>
      </c>
      <c r="M18" s="104">
        <v>6800</v>
      </c>
      <c r="N18" s="104">
        <v>6800</v>
      </c>
      <c r="O18" s="104">
        <v>6800</v>
      </c>
      <c r="P18" s="105">
        <v>6800</v>
      </c>
    </row>
    <row r="19" spans="1:16" outlineLevel="2" x14ac:dyDescent="0.25">
      <c r="A19" s="36" t="s">
        <v>412</v>
      </c>
      <c r="B19" s="7">
        <v>25612</v>
      </c>
      <c r="C19" s="5" t="s">
        <v>114</v>
      </c>
      <c r="D19" s="104">
        <v>5402</v>
      </c>
      <c r="E19" s="104">
        <v>5400</v>
      </c>
      <c r="F19" s="104">
        <v>5370</v>
      </c>
      <c r="G19" s="104">
        <v>5300</v>
      </c>
      <c r="H19" s="104">
        <v>5300</v>
      </c>
      <c r="I19" s="104">
        <v>5100</v>
      </c>
      <c r="J19" s="104">
        <v>5200</v>
      </c>
      <c r="K19" s="104">
        <v>5200</v>
      </c>
      <c r="L19" s="104">
        <v>5200</v>
      </c>
      <c r="M19" s="104">
        <v>5100</v>
      </c>
      <c r="N19" s="104">
        <v>5500</v>
      </c>
      <c r="O19" s="104">
        <v>5500</v>
      </c>
      <c r="P19" s="105">
        <v>5297.666666666667</v>
      </c>
    </row>
    <row r="20" spans="1:16" ht="15.75" outlineLevel="2" thickBot="1" x14ac:dyDescent="0.3">
      <c r="A20" s="55" t="s">
        <v>412</v>
      </c>
      <c r="B20" s="382">
        <v>25815</v>
      </c>
      <c r="C20" s="95" t="s">
        <v>113</v>
      </c>
      <c r="D20" s="104">
        <v>5402</v>
      </c>
      <c r="E20" s="104">
        <v>5400</v>
      </c>
      <c r="F20" s="104">
        <v>5370</v>
      </c>
      <c r="G20" s="104">
        <v>5300</v>
      </c>
      <c r="H20" s="104">
        <v>5300</v>
      </c>
      <c r="I20" s="104">
        <v>5100</v>
      </c>
      <c r="J20" s="104">
        <v>5200</v>
      </c>
      <c r="K20" s="104">
        <v>5200</v>
      </c>
      <c r="L20" s="104">
        <v>5200</v>
      </c>
      <c r="M20" s="104">
        <v>5100</v>
      </c>
      <c r="N20" s="104">
        <v>5500</v>
      </c>
      <c r="O20" s="104">
        <v>5500</v>
      </c>
      <c r="P20" s="105">
        <v>5297.666666666667</v>
      </c>
    </row>
    <row r="21" spans="1:16" ht="15.75" outlineLevel="1" thickBot="1" x14ac:dyDescent="0.3">
      <c r="A21" s="388" t="s">
        <v>653</v>
      </c>
      <c r="B21" s="389"/>
      <c r="C21" s="371"/>
      <c r="D21" s="371">
        <f t="shared" ref="D21:P21" si="1">SUBTOTAL(1,D13:D20)</f>
        <v>5843.4285714285716</v>
      </c>
      <c r="E21" s="371">
        <f t="shared" si="1"/>
        <v>5650</v>
      </c>
      <c r="F21" s="371">
        <f t="shared" si="1"/>
        <v>5673.333333333333</v>
      </c>
      <c r="G21" s="371">
        <f t="shared" si="1"/>
        <v>5633.333333333333</v>
      </c>
      <c r="H21" s="371">
        <f t="shared" si="1"/>
        <v>5650</v>
      </c>
      <c r="I21" s="371">
        <f t="shared" si="1"/>
        <v>5566.666666666667</v>
      </c>
      <c r="J21" s="371">
        <f t="shared" si="1"/>
        <v>5600</v>
      </c>
      <c r="K21" s="371">
        <f t="shared" si="1"/>
        <v>5633.333333333333</v>
      </c>
      <c r="L21" s="371">
        <f t="shared" si="1"/>
        <v>5633.333333333333</v>
      </c>
      <c r="M21" s="371">
        <f t="shared" si="1"/>
        <v>5583.333333333333</v>
      </c>
      <c r="N21" s="371">
        <f t="shared" si="1"/>
        <v>5750</v>
      </c>
      <c r="O21" s="371">
        <f t="shared" si="1"/>
        <v>5766.666666666667</v>
      </c>
      <c r="P21" s="372">
        <f t="shared" si="1"/>
        <v>5776.7142857142844</v>
      </c>
    </row>
    <row r="22" spans="1:16" outlineLevel="2" x14ac:dyDescent="0.25">
      <c r="A22" s="38" t="s">
        <v>419</v>
      </c>
      <c r="B22" s="385">
        <v>25148</v>
      </c>
      <c r="C22" s="77" t="s">
        <v>112</v>
      </c>
      <c r="D22" s="386">
        <v>7600</v>
      </c>
      <c r="E22" s="386">
        <v>7600</v>
      </c>
      <c r="F22" s="386">
        <v>7600</v>
      </c>
      <c r="G22" s="386">
        <v>7600</v>
      </c>
      <c r="H22" s="386">
        <v>7600</v>
      </c>
      <c r="I22" s="386">
        <v>7600</v>
      </c>
      <c r="J22" s="386">
        <v>7600</v>
      </c>
      <c r="K22" s="386">
        <v>7600</v>
      </c>
      <c r="L22" s="386">
        <v>7600</v>
      </c>
      <c r="M22" s="386">
        <v>7600</v>
      </c>
      <c r="N22" s="386">
        <v>7600</v>
      </c>
      <c r="O22" s="386">
        <v>7600</v>
      </c>
      <c r="P22" s="387">
        <v>7600</v>
      </c>
    </row>
    <row r="23" spans="1:16" outlineLevel="2" x14ac:dyDescent="0.25">
      <c r="A23" s="36" t="s">
        <v>419</v>
      </c>
      <c r="B23" s="7">
        <v>25320</v>
      </c>
      <c r="C23" s="5" t="s">
        <v>111</v>
      </c>
      <c r="D23" s="104">
        <v>4500</v>
      </c>
      <c r="E23" s="104">
        <v>4500</v>
      </c>
      <c r="F23" s="104">
        <v>4500</v>
      </c>
      <c r="G23" s="104">
        <v>4500</v>
      </c>
      <c r="H23" s="104">
        <v>4500</v>
      </c>
      <c r="I23" s="104">
        <v>4500</v>
      </c>
      <c r="J23" s="104">
        <v>4500</v>
      </c>
      <c r="K23" s="104">
        <v>4500</v>
      </c>
      <c r="L23" s="104">
        <v>4500</v>
      </c>
      <c r="M23" s="104">
        <v>5000</v>
      </c>
      <c r="N23" s="104">
        <v>5200</v>
      </c>
      <c r="O23" s="104">
        <v>5200</v>
      </c>
      <c r="P23" s="105">
        <v>4658.333333333333</v>
      </c>
    </row>
    <row r="24" spans="1:16" ht="15.75" outlineLevel="2" thickBot="1" x14ac:dyDescent="0.3">
      <c r="A24" s="55" t="s">
        <v>419</v>
      </c>
      <c r="B24" s="382">
        <v>25572</v>
      </c>
      <c r="C24" s="95" t="s">
        <v>110</v>
      </c>
      <c r="D24" s="383">
        <v>4000</v>
      </c>
      <c r="E24" s="383">
        <v>4000</v>
      </c>
      <c r="F24" s="383">
        <v>4000</v>
      </c>
      <c r="G24" s="383">
        <v>4000</v>
      </c>
      <c r="H24" s="383">
        <v>4000</v>
      </c>
      <c r="I24" s="383">
        <v>4000</v>
      </c>
      <c r="J24" s="383">
        <v>4000</v>
      </c>
      <c r="K24" s="383">
        <v>4000</v>
      </c>
      <c r="L24" s="383">
        <v>4000</v>
      </c>
      <c r="M24" s="383">
        <v>4000</v>
      </c>
      <c r="N24" s="383">
        <v>4000</v>
      </c>
      <c r="O24" s="383">
        <v>4000</v>
      </c>
      <c r="P24" s="384">
        <v>4000</v>
      </c>
    </row>
    <row r="25" spans="1:16" ht="15.75" outlineLevel="1" thickBot="1" x14ac:dyDescent="0.3">
      <c r="A25" s="388" t="s">
        <v>654</v>
      </c>
      <c r="B25" s="389"/>
      <c r="C25" s="371"/>
      <c r="D25" s="371">
        <f t="shared" ref="D25:P25" si="2">SUBTOTAL(1,D22:D24)</f>
        <v>5366.666666666667</v>
      </c>
      <c r="E25" s="371">
        <f t="shared" si="2"/>
        <v>5366.666666666667</v>
      </c>
      <c r="F25" s="371">
        <f t="shared" si="2"/>
        <v>5366.666666666667</v>
      </c>
      <c r="G25" s="371">
        <f t="shared" si="2"/>
        <v>5366.666666666667</v>
      </c>
      <c r="H25" s="371">
        <f t="shared" si="2"/>
        <v>5366.666666666667</v>
      </c>
      <c r="I25" s="371">
        <f t="shared" si="2"/>
        <v>5366.666666666667</v>
      </c>
      <c r="J25" s="371">
        <f t="shared" si="2"/>
        <v>5366.666666666667</v>
      </c>
      <c r="K25" s="371">
        <f t="shared" si="2"/>
        <v>5366.666666666667</v>
      </c>
      <c r="L25" s="371">
        <f t="shared" si="2"/>
        <v>5366.666666666667</v>
      </c>
      <c r="M25" s="371">
        <f t="shared" si="2"/>
        <v>5533.333333333333</v>
      </c>
      <c r="N25" s="371">
        <f t="shared" si="2"/>
        <v>5600</v>
      </c>
      <c r="O25" s="371">
        <f t="shared" si="2"/>
        <v>5600</v>
      </c>
      <c r="P25" s="372">
        <f t="shared" si="2"/>
        <v>5419.4444444444443</v>
      </c>
    </row>
    <row r="26" spans="1:16" outlineLevel="2" x14ac:dyDescent="0.25">
      <c r="A26" s="38" t="s">
        <v>413</v>
      </c>
      <c r="B26" s="385">
        <v>25019</v>
      </c>
      <c r="C26" s="77" t="s">
        <v>109</v>
      </c>
      <c r="D26" s="386" t="s">
        <v>145</v>
      </c>
      <c r="E26" s="386" t="s">
        <v>145</v>
      </c>
      <c r="F26" s="386" t="s">
        <v>145</v>
      </c>
      <c r="G26" s="386" t="s">
        <v>145</v>
      </c>
      <c r="H26" s="386" t="s">
        <v>145</v>
      </c>
      <c r="I26" s="386" t="s">
        <v>145</v>
      </c>
      <c r="J26" s="386" t="s">
        <v>145</v>
      </c>
      <c r="K26" s="386" t="s">
        <v>145</v>
      </c>
      <c r="L26" s="386" t="s">
        <v>145</v>
      </c>
      <c r="M26" s="386" t="s">
        <v>145</v>
      </c>
      <c r="N26" s="386" t="s">
        <v>145</v>
      </c>
      <c r="O26" s="386" t="s">
        <v>145</v>
      </c>
      <c r="P26" s="387" t="s">
        <v>145</v>
      </c>
    </row>
    <row r="27" spans="1:16" outlineLevel="2" x14ac:dyDescent="0.25">
      <c r="A27" s="36" t="s">
        <v>413</v>
      </c>
      <c r="B27" s="7">
        <v>25398</v>
      </c>
      <c r="C27" s="5" t="s">
        <v>108</v>
      </c>
      <c r="D27" s="104">
        <v>3750</v>
      </c>
      <c r="E27" s="104">
        <v>3750</v>
      </c>
      <c r="F27" s="104">
        <v>3750</v>
      </c>
      <c r="G27" s="104">
        <v>3750</v>
      </c>
      <c r="H27" s="104">
        <v>3750</v>
      </c>
      <c r="I27" s="104">
        <v>3750</v>
      </c>
      <c r="J27" s="104">
        <v>3750</v>
      </c>
      <c r="K27" s="104">
        <v>3750</v>
      </c>
      <c r="L27" s="104">
        <v>3750</v>
      </c>
      <c r="M27" s="104">
        <v>3750</v>
      </c>
      <c r="N27" s="104">
        <v>3750</v>
      </c>
      <c r="O27" s="104">
        <v>3750</v>
      </c>
      <c r="P27" s="105">
        <v>3750</v>
      </c>
    </row>
    <row r="28" spans="1:16" outlineLevel="2" x14ac:dyDescent="0.25">
      <c r="A28" s="36" t="s">
        <v>413</v>
      </c>
      <c r="B28" s="7">
        <v>25402</v>
      </c>
      <c r="C28" s="5" t="s">
        <v>107</v>
      </c>
      <c r="D28" s="104">
        <v>5200</v>
      </c>
      <c r="E28" s="104">
        <v>5400</v>
      </c>
      <c r="F28" s="104">
        <v>5300</v>
      </c>
      <c r="G28" s="104">
        <v>5400</v>
      </c>
      <c r="H28" s="104">
        <v>5500</v>
      </c>
      <c r="I28" s="104">
        <v>5500</v>
      </c>
      <c r="J28" s="104">
        <v>5400</v>
      </c>
      <c r="K28" s="104">
        <v>5500</v>
      </c>
      <c r="L28" s="104">
        <v>5400</v>
      </c>
      <c r="M28" s="104">
        <v>5300</v>
      </c>
      <c r="N28" s="104">
        <v>5500</v>
      </c>
      <c r="O28" s="104">
        <v>5500</v>
      </c>
      <c r="P28" s="105">
        <v>5408.333333333333</v>
      </c>
    </row>
    <row r="29" spans="1:16" outlineLevel="2" x14ac:dyDescent="0.25">
      <c r="A29" s="36" t="s">
        <v>413</v>
      </c>
      <c r="B29" s="7">
        <v>25489</v>
      </c>
      <c r="C29" s="5" t="s">
        <v>106</v>
      </c>
      <c r="D29" s="104">
        <v>4700</v>
      </c>
      <c r="E29" s="104">
        <v>4700</v>
      </c>
      <c r="F29" s="104">
        <v>4700</v>
      </c>
      <c r="G29" s="104">
        <v>4700</v>
      </c>
      <c r="H29" s="104">
        <v>4700</v>
      </c>
      <c r="I29" s="104">
        <v>4700</v>
      </c>
      <c r="J29" s="104">
        <v>4700</v>
      </c>
      <c r="K29" s="104">
        <v>4700</v>
      </c>
      <c r="L29" s="104">
        <v>4700</v>
      </c>
      <c r="M29" s="104">
        <v>4700</v>
      </c>
      <c r="N29" s="104">
        <v>4700</v>
      </c>
      <c r="O29" s="104">
        <v>4700</v>
      </c>
      <c r="P29" s="105">
        <v>4700</v>
      </c>
    </row>
    <row r="30" spans="1:16" outlineLevel="2" x14ac:dyDescent="0.25">
      <c r="A30" s="36" t="s">
        <v>413</v>
      </c>
      <c r="B30" s="7">
        <v>25491</v>
      </c>
      <c r="C30" s="5" t="s">
        <v>105</v>
      </c>
      <c r="D30" s="104">
        <v>5000</v>
      </c>
      <c r="E30" s="104">
        <v>5100</v>
      </c>
      <c r="F30" s="104">
        <v>5000</v>
      </c>
      <c r="G30" s="104">
        <v>5200</v>
      </c>
      <c r="H30" s="104">
        <v>5100</v>
      </c>
      <c r="I30" s="104">
        <v>5200</v>
      </c>
      <c r="J30" s="104">
        <v>5200</v>
      </c>
      <c r="K30" s="104">
        <v>5200</v>
      </c>
      <c r="L30" s="104">
        <v>5300</v>
      </c>
      <c r="M30" s="104">
        <v>5200</v>
      </c>
      <c r="N30" s="104">
        <v>5200</v>
      </c>
      <c r="O30" s="104">
        <v>5300</v>
      </c>
      <c r="P30" s="105">
        <v>5166.666666666667</v>
      </c>
    </row>
    <row r="31" spans="1:16" outlineLevel="2" x14ac:dyDescent="0.25">
      <c r="A31" s="36" t="s">
        <v>413</v>
      </c>
      <c r="B31" s="7">
        <v>25592</v>
      </c>
      <c r="C31" s="5" t="s">
        <v>104</v>
      </c>
      <c r="D31" s="104">
        <v>4700</v>
      </c>
      <c r="E31" s="104">
        <v>4700</v>
      </c>
      <c r="F31" s="104">
        <v>4700</v>
      </c>
      <c r="G31" s="104">
        <v>4700</v>
      </c>
      <c r="H31" s="104">
        <v>4700</v>
      </c>
      <c r="I31" s="104">
        <v>4600</v>
      </c>
      <c r="J31" s="104">
        <v>4800</v>
      </c>
      <c r="K31" s="104">
        <v>4800</v>
      </c>
      <c r="L31" s="104">
        <v>4800</v>
      </c>
      <c r="M31" s="104">
        <v>4800</v>
      </c>
      <c r="N31" s="104">
        <v>4800</v>
      </c>
      <c r="O31" s="104">
        <v>4800</v>
      </c>
      <c r="P31" s="105">
        <v>4741.666666666667</v>
      </c>
    </row>
    <row r="32" spans="1:16" outlineLevel="2" x14ac:dyDescent="0.25">
      <c r="A32" s="36" t="s">
        <v>413</v>
      </c>
      <c r="B32" s="7">
        <v>25658</v>
      </c>
      <c r="C32" s="5" t="s">
        <v>103</v>
      </c>
      <c r="D32" s="104">
        <v>4800</v>
      </c>
      <c r="E32" s="104">
        <v>4800</v>
      </c>
      <c r="F32" s="104">
        <v>4800</v>
      </c>
      <c r="G32" s="104">
        <v>4800</v>
      </c>
      <c r="H32" s="104">
        <v>4800</v>
      </c>
      <c r="I32" s="104">
        <v>4800</v>
      </c>
      <c r="J32" s="104">
        <v>4800</v>
      </c>
      <c r="K32" s="104">
        <v>4800</v>
      </c>
      <c r="L32" s="104">
        <v>4800</v>
      </c>
      <c r="M32" s="104">
        <v>4800</v>
      </c>
      <c r="N32" s="104">
        <v>4800</v>
      </c>
      <c r="O32" s="104" t="s">
        <v>145</v>
      </c>
      <c r="P32" s="105">
        <v>4800</v>
      </c>
    </row>
    <row r="33" spans="1:16" outlineLevel="2" x14ac:dyDescent="0.25">
      <c r="A33" s="36" t="s">
        <v>413</v>
      </c>
      <c r="B33" s="7">
        <v>25718</v>
      </c>
      <c r="C33" s="5" t="s">
        <v>102</v>
      </c>
      <c r="D33" s="104">
        <v>5200</v>
      </c>
      <c r="E33" s="104">
        <v>5200</v>
      </c>
      <c r="F33" s="104">
        <v>5100</v>
      </c>
      <c r="G33" s="104">
        <v>5100</v>
      </c>
      <c r="H33" s="104">
        <v>5150</v>
      </c>
      <c r="I33" s="104">
        <v>5300</v>
      </c>
      <c r="J33" s="104">
        <v>5300</v>
      </c>
      <c r="K33" s="104">
        <v>5100</v>
      </c>
      <c r="L33" s="104">
        <v>5100</v>
      </c>
      <c r="M33" s="104">
        <v>5200</v>
      </c>
      <c r="N33" s="104">
        <v>5150</v>
      </c>
      <c r="O33" s="104">
        <v>5200</v>
      </c>
      <c r="P33" s="105">
        <v>5175</v>
      </c>
    </row>
    <row r="34" spans="1:16" outlineLevel="2" x14ac:dyDescent="0.25">
      <c r="A34" s="36" t="s">
        <v>413</v>
      </c>
      <c r="B34" s="7">
        <v>25777</v>
      </c>
      <c r="C34" s="5" t="s">
        <v>20</v>
      </c>
      <c r="D34" s="104" t="s">
        <v>145</v>
      </c>
      <c r="E34" s="104" t="s">
        <v>145</v>
      </c>
      <c r="F34" s="104" t="s">
        <v>145</v>
      </c>
      <c r="G34" s="104" t="s">
        <v>145</v>
      </c>
      <c r="H34" s="104" t="s">
        <v>145</v>
      </c>
      <c r="I34" s="104" t="s">
        <v>145</v>
      </c>
      <c r="J34" s="104" t="s">
        <v>145</v>
      </c>
      <c r="K34" s="104" t="s">
        <v>145</v>
      </c>
      <c r="L34" s="104" t="s">
        <v>145</v>
      </c>
      <c r="M34" s="104" t="s">
        <v>145</v>
      </c>
      <c r="N34" s="104" t="s">
        <v>145</v>
      </c>
      <c r="O34" s="104" t="s">
        <v>145</v>
      </c>
      <c r="P34" s="105" t="s">
        <v>145</v>
      </c>
    </row>
    <row r="35" spans="1:16" outlineLevel="2" x14ac:dyDescent="0.25">
      <c r="A35" s="36" t="s">
        <v>413</v>
      </c>
      <c r="B35" s="7">
        <v>25851</v>
      </c>
      <c r="C35" s="5" t="s">
        <v>101</v>
      </c>
      <c r="D35" s="104" t="s">
        <v>145</v>
      </c>
      <c r="E35" s="104" t="s">
        <v>145</v>
      </c>
      <c r="F35" s="104" t="s">
        <v>145</v>
      </c>
      <c r="G35" s="104" t="s">
        <v>145</v>
      </c>
      <c r="H35" s="104" t="s">
        <v>145</v>
      </c>
      <c r="I35" s="104" t="s">
        <v>145</v>
      </c>
      <c r="J35" s="104" t="s">
        <v>145</v>
      </c>
      <c r="K35" s="104" t="s">
        <v>145</v>
      </c>
      <c r="L35" s="104" t="s">
        <v>145</v>
      </c>
      <c r="M35" s="104" t="s">
        <v>145</v>
      </c>
      <c r="N35" s="104" t="s">
        <v>145</v>
      </c>
      <c r="O35" s="104" t="s">
        <v>145</v>
      </c>
      <c r="P35" s="105" t="s">
        <v>145</v>
      </c>
    </row>
    <row r="36" spans="1:16" outlineLevel="2" x14ac:dyDescent="0.25">
      <c r="A36" s="36" t="s">
        <v>413</v>
      </c>
      <c r="B36" s="7" t="s">
        <v>424</v>
      </c>
      <c r="C36" s="5" t="s">
        <v>100</v>
      </c>
      <c r="D36" s="104">
        <v>4800</v>
      </c>
      <c r="E36" s="104">
        <v>4800</v>
      </c>
      <c r="F36" s="104">
        <v>4800</v>
      </c>
      <c r="G36" s="104">
        <v>4800</v>
      </c>
      <c r="H36" s="104">
        <v>4800</v>
      </c>
      <c r="I36" s="104">
        <v>4800</v>
      </c>
      <c r="J36" s="104">
        <v>4800</v>
      </c>
      <c r="K36" s="104">
        <v>4800</v>
      </c>
      <c r="L36" s="104">
        <v>4800</v>
      </c>
      <c r="M36" s="104">
        <v>4800</v>
      </c>
      <c r="N36" s="104">
        <v>4800</v>
      </c>
      <c r="O36" s="104">
        <v>4800</v>
      </c>
      <c r="P36" s="105">
        <v>4800</v>
      </c>
    </row>
    <row r="37" spans="1:16" ht="15.75" outlineLevel="2" thickBot="1" x14ac:dyDescent="0.3">
      <c r="A37" s="55" t="s">
        <v>413</v>
      </c>
      <c r="B37" s="382">
        <v>25875</v>
      </c>
      <c r="C37" s="95" t="s">
        <v>99</v>
      </c>
      <c r="D37" s="383">
        <v>6500</v>
      </c>
      <c r="E37" s="383">
        <v>6500</v>
      </c>
      <c r="F37" s="383">
        <v>6800</v>
      </c>
      <c r="G37" s="383">
        <v>6800</v>
      </c>
      <c r="H37" s="383">
        <v>6500</v>
      </c>
      <c r="I37" s="383">
        <v>6500</v>
      </c>
      <c r="J37" s="383">
        <v>6500</v>
      </c>
      <c r="K37" s="383">
        <v>6500</v>
      </c>
      <c r="L37" s="383">
        <v>6500</v>
      </c>
      <c r="M37" s="383">
        <v>6800</v>
      </c>
      <c r="N37" s="383">
        <v>6800</v>
      </c>
      <c r="O37" s="383">
        <v>6800</v>
      </c>
      <c r="P37" s="384">
        <v>6625</v>
      </c>
    </row>
    <row r="38" spans="1:16" ht="15.75" outlineLevel="1" thickBot="1" x14ac:dyDescent="0.3">
      <c r="A38" s="388" t="s">
        <v>655</v>
      </c>
      <c r="B38" s="389"/>
      <c r="C38" s="371"/>
      <c r="D38" s="371">
        <f t="shared" ref="D38:P38" si="3">SUBTOTAL(1,D26:D37)</f>
        <v>4961.1111111111113</v>
      </c>
      <c r="E38" s="371">
        <f t="shared" si="3"/>
        <v>4994.4444444444443</v>
      </c>
      <c r="F38" s="371">
        <f t="shared" si="3"/>
        <v>4994.4444444444443</v>
      </c>
      <c r="G38" s="371">
        <f t="shared" si="3"/>
        <v>5027.7777777777774</v>
      </c>
      <c r="H38" s="371">
        <f t="shared" si="3"/>
        <v>5000</v>
      </c>
      <c r="I38" s="371">
        <f t="shared" si="3"/>
        <v>5016.666666666667</v>
      </c>
      <c r="J38" s="371">
        <f t="shared" si="3"/>
        <v>5027.7777777777774</v>
      </c>
      <c r="K38" s="371">
        <f t="shared" si="3"/>
        <v>5016.666666666667</v>
      </c>
      <c r="L38" s="371">
        <f t="shared" si="3"/>
        <v>5016.666666666667</v>
      </c>
      <c r="M38" s="371">
        <f t="shared" si="3"/>
        <v>5038.8888888888887</v>
      </c>
      <c r="N38" s="371">
        <f t="shared" si="3"/>
        <v>5055.5555555555557</v>
      </c>
      <c r="O38" s="371">
        <f t="shared" si="3"/>
        <v>5106.25</v>
      </c>
      <c r="P38" s="372">
        <f t="shared" si="3"/>
        <v>5018.5185185185192</v>
      </c>
    </row>
    <row r="39" spans="1:16" outlineLevel="2" x14ac:dyDescent="0.25">
      <c r="A39" s="38" t="s">
        <v>423</v>
      </c>
      <c r="B39" s="385">
        <v>25293</v>
      </c>
      <c r="C39" s="77" t="s">
        <v>19</v>
      </c>
      <c r="D39" s="386">
        <v>4000</v>
      </c>
      <c r="E39" s="386">
        <v>4000</v>
      </c>
      <c r="F39" s="386">
        <v>4000</v>
      </c>
      <c r="G39" s="386">
        <v>4000</v>
      </c>
      <c r="H39" s="386">
        <v>4000</v>
      </c>
      <c r="I39" s="386">
        <v>4000</v>
      </c>
      <c r="J39" s="386">
        <v>4000</v>
      </c>
      <c r="K39" s="386">
        <v>4000</v>
      </c>
      <c r="L39" s="386">
        <v>4000</v>
      </c>
      <c r="M39" s="386">
        <v>4000</v>
      </c>
      <c r="N39" s="386">
        <v>4000</v>
      </c>
      <c r="O39" s="386">
        <v>4000</v>
      </c>
      <c r="P39" s="387">
        <v>4000</v>
      </c>
    </row>
    <row r="40" spans="1:16" outlineLevel="2" x14ac:dyDescent="0.25">
      <c r="A40" s="36" t="s">
        <v>423</v>
      </c>
      <c r="B40" s="7">
        <v>25297</v>
      </c>
      <c r="C40" s="5" t="s">
        <v>18</v>
      </c>
      <c r="D40" s="104">
        <v>5100</v>
      </c>
      <c r="E40" s="104">
        <v>5200</v>
      </c>
      <c r="F40" s="104">
        <v>5200</v>
      </c>
      <c r="G40" s="104">
        <v>5100</v>
      </c>
      <c r="H40" s="104">
        <v>4800</v>
      </c>
      <c r="I40" s="104">
        <v>4900</v>
      </c>
      <c r="J40" s="104">
        <v>4800</v>
      </c>
      <c r="K40" s="104">
        <v>4800</v>
      </c>
      <c r="L40" s="104">
        <v>4900</v>
      </c>
      <c r="M40" s="104">
        <v>5000</v>
      </c>
      <c r="N40" s="104">
        <v>5100</v>
      </c>
      <c r="O40" s="104">
        <v>5200</v>
      </c>
      <c r="P40" s="105">
        <v>5008.333333333333</v>
      </c>
    </row>
    <row r="41" spans="1:16" outlineLevel="2" x14ac:dyDescent="0.25">
      <c r="A41" s="36" t="s">
        <v>423</v>
      </c>
      <c r="B41" s="7">
        <v>25299</v>
      </c>
      <c r="C41" s="5" t="s">
        <v>98</v>
      </c>
      <c r="D41" s="104">
        <v>6800</v>
      </c>
      <c r="E41" s="104">
        <v>6800</v>
      </c>
      <c r="F41" s="104">
        <v>6800</v>
      </c>
      <c r="G41" s="104">
        <v>6800</v>
      </c>
      <c r="H41" s="104">
        <v>6800</v>
      </c>
      <c r="I41" s="104">
        <v>6800</v>
      </c>
      <c r="J41" s="104">
        <v>6800</v>
      </c>
      <c r="K41" s="104">
        <v>6800</v>
      </c>
      <c r="L41" s="104">
        <v>6800</v>
      </c>
      <c r="M41" s="104">
        <v>6800</v>
      </c>
      <c r="N41" s="104">
        <v>6800</v>
      </c>
      <c r="O41" s="104">
        <v>6800</v>
      </c>
      <c r="P41" s="105">
        <v>6800</v>
      </c>
    </row>
    <row r="42" spans="1:16" outlineLevel="2" x14ac:dyDescent="0.25">
      <c r="A42" s="36" t="s">
        <v>423</v>
      </c>
      <c r="B42" s="7">
        <v>25322</v>
      </c>
      <c r="C42" s="5" t="s">
        <v>97</v>
      </c>
      <c r="D42" s="104">
        <v>4400</v>
      </c>
      <c r="E42" s="104">
        <v>4400</v>
      </c>
      <c r="F42" s="104">
        <v>4400</v>
      </c>
      <c r="G42" s="104">
        <v>4500</v>
      </c>
      <c r="H42" s="104">
        <v>4500</v>
      </c>
      <c r="I42" s="104">
        <v>4500</v>
      </c>
      <c r="J42" s="104">
        <v>4500</v>
      </c>
      <c r="K42" s="104">
        <v>4500</v>
      </c>
      <c r="L42" s="104">
        <v>4500</v>
      </c>
      <c r="M42" s="104">
        <v>4500</v>
      </c>
      <c r="N42" s="104">
        <v>4500</v>
      </c>
      <c r="O42" s="104">
        <v>4500</v>
      </c>
      <c r="P42" s="105">
        <v>4475</v>
      </c>
    </row>
    <row r="43" spans="1:16" outlineLevel="2" x14ac:dyDescent="0.25">
      <c r="A43" s="36" t="s">
        <v>423</v>
      </c>
      <c r="B43" s="7">
        <v>25326</v>
      </c>
      <c r="C43" s="5" t="s">
        <v>96</v>
      </c>
      <c r="D43" s="104">
        <v>5500</v>
      </c>
      <c r="E43" s="104">
        <v>6000</v>
      </c>
      <c r="F43" s="104">
        <v>5800</v>
      </c>
      <c r="G43" s="104">
        <v>5400</v>
      </c>
      <c r="H43" s="104">
        <v>5700</v>
      </c>
      <c r="I43" s="104">
        <v>5500</v>
      </c>
      <c r="J43" s="104">
        <v>6000</v>
      </c>
      <c r="K43" s="104">
        <v>5900</v>
      </c>
      <c r="L43" s="104">
        <v>5600</v>
      </c>
      <c r="M43" s="104">
        <v>5750</v>
      </c>
      <c r="N43" s="104">
        <v>5850</v>
      </c>
      <c r="O43" s="104">
        <v>5900</v>
      </c>
      <c r="P43" s="105">
        <v>5741.666666666667</v>
      </c>
    </row>
    <row r="44" spans="1:16" outlineLevel="2" x14ac:dyDescent="0.25">
      <c r="A44" s="36" t="s">
        <v>423</v>
      </c>
      <c r="B44" s="7">
        <v>25372</v>
      </c>
      <c r="C44" s="5" t="s">
        <v>95</v>
      </c>
      <c r="D44" s="104">
        <v>4600</v>
      </c>
      <c r="E44" s="104">
        <v>4600</v>
      </c>
      <c r="F44" s="104">
        <v>4600</v>
      </c>
      <c r="G44" s="104">
        <v>4600</v>
      </c>
      <c r="H44" s="104">
        <v>4600</v>
      </c>
      <c r="I44" s="104">
        <v>4600</v>
      </c>
      <c r="J44" s="104">
        <v>4600</v>
      </c>
      <c r="K44" s="104">
        <v>4600</v>
      </c>
      <c r="L44" s="104">
        <v>4600</v>
      </c>
      <c r="M44" s="104">
        <v>4600</v>
      </c>
      <c r="N44" s="104">
        <v>4600</v>
      </c>
      <c r="O44" s="104">
        <v>4600</v>
      </c>
      <c r="P44" s="105">
        <v>4600</v>
      </c>
    </row>
    <row r="45" spans="1:16" outlineLevel="2" x14ac:dyDescent="0.25">
      <c r="A45" s="36" t="s">
        <v>423</v>
      </c>
      <c r="B45" s="7">
        <v>25377</v>
      </c>
      <c r="C45" s="5" t="s">
        <v>94</v>
      </c>
      <c r="D45" s="104">
        <v>5500</v>
      </c>
      <c r="E45" s="104">
        <v>5400</v>
      </c>
      <c r="F45" s="104">
        <v>5300</v>
      </c>
      <c r="G45" s="104">
        <v>5300</v>
      </c>
      <c r="H45" s="104">
        <v>5500</v>
      </c>
      <c r="I45" s="104">
        <v>5600</v>
      </c>
      <c r="J45" s="104">
        <v>5400</v>
      </c>
      <c r="K45" s="104">
        <v>5500</v>
      </c>
      <c r="L45" s="104">
        <v>5500</v>
      </c>
      <c r="M45" s="104">
        <v>5500</v>
      </c>
      <c r="N45" s="104">
        <v>5400</v>
      </c>
      <c r="O45" s="104">
        <v>5500</v>
      </c>
      <c r="P45" s="105">
        <v>5450</v>
      </c>
    </row>
    <row r="46" spans="1:16" ht="15.75" outlineLevel="2" thickBot="1" x14ac:dyDescent="0.3">
      <c r="A46" s="55" t="s">
        <v>423</v>
      </c>
      <c r="B46" s="382">
        <v>25839</v>
      </c>
      <c r="C46" s="95" t="s">
        <v>93</v>
      </c>
      <c r="D46" s="383">
        <v>4200</v>
      </c>
      <c r="E46" s="383">
        <v>4200</v>
      </c>
      <c r="F46" s="383">
        <v>4200</v>
      </c>
      <c r="G46" s="383">
        <v>4200</v>
      </c>
      <c r="H46" s="383">
        <v>4200</v>
      </c>
      <c r="I46" s="383">
        <v>4200</v>
      </c>
      <c r="J46" s="383">
        <v>4200</v>
      </c>
      <c r="K46" s="383">
        <v>4200</v>
      </c>
      <c r="L46" s="383">
        <v>4200</v>
      </c>
      <c r="M46" s="383">
        <v>4200</v>
      </c>
      <c r="N46" s="383">
        <v>4200</v>
      </c>
      <c r="O46" s="383">
        <v>4200</v>
      </c>
      <c r="P46" s="384">
        <v>4200</v>
      </c>
    </row>
    <row r="47" spans="1:16" ht="15.75" outlineLevel="1" thickBot="1" x14ac:dyDescent="0.3">
      <c r="A47" s="388" t="s">
        <v>656</v>
      </c>
      <c r="B47" s="389"/>
      <c r="C47" s="371"/>
      <c r="D47" s="371">
        <f t="shared" ref="D47:P47" si="4">SUBTOTAL(1,D39:D46)</f>
        <v>5012.5</v>
      </c>
      <c r="E47" s="371">
        <f t="shared" si="4"/>
        <v>5075</v>
      </c>
      <c r="F47" s="371">
        <f t="shared" si="4"/>
        <v>5037.5</v>
      </c>
      <c r="G47" s="371">
        <f t="shared" si="4"/>
        <v>4987.5</v>
      </c>
      <c r="H47" s="371">
        <f t="shared" si="4"/>
        <v>5012.5</v>
      </c>
      <c r="I47" s="371">
        <f t="shared" si="4"/>
        <v>5012.5</v>
      </c>
      <c r="J47" s="371">
        <f t="shared" si="4"/>
        <v>5037.5</v>
      </c>
      <c r="K47" s="371">
        <f t="shared" si="4"/>
        <v>5037.5</v>
      </c>
      <c r="L47" s="371">
        <f t="shared" si="4"/>
        <v>5012.5</v>
      </c>
      <c r="M47" s="371">
        <f t="shared" si="4"/>
        <v>5043.75</v>
      </c>
      <c r="N47" s="371">
        <f t="shared" si="4"/>
        <v>5056.25</v>
      </c>
      <c r="O47" s="371">
        <f t="shared" si="4"/>
        <v>5087.5</v>
      </c>
      <c r="P47" s="372">
        <f t="shared" si="4"/>
        <v>5034.375</v>
      </c>
    </row>
    <row r="48" spans="1:16" outlineLevel="2" x14ac:dyDescent="0.25">
      <c r="A48" s="38" t="s">
        <v>416</v>
      </c>
      <c r="B48" s="385">
        <v>25086</v>
      </c>
      <c r="C48" s="77" t="s">
        <v>92</v>
      </c>
      <c r="D48" s="386">
        <v>4800</v>
      </c>
      <c r="E48" s="386">
        <v>4800</v>
      </c>
      <c r="F48" s="386">
        <v>4800</v>
      </c>
      <c r="G48" s="386">
        <v>4800</v>
      </c>
      <c r="H48" s="386">
        <v>4800</v>
      </c>
      <c r="I48" s="386">
        <v>4800</v>
      </c>
      <c r="J48" s="386">
        <v>4800</v>
      </c>
      <c r="K48" s="386">
        <v>4800</v>
      </c>
      <c r="L48" s="386">
        <v>4800</v>
      </c>
      <c r="M48" s="386">
        <v>4800</v>
      </c>
      <c r="N48" s="386">
        <v>4800</v>
      </c>
      <c r="O48" s="386">
        <v>4800</v>
      </c>
      <c r="P48" s="387">
        <v>4800</v>
      </c>
    </row>
    <row r="49" spans="1:16" outlineLevel="2" x14ac:dyDescent="0.25">
      <c r="A49" s="36" t="s">
        <v>416</v>
      </c>
      <c r="B49" s="7">
        <v>25095</v>
      </c>
      <c r="C49" s="5" t="s">
        <v>91</v>
      </c>
      <c r="D49" s="104">
        <v>5600</v>
      </c>
      <c r="E49" s="104">
        <v>5600</v>
      </c>
      <c r="F49" s="104">
        <v>5600</v>
      </c>
      <c r="G49" s="104">
        <v>5600</v>
      </c>
      <c r="H49" s="104">
        <v>5600</v>
      </c>
      <c r="I49" s="104">
        <v>5600</v>
      </c>
      <c r="J49" s="104">
        <v>5600</v>
      </c>
      <c r="K49" s="104">
        <v>5600</v>
      </c>
      <c r="L49" s="104">
        <v>5600</v>
      </c>
      <c r="M49" s="104">
        <v>5600</v>
      </c>
      <c r="N49" s="104">
        <v>5600</v>
      </c>
      <c r="O49" s="104">
        <v>6200</v>
      </c>
      <c r="P49" s="105">
        <v>5650</v>
      </c>
    </row>
    <row r="50" spans="1:16" outlineLevel="2" x14ac:dyDescent="0.25">
      <c r="A50" s="36" t="s">
        <v>416</v>
      </c>
      <c r="B50" s="7">
        <v>25168</v>
      </c>
      <c r="C50" s="5" t="s">
        <v>90</v>
      </c>
      <c r="D50" s="104">
        <v>4800</v>
      </c>
      <c r="E50" s="104">
        <v>4800</v>
      </c>
      <c r="F50" s="104">
        <v>4800</v>
      </c>
      <c r="G50" s="104">
        <v>4800</v>
      </c>
      <c r="H50" s="104">
        <v>4800</v>
      </c>
      <c r="I50" s="104">
        <v>4800</v>
      </c>
      <c r="J50" s="104">
        <v>4800</v>
      </c>
      <c r="K50" s="104">
        <v>4800</v>
      </c>
      <c r="L50" s="104">
        <v>4800</v>
      </c>
      <c r="M50" s="104">
        <v>4800</v>
      </c>
      <c r="N50" s="104">
        <v>4800</v>
      </c>
      <c r="O50" s="104">
        <v>4800</v>
      </c>
      <c r="P50" s="105">
        <v>4800</v>
      </c>
    </row>
    <row r="51" spans="1:16" outlineLevel="2" x14ac:dyDescent="0.25">
      <c r="A51" s="36" t="s">
        <v>416</v>
      </c>
      <c r="B51" s="7">
        <v>25328</v>
      </c>
      <c r="C51" s="5" t="s">
        <v>89</v>
      </c>
      <c r="D51" s="104">
        <v>5600</v>
      </c>
      <c r="E51" s="104">
        <v>5600</v>
      </c>
      <c r="F51" s="104">
        <v>5600</v>
      </c>
      <c r="G51" s="104">
        <v>5600</v>
      </c>
      <c r="H51" s="104">
        <v>5600</v>
      </c>
      <c r="I51" s="104">
        <v>5600</v>
      </c>
      <c r="J51" s="104">
        <v>5600</v>
      </c>
      <c r="K51" s="104">
        <v>5600</v>
      </c>
      <c r="L51" s="104">
        <v>5600</v>
      </c>
      <c r="M51" s="104">
        <v>5600</v>
      </c>
      <c r="N51" s="104">
        <v>5600</v>
      </c>
      <c r="O51" s="104">
        <v>6200</v>
      </c>
      <c r="P51" s="105">
        <v>5650</v>
      </c>
    </row>
    <row r="52" spans="1:16" outlineLevel="2" x14ac:dyDescent="0.25">
      <c r="A52" s="36" t="s">
        <v>416</v>
      </c>
      <c r="B52" s="7">
        <v>25580</v>
      </c>
      <c r="C52" s="5" t="s">
        <v>88</v>
      </c>
      <c r="D52" s="104">
        <v>5000</v>
      </c>
      <c r="E52" s="104">
        <v>5100</v>
      </c>
      <c r="F52" s="104">
        <v>5150</v>
      </c>
      <c r="G52" s="104">
        <v>5200</v>
      </c>
      <c r="H52" s="104">
        <v>5000</v>
      </c>
      <c r="I52" s="104">
        <v>5000</v>
      </c>
      <c r="J52" s="104">
        <v>5200</v>
      </c>
      <c r="K52" s="104">
        <v>54</v>
      </c>
      <c r="L52" s="104">
        <v>4500</v>
      </c>
      <c r="M52" s="104">
        <v>5000</v>
      </c>
      <c r="N52" s="104">
        <v>5300</v>
      </c>
      <c r="O52" s="104">
        <v>5500</v>
      </c>
      <c r="P52" s="105">
        <v>4667</v>
      </c>
    </row>
    <row r="53" spans="1:16" outlineLevel="2" x14ac:dyDescent="0.25">
      <c r="A53" s="36" t="s">
        <v>416</v>
      </c>
      <c r="B53" s="7">
        <v>25662</v>
      </c>
      <c r="C53" s="5" t="s">
        <v>87</v>
      </c>
      <c r="D53" s="104">
        <v>5600</v>
      </c>
      <c r="E53" s="104">
        <v>5600</v>
      </c>
      <c r="F53" s="104">
        <v>5600</v>
      </c>
      <c r="G53" s="104">
        <v>5600</v>
      </c>
      <c r="H53" s="104">
        <v>5600</v>
      </c>
      <c r="I53" s="104">
        <v>5600</v>
      </c>
      <c r="J53" s="104">
        <v>5600</v>
      </c>
      <c r="K53" s="104">
        <v>5600</v>
      </c>
      <c r="L53" s="104">
        <v>5600</v>
      </c>
      <c r="M53" s="104">
        <v>5600</v>
      </c>
      <c r="N53" s="104">
        <v>5600</v>
      </c>
      <c r="O53" s="104">
        <v>6200</v>
      </c>
      <c r="P53" s="105">
        <v>5650</v>
      </c>
    </row>
    <row r="54" spans="1:16" ht="15.75" outlineLevel="2" thickBot="1" x14ac:dyDescent="0.3">
      <c r="A54" s="55" t="s">
        <v>416</v>
      </c>
      <c r="B54" s="382">
        <v>25867</v>
      </c>
      <c r="C54" s="95" t="s">
        <v>86</v>
      </c>
      <c r="D54" s="383">
        <v>5600</v>
      </c>
      <c r="E54" s="383">
        <v>5600</v>
      </c>
      <c r="F54" s="383">
        <v>5600</v>
      </c>
      <c r="G54" s="383">
        <v>5600</v>
      </c>
      <c r="H54" s="383">
        <v>5600</v>
      </c>
      <c r="I54" s="383">
        <v>5600</v>
      </c>
      <c r="J54" s="383">
        <v>5600</v>
      </c>
      <c r="K54" s="383">
        <v>5600</v>
      </c>
      <c r="L54" s="383">
        <v>5600</v>
      </c>
      <c r="M54" s="383">
        <v>5600</v>
      </c>
      <c r="N54" s="383">
        <v>5600</v>
      </c>
      <c r="O54" s="383">
        <v>6200</v>
      </c>
      <c r="P54" s="384">
        <v>5650</v>
      </c>
    </row>
    <row r="55" spans="1:16" ht="15.75" outlineLevel="1" thickBot="1" x14ac:dyDescent="0.3">
      <c r="A55" s="388" t="s">
        <v>657</v>
      </c>
      <c r="B55" s="389"/>
      <c r="C55" s="371"/>
      <c r="D55" s="371">
        <f t="shared" ref="D55:P55" si="5">SUBTOTAL(1,D48:D54)</f>
        <v>5285.7142857142853</v>
      </c>
      <c r="E55" s="371">
        <f t="shared" si="5"/>
        <v>5300</v>
      </c>
      <c r="F55" s="371">
        <f t="shared" si="5"/>
        <v>5307.1428571428569</v>
      </c>
      <c r="G55" s="371">
        <f t="shared" si="5"/>
        <v>5314.2857142857147</v>
      </c>
      <c r="H55" s="371">
        <f t="shared" si="5"/>
        <v>5285.7142857142853</v>
      </c>
      <c r="I55" s="371">
        <f t="shared" si="5"/>
        <v>5285.7142857142853</v>
      </c>
      <c r="J55" s="371">
        <f t="shared" si="5"/>
        <v>5314.2857142857147</v>
      </c>
      <c r="K55" s="371">
        <f t="shared" si="5"/>
        <v>4579.1428571428569</v>
      </c>
      <c r="L55" s="371">
        <f t="shared" si="5"/>
        <v>5214.2857142857147</v>
      </c>
      <c r="M55" s="371">
        <f t="shared" si="5"/>
        <v>5285.7142857142853</v>
      </c>
      <c r="N55" s="371">
        <f t="shared" si="5"/>
        <v>5328.5714285714284</v>
      </c>
      <c r="O55" s="371">
        <f t="shared" si="5"/>
        <v>5700</v>
      </c>
      <c r="P55" s="372">
        <f t="shared" si="5"/>
        <v>5266.7142857142853</v>
      </c>
    </row>
    <row r="56" spans="1:16" outlineLevel="2" x14ac:dyDescent="0.25">
      <c r="A56" s="38" t="s">
        <v>85</v>
      </c>
      <c r="B56" s="385">
        <v>25438</v>
      </c>
      <c r="C56" s="77" t="s">
        <v>85</v>
      </c>
      <c r="D56" s="386">
        <v>4400</v>
      </c>
      <c r="E56" s="386">
        <v>4400</v>
      </c>
      <c r="F56" s="386">
        <v>4400</v>
      </c>
      <c r="G56" s="386">
        <v>4400</v>
      </c>
      <c r="H56" s="386">
        <v>4400</v>
      </c>
      <c r="I56" s="386">
        <v>4400</v>
      </c>
      <c r="J56" s="386">
        <v>4400</v>
      </c>
      <c r="K56" s="386">
        <v>4400</v>
      </c>
      <c r="L56" s="386">
        <v>4400</v>
      </c>
      <c r="M56" s="386">
        <v>4400</v>
      </c>
      <c r="N56" s="386">
        <v>4400</v>
      </c>
      <c r="O56" s="386">
        <v>4400</v>
      </c>
      <c r="P56" s="387">
        <v>4400</v>
      </c>
    </row>
    <row r="57" spans="1:16" ht="15.75" outlineLevel="2" thickBot="1" x14ac:dyDescent="0.3">
      <c r="A57" s="55" t="s">
        <v>85</v>
      </c>
      <c r="B57" s="382">
        <v>25530</v>
      </c>
      <c r="C57" s="95" t="s">
        <v>84</v>
      </c>
      <c r="D57" s="383">
        <v>5000</v>
      </c>
      <c r="E57" s="383">
        <v>4500</v>
      </c>
      <c r="F57" s="383">
        <v>4500</v>
      </c>
      <c r="G57" s="383">
        <v>4500</v>
      </c>
      <c r="H57" s="383">
        <v>4500</v>
      </c>
      <c r="I57" s="383">
        <v>4500</v>
      </c>
      <c r="J57" s="383">
        <v>4500</v>
      </c>
      <c r="K57" s="383">
        <v>4500</v>
      </c>
      <c r="L57" s="383">
        <v>5000</v>
      </c>
      <c r="M57" s="383">
        <v>5000</v>
      </c>
      <c r="N57" s="383">
        <v>5500</v>
      </c>
      <c r="O57" s="383">
        <v>5500</v>
      </c>
      <c r="P57" s="384">
        <v>4791.666666666667</v>
      </c>
    </row>
    <row r="58" spans="1:16" ht="15.75" outlineLevel="1" thickBot="1" x14ac:dyDescent="0.3">
      <c r="A58" s="388" t="s">
        <v>658</v>
      </c>
      <c r="B58" s="389"/>
      <c r="C58" s="371"/>
      <c r="D58" s="371">
        <f t="shared" ref="D58:P58" si="6">SUBTOTAL(1,D56:D57)</f>
        <v>4700</v>
      </c>
      <c r="E58" s="371">
        <f t="shared" si="6"/>
        <v>4450</v>
      </c>
      <c r="F58" s="371">
        <f t="shared" si="6"/>
        <v>4450</v>
      </c>
      <c r="G58" s="371">
        <f t="shared" si="6"/>
        <v>4450</v>
      </c>
      <c r="H58" s="371">
        <f t="shared" si="6"/>
        <v>4450</v>
      </c>
      <c r="I58" s="371">
        <f t="shared" si="6"/>
        <v>4450</v>
      </c>
      <c r="J58" s="371">
        <f t="shared" si="6"/>
        <v>4450</v>
      </c>
      <c r="K58" s="371">
        <f t="shared" si="6"/>
        <v>4450</v>
      </c>
      <c r="L58" s="371">
        <f t="shared" si="6"/>
        <v>4700</v>
      </c>
      <c r="M58" s="371">
        <f t="shared" si="6"/>
        <v>4700</v>
      </c>
      <c r="N58" s="371">
        <f t="shared" si="6"/>
        <v>4950</v>
      </c>
      <c r="O58" s="371">
        <f t="shared" si="6"/>
        <v>4950</v>
      </c>
      <c r="P58" s="372">
        <f t="shared" si="6"/>
        <v>4595.8333333333339</v>
      </c>
    </row>
    <row r="59" spans="1:16" outlineLevel="2" x14ac:dyDescent="0.25">
      <c r="A59" s="38" t="s">
        <v>420</v>
      </c>
      <c r="B59" s="385">
        <v>25151</v>
      </c>
      <c r="C59" s="77" t="s">
        <v>83</v>
      </c>
      <c r="D59" s="386">
        <v>6000</v>
      </c>
      <c r="E59" s="386">
        <v>6000</v>
      </c>
      <c r="F59" s="386">
        <v>6000</v>
      </c>
      <c r="G59" s="386">
        <v>6000</v>
      </c>
      <c r="H59" s="386">
        <v>6000</v>
      </c>
      <c r="I59" s="386">
        <v>6000</v>
      </c>
      <c r="J59" s="386">
        <v>6000</v>
      </c>
      <c r="K59" s="386">
        <v>6000</v>
      </c>
      <c r="L59" s="386">
        <v>6000</v>
      </c>
      <c r="M59" s="386">
        <v>6000</v>
      </c>
      <c r="N59" s="386">
        <v>6000</v>
      </c>
      <c r="O59" s="386">
        <v>6000</v>
      </c>
      <c r="P59" s="387">
        <v>6000</v>
      </c>
    </row>
    <row r="60" spans="1:16" outlineLevel="2" x14ac:dyDescent="0.25">
      <c r="A60" s="36" t="s">
        <v>420</v>
      </c>
      <c r="B60" s="7">
        <v>25178</v>
      </c>
      <c r="C60" s="5" t="s">
        <v>17</v>
      </c>
      <c r="D60" s="104" t="s">
        <v>145</v>
      </c>
      <c r="E60" s="104" t="s">
        <v>145</v>
      </c>
      <c r="F60" s="104" t="s">
        <v>145</v>
      </c>
      <c r="G60" s="104" t="s">
        <v>145</v>
      </c>
      <c r="H60" s="104" t="s">
        <v>145</v>
      </c>
      <c r="I60" s="104" t="s">
        <v>145</v>
      </c>
      <c r="J60" s="104" t="s">
        <v>145</v>
      </c>
      <c r="K60" s="104" t="s">
        <v>145</v>
      </c>
      <c r="L60" s="104" t="s">
        <v>145</v>
      </c>
      <c r="M60" s="104" t="s">
        <v>145</v>
      </c>
      <c r="N60" s="104" t="s">
        <v>145</v>
      </c>
      <c r="O60" s="104" t="s">
        <v>145</v>
      </c>
      <c r="P60" s="105" t="s">
        <v>145</v>
      </c>
    </row>
    <row r="61" spans="1:16" outlineLevel="2" x14ac:dyDescent="0.25">
      <c r="A61" s="36" t="s">
        <v>420</v>
      </c>
      <c r="B61" s="7">
        <v>25181</v>
      </c>
      <c r="C61" s="5" t="s">
        <v>82</v>
      </c>
      <c r="D61" s="104">
        <v>5300</v>
      </c>
      <c r="E61" s="104">
        <v>5000</v>
      </c>
      <c r="F61" s="104">
        <v>4800</v>
      </c>
      <c r="G61" s="104">
        <v>4500</v>
      </c>
      <c r="H61" s="104">
        <v>4300</v>
      </c>
      <c r="I61" s="104">
        <v>4200</v>
      </c>
      <c r="J61" s="104">
        <v>4000</v>
      </c>
      <c r="K61" s="104">
        <v>3800</v>
      </c>
      <c r="L61" s="104">
        <v>3800</v>
      </c>
      <c r="M61" s="104">
        <v>4300</v>
      </c>
      <c r="N61" s="104">
        <v>4400</v>
      </c>
      <c r="O61" s="104">
        <v>5200</v>
      </c>
      <c r="P61" s="105">
        <v>4466.666666666667</v>
      </c>
    </row>
    <row r="62" spans="1:16" outlineLevel="2" x14ac:dyDescent="0.25">
      <c r="A62" s="36" t="s">
        <v>420</v>
      </c>
      <c r="B62" s="7">
        <v>25279</v>
      </c>
      <c r="C62" s="5" t="s">
        <v>78</v>
      </c>
      <c r="D62" s="104" t="s">
        <v>145</v>
      </c>
      <c r="E62" s="104" t="s">
        <v>145</v>
      </c>
      <c r="F62" s="104" t="s">
        <v>145</v>
      </c>
      <c r="G62" s="104" t="s">
        <v>145</v>
      </c>
      <c r="H62" s="104" t="s">
        <v>145</v>
      </c>
      <c r="I62" s="104" t="s">
        <v>145</v>
      </c>
      <c r="J62" s="104" t="s">
        <v>145</v>
      </c>
      <c r="K62" s="104" t="s">
        <v>145</v>
      </c>
      <c r="L62" s="104" t="s">
        <v>145</v>
      </c>
      <c r="M62" s="104" t="s">
        <v>145</v>
      </c>
      <c r="N62" s="104" t="s">
        <v>145</v>
      </c>
      <c r="O62" s="104" t="s">
        <v>145</v>
      </c>
      <c r="P62" s="105" t="s">
        <v>145</v>
      </c>
    </row>
    <row r="63" spans="1:16" outlineLevel="2" x14ac:dyDescent="0.25">
      <c r="A63" s="36" t="s">
        <v>420</v>
      </c>
      <c r="B63" s="7">
        <v>25281</v>
      </c>
      <c r="C63" s="5" t="s">
        <v>77</v>
      </c>
      <c r="D63" s="104">
        <v>4600</v>
      </c>
      <c r="E63" s="104">
        <v>4600</v>
      </c>
      <c r="F63" s="104">
        <v>4600</v>
      </c>
      <c r="G63" s="104">
        <v>4600</v>
      </c>
      <c r="H63" s="104">
        <v>4600</v>
      </c>
      <c r="I63" s="104">
        <v>4600</v>
      </c>
      <c r="J63" s="104">
        <v>4600</v>
      </c>
      <c r="K63" s="104">
        <v>4600</v>
      </c>
      <c r="L63" s="104">
        <v>4600</v>
      </c>
      <c r="M63" s="104">
        <v>4600</v>
      </c>
      <c r="N63" s="104">
        <v>4600</v>
      </c>
      <c r="O63" s="104">
        <v>4600</v>
      </c>
      <c r="P63" s="105">
        <v>4600</v>
      </c>
    </row>
    <row r="64" spans="1:16" outlineLevel="2" x14ac:dyDescent="0.25">
      <c r="A64" s="36" t="s">
        <v>420</v>
      </c>
      <c r="B64" s="7">
        <v>25335</v>
      </c>
      <c r="C64" s="5" t="s">
        <v>81</v>
      </c>
      <c r="D64" s="104">
        <v>4400</v>
      </c>
      <c r="E64" s="104">
        <v>4300</v>
      </c>
      <c r="F64" s="104">
        <v>4400</v>
      </c>
      <c r="G64" s="104">
        <v>4200</v>
      </c>
      <c r="H64" s="104">
        <v>4400</v>
      </c>
      <c r="I64" s="104">
        <v>4500</v>
      </c>
      <c r="J64" s="104">
        <v>4600</v>
      </c>
      <c r="K64" s="104">
        <v>4700</v>
      </c>
      <c r="L64" s="104">
        <v>4700</v>
      </c>
      <c r="M64" s="104">
        <v>4700</v>
      </c>
      <c r="N64" s="104">
        <v>4700</v>
      </c>
      <c r="O64" s="104">
        <v>4700</v>
      </c>
      <c r="P64" s="105">
        <v>4525</v>
      </c>
    </row>
    <row r="65" spans="1:16" outlineLevel="2" x14ac:dyDescent="0.25">
      <c r="A65" s="36" t="s">
        <v>420</v>
      </c>
      <c r="B65" s="7">
        <v>25339</v>
      </c>
      <c r="C65" s="5" t="s">
        <v>80</v>
      </c>
      <c r="D65" s="104">
        <v>4500</v>
      </c>
      <c r="E65" s="104">
        <v>4500</v>
      </c>
      <c r="F65" s="104">
        <v>4500</v>
      </c>
      <c r="G65" s="104">
        <v>4500</v>
      </c>
      <c r="H65" s="104">
        <v>4500</v>
      </c>
      <c r="I65" s="104">
        <v>4500</v>
      </c>
      <c r="J65" s="104">
        <v>4500</v>
      </c>
      <c r="K65" s="104">
        <v>4500</v>
      </c>
      <c r="L65" s="104">
        <v>4500</v>
      </c>
      <c r="M65" s="104">
        <v>4500</v>
      </c>
      <c r="N65" s="104">
        <v>4500</v>
      </c>
      <c r="O65" s="104">
        <v>4500</v>
      </c>
      <c r="P65" s="105">
        <v>4500</v>
      </c>
    </row>
    <row r="66" spans="1:16" outlineLevel="2" x14ac:dyDescent="0.25">
      <c r="A66" s="36" t="s">
        <v>420</v>
      </c>
      <c r="B66" s="7">
        <v>25594</v>
      </c>
      <c r="C66" s="5" t="s">
        <v>16</v>
      </c>
      <c r="D66" s="104">
        <v>4500</v>
      </c>
      <c r="E66" s="104">
        <v>4700</v>
      </c>
      <c r="F66" s="104">
        <v>4300</v>
      </c>
      <c r="G66" s="104">
        <v>4500</v>
      </c>
      <c r="H66" s="104">
        <v>4650</v>
      </c>
      <c r="I66" s="104">
        <v>4800</v>
      </c>
      <c r="J66" s="104">
        <v>4750</v>
      </c>
      <c r="K66" s="104">
        <v>4600</v>
      </c>
      <c r="L66" s="104">
        <v>4520</v>
      </c>
      <c r="M66" s="104">
        <v>4700</v>
      </c>
      <c r="N66" s="104">
        <v>4800</v>
      </c>
      <c r="O66" s="104">
        <v>4850</v>
      </c>
      <c r="P66" s="105">
        <v>4639.166666666667</v>
      </c>
    </row>
    <row r="67" spans="1:16" outlineLevel="2" x14ac:dyDescent="0.25">
      <c r="A67" s="36" t="s">
        <v>420</v>
      </c>
      <c r="B67" s="7">
        <v>25841</v>
      </c>
      <c r="C67" s="5" t="s">
        <v>15</v>
      </c>
      <c r="D67" s="104">
        <v>5600</v>
      </c>
      <c r="E67" s="104">
        <v>5300</v>
      </c>
      <c r="F67" s="104">
        <v>5250</v>
      </c>
      <c r="G67" s="104">
        <v>5100</v>
      </c>
      <c r="H67" s="104">
        <v>5000</v>
      </c>
      <c r="I67" s="104">
        <v>4900</v>
      </c>
      <c r="J67" s="104">
        <v>4700</v>
      </c>
      <c r="K67" s="104">
        <v>4650</v>
      </c>
      <c r="L67" s="104">
        <v>4500</v>
      </c>
      <c r="M67" s="104">
        <v>4600</v>
      </c>
      <c r="N67" s="104">
        <v>4750</v>
      </c>
      <c r="O67" s="104">
        <v>5300</v>
      </c>
      <c r="P67" s="105">
        <v>4970.833333333333</v>
      </c>
    </row>
    <row r="68" spans="1:16" ht="15.75" outlineLevel="2" thickBot="1" x14ac:dyDescent="0.3">
      <c r="A68" s="55" t="s">
        <v>420</v>
      </c>
      <c r="B68" s="382">
        <v>25845</v>
      </c>
      <c r="C68" s="95" t="s">
        <v>79</v>
      </c>
      <c r="D68" s="383">
        <v>5150</v>
      </c>
      <c r="E68" s="383">
        <v>5240</v>
      </c>
      <c r="F68" s="383">
        <v>4850</v>
      </c>
      <c r="G68" s="383">
        <v>4700</v>
      </c>
      <c r="H68" s="383">
        <v>4500</v>
      </c>
      <c r="I68" s="383">
        <v>4125</v>
      </c>
      <c r="J68" s="383">
        <v>4075</v>
      </c>
      <c r="K68" s="383">
        <v>4950</v>
      </c>
      <c r="L68" s="383">
        <v>4582</v>
      </c>
      <c r="M68" s="383">
        <v>4320</v>
      </c>
      <c r="N68" s="383">
        <v>4800</v>
      </c>
      <c r="O68" s="383">
        <v>5100</v>
      </c>
      <c r="P68" s="384">
        <v>4699.333333333333</v>
      </c>
    </row>
    <row r="69" spans="1:16" ht="15.75" outlineLevel="1" thickBot="1" x14ac:dyDescent="0.3">
      <c r="A69" s="388" t="s">
        <v>659</v>
      </c>
      <c r="B69" s="389"/>
      <c r="C69" s="371"/>
      <c r="D69" s="371">
        <f t="shared" ref="D69:P69" si="7">SUBTOTAL(1,D59:D68)</f>
        <v>5006.25</v>
      </c>
      <c r="E69" s="371">
        <f t="shared" si="7"/>
        <v>4955</v>
      </c>
      <c r="F69" s="371">
        <f t="shared" si="7"/>
        <v>4837.5</v>
      </c>
      <c r="G69" s="371">
        <f t="shared" si="7"/>
        <v>4762.5</v>
      </c>
      <c r="H69" s="371">
        <f t="shared" si="7"/>
        <v>4743.75</v>
      </c>
      <c r="I69" s="371">
        <f t="shared" si="7"/>
        <v>4703.125</v>
      </c>
      <c r="J69" s="371">
        <f t="shared" si="7"/>
        <v>4653.125</v>
      </c>
      <c r="K69" s="371">
        <f t="shared" si="7"/>
        <v>4725</v>
      </c>
      <c r="L69" s="371">
        <f t="shared" si="7"/>
        <v>4650.25</v>
      </c>
      <c r="M69" s="371">
        <f t="shared" si="7"/>
        <v>4715</v>
      </c>
      <c r="N69" s="371">
        <f t="shared" si="7"/>
        <v>4818.75</v>
      </c>
      <c r="O69" s="371">
        <f t="shared" si="7"/>
        <v>5031.25</v>
      </c>
      <c r="P69" s="372">
        <f t="shared" si="7"/>
        <v>4800.1250000000009</v>
      </c>
    </row>
    <row r="70" spans="1:16" outlineLevel="2" x14ac:dyDescent="0.25">
      <c r="A70" s="38" t="s">
        <v>422</v>
      </c>
      <c r="B70" s="385">
        <v>25258</v>
      </c>
      <c r="C70" s="77" t="s">
        <v>76</v>
      </c>
      <c r="D70" s="386">
        <v>4200</v>
      </c>
      <c r="E70" s="386">
        <v>4200</v>
      </c>
      <c r="F70" s="386">
        <v>4000</v>
      </c>
      <c r="G70" s="386">
        <v>4000</v>
      </c>
      <c r="H70" s="386">
        <v>4200</v>
      </c>
      <c r="I70" s="386">
        <v>4200</v>
      </c>
      <c r="J70" s="386">
        <v>4200</v>
      </c>
      <c r="K70" s="386">
        <v>4200</v>
      </c>
      <c r="L70" s="386">
        <v>4200</v>
      </c>
      <c r="M70" s="386">
        <v>4200</v>
      </c>
      <c r="N70" s="386">
        <v>4200</v>
      </c>
      <c r="O70" s="386">
        <v>4500</v>
      </c>
      <c r="P70" s="387">
        <v>4191.666666666667</v>
      </c>
    </row>
    <row r="71" spans="1:16" outlineLevel="2" x14ac:dyDescent="0.25">
      <c r="A71" s="36" t="s">
        <v>422</v>
      </c>
      <c r="B71" s="7">
        <v>25394</v>
      </c>
      <c r="C71" s="5" t="s">
        <v>75</v>
      </c>
      <c r="D71" s="104">
        <v>5000</v>
      </c>
      <c r="E71" s="104">
        <v>5000</v>
      </c>
      <c r="F71" s="104">
        <v>5000</v>
      </c>
      <c r="G71" s="104">
        <v>5000</v>
      </c>
      <c r="H71" s="104">
        <v>5000</v>
      </c>
      <c r="I71" s="104">
        <v>5000</v>
      </c>
      <c r="J71" s="104">
        <v>5000</v>
      </c>
      <c r="K71" s="104">
        <v>5000</v>
      </c>
      <c r="L71" s="104">
        <v>5000</v>
      </c>
      <c r="M71" s="104">
        <v>5500</v>
      </c>
      <c r="N71" s="104">
        <v>6000</v>
      </c>
      <c r="O71" s="104">
        <v>6500</v>
      </c>
      <c r="P71" s="105">
        <v>5250</v>
      </c>
    </row>
    <row r="72" spans="1:16" outlineLevel="2" x14ac:dyDescent="0.25">
      <c r="A72" s="36" t="s">
        <v>422</v>
      </c>
      <c r="B72" s="7">
        <v>25513</v>
      </c>
      <c r="C72" s="5" t="s">
        <v>74</v>
      </c>
      <c r="D72" s="104">
        <v>4500</v>
      </c>
      <c r="E72" s="104">
        <v>4600</v>
      </c>
      <c r="F72" s="104">
        <v>4600</v>
      </c>
      <c r="G72" s="104">
        <v>4600</v>
      </c>
      <c r="H72" s="104">
        <v>4600</v>
      </c>
      <c r="I72" s="104">
        <v>4500</v>
      </c>
      <c r="J72" s="104">
        <v>4600</v>
      </c>
      <c r="K72" s="104">
        <v>4700</v>
      </c>
      <c r="L72" s="104">
        <v>4700</v>
      </c>
      <c r="M72" s="104">
        <v>4700</v>
      </c>
      <c r="N72" s="104">
        <v>4700</v>
      </c>
      <c r="O72" s="104">
        <v>4700</v>
      </c>
      <c r="P72" s="105">
        <v>4625</v>
      </c>
    </row>
    <row r="73" spans="1:16" outlineLevel="2" x14ac:dyDescent="0.25">
      <c r="A73" s="36" t="s">
        <v>422</v>
      </c>
      <c r="B73" s="7">
        <v>25518</v>
      </c>
      <c r="C73" s="5" t="s">
        <v>73</v>
      </c>
      <c r="D73" s="104">
        <v>7200</v>
      </c>
      <c r="E73" s="104">
        <v>7200</v>
      </c>
      <c r="F73" s="104">
        <v>7200</v>
      </c>
      <c r="G73" s="104">
        <v>7200</v>
      </c>
      <c r="H73" s="104">
        <v>7200</v>
      </c>
      <c r="I73" s="104">
        <v>7200</v>
      </c>
      <c r="J73" s="104">
        <v>7200</v>
      </c>
      <c r="K73" s="104">
        <v>7200</v>
      </c>
      <c r="L73" s="104">
        <v>7200</v>
      </c>
      <c r="M73" s="104">
        <v>7200</v>
      </c>
      <c r="N73" s="104">
        <v>7200</v>
      </c>
      <c r="O73" s="104">
        <v>7200</v>
      </c>
      <c r="P73" s="105">
        <v>7200</v>
      </c>
    </row>
    <row r="74" spans="1:16" outlineLevel="2" x14ac:dyDescent="0.25">
      <c r="A74" s="36" t="s">
        <v>422</v>
      </c>
      <c r="B74" s="7">
        <v>25653</v>
      </c>
      <c r="C74" s="5" t="s">
        <v>72</v>
      </c>
      <c r="D74" s="104" t="s">
        <v>145</v>
      </c>
      <c r="E74" s="104" t="s">
        <v>145</v>
      </c>
      <c r="F74" s="104" t="s">
        <v>145</v>
      </c>
      <c r="G74" s="104" t="s">
        <v>145</v>
      </c>
      <c r="H74" s="104" t="s">
        <v>145</v>
      </c>
      <c r="I74" s="104" t="s">
        <v>145</v>
      </c>
      <c r="J74" s="104" t="s">
        <v>145</v>
      </c>
      <c r="K74" s="104" t="s">
        <v>145</v>
      </c>
      <c r="L74" s="104" t="s">
        <v>145</v>
      </c>
      <c r="M74" s="104" t="s">
        <v>145</v>
      </c>
      <c r="N74" s="104" t="s">
        <v>145</v>
      </c>
      <c r="O74" s="104" t="s">
        <v>145</v>
      </c>
      <c r="P74" s="105" t="s">
        <v>145</v>
      </c>
    </row>
    <row r="75" spans="1:16" outlineLevel="2" x14ac:dyDescent="0.25">
      <c r="A75" s="36" t="s">
        <v>422</v>
      </c>
      <c r="B75" s="7">
        <v>25823</v>
      </c>
      <c r="C75" s="5" t="s">
        <v>71</v>
      </c>
      <c r="D75" s="104">
        <v>8000</v>
      </c>
      <c r="E75" s="104">
        <v>8000</v>
      </c>
      <c r="F75" s="104">
        <v>8000</v>
      </c>
      <c r="G75" s="104">
        <v>8000</v>
      </c>
      <c r="H75" s="104">
        <v>8000</v>
      </c>
      <c r="I75" s="104">
        <v>8000</v>
      </c>
      <c r="J75" s="104">
        <v>8000</v>
      </c>
      <c r="K75" s="104">
        <v>8000</v>
      </c>
      <c r="L75" s="104">
        <v>8000</v>
      </c>
      <c r="M75" s="104">
        <v>8000</v>
      </c>
      <c r="N75" s="104">
        <v>8000</v>
      </c>
      <c r="O75" s="104">
        <v>8000</v>
      </c>
      <c r="P75" s="105">
        <v>8000</v>
      </c>
    </row>
    <row r="76" spans="1:16" outlineLevel="2" x14ac:dyDescent="0.25">
      <c r="A76" s="36" t="s">
        <v>422</v>
      </c>
      <c r="B76" s="7">
        <v>25871</v>
      </c>
      <c r="C76" s="5" t="s">
        <v>70</v>
      </c>
      <c r="D76" s="104">
        <v>4500</v>
      </c>
      <c r="E76" s="104">
        <v>4500</v>
      </c>
      <c r="F76" s="104">
        <v>4500</v>
      </c>
      <c r="G76" s="104">
        <v>4500</v>
      </c>
      <c r="H76" s="104">
        <v>4500</v>
      </c>
      <c r="I76" s="104">
        <v>4500</v>
      </c>
      <c r="J76" s="104">
        <v>4500</v>
      </c>
      <c r="K76" s="104">
        <v>4500</v>
      </c>
      <c r="L76" s="104">
        <v>4500</v>
      </c>
      <c r="M76" s="104">
        <v>4500</v>
      </c>
      <c r="N76" s="104">
        <v>4500</v>
      </c>
      <c r="O76" s="104">
        <v>4500</v>
      </c>
      <c r="P76" s="105">
        <v>4500</v>
      </c>
    </row>
    <row r="77" spans="1:16" ht="15.75" outlineLevel="2" thickBot="1" x14ac:dyDescent="0.3">
      <c r="A77" s="55" t="s">
        <v>422</v>
      </c>
      <c r="B77" s="382">
        <v>25885</v>
      </c>
      <c r="C77" s="95" t="s">
        <v>14</v>
      </c>
      <c r="D77" s="383">
        <v>4900</v>
      </c>
      <c r="E77" s="383">
        <v>4900</v>
      </c>
      <c r="F77" s="383">
        <v>4900</v>
      </c>
      <c r="G77" s="383">
        <v>5000</v>
      </c>
      <c r="H77" s="383">
        <v>5200</v>
      </c>
      <c r="I77" s="383">
        <v>4800</v>
      </c>
      <c r="J77" s="383">
        <v>4900</v>
      </c>
      <c r="K77" s="383">
        <v>4500</v>
      </c>
      <c r="L77" s="383">
        <v>4800</v>
      </c>
      <c r="M77" s="383">
        <v>4600</v>
      </c>
      <c r="N77" s="383">
        <v>4500</v>
      </c>
      <c r="O77" s="383">
        <v>4500</v>
      </c>
      <c r="P77" s="384">
        <v>4791.666666666667</v>
      </c>
    </row>
    <row r="78" spans="1:16" ht="15.75" outlineLevel="1" thickBot="1" x14ac:dyDescent="0.3">
      <c r="A78" s="388" t="s">
        <v>660</v>
      </c>
      <c r="B78" s="389"/>
      <c r="C78" s="371"/>
      <c r="D78" s="371">
        <f t="shared" ref="D78:P78" si="8">SUBTOTAL(1,D70:D77)</f>
        <v>5471.4285714285716</v>
      </c>
      <c r="E78" s="371">
        <f t="shared" si="8"/>
        <v>5485.7142857142853</v>
      </c>
      <c r="F78" s="371">
        <f t="shared" si="8"/>
        <v>5457.1428571428569</v>
      </c>
      <c r="G78" s="371">
        <f t="shared" si="8"/>
        <v>5471.4285714285716</v>
      </c>
      <c r="H78" s="371">
        <f t="shared" si="8"/>
        <v>5528.5714285714284</v>
      </c>
      <c r="I78" s="371">
        <f t="shared" si="8"/>
        <v>5457.1428571428569</v>
      </c>
      <c r="J78" s="371">
        <f t="shared" si="8"/>
        <v>5485.7142857142853</v>
      </c>
      <c r="K78" s="371">
        <f t="shared" si="8"/>
        <v>5442.8571428571431</v>
      </c>
      <c r="L78" s="371">
        <f t="shared" si="8"/>
        <v>5485.7142857142853</v>
      </c>
      <c r="M78" s="371">
        <f t="shared" si="8"/>
        <v>5528.5714285714284</v>
      </c>
      <c r="N78" s="371">
        <f t="shared" si="8"/>
        <v>5585.7142857142853</v>
      </c>
      <c r="O78" s="371">
        <f t="shared" si="8"/>
        <v>5700</v>
      </c>
      <c r="P78" s="372">
        <f t="shared" si="8"/>
        <v>5508.3333333333339</v>
      </c>
    </row>
    <row r="79" spans="1:16" outlineLevel="2" x14ac:dyDescent="0.25">
      <c r="A79" s="38" t="s">
        <v>418</v>
      </c>
      <c r="B79" s="385">
        <v>25126</v>
      </c>
      <c r="C79" s="77" t="s">
        <v>60</v>
      </c>
      <c r="D79" s="386">
        <v>4600</v>
      </c>
      <c r="E79" s="386">
        <v>4600</v>
      </c>
      <c r="F79" s="386">
        <v>4450</v>
      </c>
      <c r="G79" s="386">
        <v>4400</v>
      </c>
      <c r="H79" s="386">
        <v>4350</v>
      </c>
      <c r="I79" s="386">
        <v>4350</v>
      </c>
      <c r="J79" s="386">
        <v>4350</v>
      </c>
      <c r="K79" s="386">
        <v>4400</v>
      </c>
      <c r="L79" s="386">
        <v>4450</v>
      </c>
      <c r="M79" s="386">
        <v>4450</v>
      </c>
      <c r="N79" s="386">
        <v>4400</v>
      </c>
      <c r="O79" s="386" t="s">
        <v>145</v>
      </c>
      <c r="P79" s="387">
        <v>4436.363636363636</v>
      </c>
    </row>
    <row r="80" spans="1:16" outlineLevel="2" x14ac:dyDescent="0.25">
      <c r="A80" s="36" t="s">
        <v>418</v>
      </c>
      <c r="B80" s="7">
        <v>25175</v>
      </c>
      <c r="C80" s="5" t="s">
        <v>61</v>
      </c>
      <c r="D80" s="104" t="s">
        <v>145</v>
      </c>
      <c r="E80" s="104" t="s">
        <v>145</v>
      </c>
      <c r="F80" s="104" t="s">
        <v>145</v>
      </c>
      <c r="G80" s="104" t="s">
        <v>145</v>
      </c>
      <c r="H80" s="104" t="s">
        <v>145</v>
      </c>
      <c r="I80" s="104" t="s">
        <v>145</v>
      </c>
      <c r="J80" s="104" t="s">
        <v>145</v>
      </c>
      <c r="K80" s="104" t="s">
        <v>145</v>
      </c>
      <c r="L80" s="104" t="s">
        <v>145</v>
      </c>
      <c r="M80" s="104" t="s">
        <v>145</v>
      </c>
      <c r="N80" s="104" t="s">
        <v>145</v>
      </c>
      <c r="O80" s="104" t="s">
        <v>145</v>
      </c>
      <c r="P80" s="105" t="s">
        <v>145</v>
      </c>
    </row>
    <row r="81" spans="1:16" outlineLevel="2" x14ac:dyDescent="0.25">
      <c r="A81" s="36" t="s">
        <v>418</v>
      </c>
      <c r="B81" s="7">
        <v>25200</v>
      </c>
      <c r="C81" s="5" t="s">
        <v>62</v>
      </c>
      <c r="D81" s="104" t="s">
        <v>145</v>
      </c>
      <c r="E81" s="104" t="s">
        <v>145</v>
      </c>
      <c r="F81" s="104" t="s">
        <v>145</v>
      </c>
      <c r="G81" s="104" t="s">
        <v>145</v>
      </c>
      <c r="H81" s="104" t="s">
        <v>145</v>
      </c>
      <c r="I81" s="104" t="s">
        <v>145</v>
      </c>
      <c r="J81" s="104" t="s">
        <v>145</v>
      </c>
      <c r="K81" s="104" t="s">
        <v>145</v>
      </c>
      <c r="L81" s="104" t="s">
        <v>145</v>
      </c>
      <c r="M81" s="104" t="s">
        <v>145</v>
      </c>
      <c r="N81" s="104" t="s">
        <v>145</v>
      </c>
      <c r="O81" s="104" t="s">
        <v>145</v>
      </c>
      <c r="P81" s="105" t="s">
        <v>145</v>
      </c>
    </row>
    <row r="82" spans="1:16" outlineLevel="2" x14ac:dyDescent="0.25">
      <c r="A82" s="36" t="s">
        <v>418</v>
      </c>
      <c r="B82" s="7">
        <v>25214</v>
      </c>
      <c r="C82" s="5" t="s">
        <v>63</v>
      </c>
      <c r="D82" s="104">
        <v>5000</v>
      </c>
      <c r="E82" s="104">
        <v>5000</v>
      </c>
      <c r="F82" s="104">
        <v>5000</v>
      </c>
      <c r="G82" s="104">
        <v>5000</v>
      </c>
      <c r="H82" s="104">
        <v>5000</v>
      </c>
      <c r="I82" s="104">
        <v>5000</v>
      </c>
      <c r="J82" s="104">
        <v>5000</v>
      </c>
      <c r="K82" s="104">
        <v>5000</v>
      </c>
      <c r="L82" s="104">
        <v>5000</v>
      </c>
      <c r="M82" s="104">
        <v>5000</v>
      </c>
      <c r="N82" s="104">
        <v>5000</v>
      </c>
      <c r="O82" s="104">
        <v>6000</v>
      </c>
      <c r="P82" s="105">
        <v>5083.333333333333</v>
      </c>
    </row>
    <row r="83" spans="1:16" outlineLevel="2" x14ac:dyDescent="0.25">
      <c r="A83" s="36" t="s">
        <v>418</v>
      </c>
      <c r="B83" s="7">
        <v>25295</v>
      </c>
      <c r="C83" s="5" t="s">
        <v>64</v>
      </c>
      <c r="D83" s="104" t="s">
        <v>145</v>
      </c>
      <c r="E83" s="104" t="s">
        <v>145</v>
      </c>
      <c r="F83" s="104" t="s">
        <v>145</v>
      </c>
      <c r="G83" s="104" t="s">
        <v>145</v>
      </c>
      <c r="H83" s="104" t="s">
        <v>145</v>
      </c>
      <c r="I83" s="104" t="s">
        <v>145</v>
      </c>
      <c r="J83" s="104" t="s">
        <v>145</v>
      </c>
      <c r="K83" s="104" t="s">
        <v>145</v>
      </c>
      <c r="L83" s="104" t="s">
        <v>145</v>
      </c>
      <c r="M83" s="104" t="s">
        <v>145</v>
      </c>
      <c r="N83" s="104" t="s">
        <v>145</v>
      </c>
      <c r="O83" s="104" t="s">
        <v>145</v>
      </c>
      <c r="P83" s="105" t="s">
        <v>145</v>
      </c>
    </row>
    <row r="84" spans="1:16" outlineLevel="2" x14ac:dyDescent="0.25">
      <c r="A84" s="36" t="s">
        <v>418</v>
      </c>
      <c r="B84" s="7">
        <v>25486</v>
      </c>
      <c r="C84" s="5" t="s">
        <v>65</v>
      </c>
      <c r="D84" s="104">
        <v>5000</v>
      </c>
      <c r="E84" s="104">
        <v>5000</v>
      </c>
      <c r="F84" s="104">
        <v>5000</v>
      </c>
      <c r="G84" s="104">
        <v>5000</v>
      </c>
      <c r="H84" s="104">
        <v>5000</v>
      </c>
      <c r="I84" s="104">
        <v>5000</v>
      </c>
      <c r="J84" s="104">
        <v>5000</v>
      </c>
      <c r="K84" s="104">
        <v>5000</v>
      </c>
      <c r="L84" s="104">
        <v>5000</v>
      </c>
      <c r="M84" s="104">
        <v>5000</v>
      </c>
      <c r="N84" s="104">
        <v>5000</v>
      </c>
      <c r="O84" s="104">
        <v>5000</v>
      </c>
      <c r="P84" s="105">
        <v>5000</v>
      </c>
    </row>
    <row r="85" spans="1:16" outlineLevel="2" x14ac:dyDescent="0.25">
      <c r="A85" s="36" t="s">
        <v>418</v>
      </c>
      <c r="B85" s="7">
        <v>25758</v>
      </c>
      <c r="C85" s="5" t="s">
        <v>66</v>
      </c>
      <c r="D85" s="104">
        <v>3600</v>
      </c>
      <c r="E85" s="104">
        <v>3600</v>
      </c>
      <c r="F85" s="104">
        <v>3600</v>
      </c>
      <c r="G85" s="104">
        <v>3600</v>
      </c>
      <c r="H85" s="104">
        <v>3600</v>
      </c>
      <c r="I85" s="104">
        <v>3600</v>
      </c>
      <c r="J85" s="104">
        <v>3600</v>
      </c>
      <c r="K85" s="104">
        <v>3600</v>
      </c>
      <c r="L85" s="104">
        <v>3600</v>
      </c>
      <c r="M85" s="104">
        <v>3600</v>
      </c>
      <c r="N85" s="104">
        <v>3600</v>
      </c>
      <c r="O85" s="104">
        <v>3600</v>
      </c>
      <c r="P85" s="105">
        <v>3600</v>
      </c>
    </row>
    <row r="86" spans="1:16" outlineLevel="2" x14ac:dyDescent="0.25">
      <c r="A86" s="36" t="s">
        <v>418</v>
      </c>
      <c r="B86" s="7">
        <v>25785</v>
      </c>
      <c r="C86" s="5" t="s">
        <v>67</v>
      </c>
      <c r="D86" s="104" t="s">
        <v>145</v>
      </c>
      <c r="E86" s="104" t="s">
        <v>145</v>
      </c>
      <c r="F86" s="104" t="s">
        <v>145</v>
      </c>
      <c r="G86" s="104" t="s">
        <v>145</v>
      </c>
      <c r="H86" s="104" t="s">
        <v>145</v>
      </c>
      <c r="I86" s="104" t="s">
        <v>145</v>
      </c>
      <c r="J86" s="104" t="s">
        <v>145</v>
      </c>
      <c r="K86" s="104" t="s">
        <v>145</v>
      </c>
      <c r="L86" s="104" t="s">
        <v>145</v>
      </c>
      <c r="M86" s="104" t="s">
        <v>145</v>
      </c>
      <c r="N86" s="104" t="s">
        <v>145</v>
      </c>
      <c r="O86" s="104" t="s">
        <v>145</v>
      </c>
      <c r="P86" s="105" t="s">
        <v>145</v>
      </c>
    </row>
    <row r="87" spans="1:16" outlineLevel="2" x14ac:dyDescent="0.25">
      <c r="A87" s="36" t="s">
        <v>418</v>
      </c>
      <c r="B87" s="7">
        <v>25799</v>
      </c>
      <c r="C87" s="5" t="s">
        <v>68</v>
      </c>
      <c r="D87" s="104">
        <v>4500</v>
      </c>
      <c r="E87" s="104">
        <v>4400</v>
      </c>
      <c r="F87" s="104">
        <v>4400</v>
      </c>
      <c r="G87" s="104">
        <v>4280</v>
      </c>
      <c r="H87" s="104">
        <v>4300</v>
      </c>
      <c r="I87" s="104">
        <v>4300</v>
      </c>
      <c r="J87" s="104">
        <v>4300</v>
      </c>
      <c r="K87" s="104">
        <v>4300</v>
      </c>
      <c r="L87" s="104">
        <v>4350</v>
      </c>
      <c r="M87" s="104">
        <v>4300</v>
      </c>
      <c r="N87" s="104">
        <v>4300</v>
      </c>
      <c r="O87" s="104">
        <v>4400</v>
      </c>
      <c r="P87" s="105">
        <v>4344.166666666667</v>
      </c>
    </row>
    <row r="88" spans="1:16" outlineLevel="2" x14ac:dyDescent="0.25">
      <c r="A88" s="36" t="s">
        <v>418</v>
      </c>
      <c r="B88" s="7">
        <v>25817</v>
      </c>
      <c r="C88" s="5" t="s">
        <v>13</v>
      </c>
      <c r="D88" s="104">
        <v>6800</v>
      </c>
      <c r="E88" s="104">
        <v>6800</v>
      </c>
      <c r="F88" s="104">
        <v>6800</v>
      </c>
      <c r="G88" s="104">
        <v>6100</v>
      </c>
      <c r="H88" s="104">
        <v>6100</v>
      </c>
      <c r="I88" s="104">
        <v>6100</v>
      </c>
      <c r="J88" s="104">
        <v>5800</v>
      </c>
      <c r="K88" s="104">
        <v>5800</v>
      </c>
      <c r="L88" s="104">
        <v>6000</v>
      </c>
      <c r="M88" s="104">
        <v>6200</v>
      </c>
      <c r="N88" s="104">
        <v>6800</v>
      </c>
      <c r="O88" s="104">
        <v>6800</v>
      </c>
      <c r="P88" s="105">
        <v>6341.666666666667</v>
      </c>
    </row>
    <row r="89" spans="1:16" ht="15.75" outlineLevel="2" thickBot="1" x14ac:dyDescent="0.3">
      <c r="A89" s="55" t="s">
        <v>418</v>
      </c>
      <c r="B89" s="382">
        <v>25899</v>
      </c>
      <c r="C89" s="95" t="s">
        <v>69</v>
      </c>
      <c r="D89" s="383">
        <v>4900</v>
      </c>
      <c r="E89" s="383">
        <v>4900</v>
      </c>
      <c r="F89" s="383">
        <v>4900</v>
      </c>
      <c r="G89" s="383">
        <v>4900</v>
      </c>
      <c r="H89" s="383">
        <v>4900</v>
      </c>
      <c r="I89" s="383">
        <v>4900</v>
      </c>
      <c r="J89" s="383">
        <v>4900</v>
      </c>
      <c r="K89" s="383">
        <v>4900</v>
      </c>
      <c r="L89" s="383">
        <v>4900</v>
      </c>
      <c r="M89" s="383">
        <v>4900</v>
      </c>
      <c r="N89" s="383">
        <v>4900</v>
      </c>
      <c r="O89" s="383">
        <v>4900</v>
      </c>
      <c r="P89" s="384">
        <v>4900</v>
      </c>
    </row>
    <row r="90" spans="1:16" ht="15.75" outlineLevel="1" thickBot="1" x14ac:dyDescent="0.3">
      <c r="A90" s="388" t="s">
        <v>661</v>
      </c>
      <c r="B90" s="389"/>
      <c r="C90" s="371"/>
      <c r="D90" s="371">
        <f t="shared" ref="D90:P90" si="9">SUBTOTAL(1,D79:D89)</f>
        <v>4914.2857142857147</v>
      </c>
      <c r="E90" s="371">
        <f t="shared" si="9"/>
        <v>4900</v>
      </c>
      <c r="F90" s="371">
        <f t="shared" si="9"/>
        <v>4878.5714285714284</v>
      </c>
      <c r="G90" s="371">
        <f t="shared" si="9"/>
        <v>4754.2857142857147</v>
      </c>
      <c r="H90" s="371">
        <f t="shared" si="9"/>
        <v>4750</v>
      </c>
      <c r="I90" s="371">
        <f t="shared" si="9"/>
        <v>4750</v>
      </c>
      <c r="J90" s="371">
        <f t="shared" si="9"/>
        <v>4707.1428571428569</v>
      </c>
      <c r="K90" s="371">
        <f t="shared" si="9"/>
        <v>4714.2857142857147</v>
      </c>
      <c r="L90" s="371">
        <f t="shared" si="9"/>
        <v>4757.1428571428569</v>
      </c>
      <c r="M90" s="371">
        <f t="shared" si="9"/>
        <v>4778.5714285714284</v>
      </c>
      <c r="N90" s="371">
        <f t="shared" si="9"/>
        <v>4857.1428571428569</v>
      </c>
      <c r="O90" s="371">
        <f t="shared" si="9"/>
        <v>5116.666666666667</v>
      </c>
      <c r="P90" s="372">
        <f t="shared" si="9"/>
        <v>4815.075757575758</v>
      </c>
    </row>
    <row r="91" spans="1:16" outlineLevel="2" x14ac:dyDescent="0.25">
      <c r="A91" s="38" t="s">
        <v>417</v>
      </c>
      <c r="B91" s="385">
        <v>25099</v>
      </c>
      <c r="C91" s="77" t="s">
        <v>59</v>
      </c>
      <c r="D91" s="386">
        <v>5450</v>
      </c>
      <c r="E91" s="386">
        <v>5450</v>
      </c>
      <c r="F91" s="386">
        <v>5450</v>
      </c>
      <c r="G91" s="386">
        <v>5450</v>
      </c>
      <c r="H91" s="386">
        <v>5450</v>
      </c>
      <c r="I91" s="386">
        <v>5450</v>
      </c>
      <c r="J91" s="386">
        <v>5450</v>
      </c>
      <c r="K91" s="386">
        <v>5450</v>
      </c>
      <c r="L91" s="386">
        <v>5450</v>
      </c>
      <c r="M91" s="386">
        <v>5450</v>
      </c>
      <c r="N91" s="386">
        <v>5450</v>
      </c>
      <c r="O91" s="386">
        <v>5500</v>
      </c>
      <c r="P91" s="387">
        <v>5454.166666666667</v>
      </c>
    </row>
    <row r="92" spans="1:16" outlineLevel="2" x14ac:dyDescent="0.25">
      <c r="A92" s="36" t="s">
        <v>417</v>
      </c>
      <c r="B92" s="7">
        <v>25260</v>
      </c>
      <c r="C92" s="5" t="s">
        <v>58</v>
      </c>
      <c r="D92" s="104" t="s">
        <v>145</v>
      </c>
      <c r="E92" s="104" t="s">
        <v>145</v>
      </c>
      <c r="F92" s="104" t="s">
        <v>145</v>
      </c>
      <c r="G92" s="104" t="s">
        <v>145</v>
      </c>
      <c r="H92" s="104" t="s">
        <v>145</v>
      </c>
      <c r="I92" s="104" t="s">
        <v>145</v>
      </c>
      <c r="J92" s="104" t="s">
        <v>145</v>
      </c>
      <c r="K92" s="104" t="s">
        <v>145</v>
      </c>
      <c r="L92" s="104" t="s">
        <v>145</v>
      </c>
      <c r="M92" s="104" t="s">
        <v>145</v>
      </c>
      <c r="N92" s="104" t="s">
        <v>145</v>
      </c>
      <c r="O92" s="104" t="s">
        <v>145</v>
      </c>
      <c r="P92" s="105" t="s">
        <v>145</v>
      </c>
    </row>
    <row r="93" spans="1:16" outlineLevel="2" x14ac:dyDescent="0.25">
      <c r="A93" s="36" t="s">
        <v>417</v>
      </c>
      <c r="B93" s="7">
        <v>25269</v>
      </c>
      <c r="C93" s="5" t="s">
        <v>57</v>
      </c>
      <c r="D93" s="104">
        <v>4900</v>
      </c>
      <c r="E93" s="104">
        <v>4900</v>
      </c>
      <c r="F93" s="104">
        <v>4900</v>
      </c>
      <c r="G93" s="104">
        <v>4900</v>
      </c>
      <c r="H93" s="104">
        <v>4900</v>
      </c>
      <c r="I93" s="104">
        <v>4900</v>
      </c>
      <c r="J93" s="104">
        <v>4900</v>
      </c>
      <c r="K93" s="104">
        <v>4900</v>
      </c>
      <c r="L93" s="104">
        <v>4900</v>
      </c>
      <c r="M93" s="104">
        <v>4900</v>
      </c>
      <c r="N93" s="104">
        <v>4900</v>
      </c>
      <c r="O93" s="104">
        <v>4900</v>
      </c>
      <c r="P93" s="105">
        <v>4900</v>
      </c>
    </row>
    <row r="94" spans="1:16" outlineLevel="2" x14ac:dyDescent="0.25">
      <c r="A94" s="36" t="s">
        <v>417</v>
      </c>
      <c r="B94" s="7">
        <v>25286</v>
      </c>
      <c r="C94" s="5" t="s">
        <v>56</v>
      </c>
      <c r="D94" s="104">
        <v>5000</v>
      </c>
      <c r="E94" s="104">
        <v>4800</v>
      </c>
      <c r="F94" s="104">
        <v>4750</v>
      </c>
      <c r="G94" s="104">
        <v>4630</v>
      </c>
      <c r="H94" s="104">
        <v>5030</v>
      </c>
      <c r="I94" s="104">
        <v>5000</v>
      </c>
      <c r="J94" s="104">
        <v>4900</v>
      </c>
      <c r="K94" s="104">
        <v>4850</v>
      </c>
      <c r="L94" s="104">
        <v>5050</v>
      </c>
      <c r="M94" s="104">
        <v>4900</v>
      </c>
      <c r="N94" s="104">
        <v>5000</v>
      </c>
      <c r="O94" s="104">
        <v>5050</v>
      </c>
      <c r="P94" s="105">
        <v>4913.333333333333</v>
      </c>
    </row>
    <row r="95" spans="1:16" outlineLevel="2" x14ac:dyDescent="0.25">
      <c r="A95" s="36" t="s">
        <v>417</v>
      </c>
      <c r="B95" s="7">
        <v>25430</v>
      </c>
      <c r="C95" s="5" t="s">
        <v>55</v>
      </c>
      <c r="D95" s="104">
        <v>5200</v>
      </c>
      <c r="E95" s="104">
        <v>5100</v>
      </c>
      <c r="F95" s="104">
        <v>5000</v>
      </c>
      <c r="G95" s="104">
        <v>4900</v>
      </c>
      <c r="H95" s="104">
        <v>4885</v>
      </c>
      <c r="I95" s="104">
        <v>4750</v>
      </c>
      <c r="J95" s="104">
        <v>4650</v>
      </c>
      <c r="K95" s="104">
        <v>4850</v>
      </c>
      <c r="L95" s="104">
        <v>5000</v>
      </c>
      <c r="M95" s="104">
        <v>5000</v>
      </c>
      <c r="N95" s="104">
        <v>5150</v>
      </c>
      <c r="O95" s="104">
        <v>5200</v>
      </c>
      <c r="P95" s="105">
        <v>4973.75</v>
      </c>
    </row>
    <row r="96" spans="1:16" outlineLevel="2" x14ac:dyDescent="0.25">
      <c r="A96" s="36" t="s">
        <v>417</v>
      </c>
      <c r="B96" s="7">
        <v>25473</v>
      </c>
      <c r="C96" s="5" t="s">
        <v>54</v>
      </c>
      <c r="D96" s="104">
        <v>5250</v>
      </c>
      <c r="E96" s="104">
        <v>5300</v>
      </c>
      <c r="F96" s="104">
        <v>5350</v>
      </c>
      <c r="G96" s="104">
        <v>5400</v>
      </c>
      <c r="H96" s="104">
        <v>5450</v>
      </c>
      <c r="I96" s="104">
        <v>5500</v>
      </c>
      <c r="J96" s="104">
        <v>5500</v>
      </c>
      <c r="K96" s="104">
        <v>5450</v>
      </c>
      <c r="L96" s="104">
        <v>5450</v>
      </c>
      <c r="M96" s="104">
        <v>5400</v>
      </c>
      <c r="N96" s="104">
        <v>5450</v>
      </c>
      <c r="O96" s="104">
        <v>5500</v>
      </c>
      <c r="P96" s="105">
        <v>5416.666666666667</v>
      </c>
    </row>
    <row r="97" spans="1:16" outlineLevel="2" x14ac:dyDescent="0.25">
      <c r="A97" s="36" t="s">
        <v>417</v>
      </c>
      <c r="B97" s="7">
        <v>25769</v>
      </c>
      <c r="C97" s="5" t="s">
        <v>53</v>
      </c>
      <c r="D97" s="104" t="s">
        <v>145</v>
      </c>
      <c r="E97" s="104" t="s">
        <v>145</v>
      </c>
      <c r="F97" s="104" t="s">
        <v>145</v>
      </c>
      <c r="G97" s="104" t="s">
        <v>145</v>
      </c>
      <c r="H97" s="104" t="s">
        <v>145</v>
      </c>
      <c r="I97" s="104" t="s">
        <v>145</v>
      </c>
      <c r="J97" s="104" t="s">
        <v>145</v>
      </c>
      <c r="K97" s="104" t="s">
        <v>145</v>
      </c>
      <c r="L97" s="104" t="s">
        <v>145</v>
      </c>
      <c r="M97" s="104" t="s">
        <v>145</v>
      </c>
      <c r="N97" s="104" t="s">
        <v>145</v>
      </c>
      <c r="O97" s="104" t="s">
        <v>145</v>
      </c>
      <c r="P97" s="105" t="s">
        <v>145</v>
      </c>
    </row>
    <row r="98" spans="1:16" ht="15.75" outlineLevel="2" thickBot="1" x14ac:dyDescent="0.3">
      <c r="A98" s="55" t="s">
        <v>417</v>
      </c>
      <c r="B98" s="382">
        <v>25898</v>
      </c>
      <c r="C98" s="95" t="s">
        <v>52</v>
      </c>
      <c r="D98" s="383">
        <v>5300</v>
      </c>
      <c r="E98" s="383">
        <v>5200</v>
      </c>
      <c r="F98" s="383">
        <v>5000</v>
      </c>
      <c r="G98" s="383">
        <v>4900</v>
      </c>
      <c r="H98" s="383">
        <v>4800</v>
      </c>
      <c r="I98" s="383">
        <v>4800</v>
      </c>
      <c r="J98" s="383">
        <v>4800</v>
      </c>
      <c r="K98" s="383">
        <v>4800</v>
      </c>
      <c r="L98" s="383">
        <v>4900</v>
      </c>
      <c r="M98" s="383">
        <v>5000</v>
      </c>
      <c r="N98" s="383">
        <v>5100</v>
      </c>
      <c r="O98" s="383">
        <v>5400</v>
      </c>
      <c r="P98" s="384">
        <v>5000</v>
      </c>
    </row>
    <row r="99" spans="1:16" ht="15.75" outlineLevel="1" thickBot="1" x14ac:dyDescent="0.3">
      <c r="A99" s="388" t="s">
        <v>662</v>
      </c>
      <c r="B99" s="389"/>
      <c r="C99" s="371"/>
      <c r="D99" s="371">
        <f t="shared" ref="D99:P99" si="10">SUBTOTAL(1,D91:D98)</f>
        <v>5183.333333333333</v>
      </c>
      <c r="E99" s="371">
        <f t="shared" si="10"/>
        <v>5125</v>
      </c>
      <c r="F99" s="371">
        <f t="shared" si="10"/>
        <v>5075</v>
      </c>
      <c r="G99" s="371">
        <f t="shared" si="10"/>
        <v>5030</v>
      </c>
      <c r="H99" s="371">
        <f t="shared" si="10"/>
        <v>5085.833333333333</v>
      </c>
      <c r="I99" s="371">
        <f t="shared" si="10"/>
        <v>5066.666666666667</v>
      </c>
      <c r="J99" s="371">
        <f t="shared" si="10"/>
        <v>5033.333333333333</v>
      </c>
      <c r="K99" s="371">
        <f t="shared" si="10"/>
        <v>5050</v>
      </c>
      <c r="L99" s="371">
        <f t="shared" si="10"/>
        <v>5125</v>
      </c>
      <c r="M99" s="371">
        <f t="shared" si="10"/>
        <v>5108.333333333333</v>
      </c>
      <c r="N99" s="371">
        <f t="shared" si="10"/>
        <v>5175</v>
      </c>
      <c r="O99" s="371">
        <f t="shared" si="10"/>
        <v>5258.333333333333</v>
      </c>
      <c r="P99" s="372">
        <f t="shared" si="10"/>
        <v>5109.6527777777783</v>
      </c>
    </row>
    <row r="100" spans="1:16" outlineLevel="2" x14ac:dyDescent="0.25">
      <c r="A100" s="38" t="s">
        <v>51</v>
      </c>
      <c r="B100" s="385">
        <v>25740</v>
      </c>
      <c r="C100" s="77" t="s">
        <v>22</v>
      </c>
      <c r="D100" s="386" t="s">
        <v>145</v>
      </c>
      <c r="E100" s="386" t="s">
        <v>145</v>
      </c>
      <c r="F100" s="386" t="s">
        <v>145</v>
      </c>
      <c r="G100" s="386" t="s">
        <v>145</v>
      </c>
      <c r="H100" s="386" t="s">
        <v>145</v>
      </c>
      <c r="I100" s="386" t="s">
        <v>145</v>
      </c>
      <c r="J100" s="386" t="s">
        <v>145</v>
      </c>
      <c r="K100" s="386" t="s">
        <v>145</v>
      </c>
      <c r="L100" s="386" t="s">
        <v>145</v>
      </c>
      <c r="M100" s="386" t="s">
        <v>145</v>
      </c>
      <c r="N100" s="386" t="s">
        <v>145</v>
      </c>
      <c r="O100" s="386" t="s">
        <v>145</v>
      </c>
      <c r="P100" s="387" t="s">
        <v>145</v>
      </c>
    </row>
    <row r="101" spans="1:16" ht="15.75" outlineLevel="2" thickBot="1" x14ac:dyDescent="0.3">
      <c r="A101" s="55" t="s">
        <v>51</v>
      </c>
      <c r="B101" s="382">
        <v>25754</v>
      </c>
      <c r="C101" s="95" t="s">
        <v>51</v>
      </c>
      <c r="D101" s="383">
        <v>4800</v>
      </c>
      <c r="E101" s="383">
        <v>4800</v>
      </c>
      <c r="F101" s="383">
        <v>4800</v>
      </c>
      <c r="G101" s="383">
        <v>4800</v>
      </c>
      <c r="H101" s="383">
        <v>4800</v>
      </c>
      <c r="I101" s="383">
        <v>4800</v>
      </c>
      <c r="J101" s="383">
        <v>4800</v>
      </c>
      <c r="K101" s="383">
        <v>4800</v>
      </c>
      <c r="L101" s="383">
        <v>4800</v>
      </c>
      <c r="M101" s="383">
        <v>4800</v>
      </c>
      <c r="N101" s="383">
        <v>4800</v>
      </c>
      <c r="O101" s="383">
        <v>4800</v>
      </c>
      <c r="P101" s="384">
        <v>4800</v>
      </c>
    </row>
    <row r="102" spans="1:16" ht="15.75" outlineLevel="1" thickBot="1" x14ac:dyDescent="0.3">
      <c r="A102" s="388" t="s">
        <v>663</v>
      </c>
      <c r="B102" s="389"/>
      <c r="C102" s="371"/>
      <c r="D102" s="371">
        <f t="shared" ref="D102:P102" si="11">SUBTOTAL(1,D100:D101)</f>
        <v>4800</v>
      </c>
      <c r="E102" s="371">
        <f t="shared" si="11"/>
        <v>4800</v>
      </c>
      <c r="F102" s="371">
        <f t="shared" si="11"/>
        <v>4800</v>
      </c>
      <c r="G102" s="371">
        <f t="shared" si="11"/>
        <v>4800</v>
      </c>
      <c r="H102" s="371">
        <f t="shared" si="11"/>
        <v>4800</v>
      </c>
      <c r="I102" s="371">
        <f t="shared" si="11"/>
        <v>4800</v>
      </c>
      <c r="J102" s="371">
        <f t="shared" si="11"/>
        <v>4800</v>
      </c>
      <c r="K102" s="371">
        <f t="shared" si="11"/>
        <v>4800</v>
      </c>
      <c r="L102" s="371">
        <f t="shared" si="11"/>
        <v>4800</v>
      </c>
      <c r="M102" s="371">
        <f t="shared" si="11"/>
        <v>4800</v>
      </c>
      <c r="N102" s="371">
        <f t="shared" si="11"/>
        <v>4800</v>
      </c>
      <c r="O102" s="371">
        <f t="shared" si="11"/>
        <v>4800</v>
      </c>
      <c r="P102" s="372">
        <f t="shared" si="11"/>
        <v>4800</v>
      </c>
    </row>
    <row r="103" spans="1:16" outlineLevel="2" x14ac:dyDescent="0.25">
      <c r="A103" s="38" t="s">
        <v>415</v>
      </c>
      <c r="B103" s="385">
        <v>25053</v>
      </c>
      <c r="C103" s="77" t="s">
        <v>50</v>
      </c>
      <c r="D103" s="386">
        <v>4700</v>
      </c>
      <c r="E103" s="386">
        <v>4700</v>
      </c>
      <c r="F103" s="386">
        <v>4700</v>
      </c>
      <c r="G103" s="386">
        <v>4700</v>
      </c>
      <c r="H103" s="386">
        <v>5000</v>
      </c>
      <c r="I103" s="386">
        <v>5000</v>
      </c>
      <c r="J103" s="386">
        <v>5500</v>
      </c>
      <c r="K103" s="386">
        <v>5500</v>
      </c>
      <c r="L103" s="386">
        <v>5500</v>
      </c>
      <c r="M103" s="386">
        <v>5500</v>
      </c>
      <c r="N103" s="386">
        <v>5500</v>
      </c>
      <c r="O103" s="386">
        <v>6000</v>
      </c>
      <c r="P103" s="387">
        <v>5191.666666666667</v>
      </c>
    </row>
    <row r="104" spans="1:16" outlineLevel="2" x14ac:dyDescent="0.25">
      <c r="A104" s="36" t="s">
        <v>415</v>
      </c>
      <c r="B104" s="7">
        <v>25120</v>
      </c>
      <c r="C104" s="5" t="s">
        <v>49</v>
      </c>
      <c r="D104" s="104" t="s">
        <v>145</v>
      </c>
      <c r="E104" s="104" t="s">
        <v>145</v>
      </c>
      <c r="F104" s="104" t="s">
        <v>145</v>
      </c>
      <c r="G104" s="104" t="s">
        <v>145</v>
      </c>
      <c r="H104" s="104" t="s">
        <v>145</v>
      </c>
      <c r="I104" s="104" t="s">
        <v>145</v>
      </c>
      <c r="J104" s="104" t="s">
        <v>145</v>
      </c>
      <c r="K104" s="104" t="s">
        <v>145</v>
      </c>
      <c r="L104" s="104" t="s">
        <v>145</v>
      </c>
      <c r="M104" s="104" t="s">
        <v>145</v>
      </c>
      <c r="N104" s="104" t="s">
        <v>145</v>
      </c>
      <c r="O104" s="104" t="s">
        <v>145</v>
      </c>
      <c r="P104" s="105" t="s">
        <v>145</v>
      </c>
    </row>
    <row r="105" spans="1:16" outlineLevel="2" x14ac:dyDescent="0.25">
      <c r="A105" s="36" t="s">
        <v>415</v>
      </c>
      <c r="B105" s="7">
        <v>25290</v>
      </c>
      <c r="C105" s="5" t="s">
        <v>48</v>
      </c>
      <c r="D105" s="104">
        <v>4800</v>
      </c>
      <c r="E105" s="104">
        <v>4850</v>
      </c>
      <c r="F105" s="104">
        <v>4800</v>
      </c>
      <c r="G105" s="104">
        <v>4850</v>
      </c>
      <c r="H105" s="104">
        <v>5000</v>
      </c>
      <c r="I105" s="104">
        <v>5100</v>
      </c>
      <c r="J105" s="104">
        <v>5200</v>
      </c>
      <c r="K105" s="104">
        <v>5200</v>
      </c>
      <c r="L105" s="104">
        <v>5300</v>
      </c>
      <c r="M105" s="104">
        <v>5400</v>
      </c>
      <c r="N105" s="104">
        <v>5450</v>
      </c>
      <c r="O105" s="104">
        <v>5550</v>
      </c>
      <c r="P105" s="105">
        <v>5125</v>
      </c>
    </row>
    <row r="106" spans="1:16" outlineLevel="2" x14ac:dyDescent="0.25">
      <c r="A106" s="36" t="s">
        <v>415</v>
      </c>
      <c r="B106" s="7">
        <v>25312</v>
      </c>
      <c r="C106" s="5" t="s">
        <v>47</v>
      </c>
      <c r="D106" s="104">
        <v>4850</v>
      </c>
      <c r="E106" s="104">
        <v>4800</v>
      </c>
      <c r="F106" s="104">
        <v>4700</v>
      </c>
      <c r="G106" s="104">
        <v>4600</v>
      </c>
      <c r="H106" s="104">
        <v>4550</v>
      </c>
      <c r="I106" s="104">
        <v>4550</v>
      </c>
      <c r="J106" s="104">
        <v>4550</v>
      </c>
      <c r="K106" s="104">
        <v>4550</v>
      </c>
      <c r="L106" s="104">
        <v>4650</v>
      </c>
      <c r="M106" s="104">
        <v>5400</v>
      </c>
      <c r="N106" s="104">
        <v>5500</v>
      </c>
      <c r="O106" s="104">
        <v>5500</v>
      </c>
      <c r="P106" s="105">
        <v>4850</v>
      </c>
    </row>
    <row r="107" spans="1:16" outlineLevel="2" x14ac:dyDescent="0.25">
      <c r="A107" s="36" t="s">
        <v>415</v>
      </c>
      <c r="B107" s="7">
        <v>25524</v>
      </c>
      <c r="C107" s="5" t="s">
        <v>12</v>
      </c>
      <c r="D107" s="104">
        <v>5500</v>
      </c>
      <c r="E107" s="104">
        <v>5500</v>
      </c>
      <c r="F107" s="104">
        <v>5500</v>
      </c>
      <c r="G107" s="104">
        <v>5500</v>
      </c>
      <c r="H107" s="104">
        <v>5500</v>
      </c>
      <c r="I107" s="104">
        <v>5500</v>
      </c>
      <c r="J107" s="104">
        <v>5500</v>
      </c>
      <c r="K107" s="104">
        <v>5500</v>
      </c>
      <c r="L107" s="104">
        <v>5500</v>
      </c>
      <c r="M107" s="104">
        <v>5500</v>
      </c>
      <c r="N107" s="104">
        <v>5500</v>
      </c>
      <c r="O107" s="104">
        <v>5500</v>
      </c>
      <c r="P107" s="105">
        <v>5500</v>
      </c>
    </row>
    <row r="108" spans="1:16" outlineLevel="2" x14ac:dyDescent="0.25">
      <c r="A108" s="36" t="s">
        <v>415</v>
      </c>
      <c r="B108" s="7">
        <v>25535</v>
      </c>
      <c r="C108" s="5" t="s">
        <v>46</v>
      </c>
      <c r="D108" s="104">
        <v>4200</v>
      </c>
      <c r="E108" s="104">
        <v>3500</v>
      </c>
      <c r="F108" s="104">
        <v>3500</v>
      </c>
      <c r="G108" s="104">
        <v>3500</v>
      </c>
      <c r="H108" s="104">
        <v>4000</v>
      </c>
      <c r="I108" s="104">
        <v>4000</v>
      </c>
      <c r="J108" s="104">
        <v>4000</v>
      </c>
      <c r="K108" s="104">
        <v>3500</v>
      </c>
      <c r="L108" s="104">
        <v>3500</v>
      </c>
      <c r="M108" s="104">
        <v>4000</v>
      </c>
      <c r="N108" s="104">
        <v>4000</v>
      </c>
      <c r="O108" s="104">
        <v>4000</v>
      </c>
      <c r="P108" s="105">
        <v>3808.3333333333335</v>
      </c>
    </row>
    <row r="109" spans="1:16" outlineLevel="2" x14ac:dyDescent="0.25">
      <c r="A109" s="36" t="s">
        <v>415</v>
      </c>
      <c r="B109" s="7">
        <v>25649</v>
      </c>
      <c r="C109" s="5" t="s">
        <v>45</v>
      </c>
      <c r="D109" s="104">
        <v>5200</v>
      </c>
      <c r="E109" s="104">
        <v>5200</v>
      </c>
      <c r="F109" s="104">
        <v>5200</v>
      </c>
      <c r="G109" s="104">
        <v>5200</v>
      </c>
      <c r="H109" s="104">
        <v>5200</v>
      </c>
      <c r="I109" s="104">
        <v>5200</v>
      </c>
      <c r="J109" s="104">
        <v>5200</v>
      </c>
      <c r="K109" s="104">
        <v>5200</v>
      </c>
      <c r="L109" s="104">
        <v>5200</v>
      </c>
      <c r="M109" s="104">
        <v>5200</v>
      </c>
      <c r="N109" s="104">
        <v>5200</v>
      </c>
      <c r="O109" s="104">
        <v>5200</v>
      </c>
      <c r="P109" s="105">
        <v>5200</v>
      </c>
    </row>
    <row r="110" spans="1:16" outlineLevel="2" x14ac:dyDescent="0.25">
      <c r="A110" s="36" t="s">
        <v>415</v>
      </c>
      <c r="B110" s="7">
        <v>25743</v>
      </c>
      <c r="C110" s="5" t="s">
        <v>44</v>
      </c>
      <c r="D110" s="104">
        <v>5500</v>
      </c>
      <c r="E110" s="104">
        <v>5400</v>
      </c>
      <c r="F110" s="104">
        <v>5400</v>
      </c>
      <c r="G110" s="104">
        <v>5200</v>
      </c>
      <c r="H110" s="104">
        <v>5200</v>
      </c>
      <c r="I110" s="104">
        <v>5100</v>
      </c>
      <c r="J110" s="104">
        <v>5000</v>
      </c>
      <c r="K110" s="104">
        <v>5000</v>
      </c>
      <c r="L110" s="104">
        <v>5000</v>
      </c>
      <c r="M110" s="104">
        <v>5100</v>
      </c>
      <c r="N110" s="104">
        <v>5200</v>
      </c>
      <c r="O110" s="104">
        <v>5600</v>
      </c>
      <c r="P110" s="105">
        <v>5225</v>
      </c>
    </row>
    <row r="111" spans="1:16" outlineLevel="2" x14ac:dyDescent="0.25">
      <c r="A111" s="36" t="s">
        <v>415</v>
      </c>
      <c r="B111" s="7">
        <v>25805</v>
      </c>
      <c r="C111" s="5" t="s">
        <v>43</v>
      </c>
      <c r="D111" s="104" t="s">
        <v>145</v>
      </c>
      <c r="E111" s="104" t="s">
        <v>145</v>
      </c>
      <c r="F111" s="104" t="s">
        <v>145</v>
      </c>
      <c r="G111" s="104" t="s">
        <v>145</v>
      </c>
      <c r="H111" s="104" t="s">
        <v>145</v>
      </c>
      <c r="I111" s="104" t="s">
        <v>145</v>
      </c>
      <c r="J111" s="104" t="s">
        <v>145</v>
      </c>
      <c r="K111" s="104" t="s">
        <v>145</v>
      </c>
      <c r="L111" s="104" t="s">
        <v>145</v>
      </c>
      <c r="M111" s="104" t="s">
        <v>145</v>
      </c>
      <c r="N111" s="104" t="s">
        <v>145</v>
      </c>
      <c r="O111" s="104" t="s">
        <v>145</v>
      </c>
      <c r="P111" s="105" t="s">
        <v>145</v>
      </c>
    </row>
    <row r="112" spans="1:16" ht="15.75" outlineLevel="2" thickBot="1" x14ac:dyDescent="0.3">
      <c r="A112" s="55" t="s">
        <v>415</v>
      </c>
      <c r="B112" s="382">
        <v>25506</v>
      </c>
      <c r="C112" s="95" t="s">
        <v>42</v>
      </c>
      <c r="D112" s="383">
        <v>6000</v>
      </c>
      <c r="E112" s="383">
        <v>6000</v>
      </c>
      <c r="F112" s="383">
        <v>7200</v>
      </c>
      <c r="G112" s="383">
        <v>7200</v>
      </c>
      <c r="H112" s="383">
        <v>7200</v>
      </c>
      <c r="I112" s="383">
        <v>7200</v>
      </c>
      <c r="J112" s="383">
        <v>7200</v>
      </c>
      <c r="K112" s="383">
        <v>7200</v>
      </c>
      <c r="L112" s="383">
        <v>7200</v>
      </c>
      <c r="M112" s="383">
        <v>7200</v>
      </c>
      <c r="N112" s="383">
        <v>6000</v>
      </c>
      <c r="O112" s="383">
        <v>6000</v>
      </c>
      <c r="P112" s="384">
        <v>6800</v>
      </c>
    </row>
    <row r="113" spans="1:16" ht="15.75" outlineLevel="1" thickBot="1" x14ac:dyDescent="0.3">
      <c r="A113" s="388" t="s">
        <v>664</v>
      </c>
      <c r="B113" s="389"/>
      <c r="C113" s="371"/>
      <c r="D113" s="371">
        <f t="shared" ref="D113:P113" si="12">SUBTOTAL(1,D103:D112)</f>
        <v>5093.75</v>
      </c>
      <c r="E113" s="371">
        <f t="shared" si="12"/>
        <v>4993.75</v>
      </c>
      <c r="F113" s="371">
        <f t="shared" si="12"/>
        <v>5125</v>
      </c>
      <c r="G113" s="371">
        <f t="shared" si="12"/>
        <v>5093.75</v>
      </c>
      <c r="H113" s="371">
        <f t="shared" si="12"/>
        <v>5206.25</v>
      </c>
      <c r="I113" s="371">
        <f t="shared" si="12"/>
        <v>5206.25</v>
      </c>
      <c r="J113" s="371">
        <f t="shared" si="12"/>
        <v>5268.75</v>
      </c>
      <c r="K113" s="371">
        <f t="shared" si="12"/>
        <v>5206.25</v>
      </c>
      <c r="L113" s="371">
        <f t="shared" si="12"/>
        <v>5231.25</v>
      </c>
      <c r="M113" s="371">
        <f t="shared" si="12"/>
        <v>5412.5</v>
      </c>
      <c r="N113" s="371">
        <f t="shared" si="12"/>
        <v>5293.75</v>
      </c>
      <c r="O113" s="371">
        <f t="shared" si="12"/>
        <v>5418.75</v>
      </c>
      <c r="P113" s="372">
        <f t="shared" si="12"/>
        <v>5212.5</v>
      </c>
    </row>
    <row r="114" spans="1:16" outlineLevel="2" x14ac:dyDescent="0.25">
      <c r="A114" s="38" t="s">
        <v>414</v>
      </c>
      <c r="B114" s="385">
        <v>25035</v>
      </c>
      <c r="C114" s="77" t="s">
        <v>41</v>
      </c>
      <c r="D114" s="386">
        <v>4900</v>
      </c>
      <c r="E114" s="386">
        <v>4900</v>
      </c>
      <c r="F114" s="386">
        <v>4900</v>
      </c>
      <c r="G114" s="386">
        <v>4900</v>
      </c>
      <c r="H114" s="386">
        <v>4900</v>
      </c>
      <c r="I114" s="386">
        <v>4900</v>
      </c>
      <c r="J114" s="386">
        <v>4900</v>
      </c>
      <c r="K114" s="386">
        <v>4900</v>
      </c>
      <c r="L114" s="386">
        <v>4900</v>
      </c>
      <c r="M114" s="386">
        <v>4900</v>
      </c>
      <c r="N114" s="386">
        <v>4900</v>
      </c>
      <c r="O114" s="386">
        <v>4900</v>
      </c>
      <c r="P114" s="387">
        <v>4900</v>
      </c>
    </row>
    <row r="115" spans="1:16" outlineLevel="2" x14ac:dyDescent="0.25">
      <c r="A115" s="36" t="s">
        <v>414</v>
      </c>
      <c r="B115" s="7">
        <v>25040</v>
      </c>
      <c r="C115" s="5" t="s">
        <v>40</v>
      </c>
      <c r="D115" s="104">
        <v>4800</v>
      </c>
      <c r="E115" s="104">
        <v>5000</v>
      </c>
      <c r="F115" s="104">
        <v>5000</v>
      </c>
      <c r="G115" s="104">
        <v>5200</v>
      </c>
      <c r="H115" s="104">
        <v>5200</v>
      </c>
      <c r="I115" s="104">
        <v>4500</v>
      </c>
      <c r="J115" s="104">
        <v>4500</v>
      </c>
      <c r="K115" s="104">
        <v>5200</v>
      </c>
      <c r="L115" s="104">
        <v>5200</v>
      </c>
      <c r="M115" s="104">
        <v>5200</v>
      </c>
      <c r="N115" s="104">
        <v>5200</v>
      </c>
      <c r="O115" s="104">
        <v>4800</v>
      </c>
      <c r="P115" s="105">
        <v>4983.333333333333</v>
      </c>
    </row>
    <row r="116" spans="1:16" outlineLevel="2" x14ac:dyDescent="0.25">
      <c r="A116" s="36" t="s">
        <v>414</v>
      </c>
      <c r="B116" s="7">
        <v>25599</v>
      </c>
      <c r="C116" s="5" t="s">
        <v>39</v>
      </c>
      <c r="D116" s="104">
        <v>4800</v>
      </c>
      <c r="E116" s="104">
        <v>4800</v>
      </c>
      <c r="F116" s="104">
        <v>4800</v>
      </c>
      <c r="G116" s="104">
        <v>4800</v>
      </c>
      <c r="H116" s="104">
        <v>4800</v>
      </c>
      <c r="I116" s="104">
        <v>4800</v>
      </c>
      <c r="J116" s="104">
        <v>4800</v>
      </c>
      <c r="K116" s="104">
        <v>4800</v>
      </c>
      <c r="L116" s="104">
        <v>4800</v>
      </c>
      <c r="M116" s="104">
        <v>4800</v>
      </c>
      <c r="N116" s="104">
        <v>4800</v>
      </c>
      <c r="O116" s="104">
        <v>4800</v>
      </c>
      <c r="P116" s="105">
        <v>4800</v>
      </c>
    </row>
    <row r="117" spans="1:16" outlineLevel="2" x14ac:dyDescent="0.25">
      <c r="A117" s="36" t="s">
        <v>414</v>
      </c>
      <c r="B117" s="7">
        <v>25123</v>
      </c>
      <c r="C117" s="5" t="s">
        <v>38</v>
      </c>
      <c r="D117" s="104">
        <v>4200</v>
      </c>
      <c r="E117" s="104">
        <v>4200</v>
      </c>
      <c r="F117" s="104">
        <v>4250</v>
      </c>
      <c r="G117" s="104">
        <v>4250</v>
      </c>
      <c r="H117" s="104">
        <v>4250</v>
      </c>
      <c r="I117" s="104">
        <v>4250</v>
      </c>
      <c r="J117" s="104">
        <v>4300</v>
      </c>
      <c r="K117" s="104">
        <v>4300</v>
      </c>
      <c r="L117" s="104" t="s">
        <v>145</v>
      </c>
      <c r="M117" s="104">
        <v>4300</v>
      </c>
      <c r="N117" s="104">
        <v>4300</v>
      </c>
      <c r="O117" s="104">
        <v>4300</v>
      </c>
      <c r="P117" s="105">
        <v>4263.636363636364</v>
      </c>
    </row>
    <row r="118" spans="1:16" outlineLevel="2" x14ac:dyDescent="0.25">
      <c r="A118" s="36" t="s">
        <v>414</v>
      </c>
      <c r="B118" s="7">
        <v>25245</v>
      </c>
      <c r="C118" s="5" t="s">
        <v>37</v>
      </c>
      <c r="D118" s="104">
        <v>4700</v>
      </c>
      <c r="E118" s="104">
        <v>4700</v>
      </c>
      <c r="F118" s="104">
        <v>4700</v>
      </c>
      <c r="G118" s="104">
        <v>4700</v>
      </c>
      <c r="H118" s="104">
        <v>4700</v>
      </c>
      <c r="I118" s="104">
        <v>4700</v>
      </c>
      <c r="J118" s="104">
        <v>4700</v>
      </c>
      <c r="K118" s="104">
        <v>4700</v>
      </c>
      <c r="L118" s="104">
        <v>4700</v>
      </c>
      <c r="M118" s="104">
        <v>4700</v>
      </c>
      <c r="N118" s="104">
        <v>4700</v>
      </c>
      <c r="O118" s="104">
        <v>4700</v>
      </c>
      <c r="P118" s="105">
        <v>4700</v>
      </c>
    </row>
    <row r="119" spans="1:16" outlineLevel="2" x14ac:dyDescent="0.25">
      <c r="A119" s="36" t="s">
        <v>414</v>
      </c>
      <c r="B119" s="7">
        <v>25386</v>
      </c>
      <c r="C119" s="5" t="s">
        <v>36</v>
      </c>
      <c r="D119" s="104">
        <v>4500</v>
      </c>
      <c r="E119" s="104">
        <v>4500</v>
      </c>
      <c r="F119" s="104">
        <v>4500</v>
      </c>
      <c r="G119" s="104">
        <v>4500</v>
      </c>
      <c r="H119" s="104">
        <v>4500</v>
      </c>
      <c r="I119" s="104">
        <v>4500</v>
      </c>
      <c r="J119" s="104">
        <v>4500</v>
      </c>
      <c r="K119" s="104">
        <v>4500</v>
      </c>
      <c r="L119" s="104">
        <v>4500</v>
      </c>
      <c r="M119" s="104">
        <v>4500</v>
      </c>
      <c r="N119" s="104">
        <v>4500</v>
      </c>
      <c r="O119" s="104">
        <v>4500</v>
      </c>
      <c r="P119" s="105">
        <v>4500</v>
      </c>
    </row>
    <row r="120" spans="1:16" outlineLevel="2" x14ac:dyDescent="0.25">
      <c r="A120" s="36" t="s">
        <v>414</v>
      </c>
      <c r="B120" s="7">
        <v>25596</v>
      </c>
      <c r="C120" s="5" t="s">
        <v>35</v>
      </c>
      <c r="D120" s="104">
        <v>6400</v>
      </c>
      <c r="E120" s="104">
        <v>6200</v>
      </c>
      <c r="F120" s="104">
        <v>6300</v>
      </c>
      <c r="G120" s="104">
        <v>6100</v>
      </c>
      <c r="H120" s="104">
        <v>6300</v>
      </c>
      <c r="I120" s="104">
        <v>6600</v>
      </c>
      <c r="J120" s="104">
        <v>6500</v>
      </c>
      <c r="K120" s="104">
        <v>6000</v>
      </c>
      <c r="L120" s="104">
        <v>6200</v>
      </c>
      <c r="M120" s="104">
        <v>6100</v>
      </c>
      <c r="N120" s="104">
        <v>6100</v>
      </c>
      <c r="O120" s="104">
        <v>6800</v>
      </c>
      <c r="P120" s="105">
        <v>6300</v>
      </c>
    </row>
    <row r="121" spans="1:16" outlineLevel="2" x14ac:dyDescent="0.25">
      <c r="A121" s="36" t="s">
        <v>414</v>
      </c>
      <c r="B121" s="7">
        <v>25645</v>
      </c>
      <c r="C121" s="5" t="s">
        <v>34</v>
      </c>
      <c r="D121" s="104">
        <v>3900</v>
      </c>
      <c r="E121" s="104">
        <v>4050</v>
      </c>
      <c r="F121" s="104">
        <v>4100</v>
      </c>
      <c r="G121" s="104" t="s">
        <v>145</v>
      </c>
      <c r="H121" s="104">
        <v>4100</v>
      </c>
      <c r="I121" s="104">
        <v>4450</v>
      </c>
      <c r="J121" s="104">
        <v>4400</v>
      </c>
      <c r="K121" s="104">
        <v>4500</v>
      </c>
      <c r="L121" s="104">
        <v>5000</v>
      </c>
      <c r="M121" s="104">
        <v>6550</v>
      </c>
      <c r="N121" s="104">
        <v>7000</v>
      </c>
      <c r="O121" s="104">
        <v>7100</v>
      </c>
      <c r="P121" s="105">
        <v>5013.636363636364</v>
      </c>
    </row>
    <row r="122" spans="1:16" outlineLevel="2" x14ac:dyDescent="0.25">
      <c r="A122" s="36" t="s">
        <v>414</v>
      </c>
      <c r="B122" s="7">
        <v>25797</v>
      </c>
      <c r="C122" s="5" t="s">
        <v>33</v>
      </c>
      <c r="D122" s="104">
        <v>4000</v>
      </c>
      <c r="E122" s="104">
        <v>4000</v>
      </c>
      <c r="F122" s="104">
        <v>4000</v>
      </c>
      <c r="G122" s="104">
        <v>4000</v>
      </c>
      <c r="H122" s="104">
        <v>4000</v>
      </c>
      <c r="I122" s="104">
        <v>4000</v>
      </c>
      <c r="J122" s="104">
        <v>4000</v>
      </c>
      <c r="K122" s="104">
        <v>4000</v>
      </c>
      <c r="L122" s="104">
        <v>4000</v>
      </c>
      <c r="M122" s="104">
        <v>4000</v>
      </c>
      <c r="N122" s="104">
        <v>4000</v>
      </c>
      <c r="O122" s="104">
        <v>4500</v>
      </c>
      <c r="P122" s="105">
        <v>4041.6666666666665</v>
      </c>
    </row>
    <row r="123" spans="1:16" ht="15.75" outlineLevel="2" thickBot="1" x14ac:dyDescent="0.3">
      <c r="A123" s="55" t="s">
        <v>414</v>
      </c>
      <c r="B123" s="382">
        <v>25878</v>
      </c>
      <c r="C123" s="95" t="s">
        <v>32</v>
      </c>
      <c r="D123" s="383">
        <v>4500</v>
      </c>
      <c r="E123" s="383">
        <v>4800</v>
      </c>
      <c r="F123" s="383">
        <v>4800</v>
      </c>
      <c r="G123" s="383">
        <v>4700</v>
      </c>
      <c r="H123" s="383">
        <v>4500</v>
      </c>
      <c r="I123" s="383">
        <v>4500</v>
      </c>
      <c r="J123" s="383">
        <v>4700</v>
      </c>
      <c r="K123" s="383">
        <v>4600</v>
      </c>
      <c r="L123" s="383">
        <v>4600</v>
      </c>
      <c r="M123" s="383">
        <v>4650</v>
      </c>
      <c r="N123" s="383">
        <v>4600</v>
      </c>
      <c r="O123" s="383">
        <v>4500</v>
      </c>
      <c r="P123" s="384">
        <v>4620.833333333333</v>
      </c>
    </row>
    <row r="124" spans="1:16" ht="15.75" outlineLevel="1" thickBot="1" x14ac:dyDescent="0.3">
      <c r="A124" s="388" t="s">
        <v>665</v>
      </c>
      <c r="B124" s="389"/>
      <c r="C124" s="371"/>
      <c r="D124" s="371">
        <f t="shared" ref="D124:P124" si="13">SUBTOTAL(1,D114:D123)</f>
        <v>4670</v>
      </c>
      <c r="E124" s="371">
        <f t="shared" si="13"/>
        <v>4715</v>
      </c>
      <c r="F124" s="371">
        <f t="shared" si="13"/>
        <v>4735</v>
      </c>
      <c r="G124" s="371">
        <f t="shared" si="13"/>
        <v>4794.4444444444443</v>
      </c>
      <c r="H124" s="371">
        <f t="shared" si="13"/>
        <v>4725</v>
      </c>
      <c r="I124" s="371">
        <f t="shared" si="13"/>
        <v>4720</v>
      </c>
      <c r="J124" s="371">
        <f t="shared" si="13"/>
        <v>4730</v>
      </c>
      <c r="K124" s="371">
        <f t="shared" si="13"/>
        <v>4750</v>
      </c>
      <c r="L124" s="371">
        <f t="shared" si="13"/>
        <v>4877.7777777777774</v>
      </c>
      <c r="M124" s="371">
        <f t="shared" si="13"/>
        <v>4970</v>
      </c>
      <c r="N124" s="371">
        <f t="shared" si="13"/>
        <v>5010</v>
      </c>
      <c r="O124" s="371">
        <f t="shared" si="13"/>
        <v>5090</v>
      </c>
      <c r="P124" s="372">
        <f t="shared" si="13"/>
        <v>4812.310606060606</v>
      </c>
    </row>
    <row r="125" spans="1:16" outlineLevel="2" x14ac:dyDescent="0.25">
      <c r="A125" s="38" t="s">
        <v>23</v>
      </c>
      <c r="B125" s="385">
        <v>25154</v>
      </c>
      <c r="C125" s="77" t="s">
        <v>31</v>
      </c>
      <c r="D125" s="386">
        <v>5800</v>
      </c>
      <c r="E125" s="386">
        <v>5800</v>
      </c>
      <c r="F125" s="386">
        <v>5800</v>
      </c>
      <c r="G125" s="386">
        <v>5800</v>
      </c>
      <c r="H125" s="386">
        <v>5800</v>
      </c>
      <c r="I125" s="386">
        <v>5800</v>
      </c>
      <c r="J125" s="386">
        <v>5800</v>
      </c>
      <c r="K125" s="386">
        <v>5800</v>
      </c>
      <c r="L125" s="386">
        <v>5800</v>
      </c>
      <c r="M125" s="386">
        <v>5800</v>
      </c>
      <c r="N125" s="386">
        <v>5800</v>
      </c>
      <c r="O125" s="386">
        <v>5800</v>
      </c>
      <c r="P125" s="387">
        <v>5800</v>
      </c>
    </row>
    <row r="126" spans="1:16" outlineLevel="2" x14ac:dyDescent="0.25">
      <c r="A126" s="36" t="s">
        <v>23</v>
      </c>
      <c r="B126" s="7">
        <v>25224</v>
      </c>
      <c r="C126" s="5" t="s">
        <v>30</v>
      </c>
      <c r="D126" s="104">
        <v>6000</v>
      </c>
      <c r="E126" s="104">
        <v>6000</v>
      </c>
      <c r="F126" s="104">
        <v>6000</v>
      </c>
      <c r="G126" s="104">
        <v>6000</v>
      </c>
      <c r="H126" s="104">
        <v>6000</v>
      </c>
      <c r="I126" s="104">
        <v>6000</v>
      </c>
      <c r="J126" s="104">
        <v>6000</v>
      </c>
      <c r="K126" s="104">
        <v>6000</v>
      </c>
      <c r="L126" s="104">
        <v>6000</v>
      </c>
      <c r="M126" s="104">
        <v>6000</v>
      </c>
      <c r="N126" s="104">
        <v>6000</v>
      </c>
      <c r="O126" s="104">
        <v>6000</v>
      </c>
      <c r="P126" s="105">
        <v>6000</v>
      </c>
    </row>
    <row r="127" spans="1:16" outlineLevel="2" x14ac:dyDescent="0.25">
      <c r="A127" s="36" t="s">
        <v>23</v>
      </c>
      <c r="B127" s="7">
        <v>25288</v>
      </c>
      <c r="C127" s="5" t="s">
        <v>29</v>
      </c>
      <c r="D127" s="104">
        <v>4200</v>
      </c>
      <c r="E127" s="104">
        <v>4200</v>
      </c>
      <c r="F127" s="104">
        <v>4200</v>
      </c>
      <c r="G127" s="104">
        <v>4200</v>
      </c>
      <c r="H127" s="104">
        <v>4200</v>
      </c>
      <c r="I127" s="104">
        <v>4100</v>
      </c>
      <c r="J127" s="104">
        <v>4100</v>
      </c>
      <c r="K127" s="104">
        <v>4100</v>
      </c>
      <c r="L127" s="104">
        <v>4100</v>
      </c>
      <c r="M127" s="104">
        <v>4200</v>
      </c>
      <c r="N127" s="104">
        <v>4200</v>
      </c>
      <c r="O127" s="104">
        <v>4200</v>
      </c>
      <c r="P127" s="105">
        <v>4166.666666666667</v>
      </c>
    </row>
    <row r="128" spans="1:16" outlineLevel="2" x14ac:dyDescent="0.25">
      <c r="A128" s="36" t="s">
        <v>23</v>
      </c>
      <c r="B128" s="7">
        <v>25317</v>
      </c>
      <c r="C128" s="5" t="s">
        <v>28</v>
      </c>
      <c r="D128" s="104" t="s">
        <v>145</v>
      </c>
      <c r="E128" s="104" t="s">
        <v>145</v>
      </c>
      <c r="F128" s="104" t="s">
        <v>145</v>
      </c>
      <c r="G128" s="104" t="s">
        <v>145</v>
      </c>
      <c r="H128" s="104" t="s">
        <v>145</v>
      </c>
      <c r="I128" s="104" t="s">
        <v>145</v>
      </c>
      <c r="J128" s="104" t="s">
        <v>145</v>
      </c>
      <c r="K128" s="104" t="s">
        <v>145</v>
      </c>
      <c r="L128" s="104" t="s">
        <v>145</v>
      </c>
      <c r="M128" s="104" t="s">
        <v>145</v>
      </c>
      <c r="N128" s="104" t="s">
        <v>145</v>
      </c>
      <c r="O128" s="104" t="s">
        <v>145</v>
      </c>
      <c r="P128" s="105" t="s">
        <v>145</v>
      </c>
    </row>
    <row r="129" spans="1:16" outlineLevel="2" x14ac:dyDescent="0.25">
      <c r="A129" s="36" t="s">
        <v>23</v>
      </c>
      <c r="B129" s="7">
        <v>25407</v>
      </c>
      <c r="C129" s="5" t="s">
        <v>27</v>
      </c>
      <c r="D129" s="104">
        <v>6000</v>
      </c>
      <c r="E129" s="104">
        <v>6000</v>
      </c>
      <c r="F129" s="104">
        <v>6000</v>
      </c>
      <c r="G129" s="104">
        <v>6000</v>
      </c>
      <c r="H129" s="104">
        <v>6000</v>
      </c>
      <c r="I129" s="104">
        <v>6000</v>
      </c>
      <c r="J129" s="104">
        <v>6000</v>
      </c>
      <c r="K129" s="104">
        <v>6000</v>
      </c>
      <c r="L129" s="104">
        <v>6000</v>
      </c>
      <c r="M129" s="104">
        <v>6000</v>
      </c>
      <c r="N129" s="104">
        <v>6000</v>
      </c>
      <c r="O129" s="104">
        <v>6000</v>
      </c>
      <c r="P129" s="105">
        <v>6000</v>
      </c>
    </row>
    <row r="130" spans="1:16" outlineLevel="2" x14ac:dyDescent="0.25">
      <c r="A130" s="36" t="s">
        <v>23</v>
      </c>
      <c r="B130" s="7">
        <v>25745</v>
      </c>
      <c r="C130" s="5" t="s">
        <v>26</v>
      </c>
      <c r="D130" s="104" t="s">
        <v>145</v>
      </c>
      <c r="E130" s="104" t="s">
        <v>145</v>
      </c>
      <c r="F130" s="104" t="s">
        <v>145</v>
      </c>
      <c r="G130" s="104" t="s">
        <v>145</v>
      </c>
      <c r="H130" s="104" t="s">
        <v>145</v>
      </c>
      <c r="I130" s="104" t="s">
        <v>145</v>
      </c>
      <c r="J130" s="104" t="s">
        <v>145</v>
      </c>
      <c r="K130" s="104" t="s">
        <v>145</v>
      </c>
      <c r="L130" s="104" t="s">
        <v>145</v>
      </c>
      <c r="M130" s="104" t="s">
        <v>145</v>
      </c>
      <c r="N130" s="104" t="s">
        <v>145</v>
      </c>
      <c r="O130" s="104" t="s">
        <v>145</v>
      </c>
      <c r="P130" s="105" t="s">
        <v>145</v>
      </c>
    </row>
    <row r="131" spans="1:16" outlineLevel="2" x14ac:dyDescent="0.25">
      <c r="A131" s="36" t="s">
        <v>23</v>
      </c>
      <c r="B131" s="7">
        <v>25779</v>
      </c>
      <c r="C131" s="5" t="s">
        <v>1</v>
      </c>
      <c r="D131" s="104">
        <v>6500</v>
      </c>
      <c r="E131" s="104">
        <v>6500</v>
      </c>
      <c r="F131" s="104">
        <v>6500</v>
      </c>
      <c r="G131" s="104">
        <v>6500</v>
      </c>
      <c r="H131" s="104">
        <v>6500</v>
      </c>
      <c r="I131" s="104">
        <v>6500</v>
      </c>
      <c r="J131" s="104">
        <v>6500</v>
      </c>
      <c r="K131" s="104">
        <v>6500</v>
      </c>
      <c r="L131" s="104">
        <v>6500</v>
      </c>
      <c r="M131" s="104">
        <v>6500</v>
      </c>
      <c r="N131" s="104">
        <v>6500</v>
      </c>
      <c r="O131" s="104">
        <v>6500</v>
      </c>
      <c r="P131" s="105">
        <v>6500</v>
      </c>
    </row>
    <row r="132" spans="1:16" outlineLevel="2" x14ac:dyDescent="0.25">
      <c r="A132" s="36" t="s">
        <v>23</v>
      </c>
      <c r="B132" s="7">
        <v>25781</v>
      </c>
      <c r="C132" s="5" t="s">
        <v>25</v>
      </c>
      <c r="D132" s="104" t="s">
        <v>145</v>
      </c>
      <c r="E132" s="104" t="s">
        <v>145</v>
      </c>
      <c r="F132" s="104" t="s">
        <v>145</v>
      </c>
      <c r="G132" s="104" t="s">
        <v>145</v>
      </c>
      <c r="H132" s="104" t="s">
        <v>145</v>
      </c>
      <c r="I132" s="104" t="s">
        <v>145</v>
      </c>
      <c r="J132" s="104" t="s">
        <v>145</v>
      </c>
      <c r="K132" s="104" t="s">
        <v>145</v>
      </c>
      <c r="L132" s="104" t="s">
        <v>145</v>
      </c>
      <c r="M132" s="104" t="s">
        <v>145</v>
      </c>
      <c r="N132" s="104" t="s">
        <v>145</v>
      </c>
      <c r="O132" s="104" t="s">
        <v>145</v>
      </c>
      <c r="P132" s="105" t="s">
        <v>145</v>
      </c>
    </row>
    <row r="133" spans="1:16" outlineLevel="2" x14ac:dyDescent="0.25">
      <c r="A133" s="36" t="s">
        <v>23</v>
      </c>
      <c r="B133" s="7">
        <v>25793</v>
      </c>
      <c r="C133" s="5" t="s">
        <v>24</v>
      </c>
      <c r="D133" s="104">
        <v>5500</v>
      </c>
      <c r="E133" s="104">
        <v>5500</v>
      </c>
      <c r="F133" s="104">
        <v>5500</v>
      </c>
      <c r="G133" s="104">
        <v>5500</v>
      </c>
      <c r="H133" s="104">
        <v>5500</v>
      </c>
      <c r="I133" s="104">
        <v>5500</v>
      </c>
      <c r="J133" s="104">
        <v>5500</v>
      </c>
      <c r="K133" s="104">
        <v>5500</v>
      </c>
      <c r="L133" s="104">
        <v>5500</v>
      </c>
      <c r="M133" s="104">
        <v>5500</v>
      </c>
      <c r="N133" s="104">
        <v>5500</v>
      </c>
      <c r="O133" s="104">
        <v>5500</v>
      </c>
      <c r="P133" s="105">
        <v>5500</v>
      </c>
    </row>
    <row r="134" spans="1:16" ht="15.75" outlineLevel="2" thickBot="1" x14ac:dyDescent="0.3">
      <c r="A134" s="55" t="s">
        <v>23</v>
      </c>
      <c r="B134" s="382">
        <v>25843</v>
      </c>
      <c r="C134" s="95" t="s">
        <v>23</v>
      </c>
      <c r="D134" s="383">
        <v>5500</v>
      </c>
      <c r="E134" s="383">
        <v>5500</v>
      </c>
      <c r="F134" s="383">
        <v>5500</v>
      </c>
      <c r="G134" s="383">
        <v>5500</v>
      </c>
      <c r="H134" s="383">
        <v>5500</v>
      </c>
      <c r="I134" s="383">
        <v>5500</v>
      </c>
      <c r="J134" s="383">
        <v>5500</v>
      </c>
      <c r="K134" s="383">
        <v>5500</v>
      </c>
      <c r="L134" s="383">
        <v>5500</v>
      </c>
      <c r="M134" s="383">
        <v>5500</v>
      </c>
      <c r="N134" s="383">
        <v>5500</v>
      </c>
      <c r="O134" s="383">
        <v>5500</v>
      </c>
      <c r="P134" s="384">
        <v>5500</v>
      </c>
    </row>
    <row r="135" spans="1:16" outlineLevel="1" x14ac:dyDescent="0.25">
      <c r="A135" s="390" t="s">
        <v>666</v>
      </c>
      <c r="B135" s="391"/>
      <c r="C135" s="374"/>
      <c r="D135" s="374">
        <f t="shared" ref="D135:P135" si="14">SUBTOTAL(1,D125:D134)</f>
        <v>5642.8571428571431</v>
      </c>
      <c r="E135" s="374">
        <f t="shared" si="14"/>
        <v>5642.8571428571431</v>
      </c>
      <c r="F135" s="374">
        <f t="shared" si="14"/>
        <v>5642.8571428571431</v>
      </c>
      <c r="G135" s="374">
        <f t="shared" si="14"/>
        <v>5642.8571428571431</v>
      </c>
      <c r="H135" s="374">
        <f t="shared" si="14"/>
        <v>5642.8571428571431</v>
      </c>
      <c r="I135" s="374">
        <f t="shared" si="14"/>
        <v>5628.5714285714284</v>
      </c>
      <c r="J135" s="374">
        <f t="shared" si="14"/>
        <v>5628.5714285714284</v>
      </c>
      <c r="K135" s="374">
        <f t="shared" si="14"/>
        <v>5628.5714285714284</v>
      </c>
      <c r="L135" s="374">
        <f t="shared" si="14"/>
        <v>5628.5714285714284</v>
      </c>
      <c r="M135" s="374">
        <f t="shared" si="14"/>
        <v>5642.8571428571431</v>
      </c>
      <c r="N135" s="374">
        <f t="shared" si="14"/>
        <v>5642.8571428571431</v>
      </c>
      <c r="O135" s="374">
        <f t="shared" si="14"/>
        <v>5642.8571428571431</v>
      </c>
      <c r="P135" s="375">
        <f t="shared" si="14"/>
        <v>5638.0952380952385</v>
      </c>
    </row>
    <row r="136" spans="1:16" ht="15.75" thickBot="1" x14ac:dyDescent="0.3">
      <c r="A136" s="380" t="s">
        <v>583</v>
      </c>
      <c r="B136" s="381"/>
      <c r="C136" s="376"/>
      <c r="D136" s="376">
        <f t="shared" ref="D136:P136" si="15">SUBTOTAL(1,D5:D134)</f>
        <v>5145.4020618556697</v>
      </c>
      <c r="E136" s="376">
        <f t="shared" si="15"/>
        <v>5116.5625</v>
      </c>
      <c r="F136" s="376">
        <f t="shared" si="15"/>
        <v>5112.916666666667</v>
      </c>
      <c r="G136" s="376">
        <f t="shared" si="15"/>
        <v>5089.0526315789475</v>
      </c>
      <c r="H136" s="376">
        <f t="shared" si="15"/>
        <v>5102.239583333333</v>
      </c>
      <c r="I136" s="376">
        <f t="shared" si="15"/>
        <v>5078.385416666667</v>
      </c>
      <c r="J136" s="376">
        <f t="shared" si="15"/>
        <v>5086.71875</v>
      </c>
      <c r="K136" s="376">
        <f t="shared" si="15"/>
        <v>5045.875</v>
      </c>
      <c r="L136" s="376">
        <f t="shared" si="15"/>
        <v>5114.2315789473687</v>
      </c>
      <c r="M136" s="376">
        <f t="shared" si="15"/>
        <v>5158.541666666667</v>
      </c>
      <c r="N136" s="376">
        <f t="shared" si="15"/>
        <v>5211.5789473684208</v>
      </c>
      <c r="O136" s="376">
        <f t="shared" si="15"/>
        <v>5325</v>
      </c>
      <c r="P136" s="377">
        <f t="shared" si="15"/>
        <v>5140.8860512339897</v>
      </c>
    </row>
  </sheetData>
  <autoFilter ref="A4:Q135" xr:uid="{00000000-0009-0000-0000-000016000000}"/>
  <sortState ref="A5:Q120">
    <sortCondition ref="A5:A120"/>
    <sortCondition ref="C5:C120"/>
  </sortState>
  <mergeCells count="1">
    <mergeCell ref="D2:P2"/>
  </mergeCells>
  <hyperlinks>
    <hyperlink ref="A2" location="PRESENTACIÓN!A1" display="PRESENTACIÓN!A1" xr:uid="{00000000-0004-0000-1600-000000000000}"/>
  </hyperlinks>
  <pageMargins left="0.7" right="0.7" top="0.75" bottom="0.75" header="0.3" footer="0.3"/>
  <pageSetup paperSize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146"/>
  <sheetViews>
    <sheetView zoomScaleNormal="100" workbookViewId="0">
      <pane xSplit="3" ySplit="2" topLeftCell="F3" activePane="bottomRight" state="frozen"/>
      <selection activeCell="A5" sqref="A5:W137"/>
      <selection pane="topRight" activeCell="A5" sqref="A5:W137"/>
      <selection pane="bottomLeft" activeCell="A5" sqref="A5:W137"/>
      <selection pane="bottomRight"/>
    </sheetView>
  </sheetViews>
  <sheetFormatPr baseColWidth="10" defaultRowHeight="15" outlineLevelRow="2" x14ac:dyDescent="0.25"/>
  <cols>
    <col min="1" max="1" width="20.42578125" customWidth="1"/>
    <col min="2" max="2" width="16.28515625" style="1" customWidth="1"/>
    <col min="3" max="3" width="14.5703125" customWidth="1"/>
    <col min="4" max="4" width="15" customWidth="1"/>
    <col min="5" max="5" width="15.5703125" customWidth="1"/>
    <col min="6" max="6" width="14" customWidth="1"/>
    <col min="7" max="7" width="15.5703125" customWidth="1"/>
    <col min="8" max="8" width="15" customWidth="1"/>
    <col min="9" max="9" width="15.5703125" customWidth="1"/>
    <col min="10" max="10" width="14" customWidth="1"/>
    <col min="11" max="11" width="15.5703125" customWidth="1"/>
    <col min="12" max="12" width="15" customWidth="1"/>
    <col min="13" max="13" width="15.5703125" customWidth="1"/>
    <col min="14" max="14" width="14" customWidth="1"/>
    <col min="15" max="15" width="15.5703125" customWidth="1"/>
    <col min="16" max="16" width="15" customWidth="1"/>
    <col min="17" max="17" width="15.5703125" customWidth="1"/>
    <col min="18" max="18" width="14" customWidth="1"/>
    <col min="19" max="19" width="15.5703125" customWidth="1"/>
    <col min="20" max="20" width="15" customWidth="1"/>
    <col min="21" max="21" width="15.5703125" customWidth="1"/>
    <col min="22" max="22" width="15" customWidth="1"/>
    <col min="23" max="25" width="15.5703125" customWidth="1"/>
    <col min="26" max="26" width="15" customWidth="1"/>
    <col min="27" max="27" width="15.5703125" customWidth="1"/>
    <col min="28" max="28" width="15" customWidth="1"/>
  </cols>
  <sheetData>
    <row r="1" spans="1:28" ht="48.75" customHeight="1" thickBot="1" x14ac:dyDescent="0.3">
      <c r="A1" s="114" t="s">
        <v>490</v>
      </c>
      <c r="D1" s="1137" t="s">
        <v>441</v>
      </c>
      <c r="E1" s="1095"/>
      <c r="F1" s="1095"/>
      <c r="G1" s="1095"/>
      <c r="H1" s="1095"/>
      <c r="I1" s="1095"/>
      <c r="J1" s="1095"/>
      <c r="K1" s="1095"/>
      <c r="L1" s="1095"/>
      <c r="M1" s="1095"/>
      <c r="N1" s="1138"/>
    </row>
    <row r="2" spans="1:28" s="44" customFormat="1" ht="60.75" thickBot="1" x14ac:dyDescent="0.3">
      <c r="A2" s="320" t="s">
        <v>410</v>
      </c>
      <c r="B2" s="321" t="s">
        <v>2</v>
      </c>
      <c r="C2" s="322" t="s">
        <v>411</v>
      </c>
      <c r="D2" s="323" t="s">
        <v>346</v>
      </c>
      <c r="E2" s="323" t="s">
        <v>347</v>
      </c>
      <c r="F2" s="324" t="s">
        <v>348</v>
      </c>
      <c r="G2" s="324" t="s">
        <v>349</v>
      </c>
      <c r="H2" s="323" t="s">
        <v>350</v>
      </c>
      <c r="I2" s="323" t="s">
        <v>351</v>
      </c>
      <c r="J2" s="324" t="s">
        <v>352</v>
      </c>
      <c r="K2" s="324" t="s">
        <v>353</v>
      </c>
      <c r="L2" s="323" t="s">
        <v>354</v>
      </c>
      <c r="M2" s="323" t="s">
        <v>355</v>
      </c>
      <c r="N2" s="324" t="s">
        <v>356</v>
      </c>
      <c r="O2" s="324" t="s">
        <v>357</v>
      </c>
      <c r="P2" s="323" t="s">
        <v>358</v>
      </c>
      <c r="Q2" s="323" t="s">
        <v>359</v>
      </c>
      <c r="R2" s="324" t="s">
        <v>360</v>
      </c>
      <c r="S2" s="324" t="s">
        <v>361</v>
      </c>
      <c r="T2" s="323" t="s">
        <v>362</v>
      </c>
      <c r="U2" s="323" t="s">
        <v>363</v>
      </c>
      <c r="V2" s="323" t="s">
        <v>364</v>
      </c>
      <c r="W2" s="324" t="s">
        <v>362</v>
      </c>
      <c r="X2" s="324" t="s">
        <v>363</v>
      </c>
      <c r="Y2" s="324" t="s">
        <v>364</v>
      </c>
      <c r="Z2" s="323" t="s">
        <v>362</v>
      </c>
      <c r="AA2" s="323" t="s">
        <v>363</v>
      </c>
      <c r="AB2" s="45" t="s">
        <v>364</v>
      </c>
    </row>
    <row r="3" spans="1:28" outlineLevel="2" x14ac:dyDescent="0.25">
      <c r="A3" s="38" t="s">
        <v>421</v>
      </c>
      <c r="B3" s="311" t="s">
        <v>126</v>
      </c>
      <c r="C3" s="40">
        <v>25183</v>
      </c>
      <c r="D3" s="312">
        <v>1350</v>
      </c>
      <c r="E3" s="313">
        <v>300</v>
      </c>
      <c r="F3" s="314">
        <v>400</v>
      </c>
      <c r="G3" s="315">
        <v>350</v>
      </c>
      <c r="H3" s="316">
        <v>70</v>
      </c>
      <c r="I3" s="313">
        <v>70</v>
      </c>
      <c r="J3" s="314">
        <v>30</v>
      </c>
      <c r="K3" s="315">
        <v>2</v>
      </c>
      <c r="L3" s="316">
        <v>3500</v>
      </c>
      <c r="M3" s="313">
        <v>12</v>
      </c>
      <c r="N3" s="314">
        <v>4000</v>
      </c>
      <c r="O3" s="315">
        <v>400</v>
      </c>
      <c r="P3" s="316">
        <v>74</v>
      </c>
      <c r="Q3" s="313">
        <v>6</v>
      </c>
      <c r="R3" s="314">
        <v>200</v>
      </c>
      <c r="S3" s="317">
        <v>12</v>
      </c>
      <c r="T3" s="316" t="s">
        <v>145</v>
      </c>
      <c r="U3" s="318" t="s">
        <v>145</v>
      </c>
      <c r="V3" s="319" t="s">
        <v>145</v>
      </c>
      <c r="W3" s="314" t="s">
        <v>145</v>
      </c>
      <c r="X3" s="164" t="s">
        <v>145</v>
      </c>
      <c r="Y3" s="315" t="s">
        <v>145</v>
      </c>
      <c r="Z3" s="316" t="s">
        <v>145</v>
      </c>
      <c r="AA3" s="318" t="s">
        <v>145</v>
      </c>
      <c r="AB3" s="313" t="s">
        <v>145</v>
      </c>
    </row>
    <row r="4" spans="1:28" outlineLevel="2" x14ac:dyDescent="0.25">
      <c r="A4" s="36" t="s">
        <v>421</v>
      </c>
      <c r="B4" s="46" t="s">
        <v>21</v>
      </c>
      <c r="C4" s="37">
        <v>25426</v>
      </c>
      <c r="D4" s="47">
        <v>600</v>
      </c>
      <c r="E4" s="48">
        <v>258</v>
      </c>
      <c r="F4" s="49">
        <v>150</v>
      </c>
      <c r="G4" s="50">
        <v>80</v>
      </c>
      <c r="H4" s="51">
        <v>340</v>
      </c>
      <c r="I4" s="48">
        <v>200</v>
      </c>
      <c r="J4" s="49">
        <v>10</v>
      </c>
      <c r="K4" s="50">
        <v>5</v>
      </c>
      <c r="L4" s="51" t="s">
        <v>145</v>
      </c>
      <c r="M4" s="48" t="s">
        <v>145</v>
      </c>
      <c r="N4" s="49">
        <v>7</v>
      </c>
      <c r="O4" s="50">
        <v>1</v>
      </c>
      <c r="P4" s="51">
        <v>371</v>
      </c>
      <c r="Q4" s="48">
        <v>20</v>
      </c>
      <c r="R4" s="49" t="s">
        <v>145</v>
      </c>
      <c r="S4" s="52" t="s">
        <v>145</v>
      </c>
      <c r="T4" s="51" t="s">
        <v>145</v>
      </c>
      <c r="U4" s="53" t="s">
        <v>145</v>
      </c>
      <c r="V4" s="54" t="s">
        <v>145</v>
      </c>
      <c r="W4" s="49" t="s">
        <v>145</v>
      </c>
      <c r="X4" s="21" t="s">
        <v>145</v>
      </c>
      <c r="Y4" s="50" t="s">
        <v>145</v>
      </c>
      <c r="Z4" s="51" t="s">
        <v>145</v>
      </c>
      <c r="AA4" s="53" t="s">
        <v>145</v>
      </c>
      <c r="AB4" s="48" t="s">
        <v>145</v>
      </c>
    </row>
    <row r="5" spans="1:28" outlineLevel="2" x14ac:dyDescent="0.25">
      <c r="A5" s="36" t="s">
        <v>421</v>
      </c>
      <c r="B5" s="46" t="s">
        <v>125</v>
      </c>
      <c r="C5" s="37">
        <v>25436</v>
      </c>
      <c r="D5" s="47">
        <v>300</v>
      </c>
      <c r="E5" s="48">
        <v>4</v>
      </c>
      <c r="F5" s="49">
        <v>100</v>
      </c>
      <c r="G5" s="50" t="s">
        <v>145</v>
      </c>
      <c r="H5" s="51">
        <v>50</v>
      </c>
      <c r="I5" s="48" t="s">
        <v>145</v>
      </c>
      <c r="J5" s="49">
        <v>10</v>
      </c>
      <c r="K5" s="50">
        <v>2</v>
      </c>
      <c r="L5" s="51">
        <v>300</v>
      </c>
      <c r="M5" s="48">
        <v>20</v>
      </c>
      <c r="N5" s="49">
        <v>15</v>
      </c>
      <c r="O5" s="50">
        <v>4</v>
      </c>
      <c r="P5" s="51">
        <v>20</v>
      </c>
      <c r="Q5" s="48">
        <v>10</v>
      </c>
      <c r="R5" s="49">
        <v>300</v>
      </c>
      <c r="S5" s="52">
        <v>30</v>
      </c>
      <c r="T5" s="51" t="s">
        <v>145</v>
      </c>
      <c r="U5" s="53" t="s">
        <v>145</v>
      </c>
      <c r="V5" s="54" t="s">
        <v>145</v>
      </c>
      <c r="W5" s="49" t="s">
        <v>145</v>
      </c>
      <c r="X5" s="21" t="s">
        <v>145</v>
      </c>
      <c r="Y5" s="50" t="s">
        <v>145</v>
      </c>
      <c r="Z5" s="51" t="s">
        <v>145</v>
      </c>
      <c r="AA5" s="53" t="s">
        <v>145</v>
      </c>
      <c r="AB5" s="48" t="s">
        <v>145</v>
      </c>
    </row>
    <row r="6" spans="1:28" outlineLevel="2" x14ac:dyDescent="0.25">
      <c r="A6" s="36" t="s">
        <v>421</v>
      </c>
      <c r="B6" s="46" t="s">
        <v>124</v>
      </c>
      <c r="C6" s="37">
        <v>25736</v>
      </c>
      <c r="D6" s="47">
        <v>166</v>
      </c>
      <c r="E6" s="48">
        <v>4</v>
      </c>
      <c r="F6" s="49">
        <v>14</v>
      </c>
      <c r="G6" s="50">
        <v>14</v>
      </c>
      <c r="H6" s="51">
        <v>4</v>
      </c>
      <c r="I6" s="48">
        <v>4</v>
      </c>
      <c r="J6" s="49">
        <v>5</v>
      </c>
      <c r="K6" s="50">
        <v>4</v>
      </c>
      <c r="L6" s="51">
        <v>615</v>
      </c>
      <c r="M6" s="48">
        <v>5</v>
      </c>
      <c r="N6" s="49">
        <v>702</v>
      </c>
      <c r="O6" s="50">
        <v>420</v>
      </c>
      <c r="P6" s="51">
        <v>116</v>
      </c>
      <c r="Q6" s="48">
        <v>6</v>
      </c>
      <c r="R6" s="49">
        <v>110</v>
      </c>
      <c r="S6" s="52">
        <v>2</v>
      </c>
      <c r="T6" s="51" t="s">
        <v>367</v>
      </c>
      <c r="U6" s="53">
        <v>14</v>
      </c>
      <c r="V6" s="54">
        <v>2</v>
      </c>
      <c r="W6" s="49" t="s">
        <v>380</v>
      </c>
      <c r="X6" s="21">
        <v>122000</v>
      </c>
      <c r="Y6" s="50">
        <v>6</v>
      </c>
      <c r="Z6" s="51" t="s">
        <v>145</v>
      </c>
      <c r="AA6" s="53" t="s">
        <v>145</v>
      </c>
      <c r="AB6" s="48" t="s">
        <v>145</v>
      </c>
    </row>
    <row r="7" spans="1:28" outlineLevel="2" x14ac:dyDescent="0.25">
      <c r="A7" s="36" t="s">
        <v>421</v>
      </c>
      <c r="B7" s="46" t="s">
        <v>123</v>
      </c>
      <c r="C7" s="37">
        <v>25772</v>
      </c>
      <c r="D7" s="47">
        <v>30</v>
      </c>
      <c r="E7" s="48">
        <v>3</v>
      </c>
      <c r="F7" s="49">
        <v>25</v>
      </c>
      <c r="G7" s="50">
        <v>15</v>
      </c>
      <c r="H7" s="51" t="s">
        <v>145</v>
      </c>
      <c r="I7" s="48" t="s">
        <v>145</v>
      </c>
      <c r="J7" s="49" t="s">
        <v>145</v>
      </c>
      <c r="K7" s="50" t="s">
        <v>145</v>
      </c>
      <c r="L7" s="51">
        <v>45</v>
      </c>
      <c r="M7" s="48">
        <v>9</v>
      </c>
      <c r="N7" s="49">
        <v>400</v>
      </c>
      <c r="O7" s="50">
        <v>30</v>
      </c>
      <c r="P7" s="51">
        <v>26</v>
      </c>
      <c r="Q7" s="48">
        <v>6</v>
      </c>
      <c r="R7" s="49" t="s">
        <v>145</v>
      </c>
      <c r="S7" s="52" t="s">
        <v>145</v>
      </c>
      <c r="T7" s="51" t="s">
        <v>145</v>
      </c>
      <c r="U7" s="53" t="s">
        <v>145</v>
      </c>
      <c r="V7" s="54" t="s">
        <v>145</v>
      </c>
      <c r="W7" s="49" t="s">
        <v>145</v>
      </c>
      <c r="X7" s="21" t="s">
        <v>145</v>
      </c>
      <c r="Y7" s="50" t="s">
        <v>145</v>
      </c>
      <c r="Z7" s="51" t="s">
        <v>145</v>
      </c>
      <c r="AA7" s="53" t="s">
        <v>145</v>
      </c>
      <c r="AB7" s="48" t="s">
        <v>145</v>
      </c>
    </row>
    <row r="8" spans="1:28" outlineLevel="2" x14ac:dyDescent="0.25">
      <c r="A8" s="36" t="s">
        <v>421</v>
      </c>
      <c r="B8" s="46" t="s">
        <v>122</v>
      </c>
      <c r="C8" s="37">
        <v>25807</v>
      </c>
      <c r="D8" s="47">
        <v>50</v>
      </c>
      <c r="E8" s="48">
        <v>40</v>
      </c>
      <c r="F8" s="49">
        <v>20</v>
      </c>
      <c r="G8" s="50">
        <v>18</v>
      </c>
      <c r="H8" s="51">
        <v>10</v>
      </c>
      <c r="I8" s="48">
        <v>10</v>
      </c>
      <c r="J8" s="49">
        <v>1</v>
      </c>
      <c r="K8" s="50">
        <v>1</v>
      </c>
      <c r="L8" s="51">
        <v>200</v>
      </c>
      <c r="M8" s="48">
        <v>60</v>
      </c>
      <c r="N8" s="49">
        <v>190</v>
      </c>
      <c r="O8" s="50">
        <v>120</v>
      </c>
      <c r="P8" s="51">
        <v>110</v>
      </c>
      <c r="Q8" s="48">
        <v>80</v>
      </c>
      <c r="R8" s="49">
        <v>5</v>
      </c>
      <c r="S8" s="52">
        <v>1</v>
      </c>
      <c r="T8" s="51" t="s">
        <v>145</v>
      </c>
      <c r="U8" s="53" t="s">
        <v>145</v>
      </c>
      <c r="V8" s="54" t="s">
        <v>145</v>
      </c>
      <c r="W8" s="49" t="s">
        <v>145</v>
      </c>
      <c r="X8" s="21" t="s">
        <v>145</v>
      </c>
      <c r="Y8" s="50" t="s">
        <v>145</v>
      </c>
      <c r="Z8" s="51" t="s">
        <v>145</v>
      </c>
      <c r="AA8" s="53" t="s">
        <v>145</v>
      </c>
      <c r="AB8" s="48" t="s">
        <v>145</v>
      </c>
    </row>
    <row r="9" spans="1:28" ht="15.75" outlineLevel="2" thickBot="1" x14ac:dyDescent="0.3">
      <c r="A9" s="55" t="s">
        <v>421</v>
      </c>
      <c r="B9" s="56" t="s">
        <v>121</v>
      </c>
      <c r="C9" s="57">
        <v>25873</v>
      </c>
      <c r="D9" s="58">
        <v>214</v>
      </c>
      <c r="E9" s="59">
        <v>45</v>
      </c>
      <c r="F9" s="60">
        <v>72</v>
      </c>
      <c r="G9" s="61">
        <v>32</v>
      </c>
      <c r="H9" s="62" t="s">
        <v>145</v>
      </c>
      <c r="I9" s="59" t="s">
        <v>145</v>
      </c>
      <c r="J9" s="60">
        <v>14</v>
      </c>
      <c r="K9" s="61">
        <v>1</v>
      </c>
      <c r="L9" s="62">
        <v>422</v>
      </c>
      <c r="M9" s="59">
        <v>5</v>
      </c>
      <c r="N9" s="60">
        <v>43</v>
      </c>
      <c r="O9" s="61">
        <v>4</v>
      </c>
      <c r="P9" s="62">
        <v>195</v>
      </c>
      <c r="Q9" s="59">
        <v>35</v>
      </c>
      <c r="R9" s="60">
        <v>72</v>
      </c>
      <c r="S9" s="63">
        <v>4</v>
      </c>
      <c r="T9" s="62" t="s">
        <v>145</v>
      </c>
      <c r="U9" s="64" t="s">
        <v>145</v>
      </c>
      <c r="V9" s="65" t="s">
        <v>145</v>
      </c>
      <c r="W9" s="60" t="s">
        <v>145</v>
      </c>
      <c r="X9" s="29" t="s">
        <v>145</v>
      </c>
      <c r="Y9" s="61" t="s">
        <v>145</v>
      </c>
      <c r="Z9" s="62" t="s">
        <v>145</v>
      </c>
      <c r="AA9" s="64" t="s">
        <v>145</v>
      </c>
      <c r="AB9" s="59" t="s">
        <v>145</v>
      </c>
    </row>
    <row r="10" spans="1:28" ht="15.75" outlineLevel="1" thickBot="1" x14ac:dyDescent="0.3">
      <c r="A10" s="325" t="s">
        <v>537</v>
      </c>
      <c r="B10" s="326"/>
      <c r="C10" s="327"/>
      <c r="D10" s="328">
        <f t="shared" ref="D10:AB10" si="0">SUBTOTAL(9,D3:D9)</f>
        <v>2710</v>
      </c>
      <c r="E10" s="328">
        <f t="shared" si="0"/>
        <v>654</v>
      </c>
      <c r="F10" s="328">
        <f t="shared" si="0"/>
        <v>781</v>
      </c>
      <c r="G10" s="328">
        <f t="shared" si="0"/>
        <v>509</v>
      </c>
      <c r="H10" s="328">
        <f t="shared" si="0"/>
        <v>474</v>
      </c>
      <c r="I10" s="328">
        <f t="shared" si="0"/>
        <v>284</v>
      </c>
      <c r="J10" s="328">
        <f t="shared" si="0"/>
        <v>70</v>
      </c>
      <c r="K10" s="328">
        <f t="shared" si="0"/>
        <v>15</v>
      </c>
      <c r="L10" s="328">
        <f t="shared" si="0"/>
        <v>5082</v>
      </c>
      <c r="M10" s="328">
        <f t="shared" si="0"/>
        <v>111</v>
      </c>
      <c r="N10" s="328">
        <f t="shared" si="0"/>
        <v>5357</v>
      </c>
      <c r="O10" s="328">
        <f t="shared" si="0"/>
        <v>979</v>
      </c>
      <c r="P10" s="328">
        <f t="shared" si="0"/>
        <v>912</v>
      </c>
      <c r="Q10" s="328">
        <f t="shared" si="0"/>
        <v>163</v>
      </c>
      <c r="R10" s="328">
        <f t="shared" si="0"/>
        <v>687</v>
      </c>
      <c r="S10" s="328">
        <f t="shared" si="0"/>
        <v>49</v>
      </c>
      <c r="T10" s="328">
        <f t="shared" si="0"/>
        <v>0</v>
      </c>
      <c r="U10" s="328">
        <f t="shared" si="0"/>
        <v>14</v>
      </c>
      <c r="V10" s="328">
        <f t="shared" si="0"/>
        <v>2</v>
      </c>
      <c r="W10" s="328">
        <f t="shared" si="0"/>
        <v>0</v>
      </c>
      <c r="X10" s="328">
        <f t="shared" si="0"/>
        <v>122000</v>
      </c>
      <c r="Y10" s="328">
        <f t="shared" si="0"/>
        <v>6</v>
      </c>
      <c r="Z10" s="328">
        <f t="shared" si="0"/>
        <v>0</v>
      </c>
      <c r="AA10" s="328">
        <f t="shared" si="0"/>
        <v>0</v>
      </c>
      <c r="AB10" s="329">
        <f t="shared" si="0"/>
        <v>0</v>
      </c>
    </row>
    <row r="11" spans="1:28" outlineLevel="2" x14ac:dyDescent="0.25">
      <c r="A11" s="38" t="s">
        <v>412</v>
      </c>
      <c r="B11" s="311" t="s">
        <v>120</v>
      </c>
      <c r="C11" s="40">
        <v>25001</v>
      </c>
      <c r="D11" s="312">
        <v>254</v>
      </c>
      <c r="E11" s="313">
        <v>30</v>
      </c>
      <c r="F11" s="314">
        <v>70</v>
      </c>
      <c r="G11" s="315">
        <v>11</v>
      </c>
      <c r="H11" s="316">
        <v>42</v>
      </c>
      <c r="I11" s="313">
        <v>19</v>
      </c>
      <c r="J11" s="314">
        <v>38</v>
      </c>
      <c r="K11" s="315">
        <v>1</v>
      </c>
      <c r="L11" s="316" t="s">
        <v>145</v>
      </c>
      <c r="M11" s="313" t="s">
        <v>145</v>
      </c>
      <c r="N11" s="314">
        <v>335</v>
      </c>
      <c r="O11" s="315">
        <v>19</v>
      </c>
      <c r="P11" s="316">
        <v>55</v>
      </c>
      <c r="Q11" s="313">
        <v>12</v>
      </c>
      <c r="R11" s="314" t="s">
        <v>145</v>
      </c>
      <c r="S11" s="317" t="s">
        <v>145</v>
      </c>
      <c r="T11" s="316" t="s">
        <v>379</v>
      </c>
      <c r="U11" s="318">
        <v>8</v>
      </c>
      <c r="V11" s="319">
        <v>1</v>
      </c>
      <c r="W11" s="314" t="s">
        <v>145</v>
      </c>
      <c r="X11" s="164" t="s">
        <v>145</v>
      </c>
      <c r="Y11" s="315" t="s">
        <v>145</v>
      </c>
      <c r="Z11" s="316" t="s">
        <v>145</v>
      </c>
      <c r="AA11" s="318" t="s">
        <v>145</v>
      </c>
      <c r="AB11" s="313" t="s">
        <v>145</v>
      </c>
    </row>
    <row r="12" spans="1:28" outlineLevel="2" x14ac:dyDescent="0.25">
      <c r="A12" s="36" t="s">
        <v>412</v>
      </c>
      <c r="B12" s="46" t="s">
        <v>119</v>
      </c>
      <c r="C12" s="37">
        <v>25307</v>
      </c>
      <c r="D12" s="47" t="s">
        <v>145</v>
      </c>
      <c r="E12" s="48" t="s">
        <v>145</v>
      </c>
      <c r="F12" s="49">
        <v>46</v>
      </c>
      <c r="G12" s="50">
        <v>40</v>
      </c>
      <c r="H12" s="51">
        <v>10</v>
      </c>
      <c r="I12" s="48">
        <v>10</v>
      </c>
      <c r="J12" s="49" t="s">
        <v>145</v>
      </c>
      <c r="K12" s="50" t="s">
        <v>145</v>
      </c>
      <c r="L12" s="51">
        <v>15</v>
      </c>
      <c r="M12" s="48">
        <v>2</v>
      </c>
      <c r="N12" s="49">
        <v>782</v>
      </c>
      <c r="O12" s="50">
        <v>60</v>
      </c>
      <c r="P12" s="51">
        <v>70</v>
      </c>
      <c r="Q12" s="48">
        <v>30</v>
      </c>
      <c r="R12" s="49" t="s">
        <v>145</v>
      </c>
      <c r="S12" s="52" t="s">
        <v>145</v>
      </c>
      <c r="T12" s="51" t="s">
        <v>145</v>
      </c>
      <c r="U12" s="53" t="s">
        <v>145</v>
      </c>
      <c r="V12" s="54" t="s">
        <v>145</v>
      </c>
      <c r="W12" s="49" t="s">
        <v>145</v>
      </c>
      <c r="X12" s="21" t="s">
        <v>145</v>
      </c>
      <c r="Y12" s="50" t="s">
        <v>145</v>
      </c>
      <c r="Z12" s="51" t="s">
        <v>145</v>
      </c>
      <c r="AA12" s="53" t="s">
        <v>145</v>
      </c>
      <c r="AB12" s="48" t="s">
        <v>145</v>
      </c>
    </row>
    <row r="13" spans="1:28" outlineLevel="2" x14ac:dyDescent="0.25">
      <c r="A13" s="36" t="s">
        <v>412</v>
      </c>
      <c r="B13" s="46" t="s">
        <v>118</v>
      </c>
      <c r="C13" s="37">
        <v>25324</v>
      </c>
      <c r="D13" s="47">
        <v>145</v>
      </c>
      <c r="E13" s="48">
        <v>18</v>
      </c>
      <c r="F13" s="49">
        <v>96</v>
      </c>
      <c r="G13" s="50">
        <v>95</v>
      </c>
      <c r="H13" s="51">
        <v>28</v>
      </c>
      <c r="I13" s="48">
        <v>16</v>
      </c>
      <c r="J13" s="49" t="s">
        <v>145</v>
      </c>
      <c r="K13" s="50" t="s">
        <v>145</v>
      </c>
      <c r="L13" s="51" t="s">
        <v>145</v>
      </c>
      <c r="M13" s="48" t="s">
        <v>145</v>
      </c>
      <c r="N13" s="49">
        <v>582</v>
      </c>
      <c r="O13" s="50">
        <v>18</v>
      </c>
      <c r="P13" s="51">
        <v>18</v>
      </c>
      <c r="Q13" s="48">
        <v>2</v>
      </c>
      <c r="R13" s="49" t="s">
        <v>145</v>
      </c>
      <c r="S13" s="52" t="s">
        <v>145</v>
      </c>
      <c r="T13" s="51" t="s">
        <v>145</v>
      </c>
      <c r="U13" s="53" t="s">
        <v>145</v>
      </c>
      <c r="V13" s="54" t="s">
        <v>145</v>
      </c>
      <c r="W13" s="49" t="s">
        <v>145</v>
      </c>
      <c r="X13" s="21" t="s">
        <v>145</v>
      </c>
      <c r="Y13" s="50" t="s">
        <v>145</v>
      </c>
      <c r="Z13" s="51" t="s">
        <v>145</v>
      </c>
      <c r="AA13" s="53" t="s">
        <v>145</v>
      </c>
      <c r="AB13" s="48" t="s">
        <v>145</v>
      </c>
    </row>
    <row r="14" spans="1:28" outlineLevel="2" x14ac:dyDescent="0.25">
      <c r="A14" s="36" t="s">
        <v>412</v>
      </c>
      <c r="B14" s="46" t="s">
        <v>117</v>
      </c>
      <c r="C14" s="37">
        <v>25368</v>
      </c>
      <c r="D14" s="47">
        <v>472</v>
      </c>
      <c r="E14" s="48">
        <v>64</v>
      </c>
      <c r="F14" s="49">
        <v>112</v>
      </c>
      <c r="G14" s="50">
        <v>21</v>
      </c>
      <c r="H14" s="51">
        <v>158</v>
      </c>
      <c r="I14" s="48">
        <v>57</v>
      </c>
      <c r="J14" s="49" t="s">
        <v>145</v>
      </c>
      <c r="K14" s="50" t="s">
        <v>145</v>
      </c>
      <c r="L14" s="51" t="s">
        <v>145</v>
      </c>
      <c r="M14" s="48" t="s">
        <v>145</v>
      </c>
      <c r="N14" s="49">
        <v>387</v>
      </c>
      <c r="O14" s="50">
        <v>12</v>
      </c>
      <c r="P14" s="51">
        <v>168</v>
      </c>
      <c r="Q14" s="48">
        <v>3</v>
      </c>
      <c r="R14" s="49" t="s">
        <v>145</v>
      </c>
      <c r="S14" s="52" t="s">
        <v>145</v>
      </c>
      <c r="T14" s="51" t="s">
        <v>145</v>
      </c>
      <c r="U14" s="53" t="s">
        <v>145</v>
      </c>
      <c r="V14" s="54" t="s">
        <v>145</v>
      </c>
      <c r="W14" s="49" t="s">
        <v>145</v>
      </c>
      <c r="X14" s="21" t="s">
        <v>145</v>
      </c>
      <c r="Y14" s="50" t="s">
        <v>145</v>
      </c>
      <c r="Z14" s="51" t="s">
        <v>145</v>
      </c>
      <c r="AA14" s="53" t="s">
        <v>145</v>
      </c>
      <c r="AB14" s="48" t="s">
        <v>145</v>
      </c>
    </row>
    <row r="15" spans="1:28" outlineLevel="2" x14ac:dyDescent="0.25">
      <c r="A15" s="36" t="s">
        <v>412</v>
      </c>
      <c r="B15" s="46" t="s">
        <v>116</v>
      </c>
      <c r="C15" s="37">
        <v>25483</v>
      </c>
      <c r="D15" s="47">
        <v>40</v>
      </c>
      <c r="E15" s="48">
        <v>12</v>
      </c>
      <c r="F15" s="49">
        <v>32</v>
      </c>
      <c r="G15" s="50">
        <v>10</v>
      </c>
      <c r="H15" s="51" t="s">
        <v>145</v>
      </c>
      <c r="I15" s="48" t="s">
        <v>145</v>
      </c>
      <c r="J15" s="49" t="s">
        <v>145</v>
      </c>
      <c r="K15" s="50" t="s">
        <v>145</v>
      </c>
      <c r="L15" s="51" t="s">
        <v>145</v>
      </c>
      <c r="M15" s="48" t="s">
        <v>145</v>
      </c>
      <c r="N15" s="49">
        <v>816</v>
      </c>
      <c r="O15" s="50">
        <v>11</v>
      </c>
      <c r="P15" s="51">
        <v>81</v>
      </c>
      <c r="Q15" s="48">
        <v>5</v>
      </c>
      <c r="R15" s="49" t="s">
        <v>145</v>
      </c>
      <c r="S15" s="52" t="s">
        <v>145</v>
      </c>
      <c r="T15" s="51" t="s">
        <v>145</v>
      </c>
      <c r="U15" s="53" t="s">
        <v>145</v>
      </c>
      <c r="V15" s="54" t="s">
        <v>145</v>
      </c>
      <c r="W15" s="49" t="s">
        <v>145</v>
      </c>
      <c r="X15" s="21" t="s">
        <v>145</v>
      </c>
      <c r="Y15" s="50" t="s">
        <v>145</v>
      </c>
      <c r="Z15" s="51" t="s">
        <v>145</v>
      </c>
      <c r="AA15" s="53" t="s">
        <v>145</v>
      </c>
      <c r="AB15" s="48" t="s">
        <v>145</v>
      </c>
    </row>
    <row r="16" spans="1:28" outlineLevel="2" x14ac:dyDescent="0.25">
      <c r="A16" s="36" t="s">
        <v>412</v>
      </c>
      <c r="B16" s="46" t="s">
        <v>115</v>
      </c>
      <c r="C16" s="37">
        <v>25488</v>
      </c>
      <c r="D16" s="47">
        <v>1680</v>
      </c>
      <c r="E16" s="48">
        <v>214</v>
      </c>
      <c r="F16" s="49">
        <v>85</v>
      </c>
      <c r="G16" s="50">
        <v>42</v>
      </c>
      <c r="H16" s="51">
        <v>120</v>
      </c>
      <c r="I16" s="48">
        <v>68</v>
      </c>
      <c r="J16" s="49" t="s">
        <v>145</v>
      </c>
      <c r="K16" s="50" t="s">
        <v>145</v>
      </c>
      <c r="L16" s="51">
        <v>80</v>
      </c>
      <c r="M16" s="48">
        <v>10</v>
      </c>
      <c r="N16" s="49">
        <v>200</v>
      </c>
      <c r="O16" s="50">
        <v>18</v>
      </c>
      <c r="P16" s="51">
        <v>60</v>
      </c>
      <c r="Q16" s="48">
        <v>38</v>
      </c>
      <c r="R16" s="49" t="s">
        <v>145</v>
      </c>
      <c r="S16" s="52" t="s">
        <v>145</v>
      </c>
      <c r="T16" s="51" t="s">
        <v>145</v>
      </c>
      <c r="U16" s="53" t="s">
        <v>145</v>
      </c>
      <c r="V16" s="54" t="s">
        <v>145</v>
      </c>
      <c r="W16" s="49" t="s">
        <v>145</v>
      </c>
      <c r="X16" s="21" t="s">
        <v>145</v>
      </c>
      <c r="Y16" s="50" t="s">
        <v>145</v>
      </c>
      <c r="Z16" s="51" t="s">
        <v>145</v>
      </c>
      <c r="AA16" s="53" t="s">
        <v>145</v>
      </c>
      <c r="AB16" s="48" t="s">
        <v>145</v>
      </c>
    </row>
    <row r="17" spans="1:28" outlineLevel="2" x14ac:dyDescent="0.25">
      <c r="A17" s="36" t="s">
        <v>412</v>
      </c>
      <c r="B17" s="46" t="s">
        <v>114</v>
      </c>
      <c r="C17" s="37">
        <v>25612</v>
      </c>
      <c r="D17" s="47">
        <v>258</v>
      </c>
      <c r="E17" s="48">
        <v>45</v>
      </c>
      <c r="F17" s="49">
        <v>23</v>
      </c>
      <c r="G17" s="50">
        <v>8</v>
      </c>
      <c r="H17" s="51">
        <v>23</v>
      </c>
      <c r="I17" s="48">
        <v>10</v>
      </c>
      <c r="J17" s="49" t="s">
        <v>145</v>
      </c>
      <c r="K17" s="50" t="s">
        <v>145</v>
      </c>
      <c r="L17" s="51" t="s">
        <v>145</v>
      </c>
      <c r="M17" s="48" t="s">
        <v>145</v>
      </c>
      <c r="N17" s="49">
        <v>295</v>
      </c>
      <c r="O17" s="50">
        <v>30</v>
      </c>
      <c r="P17" s="51">
        <v>25</v>
      </c>
      <c r="Q17" s="48">
        <v>9</v>
      </c>
      <c r="R17" s="49" t="s">
        <v>145</v>
      </c>
      <c r="S17" s="52" t="s">
        <v>145</v>
      </c>
      <c r="T17" s="51" t="s">
        <v>145</v>
      </c>
      <c r="U17" s="53" t="s">
        <v>145</v>
      </c>
      <c r="V17" s="54" t="s">
        <v>145</v>
      </c>
      <c r="W17" s="49" t="s">
        <v>145</v>
      </c>
      <c r="X17" s="21" t="s">
        <v>145</v>
      </c>
      <c r="Y17" s="50" t="s">
        <v>145</v>
      </c>
      <c r="Z17" s="51" t="s">
        <v>145</v>
      </c>
      <c r="AA17" s="53" t="s">
        <v>145</v>
      </c>
      <c r="AB17" s="48" t="s">
        <v>145</v>
      </c>
    </row>
    <row r="18" spans="1:28" ht="15.75" outlineLevel="2" thickBot="1" x14ac:dyDescent="0.3">
      <c r="A18" s="55" t="s">
        <v>412</v>
      </c>
      <c r="B18" s="56" t="s">
        <v>113</v>
      </c>
      <c r="C18" s="57">
        <v>25815</v>
      </c>
      <c r="D18" s="58">
        <v>850</v>
      </c>
      <c r="E18" s="59">
        <v>700</v>
      </c>
      <c r="F18" s="60">
        <v>280</v>
      </c>
      <c r="G18" s="61">
        <v>100</v>
      </c>
      <c r="H18" s="62">
        <v>110</v>
      </c>
      <c r="I18" s="59">
        <v>85</v>
      </c>
      <c r="J18" s="60">
        <v>20</v>
      </c>
      <c r="K18" s="61">
        <v>2</v>
      </c>
      <c r="L18" s="62" t="s">
        <v>145</v>
      </c>
      <c r="M18" s="59" t="s">
        <v>145</v>
      </c>
      <c r="N18" s="60">
        <v>450</v>
      </c>
      <c r="O18" s="61">
        <v>40</v>
      </c>
      <c r="P18" s="62">
        <v>180</v>
      </c>
      <c r="Q18" s="59">
        <v>15</v>
      </c>
      <c r="R18" s="60" t="s">
        <v>145</v>
      </c>
      <c r="S18" s="63" t="s">
        <v>145</v>
      </c>
      <c r="T18" s="62" t="s">
        <v>145</v>
      </c>
      <c r="U18" s="64" t="s">
        <v>145</v>
      </c>
      <c r="V18" s="65" t="s">
        <v>145</v>
      </c>
      <c r="W18" s="60" t="s">
        <v>145</v>
      </c>
      <c r="X18" s="29" t="s">
        <v>145</v>
      </c>
      <c r="Y18" s="61" t="s">
        <v>145</v>
      </c>
      <c r="Z18" s="62" t="s">
        <v>145</v>
      </c>
      <c r="AA18" s="64" t="s">
        <v>145</v>
      </c>
      <c r="AB18" s="59" t="s">
        <v>145</v>
      </c>
    </row>
    <row r="19" spans="1:28" ht="15.75" outlineLevel="1" thickBot="1" x14ac:dyDescent="0.3">
      <c r="A19" s="325" t="s">
        <v>538</v>
      </c>
      <c r="B19" s="326"/>
      <c r="C19" s="327"/>
      <c r="D19" s="328">
        <f t="shared" ref="D19:AB19" si="1">SUBTOTAL(9,D11:D18)</f>
        <v>3699</v>
      </c>
      <c r="E19" s="328">
        <f t="shared" si="1"/>
        <v>1083</v>
      </c>
      <c r="F19" s="328">
        <f t="shared" si="1"/>
        <v>744</v>
      </c>
      <c r="G19" s="328">
        <f t="shared" si="1"/>
        <v>327</v>
      </c>
      <c r="H19" s="328">
        <f t="shared" si="1"/>
        <v>491</v>
      </c>
      <c r="I19" s="328">
        <f t="shared" si="1"/>
        <v>265</v>
      </c>
      <c r="J19" s="328">
        <f t="shared" si="1"/>
        <v>58</v>
      </c>
      <c r="K19" s="328">
        <f t="shared" si="1"/>
        <v>3</v>
      </c>
      <c r="L19" s="328">
        <f t="shared" si="1"/>
        <v>95</v>
      </c>
      <c r="M19" s="328">
        <f t="shared" si="1"/>
        <v>12</v>
      </c>
      <c r="N19" s="328">
        <f t="shared" si="1"/>
        <v>3847</v>
      </c>
      <c r="O19" s="328">
        <f t="shared" si="1"/>
        <v>208</v>
      </c>
      <c r="P19" s="328">
        <f t="shared" si="1"/>
        <v>657</v>
      </c>
      <c r="Q19" s="328">
        <f t="shared" si="1"/>
        <v>114</v>
      </c>
      <c r="R19" s="328">
        <f t="shared" si="1"/>
        <v>0</v>
      </c>
      <c r="S19" s="328">
        <f t="shared" si="1"/>
        <v>0</v>
      </c>
      <c r="T19" s="328">
        <f t="shared" si="1"/>
        <v>0</v>
      </c>
      <c r="U19" s="328">
        <f t="shared" si="1"/>
        <v>8</v>
      </c>
      <c r="V19" s="328">
        <f t="shared" si="1"/>
        <v>1</v>
      </c>
      <c r="W19" s="328">
        <f t="shared" si="1"/>
        <v>0</v>
      </c>
      <c r="X19" s="328">
        <f t="shared" si="1"/>
        <v>0</v>
      </c>
      <c r="Y19" s="328">
        <f t="shared" si="1"/>
        <v>0</v>
      </c>
      <c r="Z19" s="328">
        <f t="shared" si="1"/>
        <v>0</v>
      </c>
      <c r="AA19" s="328">
        <f t="shared" si="1"/>
        <v>0</v>
      </c>
      <c r="AB19" s="329">
        <f t="shared" si="1"/>
        <v>0</v>
      </c>
    </row>
    <row r="20" spans="1:28" outlineLevel="2" x14ac:dyDescent="0.25">
      <c r="A20" s="38" t="s">
        <v>419</v>
      </c>
      <c r="B20" s="311" t="s">
        <v>112</v>
      </c>
      <c r="C20" s="40">
        <v>25148</v>
      </c>
      <c r="D20" s="312">
        <v>3500</v>
      </c>
      <c r="E20" s="313">
        <v>750</v>
      </c>
      <c r="F20" s="314">
        <v>30</v>
      </c>
      <c r="G20" s="315">
        <v>3</v>
      </c>
      <c r="H20" s="316">
        <v>4000</v>
      </c>
      <c r="I20" s="313">
        <v>1553</v>
      </c>
      <c r="J20" s="314">
        <v>272</v>
      </c>
      <c r="K20" s="315">
        <v>5</v>
      </c>
      <c r="L20" s="316">
        <v>30</v>
      </c>
      <c r="M20" s="313">
        <v>1</v>
      </c>
      <c r="N20" s="314">
        <v>200</v>
      </c>
      <c r="O20" s="315">
        <v>25</v>
      </c>
      <c r="P20" s="316">
        <v>25</v>
      </c>
      <c r="Q20" s="313">
        <v>5</v>
      </c>
      <c r="R20" s="314" t="s">
        <v>145</v>
      </c>
      <c r="S20" s="317" t="s">
        <v>145</v>
      </c>
      <c r="T20" s="316" t="s">
        <v>145</v>
      </c>
      <c r="U20" s="318" t="s">
        <v>145</v>
      </c>
      <c r="V20" s="319" t="s">
        <v>145</v>
      </c>
      <c r="W20" s="314" t="s">
        <v>145</v>
      </c>
      <c r="X20" s="164" t="s">
        <v>145</v>
      </c>
      <c r="Y20" s="315" t="s">
        <v>145</v>
      </c>
      <c r="Z20" s="316" t="s">
        <v>145</v>
      </c>
      <c r="AA20" s="318" t="s">
        <v>145</v>
      </c>
      <c r="AB20" s="313" t="s">
        <v>145</v>
      </c>
    </row>
    <row r="21" spans="1:28" outlineLevel="2" x14ac:dyDescent="0.25">
      <c r="A21" s="36" t="s">
        <v>419</v>
      </c>
      <c r="B21" s="46" t="s">
        <v>111</v>
      </c>
      <c r="C21" s="37">
        <v>25320</v>
      </c>
      <c r="D21" s="47">
        <v>1100</v>
      </c>
      <c r="E21" s="48">
        <v>1000</v>
      </c>
      <c r="F21" s="49">
        <v>40</v>
      </c>
      <c r="G21" s="50">
        <v>40</v>
      </c>
      <c r="H21" s="51">
        <v>480</v>
      </c>
      <c r="I21" s="48">
        <v>300</v>
      </c>
      <c r="J21" s="49">
        <v>200</v>
      </c>
      <c r="K21" s="50">
        <v>3</v>
      </c>
      <c r="L21" s="51">
        <v>300</v>
      </c>
      <c r="M21" s="48">
        <v>3</v>
      </c>
      <c r="N21" s="49">
        <v>280</v>
      </c>
      <c r="O21" s="50">
        <v>9</v>
      </c>
      <c r="P21" s="51">
        <v>230</v>
      </c>
      <c r="Q21" s="48">
        <v>16</v>
      </c>
      <c r="R21" s="49" t="s">
        <v>145</v>
      </c>
      <c r="S21" s="52" t="s">
        <v>145</v>
      </c>
      <c r="T21" s="51" t="s">
        <v>365</v>
      </c>
      <c r="U21" s="53">
        <v>1000</v>
      </c>
      <c r="V21" s="54">
        <v>2</v>
      </c>
      <c r="W21" s="49" t="s">
        <v>378</v>
      </c>
      <c r="X21" s="21">
        <v>14000</v>
      </c>
      <c r="Y21" s="50">
        <v>3</v>
      </c>
      <c r="Z21" s="51" t="s">
        <v>145</v>
      </c>
      <c r="AA21" s="53" t="s">
        <v>145</v>
      </c>
      <c r="AB21" s="48" t="s">
        <v>145</v>
      </c>
    </row>
    <row r="22" spans="1:28" ht="15.75" outlineLevel="2" thickBot="1" x14ac:dyDescent="0.3">
      <c r="A22" s="55" t="s">
        <v>419</v>
      </c>
      <c r="B22" s="56" t="s">
        <v>110</v>
      </c>
      <c r="C22" s="57">
        <v>25572</v>
      </c>
      <c r="D22" s="58">
        <v>2698</v>
      </c>
      <c r="E22" s="59">
        <v>6</v>
      </c>
      <c r="F22" s="60">
        <v>161</v>
      </c>
      <c r="G22" s="61">
        <v>5</v>
      </c>
      <c r="H22" s="62">
        <v>212</v>
      </c>
      <c r="I22" s="59">
        <v>6</v>
      </c>
      <c r="J22" s="60">
        <v>1026</v>
      </c>
      <c r="K22" s="61">
        <v>7</v>
      </c>
      <c r="L22" s="62" t="s">
        <v>145</v>
      </c>
      <c r="M22" s="59" t="s">
        <v>145</v>
      </c>
      <c r="N22" s="60">
        <v>486</v>
      </c>
      <c r="O22" s="61">
        <v>5</v>
      </c>
      <c r="P22" s="62">
        <v>312</v>
      </c>
      <c r="Q22" s="59">
        <v>5</v>
      </c>
      <c r="R22" s="60" t="s">
        <v>145</v>
      </c>
      <c r="S22" s="63" t="s">
        <v>145</v>
      </c>
      <c r="T22" s="62" t="s">
        <v>145</v>
      </c>
      <c r="U22" s="64" t="s">
        <v>145</v>
      </c>
      <c r="V22" s="65" t="s">
        <v>145</v>
      </c>
      <c r="W22" s="60" t="s">
        <v>145</v>
      </c>
      <c r="X22" s="29" t="s">
        <v>145</v>
      </c>
      <c r="Y22" s="61" t="s">
        <v>145</v>
      </c>
      <c r="Z22" s="62" t="s">
        <v>145</v>
      </c>
      <c r="AA22" s="64" t="s">
        <v>145</v>
      </c>
      <c r="AB22" s="59" t="s">
        <v>145</v>
      </c>
    </row>
    <row r="23" spans="1:28" ht="15.75" outlineLevel="1" thickBot="1" x14ac:dyDescent="0.3">
      <c r="A23" s="325" t="s">
        <v>539</v>
      </c>
      <c r="B23" s="326"/>
      <c r="C23" s="327"/>
      <c r="D23" s="328">
        <f t="shared" ref="D23:AB23" si="2">SUBTOTAL(9,D20:D22)</f>
        <v>7298</v>
      </c>
      <c r="E23" s="328">
        <f t="shared" si="2"/>
        <v>1756</v>
      </c>
      <c r="F23" s="328">
        <f t="shared" si="2"/>
        <v>231</v>
      </c>
      <c r="G23" s="328">
        <f t="shared" si="2"/>
        <v>48</v>
      </c>
      <c r="H23" s="328">
        <f t="shared" si="2"/>
        <v>4692</v>
      </c>
      <c r="I23" s="328">
        <f t="shared" si="2"/>
        <v>1859</v>
      </c>
      <c r="J23" s="328">
        <f t="shared" si="2"/>
        <v>1498</v>
      </c>
      <c r="K23" s="328">
        <f t="shared" si="2"/>
        <v>15</v>
      </c>
      <c r="L23" s="328">
        <f t="shared" si="2"/>
        <v>330</v>
      </c>
      <c r="M23" s="328">
        <f t="shared" si="2"/>
        <v>4</v>
      </c>
      <c r="N23" s="328">
        <f t="shared" si="2"/>
        <v>966</v>
      </c>
      <c r="O23" s="328">
        <f t="shared" si="2"/>
        <v>39</v>
      </c>
      <c r="P23" s="328">
        <f t="shared" si="2"/>
        <v>567</v>
      </c>
      <c r="Q23" s="328">
        <f t="shared" si="2"/>
        <v>26</v>
      </c>
      <c r="R23" s="328">
        <f t="shared" si="2"/>
        <v>0</v>
      </c>
      <c r="S23" s="328">
        <f t="shared" si="2"/>
        <v>0</v>
      </c>
      <c r="T23" s="328">
        <f t="shared" si="2"/>
        <v>0</v>
      </c>
      <c r="U23" s="328">
        <f t="shared" si="2"/>
        <v>1000</v>
      </c>
      <c r="V23" s="328">
        <f t="shared" si="2"/>
        <v>2</v>
      </c>
      <c r="W23" s="328">
        <f t="shared" si="2"/>
        <v>0</v>
      </c>
      <c r="X23" s="328">
        <f t="shared" si="2"/>
        <v>14000</v>
      </c>
      <c r="Y23" s="328">
        <f t="shared" si="2"/>
        <v>3</v>
      </c>
      <c r="Z23" s="328">
        <f t="shared" si="2"/>
        <v>0</v>
      </c>
      <c r="AA23" s="328">
        <f t="shared" si="2"/>
        <v>0</v>
      </c>
      <c r="AB23" s="329">
        <f t="shared" si="2"/>
        <v>0</v>
      </c>
    </row>
    <row r="24" spans="1:28" outlineLevel="2" x14ac:dyDescent="0.25">
      <c r="A24" s="38" t="s">
        <v>413</v>
      </c>
      <c r="B24" s="311" t="s">
        <v>109</v>
      </c>
      <c r="C24" s="40">
        <v>25019</v>
      </c>
      <c r="D24" s="312">
        <v>290</v>
      </c>
      <c r="E24" s="313">
        <v>60</v>
      </c>
      <c r="F24" s="314">
        <v>8</v>
      </c>
      <c r="G24" s="315">
        <v>6</v>
      </c>
      <c r="H24" s="316">
        <v>25</v>
      </c>
      <c r="I24" s="313">
        <v>12</v>
      </c>
      <c r="J24" s="314">
        <v>2</v>
      </c>
      <c r="K24" s="315">
        <v>2</v>
      </c>
      <c r="L24" s="316">
        <v>140</v>
      </c>
      <c r="M24" s="313">
        <v>10</v>
      </c>
      <c r="N24" s="314">
        <v>45</v>
      </c>
      <c r="O24" s="315">
        <v>4</v>
      </c>
      <c r="P24" s="316">
        <v>15</v>
      </c>
      <c r="Q24" s="313">
        <v>4</v>
      </c>
      <c r="R24" s="314" t="s">
        <v>145</v>
      </c>
      <c r="S24" s="317" t="s">
        <v>145</v>
      </c>
      <c r="T24" s="316" t="s">
        <v>145</v>
      </c>
      <c r="U24" s="318" t="s">
        <v>145</v>
      </c>
      <c r="V24" s="319" t="s">
        <v>145</v>
      </c>
      <c r="W24" s="314" t="s">
        <v>145</v>
      </c>
      <c r="X24" s="164" t="s">
        <v>145</v>
      </c>
      <c r="Y24" s="315" t="s">
        <v>145</v>
      </c>
      <c r="Z24" s="316" t="s">
        <v>145</v>
      </c>
      <c r="AA24" s="318" t="s">
        <v>145</v>
      </c>
      <c r="AB24" s="313" t="s">
        <v>145</v>
      </c>
    </row>
    <row r="25" spans="1:28" outlineLevel="2" x14ac:dyDescent="0.25">
      <c r="A25" s="36" t="s">
        <v>413</v>
      </c>
      <c r="B25" s="46" t="s">
        <v>108</v>
      </c>
      <c r="C25" s="37">
        <v>25398</v>
      </c>
      <c r="D25" s="47">
        <v>800</v>
      </c>
      <c r="E25" s="48">
        <v>600</v>
      </c>
      <c r="F25" s="49">
        <v>3</v>
      </c>
      <c r="G25" s="50">
        <v>3</v>
      </c>
      <c r="H25" s="51">
        <v>1600</v>
      </c>
      <c r="I25" s="48">
        <v>700</v>
      </c>
      <c r="J25" s="49" t="s">
        <v>145</v>
      </c>
      <c r="K25" s="50" t="s">
        <v>145</v>
      </c>
      <c r="L25" s="51">
        <v>10</v>
      </c>
      <c r="M25" s="48">
        <v>1</v>
      </c>
      <c r="N25" s="49">
        <v>80</v>
      </c>
      <c r="O25" s="50">
        <v>12</v>
      </c>
      <c r="P25" s="51">
        <v>60</v>
      </c>
      <c r="Q25" s="48">
        <v>10</v>
      </c>
      <c r="R25" s="49" t="s">
        <v>145</v>
      </c>
      <c r="S25" s="52" t="s">
        <v>145</v>
      </c>
      <c r="T25" s="51" t="s">
        <v>145</v>
      </c>
      <c r="U25" s="53" t="s">
        <v>145</v>
      </c>
      <c r="V25" s="54" t="s">
        <v>145</v>
      </c>
      <c r="W25" s="49" t="s">
        <v>145</v>
      </c>
      <c r="X25" s="21" t="s">
        <v>145</v>
      </c>
      <c r="Y25" s="50" t="s">
        <v>145</v>
      </c>
      <c r="Z25" s="51" t="s">
        <v>145</v>
      </c>
      <c r="AA25" s="53" t="s">
        <v>145</v>
      </c>
      <c r="AB25" s="48" t="s">
        <v>145</v>
      </c>
    </row>
    <row r="26" spans="1:28" outlineLevel="2" x14ac:dyDescent="0.25">
      <c r="A26" s="36" t="s">
        <v>413</v>
      </c>
      <c r="B26" s="46" t="s">
        <v>107</v>
      </c>
      <c r="C26" s="37">
        <v>25402</v>
      </c>
      <c r="D26" s="47">
        <v>230</v>
      </c>
      <c r="E26" s="48">
        <v>60</v>
      </c>
      <c r="F26" s="49">
        <v>10</v>
      </c>
      <c r="G26" s="50">
        <v>5</v>
      </c>
      <c r="H26" s="51">
        <v>60</v>
      </c>
      <c r="I26" s="48">
        <v>40</v>
      </c>
      <c r="J26" s="49" t="s">
        <v>145</v>
      </c>
      <c r="K26" s="50" t="s">
        <v>145</v>
      </c>
      <c r="L26" s="51" t="s">
        <v>145</v>
      </c>
      <c r="M26" s="48" t="s">
        <v>145</v>
      </c>
      <c r="N26" s="49">
        <v>10</v>
      </c>
      <c r="O26" s="50">
        <v>3</v>
      </c>
      <c r="P26" s="51">
        <v>20</v>
      </c>
      <c r="Q26" s="48">
        <v>6</v>
      </c>
      <c r="R26" s="49" t="s">
        <v>145</v>
      </c>
      <c r="S26" s="52" t="s">
        <v>145</v>
      </c>
      <c r="T26" s="51" t="s">
        <v>145</v>
      </c>
      <c r="U26" s="53" t="s">
        <v>145</v>
      </c>
      <c r="V26" s="54" t="s">
        <v>145</v>
      </c>
      <c r="W26" s="49" t="s">
        <v>145</v>
      </c>
      <c r="X26" s="21" t="s">
        <v>145</v>
      </c>
      <c r="Y26" s="50" t="s">
        <v>145</v>
      </c>
      <c r="Z26" s="51" t="s">
        <v>145</v>
      </c>
      <c r="AA26" s="53" t="s">
        <v>145</v>
      </c>
      <c r="AB26" s="48" t="s">
        <v>145</v>
      </c>
    </row>
    <row r="27" spans="1:28" outlineLevel="2" x14ac:dyDescent="0.25">
      <c r="A27" s="36" t="s">
        <v>413</v>
      </c>
      <c r="B27" s="46" t="s">
        <v>106</v>
      </c>
      <c r="C27" s="37">
        <v>25489</v>
      </c>
      <c r="D27" s="47">
        <v>350</v>
      </c>
      <c r="E27" s="48" t="s">
        <v>145</v>
      </c>
      <c r="F27" s="49">
        <v>20</v>
      </c>
      <c r="G27" s="50" t="s">
        <v>145</v>
      </c>
      <c r="H27" s="51">
        <v>250</v>
      </c>
      <c r="I27" s="48" t="s">
        <v>145</v>
      </c>
      <c r="J27" s="49">
        <v>1</v>
      </c>
      <c r="K27" s="50" t="s">
        <v>145</v>
      </c>
      <c r="L27" s="51" t="s">
        <v>145</v>
      </c>
      <c r="M27" s="48" t="s">
        <v>145</v>
      </c>
      <c r="N27" s="49">
        <v>300</v>
      </c>
      <c r="O27" s="50" t="s">
        <v>145</v>
      </c>
      <c r="P27" s="51">
        <v>100</v>
      </c>
      <c r="Q27" s="48" t="s">
        <v>145</v>
      </c>
      <c r="R27" s="49">
        <v>10</v>
      </c>
      <c r="S27" s="52" t="s">
        <v>145</v>
      </c>
      <c r="T27" s="51" t="s">
        <v>145</v>
      </c>
      <c r="U27" s="53" t="s">
        <v>145</v>
      </c>
      <c r="V27" s="54" t="s">
        <v>145</v>
      </c>
      <c r="W27" s="49" t="s">
        <v>145</v>
      </c>
      <c r="X27" s="21" t="s">
        <v>145</v>
      </c>
      <c r="Y27" s="50" t="s">
        <v>145</v>
      </c>
      <c r="Z27" s="51" t="s">
        <v>145</v>
      </c>
      <c r="AA27" s="53" t="s">
        <v>145</v>
      </c>
      <c r="AB27" s="48" t="s">
        <v>145</v>
      </c>
    </row>
    <row r="28" spans="1:28" outlineLevel="2" x14ac:dyDescent="0.25">
      <c r="A28" s="36" t="s">
        <v>413</v>
      </c>
      <c r="B28" s="46" t="s">
        <v>105</v>
      </c>
      <c r="C28" s="37">
        <v>25491</v>
      </c>
      <c r="D28" s="47">
        <v>400</v>
      </c>
      <c r="E28" s="48">
        <v>300</v>
      </c>
      <c r="F28" s="49">
        <v>6</v>
      </c>
      <c r="G28" s="50">
        <v>3</v>
      </c>
      <c r="H28" s="51">
        <v>400</v>
      </c>
      <c r="I28" s="48">
        <v>400</v>
      </c>
      <c r="J28" s="49" t="s">
        <v>145</v>
      </c>
      <c r="K28" s="50" t="s">
        <v>145</v>
      </c>
      <c r="L28" s="51">
        <v>80</v>
      </c>
      <c r="M28" s="48">
        <v>4</v>
      </c>
      <c r="N28" s="49">
        <v>120</v>
      </c>
      <c r="O28" s="50">
        <v>20</v>
      </c>
      <c r="P28" s="51">
        <v>90</v>
      </c>
      <c r="Q28" s="48">
        <v>10</v>
      </c>
      <c r="R28" s="49" t="s">
        <v>145</v>
      </c>
      <c r="S28" s="52" t="s">
        <v>145</v>
      </c>
      <c r="T28" s="51" t="s">
        <v>145</v>
      </c>
      <c r="U28" s="53" t="s">
        <v>145</v>
      </c>
      <c r="V28" s="54" t="s">
        <v>145</v>
      </c>
      <c r="W28" s="49" t="s">
        <v>145</v>
      </c>
      <c r="X28" s="21" t="s">
        <v>145</v>
      </c>
      <c r="Y28" s="50" t="s">
        <v>145</v>
      </c>
      <c r="Z28" s="51" t="s">
        <v>145</v>
      </c>
      <c r="AA28" s="53" t="s">
        <v>145</v>
      </c>
      <c r="AB28" s="48" t="s">
        <v>145</v>
      </c>
    </row>
    <row r="29" spans="1:28" outlineLevel="2" x14ac:dyDescent="0.25">
      <c r="A29" s="36" t="s">
        <v>413</v>
      </c>
      <c r="B29" s="46" t="s">
        <v>104</v>
      </c>
      <c r="C29" s="37">
        <v>25592</v>
      </c>
      <c r="D29" s="47">
        <v>273</v>
      </c>
      <c r="E29" s="48">
        <v>183</v>
      </c>
      <c r="F29" s="49">
        <v>5</v>
      </c>
      <c r="G29" s="50">
        <v>4</v>
      </c>
      <c r="H29" s="51">
        <v>409</v>
      </c>
      <c r="I29" s="48">
        <v>311</v>
      </c>
      <c r="J29" s="49">
        <v>17</v>
      </c>
      <c r="K29" s="50">
        <v>3</v>
      </c>
      <c r="L29" s="51">
        <v>31</v>
      </c>
      <c r="M29" s="48">
        <v>2</v>
      </c>
      <c r="N29" s="49">
        <v>381</v>
      </c>
      <c r="O29" s="50">
        <v>19</v>
      </c>
      <c r="P29" s="51">
        <v>150</v>
      </c>
      <c r="Q29" s="48">
        <v>37</v>
      </c>
      <c r="R29" s="49" t="s">
        <v>145</v>
      </c>
      <c r="S29" s="52" t="s">
        <v>145</v>
      </c>
      <c r="T29" s="51" t="s">
        <v>145</v>
      </c>
      <c r="U29" s="53" t="s">
        <v>145</v>
      </c>
      <c r="V29" s="54" t="s">
        <v>145</v>
      </c>
      <c r="W29" s="49" t="s">
        <v>145</v>
      </c>
      <c r="X29" s="21" t="s">
        <v>145</v>
      </c>
      <c r="Y29" s="50" t="s">
        <v>145</v>
      </c>
      <c r="Z29" s="51" t="s">
        <v>145</v>
      </c>
      <c r="AA29" s="53" t="s">
        <v>145</v>
      </c>
      <c r="AB29" s="48" t="s">
        <v>145</v>
      </c>
    </row>
    <row r="30" spans="1:28" outlineLevel="2" x14ac:dyDescent="0.25">
      <c r="A30" s="36" t="s">
        <v>413</v>
      </c>
      <c r="B30" s="46" t="s">
        <v>103</v>
      </c>
      <c r="C30" s="37">
        <v>25658</v>
      </c>
      <c r="D30" s="47">
        <v>450</v>
      </c>
      <c r="E30" s="48">
        <v>110</v>
      </c>
      <c r="F30" s="49" t="s">
        <v>145</v>
      </c>
      <c r="G30" s="50" t="s">
        <v>145</v>
      </c>
      <c r="H30" s="51" t="s">
        <v>145</v>
      </c>
      <c r="I30" s="48" t="s">
        <v>145</v>
      </c>
      <c r="J30" s="49">
        <v>2</v>
      </c>
      <c r="K30" s="50">
        <v>1</v>
      </c>
      <c r="L30" s="51">
        <v>120</v>
      </c>
      <c r="M30" s="48">
        <v>4</v>
      </c>
      <c r="N30" s="49">
        <v>130</v>
      </c>
      <c r="O30" s="50">
        <v>5</v>
      </c>
      <c r="P30" s="51">
        <v>140</v>
      </c>
      <c r="Q30" s="48">
        <v>4</v>
      </c>
      <c r="R30" s="49">
        <v>60</v>
      </c>
      <c r="S30" s="52">
        <v>2</v>
      </c>
      <c r="T30" s="51" t="s">
        <v>377</v>
      </c>
      <c r="U30" s="53">
        <v>16000</v>
      </c>
      <c r="V30" s="54">
        <v>1</v>
      </c>
      <c r="W30" s="49" t="s">
        <v>145</v>
      </c>
      <c r="X30" s="21" t="s">
        <v>145</v>
      </c>
      <c r="Y30" s="50" t="s">
        <v>145</v>
      </c>
      <c r="Z30" s="51" t="s">
        <v>145</v>
      </c>
      <c r="AA30" s="53" t="s">
        <v>145</v>
      </c>
      <c r="AB30" s="48" t="s">
        <v>145</v>
      </c>
    </row>
    <row r="31" spans="1:28" outlineLevel="2" x14ac:dyDescent="0.25">
      <c r="A31" s="36" t="s">
        <v>413</v>
      </c>
      <c r="B31" s="46" t="s">
        <v>102</v>
      </c>
      <c r="C31" s="37">
        <v>25718</v>
      </c>
      <c r="D31" s="47">
        <v>600</v>
      </c>
      <c r="E31" s="48">
        <v>110</v>
      </c>
      <c r="F31" s="49">
        <v>5</v>
      </c>
      <c r="G31" s="50">
        <v>5</v>
      </c>
      <c r="H31" s="51">
        <v>220</v>
      </c>
      <c r="I31" s="48">
        <v>220</v>
      </c>
      <c r="J31" s="49">
        <v>375</v>
      </c>
      <c r="K31" s="50">
        <v>4</v>
      </c>
      <c r="L31" s="51">
        <v>80</v>
      </c>
      <c r="M31" s="48">
        <v>8</v>
      </c>
      <c r="N31" s="49">
        <v>150</v>
      </c>
      <c r="O31" s="50">
        <v>9</v>
      </c>
      <c r="P31" s="51">
        <v>145</v>
      </c>
      <c r="Q31" s="48">
        <v>8</v>
      </c>
      <c r="R31" s="49">
        <v>85</v>
      </c>
      <c r="S31" s="52">
        <v>10</v>
      </c>
      <c r="T31" s="51" t="s">
        <v>145</v>
      </c>
      <c r="U31" s="53" t="s">
        <v>145</v>
      </c>
      <c r="V31" s="54" t="s">
        <v>145</v>
      </c>
      <c r="W31" s="49" t="s">
        <v>145</v>
      </c>
      <c r="X31" s="21" t="s">
        <v>145</v>
      </c>
      <c r="Y31" s="50" t="s">
        <v>145</v>
      </c>
      <c r="Z31" s="51" t="s">
        <v>145</v>
      </c>
      <c r="AA31" s="53" t="s">
        <v>145</v>
      </c>
      <c r="AB31" s="48" t="s">
        <v>145</v>
      </c>
    </row>
    <row r="32" spans="1:28" outlineLevel="2" x14ac:dyDescent="0.25">
      <c r="A32" s="36" t="s">
        <v>413</v>
      </c>
      <c r="B32" s="46" t="s">
        <v>20</v>
      </c>
      <c r="C32" s="37">
        <v>25777</v>
      </c>
      <c r="D32" s="47">
        <v>595</v>
      </c>
      <c r="E32" s="48">
        <v>400</v>
      </c>
      <c r="F32" s="49">
        <v>80</v>
      </c>
      <c r="G32" s="50">
        <v>50</v>
      </c>
      <c r="H32" s="51">
        <v>175</v>
      </c>
      <c r="I32" s="48">
        <v>100</v>
      </c>
      <c r="J32" s="49" t="s">
        <v>145</v>
      </c>
      <c r="K32" s="50" t="s">
        <v>145</v>
      </c>
      <c r="L32" s="51">
        <v>80</v>
      </c>
      <c r="M32" s="48">
        <v>4</v>
      </c>
      <c r="N32" s="49">
        <v>71</v>
      </c>
      <c r="O32" s="50">
        <v>7</v>
      </c>
      <c r="P32" s="51">
        <v>145</v>
      </c>
      <c r="Q32" s="48">
        <v>15</v>
      </c>
      <c r="R32" s="49" t="s">
        <v>145</v>
      </c>
      <c r="S32" s="52" t="s">
        <v>145</v>
      </c>
      <c r="T32" s="51" t="s">
        <v>365</v>
      </c>
      <c r="U32" s="53">
        <v>5800</v>
      </c>
      <c r="V32" s="54">
        <v>3</v>
      </c>
      <c r="W32" s="49" t="s">
        <v>145</v>
      </c>
      <c r="X32" s="21" t="s">
        <v>145</v>
      </c>
      <c r="Y32" s="50" t="s">
        <v>145</v>
      </c>
      <c r="Z32" s="51" t="s">
        <v>145</v>
      </c>
      <c r="AA32" s="53" t="s">
        <v>145</v>
      </c>
      <c r="AB32" s="48" t="s">
        <v>145</v>
      </c>
    </row>
    <row r="33" spans="1:28" outlineLevel="2" x14ac:dyDescent="0.25">
      <c r="A33" s="36" t="s">
        <v>413</v>
      </c>
      <c r="B33" s="46" t="s">
        <v>101</v>
      </c>
      <c r="C33" s="37">
        <v>25851</v>
      </c>
      <c r="D33" s="47">
        <v>355</v>
      </c>
      <c r="E33" s="48">
        <v>220</v>
      </c>
      <c r="F33" s="49">
        <v>5</v>
      </c>
      <c r="G33" s="50">
        <v>4</v>
      </c>
      <c r="H33" s="51">
        <v>400</v>
      </c>
      <c r="I33" s="48">
        <v>230</v>
      </c>
      <c r="J33" s="49">
        <v>20</v>
      </c>
      <c r="K33" s="50">
        <v>1</v>
      </c>
      <c r="L33" s="51">
        <v>25</v>
      </c>
      <c r="M33" s="48">
        <v>1</v>
      </c>
      <c r="N33" s="49">
        <v>80</v>
      </c>
      <c r="O33" s="50">
        <v>20</v>
      </c>
      <c r="P33" s="51">
        <v>300</v>
      </c>
      <c r="Q33" s="48">
        <v>70</v>
      </c>
      <c r="R33" s="49" t="s">
        <v>145</v>
      </c>
      <c r="S33" s="52" t="s">
        <v>145</v>
      </c>
      <c r="T33" s="51" t="s">
        <v>145</v>
      </c>
      <c r="U33" s="53" t="s">
        <v>145</v>
      </c>
      <c r="V33" s="54" t="s">
        <v>145</v>
      </c>
      <c r="W33" s="49" t="s">
        <v>145</v>
      </c>
      <c r="X33" s="21" t="s">
        <v>145</v>
      </c>
      <c r="Y33" s="50" t="s">
        <v>145</v>
      </c>
      <c r="Z33" s="51" t="s">
        <v>145</v>
      </c>
      <c r="AA33" s="53" t="s">
        <v>145</v>
      </c>
      <c r="AB33" s="48" t="s">
        <v>145</v>
      </c>
    </row>
    <row r="34" spans="1:28" outlineLevel="2" x14ac:dyDescent="0.25">
      <c r="A34" s="36" t="s">
        <v>413</v>
      </c>
      <c r="B34" s="46" t="s">
        <v>100</v>
      </c>
      <c r="C34" s="37" t="s">
        <v>424</v>
      </c>
      <c r="D34" s="47">
        <v>480</v>
      </c>
      <c r="E34" s="48">
        <v>450</v>
      </c>
      <c r="F34" s="49">
        <v>25</v>
      </c>
      <c r="G34" s="50">
        <v>25</v>
      </c>
      <c r="H34" s="51">
        <v>800</v>
      </c>
      <c r="I34" s="48">
        <v>560</v>
      </c>
      <c r="J34" s="49">
        <v>15</v>
      </c>
      <c r="K34" s="50">
        <v>2</v>
      </c>
      <c r="L34" s="51">
        <v>250</v>
      </c>
      <c r="M34" s="48">
        <v>155</v>
      </c>
      <c r="N34" s="49">
        <v>500</v>
      </c>
      <c r="O34" s="50">
        <v>400</v>
      </c>
      <c r="P34" s="51">
        <v>80</v>
      </c>
      <c r="Q34" s="48">
        <v>65</v>
      </c>
      <c r="R34" s="49">
        <v>20</v>
      </c>
      <c r="S34" s="52">
        <v>3</v>
      </c>
      <c r="T34" s="51" t="s">
        <v>145</v>
      </c>
      <c r="U34" s="53" t="s">
        <v>145</v>
      </c>
      <c r="V34" s="54" t="s">
        <v>145</v>
      </c>
      <c r="W34" s="49" t="s">
        <v>145</v>
      </c>
      <c r="X34" s="21" t="s">
        <v>145</v>
      </c>
      <c r="Y34" s="50" t="s">
        <v>145</v>
      </c>
      <c r="Z34" s="51" t="s">
        <v>145</v>
      </c>
      <c r="AA34" s="53" t="s">
        <v>145</v>
      </c>
      <c r="AB34" s="48" t="s">
        <v>145</v>
      </c>
    </row>
    <row r="35" spans="1:28" ht="15.75" outlineLevel="2" thickBot="1" x14ac:dyDescent="0.3">
      <c r="A35" s="55" t="s">
        <v>413</v>
      </c>
      <c r="B35" s="56" t="s">
        <v>99</v>
      </c>
      <c r="C35" s="57">
        <v>25875</v>
      </c>
      <c r="D35" s="58">
        <v>430</v>
      </c>
      <c r="E35" s="59">
        <v>310</v>
      </c>
      <c r="F35" s="60">
        <v>10</v>
      </c>
      <c r="G35" s="61">
        <v>3</v>
      </c>
      <c r="H35" s="62">
        <v>521</v>
      </c>
      <c r="I35" s="59">
        <v>450</v>
      </c>
      <c r="J35" s="60">
        <v>3</v>
      </c>
      <c r="K35" s="61">
        <v>1</v>
      </c>
      <c r="L35" s="62">
        <v>300</v>
      </c>
      <c r="M35" s="59">
        <v>3</v>
      </c>
      <c r="N35" s="60">
        <v>5</v>
      </c>
      <c r="O35" s="61">
        <v>1</v>
      </c>
      <c r="P35" s="62">
        <v>89</v>
      </c>
      <c r="Q35" s="59">
        <v>12</v>
      </c>
      <c r="R35" s="60" t="s">
        <v>145</v>
      </c>
      <c r="S35" s="63" t="s">
        <v>145</v>
      </c>
      <c r="T35" s="62" t="s">
        <v>145</v>
      </c>
      <c r="U35" s="64" t="s">
        <v>145</v>
      </c>
      <c r="V35" s="65" t="s">
        <v>145</v>
      </c>
      <c r="W35" s="60" t="s">
        <v>145</v>
      </c>
      <c r="X35" s="29" t="s">
        <v>145</v>
      </c>
      <c r="Y35" s="61" t="s">
        <v>145</v>
      </c>
      <c r="Z35" s="62" t="s">
        <v>145</v>
      </c>
      <c r="AA35" s="64" t="s">
        <v>145</v>
      </c>
      <c r="AB35" s="59" t="s">
        <v>145</v>
      </c>
    </row>
    <row r="36" spans="1:28" ht="15.75" outlineLevel="1" thickBot="1" x14ac:dyDescent="0.3">
      <c r="A36" s="325" t="s">
        <v>540</v>
      </c>
      <c r="B36" s="326"/>
      <c r="C36" s="327"/>
      <c r="D36" s="328">
        <f t="shared" ref="D36:AB36" si="3">SUBTOTAL(9,D24:D35)</f>
        <v>5253</v>
      </c>
      <c r="E36" s="328">
        <f t="shared" si="3"/>
        <v>2803</v>
      </c>
      <c r="F36" s="328">
        <f t="shared" si="3"/>
        <v>177</v>
      </c>
      <c r="G36" s="328">
        <f t="shared" si="3"/>
        <v>108</v>
      </c>
      <c r="H36" s="328">
        <f t="shared" si="3"/>
        <v>4860</v>
      </c>
      <c r="I36" s="328">
        <f t="shared" si="3"/>
        <v>3023</v>
      </c>
      <c r="J36" s="328">
        <f t="shared" si="3"/>
        <v>435</v>
      </c>
      <c r="K36" s="328">
        <f t="shared" si="3"/>
        <v>14</v>
      </c>
      <c r="L36" s="328">
        <f t="shared" si="3"/>
        <v>1116</v>
      </c>
      <c r="M36" s="328">
        <f t="shared" si="3"/>
        <v>192</v>
      </c>
      <c r="N36" s="328">
        <f t="shared" si="3"/>
        <v>1872</v>
      </c>
      <c r="O36" s="328">
        <f t="shared" si="3"/>
        <v>500</v>
      </c>
      <c r="P36" s="328">
        <f t="shared" si="3"/>
        <v>1334</v>
      </c>
      <c r="Q36" s="328">
        <f t="shared" si="3"/>
        <v>241</v>
      </c>
      <c r="R36" s="328">
        <f t="shared" si="3"/>
        <v>175</v>
      </c>
      <c r="S36" s="328">
        <f t="shared" si="3"/>
        <v>15</v>
      </c>
      <c r="T36" s="328">
        <f t="shared" si="3"/>
        <v>0</v>
      </c>
      <c r="U36" s="328">
        <f t="shared" si="3"/>
        <v>21800</v>
      </c>
      <c r="V36" s="328">
        <f t="shared" si="3"/>
        <v>4</v>
      </c>
      <c r="W36" s="328">
        <f t="shared" si="3"/>
        <v>0</v>
      </c>
      <c r="X36" s="328">
        <f t="shared" si="3"/>
        <v>0</v>
      </c>
      <c r="Y36" s="328">
        <f t="shared" si="3"/>
        <v>0</v>
      </c>
      <c r="Z36" s="328">
        <f t="shared" si="3"/>
        <v>0</v>
      </c>
      <c r="AA36" s="328">
        <f t="shared" si="3"/>
        <v>0</v>
      </c>
      <c r="AB36" s="329">
        <f t="shared" si="3"/>
        <v>0</v>
      </c>
    </row>
    <row r="37" spans="1:28" outlineLevel="2" x14ac:dyDescent="0.25">
      <c r="A37" s="38" t="s">
        <v>423</v>
      </c>
      <c r="B37" s="311" t="s">
        <v>19</v>
      </c>
      <c r="C37" s="40">
        <v>25293</v>
      </c>
      <c r="D37" s="312">
        <v>480</v>
      </c>
      <c r="E37" s="313">
        <v>230</v>
      </c>
      <c r="F37" s="314">
        <v>18</v>
      </c>
      <c r="G37" s="315">
        <v>9</v>
      </c>
      <c r="H37" s="316">
        <v>350</v>
      </c>
      <c r="I37" s="313">
        <v>120</v>
      </c>
      <c r="J37" s="314">
        <v>8</v>
      </c>
      <c r="K37" s="315">
        <v>1</v>
      </c>
      <c r="L37" s="316" t="s">
        <v>145</v>
      </c>
      <c r="M37" s="313" t="s">
        <v>145</v>
      </c>
      <c r="N37" s="314">
        <v>150</v>
      </c>
      <c r="O37" s="315">
        <v>32</v>
      </c>
      <c r="P37" s="316">
        <v>60</v>
      </c>
      <c r="Q37" s="313">
        <v>20</v>
      </c>
      <c r="R37" s="314" t="s">
        <v>145</v>
      </c>
      <c r="S37" s="317" t="s">
        <v>145</v>
      </c>
      <c r="T37" s="316" t="s">
        <v>145</v>
      </c>
      <c r="U37" s="318" t="s">
        <v>145</v>
      </c>
      <c r="V37" s="319" t="s">
        <v>145</v>
      </c>
      <c r="W37" s="314" t="s">
        <v>145</v>
      </c>
      <c r="X37" s="164" t="s">
        <v>145</v>
      </c>
      <c r="Y37" s="315" t="s">
        <v>145</v>
      </c>
      <c r="Z37" s="316" t="s">
        <v>145</v>
      </c>
      <c r="AA37" s="318" t="s">
        <v>145</v>
      </c>
      <c r="AB37" s="313" t="s">
        <v>145</v>
      </c>
    </row>
    <row r="38" spans="1:28" outlineLevel="2" x14ac:dyDescent="0.25">
      <c r="A38" s="36" t="s">
        <v>423</v>
      </c>
      <c r="B38" s="46" t="s">
        <v>18</v>
      </c>
      <c r="C38" s="37">
        <v>25297</v>
      </c>
      <c r="D38" s="47">
        <v>1600</v>
      </c>
      <c r="E38" s="48">
        <v>650</v>
      </c>
      <c r="F38" s="49">
        <v>20</v>
      </c>
      <c r="G38" s="50">
        <v>18</v>
      </c>
      <c r="H38" s="51">
        <v>280</v>
      </c>
      <c r="I38" s="48">
        <v>25</v>
      </c>
      <c r="J38" s="49">
        <v>18</v>
      </c>
      <c r="K38" s="50">
        <v>5</v>
      </c>
      <c r="L38" s="51">
        <v>1400</v>
      </c>
      <c r="M38" s="48">
        <v>45</v>
      </c>
      <c r="N38" s="49">
        <v>455</v>
      </c>
      <c r="O38" s="50">
        <v>65</v>
      </c>
      <c r="P38" s="51">
        <v>320</v>
      </c>
      <c r="Q38" s="48">
        <v>40</v>
      </c>
      <c r="R38" s="49">
        <v>80</v>
      </c>
      <c r="S38" s="52">
        <v>6</v>
      </c>
      <c r="T38" s="51" t="s">
        <v>145</v>
      </c>
      <c r="U38" s="53" t="s">
        <v>145</v>
      </c>
      <c r="V38" s="54" t="s">
        <v>145</v>
      </c>
      <c r="W38" s="49" t="s">
        <v>145</v>
      </c>
      <c r="X38" s="21" t="s">
        <v>145</v>
      </c>
      <c r="Y38" s="50" t="s">
        <v>145</v>
      </c>
      <c r="Z38" s="51" t="s">
        <v>145</v>
      </c>
      <c r="AA38" s="53" t="s">
        <v>145</v>
      </c>
      <c r="AB38" s="48" t="s">
        <v>145</v>
      </c>
    </row>
    <row r="39" spans="1:28" outlineLevel="2" x14ac:dyDescent="0.25">
      <c r="A39" s="36" t="s">
        <v>423</v>
      </c>
      <c r="B39" s="46" t="s">
        <v>98</v>
      </c>
      <c r="C39" s="37">
        <v>25299</v>
      </c>
      <c r="D39" s="47">
        <v>420</v>
      </c>
      <c r="E39" s="48">
        <v>370</v>
      </c>
      <c r="F39" s="49">
        <v>17</v>
      </c>
      <c r="G39" s="50">
        <v>12</v>
      </c>
      <c r="H39" s="51">
        <v>55</v>
      </c>
      <c r="I39" s="48">
        <v>50</v>
      </c>
      <c r="J39" s="49">
        <v>3</v>
      </c>
      <c r="K39" s="50">
        <v>1</v>
      </c>
      <c r="L39" s="51">
        <v>120</v>
      </c>
      <c r="M39" s="48">
        <v>10</v>
      </c>
      <c r="N39" s="49">
        <v>5</v>
      </c>
      <c r="O39" s="50">
        <v>2</v>
      </c>
      <c r="P39" s="51">
        <v>25</v>
      </c>
      <c r="Q39" s="48">
        <v>5</v>
      </c>
      <c r="R39" s="49" t="s">
        <v>145</v>
      </c>
      <c r="S39" s="52" t="s">
        <v>145</v>
      </c>
      <c r="T39" s="51" t="s">
        <v>145</v>
      </c>
      <c r="U39" s="53" t="s">
        <v>145</v>
      </c>
      <c r="V39" s="54" t="s">
        <v>145</v>
      </c>
      <c r="W39" s="49" t="s">
        <v>145</v>
      </c>
      <c r="X39" s="21" t="s">
        <v>145</v>
      </c>
      <c r="Y39" s="50" t="s">
        <v>145</v>
      </c>
      <c r="Z39" s="51" t="s">
        <v>145</v>
      </c>
      <c r="AA39" s="53" t="s">
        <v>145</v>
      </c>
      <c r="AB39" s="48" t="s">
        <v>145</v>
      </c>
    </row>
    <row r="40" spans="1:28" outlineLevel="2" x14ac:dyDescent="0.25">
      <c r="A40" s="36" t="s">
        <v>423</v>
      </c>
      <c r="B40" s="46" t="s">
        <v>97</v>
      </c>
      <c r="C40" s="37">
        <v>25322</v>
      </c>
      <c r="D40" s="47">
        <v>2300</v>
      </c>
      <c r="E40" s="48">
        <v>15</v>
      </c>
      <c r="F40" s="49">
        <v>52</v>
      </c>
      <c r="G40" s="50">
        <v>1</v>
      </c>
      <c r="H40" s="51">
        <v>43</v>
      </c>
      <c r="I40" s="48" t="s">
        <v>145</v>
      </c>
      <c r="J40" s="49">
        <v>17</v>
      </c>
      <c r="K40" s="50">
        <v>3</v>
      </c>
      <c r="L40" s="51">
        <v>977</v>
      </c>
      <c r="M40" s="48">
        <v>3</v>
      </c>
      <c r="N40" s="49">
        <v>683</v>
      </c>
      <c r="O40" s="50">
        <v>6</v>
      </c>
      <c r="P40" s="51">
        <v>913</v>
      </c>
      <c r="Q40" s="48">
        <v>12</v>
      </c>
      <c r="R40" s="49" t="s">
        <v>145</v>
      </c>
      <c r="S40" s="52" t="s">
        <v>145</v>
      </c>
      <c r="T40" s="51" t="s">
        <v>145</v>
      </c>
      <c r="U40" s="53" t="s">
        <v>145</v>
      </c>
      <c r="V40" s="54" t="s">
        <v>145</v>
      </c>
      <c r="W40" s="49" t="s">
        <v>145</v>
      </c>
      <c r="X40" s="21" t="s">
        <v>145</v>
      </c>
      <c r="Y40" s="50" t="s">
        <v>145</v>
      </c>
      <c r="Z40" s="51" t="s">
        <v>145</v>
      </c>
      <c r="AA40" s="53" t="s">
        <v>145</v>
      </c>
      <c r="AB40" s="48" t="s">
        <v>145</v>
      </c>
    </row>
    <row r="41" spans="1:28" outlineLevel="2" x14ac:dyDescent="0.25">
      <c r="A41" s="36" t="s">
        <v>423</v>
      </c>
      <c r="B41" s="46" t="s">
        <v>96</v>
      </c>
      <c r="C41" s="37">
        <v>25326</v>
      </c>
      <c r="D41" s="47">
        <v>250</v>
      </c>
      <c r="E41" s="48">
        <v>70</v>
      </c>
      <c r="F41" s="49" t="s">
        <v>145</v>
      </c>
      <c r="G41" s="50" t="s">
        <v>145</v>
      </c>
      <c r="H41" s="51" t="s">
        <v>145</v>
      </c>
      <c r="I41" s="48" t="s">
        <v>145</v>
      </c>
      <c r="J41" s="49" t="s">
        <v>145</v>
      </c>
      <c r="K41" s="50" t="s">
        <v>145</v>
      </c>
      <c r="L41" s="51" t="s">
        <v>145</v>
      </c>
      <c r="M41" s="48" t="s">
        <v>145</v>
      </c>
      <c r="N41" s="49">
        <v>120</v>
      </c>
      <c r="O41" s="50">
        <v>4</v>
      </c>
      <c r="P41" s="51">
        <v>20</v>
      </c>
      <c r="Q41" s="48" t="s">
        <v>145</v>
      </c>
      <c r="R41" s="49" t="s">
        <v>145</v>
      </c>
      <c r="S41" s="52" t="s">
        <v>145</v>
      </c>
      <c r="T41" s="51" t="s">
        <v>145</v>
      </c>
      <c r="U41" s="53" t="s">
        <v>145</v>
      </c>
      <c r="V41" s="54" t="s">
        <v>145</v>
      </c>
      <c r="W41" s="49" t="s">
        <v>145</v>
      </c>
      <c r="X41" s="21" t="s">
        <v>145</v>
      </c>
      <c r="Y41" s="50" t="s">
        <v>145</v>
      </c>
      <c r="Z41" s="51" t="s">
        <v>145</v>
      </c>
      <c r="AA41" s="53" t="s">
        <v>145</v>
      </c>
      <c r="AB41" s="48" t="s">
        <v>145</v>
      </c>
    </row>
    <row r="42" spans="1:28" outlineLevel="2" x14ac:dyDescent="0.25">
      <c r="A42" s="36" t="s">
        <v>423</v>
      </c>
      <c r="B42" s="46" t="s">
        <v>95</v>
      </c>
      <c r="C42" s="37">
        <v>25372</v>
      </c>
      <c r="D42" s="47">
        <v>1200</v>
      </c>
      <c r="E42" s="48">
        <v>900</v>
      </c>
      <c r="F42" s="49">
        <v>95</v>
      </c>
      <c r="G42" s="50">
        <v>100</v>
      </c>
      <c r="H42" s="51">
        <v>150</v>
      </c>
      <c r="I42" s="48">
        <v>130</v>
      </c>
      <c r="J42" s="49">
        <v>2</v>
      </c>
      <c r="K42" s="50">
        <v>1</v>
      </c>
      <c r="L42" s="51">
        <v>500</v>
      </c>
      <c r="M42" s="48">
        <v>50</v>
      </c>
      <c r="N42" s="49">
        <v>300</v>
      </c>
      <c r="O42" s="50">
        <v>150</v>
      </c>
      <c r="P42" s="51">
        <v>500</v>
      </c>
      <c r="Q42" s="48">
        <v>150</v>
      </c>
      <c r="R42" s="49" t="s">
        <v>145</v>
      </c>
      <c r="S42" s="52" t="s">
        <v>145</v>
      </c>
      <c r="T42" s="51" t="s">
        <v>370</v>
      </c>
      <c r="U42" s="53">
        <v>10000</v>
      </c>
      <c r="V42" s="54">
        <v>6</v>
      </c>
      <c r="W42" s="49" t="s">
        <v>376</v>
      </c>
      <c r="X42" s="21">
        <v>100</v>
      </c>
      <c r="Y42" s="50">
        <v>80</v>
      </c>
      <c r="Z42" s="51" t="s">
        <v>145</v>
      </c>
      <c r="AA42" s="53" t="s">
        <v>145</v>
      </c>
      <c r="AB42" s="48" t="s">
        <v>145</v>
      </c>
    </row>
    <row r="43" spans="1:28" outlineLevel="2" x14ac:dyDescent="0.25">
      <c r="A43" s="36" t="s">
        <v>423</v>
      </c>
      <c r="B43" s="46" t="s">
        <v>94</v>
      </c>
      <c r="C43" s="37">
        <v>25377</v>
      </c>
      <c r="D43" s="47">
        <v>1200</v>
      </c>
      <c r="E43" s="48">
        <v>128</v>
      </c>
      <c r="F43" s="49">
        <v>45</v>
      </c>
      <c r="G43" s="50" t="s">
        <v>145</v>
      </c>
      <c r="H43" s="51">
        <v>30</v>
      </c>
      <c r="I43" s="48" t="s">
        <v>145</v>
      </c>
      <c r="J43" s="49">
        <v>60</v>
      </c>
      <c r="K43" s="50">
        <v>2</v>
      </c>
      <c r="L43" s="51">
        <v>600</v>
      </c>
      <c r="M43" s="48">
        <v>11</v>
      </c>
      <c r="N43" s="49">
        <v>1200</v>
      </c>
      <c r="O43" s="50">
        <v>60</v>
      </c>
      <c r="P43" s="51">
        <v>1080</v>
      </c>
      <c r="Q43" s="48">
        <v>21</v>
      </c>
      <c r="R43" s="49" t="s">
        <v>145</v>
      </c>
      <c r="S43" s="52" t="s">
        <v>145</v>
      </c>
      <c r="T43" s="51" t="s">
        <v>145</v>
      </c>
      <c r="U43" s="53" t="s">
        <v>145</v>
      </c>
      <c r="V43" s="54" t="s">
        <v>145</v>
      </c>
      <c r="W43" s="49" t="s">
        <v>145</v>
      </c>
      <c r="X43" s="21" t="s">
        <v>145</v>
      </c>
      <c r="Y43" s="50" t="s">
        <v>145</v>
      </c>
      <c r="Z43" s="51" t="s">
        <v>145</v>
      </c>
      <c r="AA43" s="53" t="s">
        <v>145</v>
      </c>
      <c r="AB43" s="48" t="s">
        <v>145</v>
      </c>
    </row>
    <row r="44" spans="1:28" ht="15.75" outlineLevel="2" thickBot="1" x14ac:dyDescent="0.3">
      <c r="A44" s="55" t="s">
        <v>423</v>
      </c>
      <c r="B44" s="56" t="s">
        <v>93</v>
      </c>
      <c r="C44" s="57">
        <v>25839</v>
      </c>
      <c r="D44" s="58">
        <v>1700</v>
      </c>
      <c r="E44" s="59">
        <v>900</v>
      </c>
      <c r="F44" s="60">
        <v>400</v>
      </c>
      <c r="G44" s="61">
        <v>400</v>
      </c>
      <c r="H44" s="62">
        <v>1800</v>
      </c>
      <c r="I44" s="59">
        <v>800</v>
      </c>
      <c r="J44" s="60">
        <v>30</v>
      </c>
      <c r="K44" s="61">
        <v>2</v>
      </c>
      <c r="L44" s="62">
        <v>300</v>
      </c>
      <c r="M44" s="59">
        <v>50</v>
      </c>
      <c r="N44" s="60">
        <v>500</v>
      </c>
      <c r="O44" s="61">
        <v>100</v>
      </c>
      <c r="P44" s="62">
        <v>300</v>
      </c>
      <c r="Q44" s="59">
        <v>50</v>
      </c>
      <c r="R44" s="60" t="s">
        <v>145</v>
      </c>
      <c r="S44" s="63" t="s">
        <v>145</v>
      </c>
      <c r="T44" s="62" t="s">
        <v>145</v>
      </c>
      <c r="U44" s="64">
        <v>1000</v>
      </c>
      <c r="V44" s="65">
        <v>1</v>
      </c>
      <c r="W44" s="60" t="s">
        <v>145</v>
      </c>
      <c r="X44" s="29" t="s">
        <v>145</v>
      </c>
      <c r="Y44" s="61" t="s">
        <v>145</v>
      </c>
      <c r="Z44" s="62" t="s">
        <v>145</v>
      </c>
      <c r="AA44" s="64" t="s">
        <v>145</v>
      </c>
      <c r="AB44" s="59" t="s">
        <v>145</v>
      </c>
    </row>
    <row r="45" spans="1:28" ht="15.75" outlineLevel="1" thickBot="1" x14ac:dyDescent="0.3">
      <c r="A45" s="325" t="s">
        <v>541</v>
      </c>
      <c r="B45" s="326"/>
      <c r="C45" s="327"/>
      <c r="D45" s="328">
        <f t="shared" ref="D45:AB45" si="4">SUBTOTAL(9,D37:D44)</f>
        <v>9150</v>
      </c>
      <c r="E45" s="328">
        <f t="shared" si="4"/>
        <v>3263</v>
      </c>
      <c r="F45" s="328">
        <f t="shared" si="4"/>
        <v>647</v>
      </c>
      <c r="G45" s="328">
        <f t="shared" si="4"/>
        <v>540</v>
      </c>
      <c r="H45" s="328">
        <f t="shared" si="4"/>
        <v>2708</v>
      </c>
      <c r="I45" s="328">
        <f t="shared" si="4"/>
        <v>1125</v>
      </c>
      <c r="J45" s="328">
        <f t="shared" si="4"/>
        <v>138</v>
      </c>
      <c r="K45" s="328">
        <f t="shared" si="4"/>
        <v>15</v>
      </c>
      <c r="L45" s="328">
        <f t="shared" si="4"/>
        <v>3897</v>
      </c>
      <c r="M45" s="328">
        <f t="shared" si="4"/>
        <v>169</v>
      </c>
      <c r="N45" s="328">
        <f t="shared" si="4"/>
        <v>3413</v>
      </c>
      <c r="O45" s="328">
        <f t="shared" si="4"/>
        <v>419</v>
      </c>
      <c r="P45" s="328">
        <f t="shared" si="4"/>
        <v>3218</v>
      </c>
      <c r="Q45" s="328">
        <f t="shared" si="4"/>
        <v>298</v>
      </c>
      <c r="R45" s="328">
        <f t="shared" si="4"/>
        <v>80</v>
      </c>
      <c r="S45" s="328">
        <f t="shared" si="4"/>
        <v>6</v>
      </c>
      <c r="T45" s="328">
        <f t="shared" si="4"/>
        <v>0</v>
      </c>
      <c r="U45" s="328">
        <f t="shared" si="4"/>
        <v>11000</v>
      </c>
      <c r="V45" s="328">
        <f t="shared" si="4"/>
        <v>7</v>
      </c>
      <c r="W45" s="328">
        <f t="shared" si="4"/>
        <v>0</v>
      </c>
      <c r="X45" s="328">
        <f t="shared" si="4"/>
        <v>100</v>
      </c>
      <c r="Y45" s="328">
        <f t="shared" si="4"/>
        <v>80</v>
      </c>
      <c r="Z45" s="328">
        <f t="shared" si="4"/>
        <v>0</v>
      </c>
      <c r="AA45" s="328">
        <f t="shared" si="4"/>
        <v>0</v>
      </c>
      <c r="AB45" s="329">
        <f t="shared" si="4"/>
        <v>0</v>
      </c>
    </row>
    <row r="46" spans="1:28" outlineLevel="2" x14ac:dyDescent="0.25">
      <c r="A46" s="38" t="s">
        <v>416</v>
      </c>
      <c r="B46" s="311" t="s">
        <v>92</v>
      </c>
      <c r="C46" s="40">
        <v>25086</v>
      </c>
      <c r="D46" s="312">
        <v>350</v>
      </c>
      <c r="E46" s="313">
        <v>150</v>
      </c>
      <c r="F46" s="314">
        <v>40</v>
      </c>
      <c r="G46" s="315">
        <v>22</v>
      </c>
      <c r="H46" s="316">
        <v>96</v>
      </c>
      <c r="I46" s="313">
        <v>20</v>
      </c>
      <c r="J46" s="314" t="s">
        <v>145</v>
      </c>
      <c r="K46" s="315" t="s">
        <v>145</v>
      </c>
      <c r="L46" s="316" t="s">
        <v>145</v>
      </c>
      <c r="M46" s="313" t="s">
        <v>145</v>
      </c>
      <c r="N46" s="314">
        <v>1390</v>
      </c>
      <c r="O46" s="315">
        <v>60</v>
      </c>
      <c r="P46" s="316">
        <v>18</v>
      </c>
      <c r="Q46" s="313">
        <v>2</v>
      </c>
      <c r="R46" s="314" t="s">
        <v>145</v>
      </c>
      <c r="S46" s="317" t="s">
        <v>145</v>
      </c>
      <c r="T46" s="316" t="s">
        <v>145</v>
      </c>
      <c r="U46" s="318" t="s">
        <v>145</v>
      </c>
      <c r="V46" s="319" t="s">
        <v>145</v>
      </c>
      <c r="W46" s="314" t="s">
        <v>145</v>
      </c>
      <c r="X46" s="164" t="s">
        <v>145</v>
      </c>
      <c r="Y46" s="315" t="s">
        <v>145</v>
      </c>
      <c r="Z46" s="316" t="s">
        <v>145</v>
      </c>
      <c r="AA46" s="318" t="s">
        <v>145</v>
      </c>
      <c r="AB46" s="313" t="s">
        <v>145</v>
      </c>
    </row>
    <row r="47" spans="1:28" outlineLevel="2" x14ac:dyDescent="0.25">
      <c r="A47" s="36" t="s">
        <v>416</v>
      </c>
      <c r="B47" s="46" t="s">
        <v>91</v>
      </c>
      <c r="C47" s="37">
        <v>25095</v>
      </c>
      <c r="D47" s="47">
        <v>210</v>
      </c>
      <c r="E47" s="48">
        <v>70</v>
      </c>
      <c r="F47" s="49">
        <v>30</v>
      </c>
      <c r="G47" s="50">
        <v>15</v>
      </c>
      <c r="H47" s="51">
        <v>325</v>
      </c>
      <c r="I47" s="48">
        <v>80</v>
      </c>
      <c r="J47" s="49">
        <v>6</v>
      </c>
      <c r="K47" s="50">
        <v>2</v>
      </c>
      <c r="L47" s="51">
        <v>32</v>
      </c>
      <c r="M47" s="48">
        <v>8</v>
      </c>
      <c r="N47" s="49">
        <v>216</v>
      </c>
      <c r="O47" s="50">
        <v>18</v>
      </c>
      <c r="P47" s="51">
        <v>36</v>
      </c>
      <c r="Q47" s="48">
        <v>4</v>
      </c>
      <c r="R47" s="49">
        <v>20</v>
      </c>
      <c r="S47" s="52">
        <v>5</v>
      </c>
      <c r="T47" s="51" t="s">
        <v>145</v>
      </c>
      <c r="U47" s="53" t="s">
        <v>145</v>
      </c>
      <c r="V47" s="54" t="s">
        <v>145</v>
      </c>
      <c r="W47" s="49" t="s">
        <v>145</v>
      </c>
      <c r="X47" s="21" t="s">
        <v>145</v>
      </c>
      <c r="Y47" s="50" t="s">
        <v>145</v>
      </c>
      <c r="Z47" s="51" t="s">
        <v>145</v>
      </c>
      <c r="AA47" s="53" t="s">
        <v>145</v>
      </c>
      <c r="AB47" s="48" t="s">
        <v>145</v>
      </c>
    </row>
    <row r="48" spans="1:28" outlineLevel="2" x14ac:dyDescent="0.25">
      <c r="A48" s="36" t="s">
        <v>416</v>
      </c>
      <c r="B48" s="46" t="s">
        <v>90</v>
      </c>
      <c r="C48" s="37">
        <v>25168</v>
      </c>
      <c r="D48" s="47">
        <v>470</v>
      </c>
      <c r="E48" s="48">
        <v>340</v>
      </c>
      <c r="F48" s="49">
        <v>5</v>
      </c>
      <c r="G48" s="50">
        <v>5</v>
      </c>
      <c r="H48" s="51">
        <v>280</v>
      </c>
      <c r="I48" s="48">
        <v>100</v>
      </c>
      <c r="J48" s="49" t="s">
        <v>145</v>
      </c>
      <c r="K48" s="50" t="s">
        <v>145</v>
      </c>
      <c r="L48" s="51">
        <v>400</v>
      </c>
      <c r="M48" s="48">
        <v>15</v>
      </c>
      <c r="N48" s="49">
        <v>300</v>
      </c>
      <c r="O48" s="50">
        <v>6</v>
      </c>
      <c r="P48" s="51">
        <v>45</v>
      </c>
      <c r="Q48" s="48">
        <v>9</v>
      </c>
      <c r="R48" s="49">
        <v>90</v>
      </c>
      <c r="S48" s="52">
        <v>6</v>
      </c>
      <c r="T48" s="51" t="s">
        <v>145</v>
      </c>
      <c r="U48" s="53" t="s">
        <v>145</v>
      </c>
      <c r="V48" s="54" t="s">
        <v>145</v>
      </c>
      <c r="W48" s="49" t="s">
        <v>145</v>
      </c>
      <c r="X48" s="21" t="s">
        <v>145</v>
      </c>
      <c r="Y48" s="50" t="s">
        <v>145</v>
      </c>
      <c r="Z48" s="51" t="s">
        <v>145</v>
      </c>
      <c r="AA48" s="53" t="s">
        <v>145</v>
      </c>
      <c r="AB48" s="48" t="s">
        <v>145</v>
      </c>
    </row>
    <row r="49" spans="1:28" outlineLevel="2" x14ac:dyDescent="0.25">
      <c r="A49" s="36" t="s">
        <v>416</v>
      </c>
      <c r="B49" s="46" t="s">
        <v>89</v>
      </c>
      <c r="C49" s="37">
        <v>25328</v>
      </c>
      <c r="D49" s="47">
        <v>215</v>
      </c>
      <c r="E49" s="48">
        <v>70</v>
      </c>
      <c r="F49" s="49">
        <v>5</v>
      </c>
      <c r="G49" s="50" t="s">
        <v>145</v>
      </c>
      <c r="H49" s="51">
        <v>220</v>
      </c>
      <c r="I49" s="48">
        <v>55</v>
      </c>
      <c r="J49" s="49">
        <v>40</v>
      </c>
      <c r="K49" s="50">
        <v>2</v>
      </c>
      <c r="L49" s="51">
        <v>170</v>
      </c>
      <c r="M49" s="48">
        <v>5</v>
      </c>
      <c r="N49" s="49">
        <v>74</v>
      </c>
      <c r="O49" s="50">
        <v>5</v>
      </c>
      <c r="P49" s="51">
        <v>40</v>
      </c>
      <c r="Q49" s="48">
        <v>9</v>
      </c>
      <c r="R49" s="49">
        <v>25</v>
      </c>
      <c r="S49" s="52">
        <v>2</v>
      </c>
      <c r="T49" s="51" t="s">
        <v>145</v>
      </c>
      <c r="U49" s="53" t="s">
        <v>145</v>
      </c>
      <c r="V49" s="54" t="s">
        <v>145</v>
      </c>
      <c r="W49" s="49" t="s">
        <v>145</v>
      </c>
      <c r="X49" s="21" t="s">
        <v>145</v>
      </c>
      <c r="Y49" s="50" t="s">
        <v>145</v>
      </c>
      <c r="Z49" s="51" t="s">
        <v>145</v>
      </c>
      <c r="AA49" s="53" t="s">
        <v>145</v>
      </c>
      <c r="AB49" s="48" t="s">
        <v>145</v>
      </c>
    </row>
    <row r="50" spans="1:28" outlineLevel="2" x14ac:dyDescent="0.25">
      <c r="A50" s="36" t="s">
        <v>416</v>
      </c>
      <c r="B50" s="46" t="s">
        <v>88</v>
      </c>
      <c r="C50" s="37">
        <v>25580</v>
      </c>
      <c r="D50" s="47">
        <v>570</v>
      </c>
      <c r="E50" s="48">
        <v>390</v>
      </c>
      <c r="F50" s="49">
        <v>125</v>
      </c>
      <c r="G50" s="50">
        <v>45</v>
      </c>
      <c r="H50" s="51">
        <v>600</v>
      </c>
      <c r="I50" s="48">
        <v>60</v>
      </c>
      <c r="J50" s="49" t="s">
        <v>145</v>
      </c>
      <c r="K50" s="50" t="s">
        <v>145</v>
      </c>
      <c r="L50" s="51">
        <v>300</v>
      </c>
      <c r="M50" s="48">
        <v>15</v>
      </c>
      <c r="N50" s="49">
        <v>820</v>
      </c>
      <c r="O50" s="50">
        <v>14</v>
      </c>
      <c r="P50" s="51">
        <v>130</v>
      </c>
      <c r="Q50" s="48">
        <v>8</v>
      </c>
      <c r="R50" s="49">
        <v>50</v>
      </c>
      <c r="S50" s="52">
        <v>4</v>
      </c>
      <c r="T50" s="51" t="s">
        <v>145</v>
      </c>
      <c r="U50" s="53" t="s">
        <v>145</v>
      </c>
      <c r="V50" s="54" t="s">
        <v>145</v>
      </c>
      <c r="W50" s="49" t="s">
        <v>145</v>
      </c>
      <c r="X50" s="21" t="s">
        <v>145</v>
      </c>
      <c r="Y50" s="50" t="s">
        <v>145</v>
      </c>
      <c r="Z50" s="51" t="s">
        <v>145</v>
      </c>
      <c r="AA50" s="53" t="s">
        <v>145</v>
      </c>
      <c r="AB50" s="48" t="s">
        <v>145</v>
      </c>
    </row>
    <row r="51" spans="1:28" outlineLevel="2" x14ac:dyDescent="0.25">
      <c r="A51" s="36" t="s">
        <v>416</v>
      </c>
      <c r="B51" s="46" t="s">
        <v>87</v>
      </c>
      <c r="C51" s="37">
        <v>25662</v>
      </c>
      <c r="D51" s="47">
        <v>1389</v>
      </c>
      <c r="E51" s="48">
        <v>750</v>
      </c>
      <c r="F51" s="49">
        <v>65</v>
      </c>
      <c r="G51" s="50">
        <v>60</v>
      </c>
      <c r="H51" s="51">
        <v>350</v>
      </c>
      <c r="I51" s="48">
        <v>339</v>
      </c>
      <c r="J51" s="49">
        <v>15</v>
      </c>
      <c r="K51" s="50">
        <v>3</v>
      </c>
      <c r="L51" s="51">
        <v>160</v>
      </c>
      <c r="M51" s="48">
        <v>20</v>
      </c>
      <c r="N51" s="49">
        <v>2010</v>
      </c>
      <c r="O51" s="50">
        <v>197</v>
      </c>
      <c r="P51" s="51">
        <v>155</v>
      </c>
      <c r="Q51" s="48">
        <v>40</v>
      </c>
      <c r="R51" s="49">
        <v>80</v>
      </c>
      <c r="S51" s="52">
        <v>12</v>
      </c>
      <c r="T51" s="51" t="s">
        <v>145</v>
      </c>
      <c r="U51" s="53" t="s">
        <v>145</v>
      </c>
      <c r="V51" s="54" t="s">
        <v>145</v>
      </c>
      <c r="W51" s="49" t="s">
        <v>145</v>
      </c>
      <c r="X51" s="21" t="s">
        <v>145</v>
      </c>
      <c r="Y51" s="50" t="s">
        <v>145</v>
      </c>
      <c r="Z51" s="51" t="s">
        <v>145</v>
      </c>
      <c r="AA51" s="53" t="s">
        <v>145</v>
      </c>
      <c r="AB51" s="48" t="s">
        <v>145</v>
      </c>
    </row>
    <row r="52" spans="1:28" ht="15.75" outlineLevel="2" thickBot="1" x14ac:dyDescent="0.3">
      <c r="A52" s="55" t="s">
        <v>416</v>
      </c>
      <c r="B52" s="56" t="s">
        <v>86</v>
      </c>
      <c r="C52" s="57">
        <v>25867</v>
      </c>
      <c r="D52" s="58">
        <v>500</v>
      </c>
      <c r="E52" s="59">
        <v>400</v>
      </c>
      <c r="F52" s="60">
        <v>35</v>
      </c>
      <c r="G52" s="61">
        <v>30</v>
      </c>
      <c r="H52" s="62">
        <v>380</v>
      </c>
      <c r="I52" s="59">
        <v>350</v>
      </c>
      <c r="J52" s="60">
        <v>8</v>
      </c>
      <c r="K52" s="61">
        <v>2</v>
      </c>
      <c r="L52" s="62" t="s">
        <v>145</v>
      </c>
      <c r="M52" s="59" t="s">
        <v>145</v>
      </c>
      <c r="N52" s="60">
        <v>50</v>
      </c>
      <c r="O52" s="61">
        <v>5</v>
      </c>
      <c r="P52" s="62">
        <v>30</v>
      </c>
      <c r="Q52" s="59">
        <v>5</v>
      </c>
      <c r="R52" s="60" t="s">
        <v>145</v>
      </c>
      <c r="S52" s="63" t="s">
        <v>145</v>
      </c>
      <c r="T52" s="62" t="s">
        <v>145</v>
      </c>
      <c r="U52" s="64" t="s">
        <v>145</v>
      </c>
      <c r="V52" s="65" t="s">
        <v>145</v>
      </c>
      <c r="W52" s="60" t="s">
        <v>145</v>
      </c>
      <c r="X52" s="29" t="s">
        <v>145</v>
      </c>
      <c r="Y52" s="61" t="s">
        <v>145</v>
      </c>
      <c r="Z52" s="62" t="s">
        <v>145</v>
      </c>
      <c r="AA52" s="64" t="s">
        <v>145</v>
      </c>
      <c r="AB52" s="59" t="s">
        <v>145</v>
      </c>
    </row>
    <row r="53" spans="1:28" ht="15.75" outlineLevel="1" thickBot="1" x14ac:dyDescent="0.3">
      <c r="A53" s="325" t="s">
        <v>542</v>
      </c>
      <c r="B53" s="326"/>
      <c r="C53" s="327"/>
      <c r="D53" s="328">
        <f t="shared" ref="D53:AB53" si="5">SUBTOTAL(9,D46:D52)</f>
        <v>3704</v>
      </c>
      <c r="E53" s="328">
        <f t="shared" si="5"/>
        <v>2170</v>
      </c>
      <c r="F53" s="328">
        <f t="shared" si="5"/>
        <v>305</v>
      </c>
      <c r="G53" s="328">
        <f t="shared" si="5"/>
        <v>177</v>
      </c>
      <c r="H53" s="328">
        <f t="shared" si="5"/>
        <v>2251</v>
      </c>
      <c r="I53" s="328">
        <f t="shared" si="5"/>
        <v>1004</v>
      </c>
      <c r="J53" s="328">
        <f t="shared" si="5"/>
        <v>69</v>
      </c>
      <c r="K53" s="328">
        <f t="shared" si="5"/>
        <v>9</v>
      </c>
      <c r="L53" s="328">
        <f t="shared" si="5"/>
        <v>1062</v>
      </c>
      <c r="M53" s="328">
        <f t="shared" si="5"/>
        <v>63</v>
      </c>
      <c r="N53" s="328">
        <f t="shared" si="5"/>
        <v>4860</v>
      </c>
      <c r="O53" s="328">
        <f t="shared" si="5"/>
        <v>305</v>
      </c>
      <c r="P53" s="328">
        <f t="shared" si="5"/>
        <v>454</v>
      </c>
      <c r="Q53" s="328">
        <f t="shared" si="5"/>
        <v>77</v>
      </c>
      <c r="R53" s="328">
        <f t="shared" si="5"/>
        <v>265</v>
      </c>
      <c r="S53" s="328">
        <f t="shared" si="5"/>
        <v>29</v>
      </c>
      <c r="T53" s="328">
        <f t="shared" si="5"/>
        <v>0</v>
      </c>
      <c r="U53" s="328">
        <f t="shared" si="5"/>
        <v>0</v>
      </c>
      <c r="V53" s="328">
        <f t="shared" si="5"/>
        <v>0</v>
      </c>
      <c r="W53" s="328">
        <f t="shared" si="5"/>
        <v>0</v>
      </c>
      <c r="X53" s="328">
        <f t="shared" si="5"/>
        <v>0</v>
      </c>
      <c r="Y53" s="328">
        <f t="shared" si="5"/>
        <v>0</v>
      </c>
      <c r="Z53" s="328">
        <f t="shared" si="5"/>
        <v>0</v>
      </c>
      <c r="AA53" s="328">
        <f t="shared" si="5"/>
        <v>0</v>
      </c>
      <c r="AB53" s="329">
        <f t="shared" si="5"/>
        <v>0</v>
      </c>
    </row>
    <row r="54" spans="1:28" outlineLevel="2" x14ac:dyDescent="0.25">
      <c r="A54" s="38" t="s">
        <v>85</v>
      </c>
      <c r="B54" s="311" t="s">
        <v>85</v>
      </c>
      <c r="C54" s="40">
        <v>25438</v>
      </c>
      <c r="D54" s="312">
        <v>3875</v>
      </c>
      <c r="E54" s="313">
        <v>1500</v>
      </c>
      <c r="F54" s="314">
        <v>330</v>
      </c>
      <c r="G54" s="315">
        <v>220</v>
      </c>
      <c r="H54" s="316">
        <v>600</v>
      </c>
      <c r="I54" s="313">
        <v>432</v>
      </c>
      <c r="J54" s="314" t="s">
        <v>145</v>
      </c>
      <c r="K54" s="315" t="s">
        <v>145</v>
      </c>
      <c r="L54" s="316" t="s">
        <v>145</v>
      </c>
      <c r="M54" s="313" t="s">
        <v>145</v>
      </c>
      <c r="N54" s="314">
        <v>20</v>
      </c>
      <c r="O54" s="315">
        <v>10</v>
      </c>
      <c r="P54" s="316" t="s">
        <v>145</v>
      </c>
      <c r="Q54" s="313" t="s">
        <v>145</v>
      </c>
      <c r="R54" s="314" t="s">
        <v>145</v>
      </c>
      <c r="S54" s="317" t="s">
        <v>145</v>
      </c>
      <c r="T54" s="316" t="s">
        <v>145</v>
      </c>
      <c r="U54" s="318" t="s">
        <v>145</v>
      </c>
      <c r="V54" s="319" t="s">
        <v>145</v>
      </c>
      <c r="W54" s="314" t="s">
        <v>145</v>
      </c>
      <c r="X54" s="164" t="s">
        <v>145</v>
      </c>
      <c r="Y54" s="315" t="s">
        <v>145</v>
      </c>
      <c r="Z54" s="316" t="s">
        <v>145</v>
      </c>
      <c r="AA54" s="318" t="s">
        <v>145</v>
      </c>
      <c r="AB54" s="313" t="s">
        <v>145</v>
      </c>
    </row>
    <row r="55" spans="1:28" ht="15.75" outlineLevel="2" thickBot="1" x14ac:dyDescent="0.3">
      <c r="A55" s="55" t="s">
        <v>85</v>
      </c>
      <c r="B55" s="56" t="s">
        <v>84</v>
      </c>
      <c r="C55" s="57">
        <v>25530</v>
      </c>
      <c r="D55" s="58">
        <v>2500</v>
      </c>
      <c r="E55" s="59">
        <v>500</v>
      </c>
      <c r="F55" s="60">
        <v>50</v>
      </c>
      <c r="G55" s="61">
        <v>40</v>
      </c>
      <c r="H55" s="62">
        <v>100</v>
      </c>
      <c r="I55" s="59">
        <v>80</v>
      </c>
      <c r="J55" s="60">
        <v>290</v>
      </c>
      <c r="K55" s="61">
        <v>15</v>
      </c>
      <c r="L55" s="62" t="s">
        <v>145</v>
      </c>
      <c r="M55" s="59" t="s">
        <v>145</v>
      </c>
      <c r="N55" s="60">
        <v>300</v>
      </c>
      <c r="O55" s="61">
        <v>5</v>
      </c>
      <c r="P55" s="62" t="s">
        <v>145</v>
      </c>
      <c r="Q55" s="59" t="s">
        <v>145</v>
      </c>
      <c r="R55" s="60" t="s">
        <v>145</v>
      </c>
      <c r="S55" s="63" t="s">
        <v>145</v>
      </c>
      <c r="T55" s="62" t="s">
        <v>145</v>
      </c>
      <c r="U55" s="64" t="s">
        <v>145</v>
      </c>
      <c r="V55" s="65" t="s">
        <v>145</v>
      </c>
      <c r="W55" s="60" t="s">
        <v>145</v>
      </c>
      <c r="X55" s="29" t="s">
        <v>145</v>
      </c>
      <c r="Y55" s="61" t="s">
        <v>145</v>
      </c>
      <c r="Z55" s="62" t="s">
        <v>145</v>
      </c>
      <c r="AA55" s="64" t="s">
        <v>145</v>
      </c>
      <c r="AB55" s="59" t="s">
        <v>145</v>
      </c>
    </row>
    <row r="56" spans="1:28" ht="15.75" outlineLevel="1" thickBot="1" x14ac:dyDescent="0.3">
      <c r="A56" s="325" t="s">
        <v>543</v>
      </c>
      <c r="B56" s="326"/>
      <c r="C56" s="327"/>
      <c r="D56" s="328">
        <f t="shared" ref="D56:AB56" si="6">SUBTOTAL(9,D54:D55)</f>
        <v>6375</v>
      </c>
      <c r="E56" s="328">
        <f t="shared" si="6"/>
        <v>2000</v>
      </c>
      <c r="F56" s="328">
        <f t="shared" si="6"/>
        <v>380</v>
      </c>
      <c r="G56" s="328">
        <f t="shared" si="6"/>
        <v>260</v>
      </c>
      <c r="H56" s="328">
        <f t="shared" si="6"/>
        <v>700</v>
      </c>
      <c r="I56" s="328">
        <f t="shared" si="6"/>
        <v>512</v>
      </c>
      <c r="J56" s="328">
        <f t="shared" si="6"/>
        <v>290</v>
      </c>
      <c r="K56" s="328">
        <f t="shared" si="6"/>
        <v>15</v>
      </c>
      <c r="L56" s="328">
        <f t="shared" si="6"/>
        <v>0</v>
      </c>
      <c r="M56" s="328">
        <f t="shared" si="6"/>
        <v>0</v>
      </c>
      <c r="N56" s="328">
        <f t="shared" si="6"/>
        <v>320</v>
      </c>
      <c r="O56" s="328">
        <f t="shared" si="6"/>
        <v>15</v>
      </c>
      <c r="P56" s="328">
        <f t="shared" si="6"/>
        <v>0</v>
      </c>
      <c r="Q56" s="328">
        <f t="shared" si="6"/>
        <v>0</v>
      </c>
      <c r="R56" s="328">
        <f t="shared" si="6"/>
        <v>0</v>
      </c>
      <c r="S56" s="328">
        <f t="shared" si="6"/>
        <v>0</v>
      </c>
      <c r="T56" s="328">
        <f t="shared" si="6"/>
        <v>0</v>
      </c>
      <c r="U56" s="328">
        <f t="shared" si="6"/>
        <v>0</v>
      </c>
      <c r="V56" s="328">
        <f t="shared" si="6"/>
        <v>0</v>
      </c>
      <c r="W56" s="328">
        <f t="shared" si="6"/>
        <v>0</v>
      </c>
      <c r="X56" s="328">
        <f t="shared" si="6"/>
        <v>0</v>
      </c>
      <c r="Y56" s="328">
        <f t="shared" si="6"/>
        <v>0</v>
      </c>
      <c r="Z56" s="328">
        <f t="shared" si="6"/>
        <v>0</v>
      </c>
      <c r="AA56" s="328">
        <f t="shared" si="6"/>
        <v>0</v>
      </c>
      <c r="AB56" s="329">
        <f t="shared" si="6"/>
        <v>0</v>
      </c>
    </row>
    <row r="57" spans="1:28" outlineLevel="2" x14ac:dyDescent="0.25">
      <c r="A57" s="38" t="s">
        <v>420</v>
      </c>
      <c r="B57" s="311" t="s">
        <v>83</v>
      </c>
      <c r="C57" s="40">
        <v>25151</v>
      </c>
      <c r="D57" s="312">
        <v>200</v>
      </c>
      <c r="E57" s="313">
        <v>185</v>
      </c>
      <c r="F57" s="314">
        <v>25</v>
      </c>
      <c r="G57" s="315">
        <v>30</v>
      </c>
      <c r="H57" s="316">
        <v>25</v>
      </c>
      <c r="I57" s="313">
        <v>12</v>
      </c>
      <c r="J57" s="314">
        <v>10</v>
      </c>
      <c r="K57" s="315">
        <v>4</v>
      </c>
      <c r="L57" s="316">
        <v>420</v>
      </c>
      <c r="M57" s="313">
        <v>25</v>
      </c>
      <c r="N57" s="314">
        <v>65</v>
      </c>
      <c r="O57" s="315">
        <v>20</v>
      </c>
      <c r="P57" s="316">
        <v>110</v>
      </c>
      <c r="Q57" s="313">
        <v>70</v>
      </c>
      <c r="R57" s="314">
        <v>50</v>
      </c>
      <c r="S57" s="317">
        <v>5</v>
      </c>
      <c r="T57" s="316" t="s">
        <v>375</v>
      </c>
      <c r="U57" s="318">
        <v>250</v>
      </c>
      <c r="V57" s="319">
        <v>70</v>
      </c>
      <c r="W57" s="314" t="s">
        <v>145</v>
      </c>
      <c r="X57" s="164" t="s">
        <v>145</v>
      </c>
      <c r="Y57" s="315" t="s">
        <v>145</v>
      </c>
      <c r="Z57" s="316" t="s">
        <v>145</v>
      </c>
      <c r="AA57" s="318" t="s">
        <v>145</v>
      </c>
      <c r="AB57" s="313" t="s">
        <v>145</v>
      </c>
    </row>
    <row r="58" spans="1:28" outlineLevel="2" x14ac:dyDescent="0.25">
      <c r="A58" s="36" t="s">
        <v>420</v>
      </c>
      <c r="B58" s="46" t="s">
        <v>17</v>
      </c>
      <c r="C58" s="37">
        <v>25178</v>
      </c>
      <c r="D58" s="47">
        <v>856</v>
      </c>
      <c r="E58" s="48">
        <v>280</v>
      </c>
      <c r="F58" s="49" t="s">
        <v>145</v>
      </c>
      <c r="G58" s="50" t="s">
        <v>145</v>
      </c>
      <c r="H58" s="51">
        <v>1</v>
      </c>
      <c r="I58" s="48">
        <v>1</v>
      </c>
      <c r="J58" s="49" t="s">
        <v>145</v>
      </c>
      <c r="K58" s="50" t="s">
        <v>145</v>
      </c>
      <c r="L58" s="51" t="s">
        <v>145</v>
      </c>
      <c r="M58" s="48" t="s">
        <v>145</v>
      </c>
      <c r="N58" s="49">
        <v>61</v>
      </c>
      <c r="O58" s="50">
        <v>20</v>
      </c>
      <c r="P58" s="51">
        <v>189</v>
      </c>
      <c r="Q58" s="48">
        <v>15</v>
      </c>
      <c r="R58" s="49" t="s">
        <v>145</v>
      </c>
      <c r="S58" s="52" t="s">
        <v>145</v>
      </c>
      <c r="T58" s="51" t="s">
        <v>145</v>
      </c>
      <c r="U58" s="53" t="s">
        <v>145</v>
      </c>
      <c r="V58" s="54" t="s">
        <v>145</v>
      </c>
      <c r="W58" s="49" t="s">
        <v>145</v>
      </c>
      <c r="X58" s="21" t="s">
        <v>145</v>
      </c>
      <c r="Y58" s="50" t="s">
        <v>145</v>
      </c>
      <c r="Z58" s="51" t="s">
        <v>145</v>
      </c>
      <c r="AA58" s="53" t="s">
        <v>145</v>
      </c>
      <c r="AB58" s="48" t="s">
        <v>145</v>
      </c>
    </row>
    <row r="59" spans="1:28" outlineLevel="2" x14ac:dyDescent="0.25">
      <c r="A59" s="36" t="s">
        <v>420</v>
      </c>
      <c r="B59" s="46" t="s">
        <v>82</v>
      </c>
      <c r="C59" s="37">
        <v>25181</v>
      </c>
      <c r="D59" s="47">
        <v>360</v>
      </c>
      <c r="E59" s="48">
        <v>215</v>
      </c>
      <c r="F59" s="49">
        <v>40</v>
      </c>
      <c r="G59" s="50">
        <v>40</v>
      </c>
      <c r="H59" s="51">
        <v>25</v>
      </c>
      <c r="I59" s="48">
        <v>25</v>
      </c>
      <c r="J59" s="49" t="s">
        <v>145</v>
      </c>
      <c r="K59" s="50" t="s">
        <v>145</v>
      </c>
      <c r="L59" s="51" t="s">
        <v>145</v>
      </c>
      <c r="M59" s="48" t="s">
        <v>145</v>
      </c>
      <c r="N59" s="49">
        <v>80</v>
      </c>
      <c r="O59" s="50">
        <v>20</v>
      </c>
      <c r="P59" s="51">
        <v>85</v>
      </c>
      <c r="Q59" s="48">
        <v>20</v>
      </c>
      <c r="R59" s="49">
        <v>30</v>
      </c>
      <c r="S59" s="52">
        <v>1</v>
      </c>
      <c r="T59" s="51" t="s">
        <v>365</v>
      </c>
      <c r="U59" s="53">
        <v>90000</v>
      </c>
      <c r="V59" s="54">
        <v>14</v>
      </c>
      <c r="W59" s="49" t="s">
        <v>145</v>
      </c>
      <c r="X59" s="21" t="s">
        <v>145</v>
      </c>
      <c r="Y59" s="50" t="s">
        <v>145</v>
      </c>
      <c r="Z59" s="51" t="s">
        <v>145</v>
      </c>
      <c r="AA59" s="53" t="s">
        <v>145</v>
      </c>
      <c r="AB59" s="48" t="s">
        <v>145</v>
      </c>
    </row>
    <row r="60" spans="1:28" outlineLevel="2" x14ac:dyDescent="0.25">
      <c r="A60" s="36" t="s">
        <v>420</v>
      </c>
      <c r="B60" s="46" t="s">
        <v>78</v>
      </c>
      <c r="C60" s="37">
        <v>25279</v>
      </c>
      <c r="D60" s="47">
        <v>482</v>
      </c>
      <c r="E60" s="48">
        <v>405</v>
      </c>
      <c r="F60" s="49">
        <v>85</v>
      </c>
      <c r="G60" s="50">
        <v>60</v>
      </c>
      <c r="H60" s="51">
        <v>15</v>
      </c>
      <c r="I60" s="48">
        <v>15</v>
      </c>
      <c r="J60" s="49" t="s">
        <v>145</v>
      </c>
      <c r="K60" s="50" t="s">
        <v>145</v>
      </c>
      <c r="L60" s="51">
        <v>151</v>
      </c>
      <c r="M60" s="48">
        <v>23</v>
      </c>
      <c r="N60" s="49">
        <v>102</v>
      </c>
      <c r="O60" s="50">
        <v>70</v>
      </c>
      <c r="P60" s="51">
        <v>100</v>
      </c>
      <c r="Q60" s="48">
        <v>70</v>
      </c>
      <c r="R60" s="49" t="s">
        <v>145</v>
      </c>
      <c r="S60" s="52" t="s">
        <v>145</v>
      </c>
      <c r="T60" s="51" t="s">
        <v>145</v>
      </c>
      <c r="U60" s="53" t="s">
        <v>145</v>
      </c>
      <c r="V60" s="54" t="s">
        <v>145</v>
      </c>
      <c r="W60" s="49" t="s">
        <v>145</v>
      </c>
      <c r="X60" s="21" t="s">
        <v>145</v>
      </c>
      <c r="Y60" s="50" t="s">
        <v>145</v>
      </c>
      <c r="Z60" s="51" t="s">
        <v>145</v>
      </c>
      <c r="AA60" s="53" t="s">
        <v>145</v>
      </c>
      <c r="AB60" s="48" t="s">
        <v>145</v>
      </c>
    </row>
    <row r="61" spans="1:28" outlineLevel="2" x14ac:dyDescent="0.25">
      <c r="A61" s="36" t="s">
        <v>420</v>
      </c>
      <c r="B61" s="46" t="s">
        <v>77</v>
      </c>
      <c r="C61" s="37">
        <v>25281</v>
      </c>
      <c r="D61" s="47">
        <v>600</v>
      </c>
      <c r="E61" s="48">
        <v>600</v>
      </c>
      <c r="F61" s="49" t="s">
        <v>145</v>
      </c>
      <c r="G61" s="50" t="s">
        <v>145</v>
      </c>
      <c r="H61" s="51">
        <v>5</v>
      </c>
      <c r="I61" s="48">
        <v>5</v>
      </c>
      <c r="J61" s="49">
        <v>1</v>
      </c>
      <c r="K61" s="50">
        <v>1</v>
      </c>
      <c r="L61" s="51">
        <v>100</v>
      </c>
      <c r="M61" s="48">
        <v>25</v>
      </c>
      <c r="N61" s="49">
        <v>200</v>
      </c>
      <c r="O61" s="50">
        <v>6</v>
      </c>
      <c r="P61" s="51">
        <v>50</v>
      </c>
      <c r="Q61" s="48">
        <v>6</v>
      </c>
      <c r="R61" s="49" t="s">
        <v>145</v>
      </c>
      <c r="S61" s="52" t="s">
        <v>145</v>
      </c>
      <c r="T61" s="51" t="s">
        <v>145</v>
      </c>
      <c r="U61" s="53" t="s">
        <v>145</v>
      </c>
      <c r="V61" s="54" t="s">
        <v>145</v>
      </c>
      <c r="W61" s="49" t="s">
        <v>145</v>
      </c>
      <c r="X61" s="21" t="s">
        <v>145</v>
      </c>
      <c r="Y61" s="50" t="s">
        <v>145</v>
      </c>
      <c r="Z61" s="51" t="s">
        <v>145</v>
      </c>
      <c r="AA61" s="53" t="s">
        <v>145</v>
      </c>
      <c r="AB61" s="48" t="s">
        <v>145</v>
      </c>
    </row>
    <row r="62" spans="1:28" outlineLevel="2" x14ac:dyDescent="0.25">
      <c r="A62" s="36" t="s">
        <v>420</v>
      </c>
      <c r="B62" s="46" t="s">
        <v>81</v>
      </c>
      <c r="C62" s="37">
        <v>25335</v>
      </c>
      <c r="D62" s="47">
        <v>220</v>
      </c>
      <c r="E62" s="48">
        <v>220</v>
      </c>
      <c r="F62" s="49" t="s">
        <v>145</v>
      </c>
      <c r="G62" s="50" t="s">
        <v>145</v>
      </c>
      <c r="H62" s="51">
        <v>150</v>
      </c>
      <c r="I62" s="48">
        <v>50</v>
      </c>
      <c r="J62" s="49" t="s">
        <v>145</v>
      </c>
      <c r="K62" s="50" t="s">
        <v>145</v>
      </c>
      <c r="L62" s="51" t="s">
        <v>145</v>
      </c>
      <c r="M62" s="48" t="s">
        <v>145</v>
      </c>
      <c r="N62" s="49" t="s">
        <v>145</v>
      </c>
      <c r="O62" s="50" t="s">
        <v>145</v>
      </c>
      <c r="P62" s="51" t="s">
        <v>145</v>
      </c>
      <c r="Q62" s="48" t="s">
        <v>145</v>
      </c>
      <c r="R62" s="49" t="s">
        <v>145</v>
      </c>
      <c r="S62" s="52" t="s">
        <v>145</v>
      </c>
      <c r="T62" s="51" t="s">
        <v>145</v>
      </c>
      <c r="U62" s="53" t="s">
        <v>145</v>
      </c>
      <c r="V62" s="54" t="s">
        <v>145</v>
      </c>
      <c r="W62" s="49" t="s">
        <v>145</v>
      </c>
      <c r="X62" s="21" t="s">
        <v>145</v>
      </c>
      <c r="Y62" s="50" t="s">
        <v>145</v>
      </c>
      <c r="Z62" s="51" t="s">
        <v>145</v>
      </c>
      <c r="AA62" s="53" t="s">
        <v>145</v>
      </c>
      <c r="AB62" s="48" t="s">
        <v>145</v>
      </c>
    </row>
    <row r="63" spans="1:28" outlineLevel="2" x14ac:dyDescent="0.25">
      <c r="A63" s="36" t="s">
        <v>420</v>
      </c>
      <c r="B63" s="46" t="s">
        <v>80</v>
      </c>
      <c r="C63" s="37">
        <v>25339</v>
      </c>
      <c r="D63" s="47">
        <v>158</v>
      </c>
      <c r="E63" s="48">
        <v>158</v>
      </c>
      <c r="F63" s="49">
        <v>4</v>
      </c>
      <c r="G63" s="50">
        <v>4</v>
      </c>
      <c r="H63" s="51">
        <v>270</v>
      </c>
      <c r="I63" s="48">
        <v>200</v>
      </c>
      <c r="J63" s="49">
        <v>4</v>
      </c>
      <c r="K63" s="50">
        <v>2</v>
      </c>
      <c r="L63" s="51">
        <v>220</v>
      </c>
      <c r="M63" s="48">
        <v>22</v>
      </c>
      <c r="N63" s="49">
        <v>320</v>
      </c>
      <c r="O63" s="50">
        <v>220</v>
      </c>
      <c r="P63" s="51">
        <v>370</v>
      </c>
      <c r="Q63" s="48">
        <v>60</v>
      </c>
      <c r="R63" s="49" t="s">
        <v>145</v>
      </c>
      <c r="S63" s="52" t="s">
        <v>145</v>
      </c>
      <c r="T63" s="51" t="s">
        <v>374</v>
      </c>
      <c r="U63" s="53">
        <v>10000</v>
      </c>
      <c r="V63" s="54">
        <v>1</v>
      </c>
      <c r="W63" s="49" t="s">
        <v>145</v>
      </c>
      <c r="X63" s="21" t="s">
        <v>145</v>
      </c>
      <c r="Y63" s="50" t="s">
        <v>145</v>
      </c>
      <c r="Z63" s="51" t="s">
        <v>145</v>
      </c>
      <c r="AA63" s="53" t="s">
        <v>145</v>
      </c>
      <c r="AB63" s="48" t="s">
        <v>145</v>
      </c>
    </row>
    <row r="64" spans="1:28" outlineLevel="2" x14ac:dyDescent="0.25">
      <c r="A64" s="36" t="s">
        <v>420</v>
      </c>
      <c r="B64" s="46" t="s">
        <v>16</v>
      </c>
      <c r="C64" s="37">
        <v>25594</v>
      </c>
      <c r="D64" s="47">
        <v>310</v>
      </c>
      <c r="E64" s="48">
        <v>220</v>
      </c>
      <c r="F64" s="49">
        <v>30</v>
      </c>
      <c r="G64" s="50">
        <v>3</v>
      </c>
      <c r="H64" s="51">
        <v>50</v>
      </c>
      <c r="I64" s="48">
        <v>10</v>
      </c>
      <c r="J64" s="49">
        <v>11</v>
      </c>
      <c r="K64" s="50">
        <v>3</v>
      </c>
      <c r="L64" s="51">
        <v>330</v>
      </c>
      <c r="M64" s="48">
        <v>11</v>
      </c>
      <c r="N64" s="49">
        <v>95</v>
      </c>
      <c r="O64" s="50">
        <v>7</v>
      </c>
      <c r="P64" s="51">
        <v>105</v>
      </c>
      <c r="Q64" s="48">
        <v>8</v>
      </c>
      <c r="R64" s="49" t="s">
        <v>145</v>
      </c>
      <c r="S64" s="52" t="s">
        <v>145</v>
      </c>
      <c r="T64" s="51" t="s">
        <v>145</v>
      </c>
      <c r="U64" s="53" t="s">
        <v>145</v>
      </c>
      <c r="V64" s="54" t="s">
        <v>145</v>
      </c>
      <c r="W64" s="49" t="s">
        <v>145</v>
      </c>
      <c r="X64" s="21" t="s">
        <v>145</v>
      </c>
      <c r="Y64" s="50" t="s">
        <v>145</v>
      </c>
      <c r="Z64" s="51" t="s">
        <v>145</v>
      </c>
      <c r="AA64" s="53" t="s">
        <v>145</v>
      </c>
      <c r="AB64" s="48" t="s">
        <v>145</v>
      </c>
    </row>
    <row r="65" spans="1:28" outlineLevel="2" x14ac:dyDescent="0.25">
      <c r="A65" s="36" t="s">
        <v>420</v>
      </c>
      <c r="B65" s="46" t="s">
        <v>15</v>
      </c>
      <c r="C65" s="37">
        <v>25841</v>
      </c>
      <c r="D65" s="47">
        <v>483</v>
      </c>
      <c r="E65" s="48">
        <v>180</v>
      </c>
      <c r="F65" s="49">
        <v>110</v>
      </c>
      <c r="G65" s="50">
        <v>80</v>
      </c>
      <c r="H65" s="51">
        <v>8</v>
      </c>
      <c r="I65" s="48">
        <v>5</v>
      </c>
      <c r="J65" s="49" t="s">
        <v>145</v>
      </c>
      <c r="K65" s="50" t="s">
        <v>145</v>
      </c>
      <c r="L65" s="51">
        <v>510</v>
      </c>
      <c r="M65" s="48">
        <v>29</v>
      </c>
      <c r="N65" s="49">
        <v>300</v>
      </c>
      <c r="O65" s="50">
        <v>140</v>
      </c>
      <c r="P65" s="51">
        <v>280</v>
      </c>
      <c r="Q65" s="48">
        <v>110</v>
      </c>
      <c r="R65" s="49" t="s">
        <v>145</v>
      </c>
      <c r="S65" s="52" t="s">
        <v>145</v>
      </c>
      <c r="T65" s="51" t="s">
        <v>145</v>
      </c>
      <c r="U65" s="53" t="s">
        <v>145</v>
      </c>
      <c r="V65" s="54" t="s">
        <v>145</v>
      </c>
      <c r="W65" s="49" t="s">
        <v>145</v>
      </c>
      <c r="X65" s="21" t="s">
        <v>145</v>
      </c>
      <c r="Y65" s="50" t="s">
        <v>145</v>
      </c>
      <c r="Z65" s="51" t="s">
        <v>145</v>
      </c>
      <c r="AA65" s="53" t="s">
        <v>145</v>
      </c>
      <c r="AB65" s="48" t="s">
        <v>145</v>
      </c>
    </row>
    <row r="66" spans="1:28" ht="15.75" outlineLevel="2" thickBot="1" x14ac:dyDescent="0.3">
      <c r="A66" s="55" t="s">
        <v>420</v>
      </c>
      <c r="B66" s="56" t="s">
        <v>79</v>
      </c>
      <c r="C66" s="57">
        <v>25845</v>
      </c>
      <c r="D66" s="58">
        <v>300</v>
      </c>
      <c r="E66" s="59">
        <v>220</v>
      </c>
      <c r="F66" s="60">
        <v>8</v>
      </c>
      <c r="G66" s="61">
        <v>6</v>
      </c>
      <c r="H66" s="62">
        <v>6</v>
      </c>
      <c r="I66" s="59">
        <v>2</v>
      </c>
      <c r="J66" s="60" t="s">
        <v>145</v>
      </c>
      <c r="K66" s="61" t="s">
        <v>145</v>
      </c>
      <c r="L66" s="62">
        <v>480</v>
      </c>
      <c r="M66" s="59">
        <v>98</v>
      </c>
      <c r="N66" s="60">
        <v>30</v>
      </c>
      <c r="O66" s="61">
        <v>8</v>
      </c>
      <c r="P66" s="62">
        <v>200</v>
      </c>
      <c r="Q66" s="59">
        <v>62</v>
      </c>
      <c r="R66" s="60">
        <v>50</v>
      </c>
      <c r="S66" s="63">
        <v>4</v>
      </c>
      <c r="T66" s="62" t="s">
        <v>145</v>
      </c>
      <c r="U66" s="64" t="s">
        <v>145</v>
      </c>
      <c r="V66" s="65" t="s">
        <v>145</v>
      </c>
      <c r="W66" s="60" t="s">
        <v>145</v>
      </c>
      <c r="X66" s="29" t="s">
        <v>145</v>
      </c>
      <c r="Y66" s="61" t="s">
        <v>145</v>
      </c>
      <c r="Z66" s="62" t="s">
        <v>145</v>
      </c>
      <c r="AA66" s="64" t="s">
        <v>145</v>
      </c>
      <c r="AB66" s="59" t="s">
        <v>145</v>
      </c>
    </row>
    <row r="67" spans="1:28" ht="15.75" outlineLevel="1" thickBot="1" x14ac:dyDescent="0.3">
      <c r="A67" s="325" t="s">
        <v>544</v>
      </c>
      <c r="B67" s="326"/>
      <c r="C67" s="327"/>
      <c r="D67" s="328">
        <f t="shared" ref="D67:AB67" si="7">SUBTOTAL(9,D57:D66)</f>
        <v>3969</v>
      </c>
      <c r="E67" s="328">
        <f t="shared" si="7"/>
        <v>2683</v>
      </c>
      <c r="F67" s="328">
        <f t="shared" si="7"/>
        <v>302</v>
      </c>
      <c r="G67" s="328">
        <f t="shared" si="7"/>
        <v>223</v>
      </c>
      <c r="H67" s="328">
        <f t="shared" si="7"/>
        <v>555</v>
      </c>
      <c r="I67" s="328">
        <f t="shared" si="7"/>
        <v>325</v>
      </c>
      <c r="J67" s="328">
        <f t="shared" si="7"/>
        <v>26</v>
      </c>
      <c r="K67" s="328">
        <f t="shared" si="7"/>
        <v>10</v>
      </c>
      <c r="L67" s="328">
        <f t="shared" si="7"/>
        <v>2211</v>
      </c>
      <c r="M67" s="328">
        <f t="shared" si="7"/>
        <v>233</v>
      </c>
      <c r="N67" s="328">
        <f t="shared" si="7"/>
        <v>1253</v>
      </c>
      <c r="O67" s="328">
        <f t="shared" si="7"/>
        <v>511</v>
      </c>
      <c r="P67" s="328">
        <f t="shared" si="7"/>
        <v>1489</v>
      </c>
      <c r="Q67" s="328">
        <f t="shared" si="7"/>
        <v>421</v>
      </c>
      <c r="R67" s="328">
        <f t="shared" si="7"/>
        <v>130</v>
      </c>
      <c r="S67" s="328">
        <f t="shared" si="7"/>
        <v>10</v>
      </c>
      <c r="T67" s="328">
        <f t="shared" si="7"/>
        <v>0</v>
      </c>
      <c r="U67" s="328">
        <f t="shared" si="7"/>
        <v>100250</v>
      </c>
      <c r="V67" s="328">
        <f t="shared" si="7"/>
        <v>85</v>
      </c>
      <c r="W67" s="328">
        <f t="shared" si="7"/>
        <v>0</v>
      </c>
      <c r="X67" s="328">
        <f t="shared" si="7"/>
        <v>0</v>
      </c>
      <c r="Y67" s="328">
        <f t="shared" si="7"/>
        <v>0</v>
      </c>
      <c r="Z67" s="328">
        <f t="shared" si="7"/>
        <v>0</v>
      </c>
      <c r="AA67" s="328">
        <f t="shared" si="7"/>
        <v>0</v>
      </c>
      <c r="AB67" s="329">
        <f t="shared" si="7"/>
        <v>0</v>
      </c>
    </row>
    <row r="68" spans="1:28" outlineLevel="2" x14ac:dyDescent="0.25">
      <c r="A68" s="38" t="s">
        <v>422</v>
      </c>
      <c r="B68" s="311" t="s">
        <v>76</v>
      </c>
      <c r="C68" s="40">
        <v>25258</v>
      </c>
      <c r="D68" s="312">
        <v>720</v>
      </c>
      <c r="E68" s="313">
        <v>680</v>
      </c>
      <c r="F68" s="314">
        <v>8</v>
      </c>
      <c r="G68" s="315">
        <v>8</v>
      </c>
      <c r="H68" s="316">
        <v>290</v>
      </c>
      <c r="I68" s="313">
        <v>250</v>
      </c>
      <c r="J68" s="314">
        <v>52</v>
      </c>
      <c r="K68" s="315">
        <v>5</v>
      </c>
      <c r="L68" s="316">
        <v>132</v>
      </c>
      <c r="M68" s="313">
        <v>30</v>
      </c>
      <c r="N68" s="314">
        <v>285</v>
      </c>
      <c r="O68" s="315">
        <v>5</v>
      </c>
      <c r="P68" s="316">
        <v>85</v>
      </c>
      <c r="Q68" s="313">
        <v>30</v>
      </c>
      <c r="R68" s="314" t="s">
        <v>145</v>
      </c>
      <c r="S68" s="317" t="s">
        <v>145</v>
      </c>
      <c r="T68" s="316" t="s">
        <v>145</v>
      </c>
      <c r="U68" s="318" t="s">
        <v>145</v>
      </c>
      <c r="V68" s="319" t="s">
        <v>145</v>
      </c>
      <c r="W68" s="314" t="s">
        <v>145</v>
      </c>
      <c r="X68" s="164" t="s">
        <v>145</v>
      </c>
      <c r="Y68" s="315" t="s">
        <v>145</v>
      </c>
      <c r="Z68" s="316" t="s">
        <v>145</v>
      </c>
      <c r="AA68" s="318" t="s">
        <v>145</v>
      </c>
      <c r="AB68" s="313" t="s">
        <v>145</v>
      </c>
    </row>
    <row r="69" spans="1:28" outlineLevel="2" x14ac:dyDescent="0.25">
      <c r="A69" s="36" t="s">
        <v>422</v>
      </c>
      <c r="B69" s="46" t="s">
        <v>75</v>
      </c>
      <c r="C69" s="37">
        <v>25394</v>
      </c>
      <c r="D69" s="47">
        <v>350</v>
      </c>
      <c r="E69" s="48">
        <v>80</v>
      </c>
      <c r="F69" s="49">
        <v>10</v>
      </c>
      <c r="G69" s="50">
        <v>5</v>
      </c>
      <c r="H69" s="51">
        <v>50</v>
      </c>
      <c r="I69" s="48">
        <v>50</v>
      </c>
      <c r="J69" s="49">
        <v>10</v>
      </c>
      <c r="K69" s="50">
        <v>10</v>
      </c>
      <c r="L69" s="51">
        <v>200</v>
      </c>
      <c r="M69" s="48">
        <v>50</v>
      </c>
      <c r="N69" s="49">
        <v>500</v>
      </c>
      <c r="O69" s="50">
        <v>25</v>
      </c>
      <c r="P69" s="51">
        <v>100</v>
      </c>
      <c r="Q69" s="48">
        <v>10</v>
      </c>
      <c r="R69" s="49" t="s">
        <v>145</v>
      </c>
      <c r="S69" s="52" t="s">
        <v>145</v>
      </c>
      <c r="T69" s="51" t="s">
        <v>145</v>
      </c>
      <c r="U69" s="53" t="s">
        <v>145</v>
      </c>
      <c r="V69" s="54" t="s">
        <v>145</v>
      </c>
      <c r="W69" s="49" t="s">
        <v>145</v>
      </c>
      <c r="X69" s="21" t="s">
        <v>145</v>
      </c>
      <c r="Y69" s="50" t="s">
        <v>145</v>
      </c>
      <c r="Z69" s="51" t="s">
        <v>145</v>
      </c>
      <c r="AA69" s="53" t="s">
        <v>145</v>
      </c>
      <c r="AB69" s="48" t="s">
        <v>145</v>
      </c>
    </row>
    <row r="70" spans="1:28" outlineLevel="2" x14ac:dyDescent="0.25">
      <c r="A70" s="36" t="s">
        <v>422</v>
      </c>
      <c r="B70" s="46" t="s">
        <v>74</v>
      </c>
      <c r="C70" s="37">
        <v>25513</v>
      </c>
      <c r="D70" s="47">
        <v>5700</v>
      </c>
      <c r="E70" s="48">
        <v>1580</v>
      </c>
      <c r="F70" s="49">
        <v>240</v>
      </c>
      <c r="G70" s="50">
        <v>180</v>
      </c>
      <c r="H70" s="51">
        <v>1450</v>
      </c>
      <c r="I70" s="48">
        <v>175</v>
      </c>
      <c r="J70" s="49">
        <v>4</v>
      </c>
      <c r="K70" s="50">
        <v>1</v>
      </c>
      <c r="L70" s="51">
        <v>460</v>
      </c>
      <c r="M70" s="48">
        <v>110</v>
      </c>
      <c r="N70" s="49">
        <v>950</v>
      </c>
      <c r="O70" s="50">
        <v>145</v>
      </c>
      <c r="P70" s="51">
        <v>380</v>
      </c>
      <c r="Q70" s="48">
        <v>30</v>
      </c>
      <c r="R70" s="49">
        <v>180</v>
      </c>
      <c r="S70" s="52">
        <v>11</v>
      </c>
      <c r="T70" s="51" t="s">
        <v>145</v>
      </c>
      <c r="U70" s="53" t="s">
        <v>145</v>
      </c>
      <c r="V70" s="54" t="s">
        <v>145</v>
      </c>
      <c r="W70" s="49" t="s">
        <v>145</v>
      </c>
      <c r="X70" s="21" t="s">
        <v>145</v>
      </c>
      <c r="Y70" s="50" t="s">
        <v>145</v>
      </c>
      <c r="Z70" s="51" t="s">
        <v>145</v>
      </c>
      <c r="AA70" s="53" t="s">
        <v>145</v>
      </c>
      <c r="AB70" s="48" t="s">
        <v>145</v>
      </c>
    </row>
    <row r="71" spans="1:28" outlineLevel="2" x14ac:dyDescent="0.25">
      <c r="A71" s="36" t="s">
        <v>422</v>
      </c>
      <c r="B71" s="46" t="s">
        <v>73</v>
      </c>
      <c r="C71" s="37">
        <v>25518</v>
      </c>
      <c r="D71" s="47">
        <v>900</v>
      </c>
      <c r="E71" s="48">
        <v>750</v>
      </c>
      <c r="F71" s="49">
        <v>10</v>
      </c>
      <c r="G71" s="50">
        <v>10</v>
      </c>
      <c r="H71" s="51">
        <v>300</v>
      </c>
      <c r="I71" s="48">
        <v>280</v>
      </c>
      <c r="J71" s="49" t="s">
        <v>145</v>
      </c>
      <c r="K71" s="50" t="s">
        <v>145</v>
      </c>
      <c r="L71" s="51" t="s">
        <v>145</v>
      </c>
      <c r="M71" s="48" t="s">
        <v>145</v>
      </c>
      <c r="N71" s="49" t="s">
        <v>145</v>
      </c>
      <c r="O71" s="50" t="s">
        <v>145</v>
      </c>
      <c r="P71" s="51" t="s">
        <v>145</v>
      </c>
      <c r="Q71" s="48" t="s">
        <v>145</v>
      </c>
      <c r="R71" s="49" t="s">
        <v>145</v>
      </c>
      <c r="S71" s="52" t="s">
        <v>145</v>
      </c>
      <c r="T71" s="51" t="s">
        <v>372</v>
      </c>
      <c r="U71" s="53">
        <v>235</v>
      </c>
      <c r="V71" s="54">
        <v>60</v>
      </c>
      <c r="W71" s="49" t="s">
        <v>373</v>
      </c>
      <c r="X71" s="21">
        <v>420</v>
      </c>
      <c r="Y71" s="50">
        <v>350</v>
      </c>
      <c r="Z71" s="51" t="s">
        <v>145</v>
      </c>
      <c r="AA71" s="53" t="s">
        <v>145</v>
      </c>
      <c r="AB71" s="48" t="s">
        <v>145</v>
      </c>
    </row>
    <row r="72" spans="1:28" outlineLevel="2" x14ac:dyDescent="0.25">
      <c r="A72" s="36" t="s">
        <v>422</v>
      </c>
      <c r="B72" s="46" t="s">
        <v>72</v>
      </c>
      <c r="C72" s="37">
        <v>25653</v>
      </c>
      <c r="D72" s="47">
        <v>780</v>
      </c>
      <c r="E72" s="48">
        <v>523</v>
      </c>
      <c r="F72" s="49">
        <v>230</v>
      </c>
      <c r="G72" s="50">
        <v>219</v>
      </c>
      <c r="H72" s="51">
        <v>118</v>
      </c>
      <c r="I72" s="48">
        <v>102</v>
      </c>
      <c r="J72" s="49" t="s">
        <v>145</v>
      </c>
      <c r="K72" s="50" t="s">
        <v>145</v>
      </c>
      <c r="L72" s="51" t="s">
        <v>145</v>
      </c>
      <c r="M72" s="48" t="s">
        <v>145</v>
      </c>
      <c r="N72" s="49">
        <v>632</v>
      </c>
      <c r="O72" s="50">
        <v>62</v>
      </c>
      <c r="P72" s="51">
        <v>45</v>
      </c>
      <c r="Q72" s="48">
        <v>19</v>
      </c>
      <c r="R72" s="49" t="s">
        <v>145</v>
      </c>
      <c r="S72" s="52" t="s">
        <v>145</v>
      </c>
      <c r="T72" s="51" t="s">
        <v>145</v>
      </c>
      <c r="U72" s="53" t="s">
        <v>145</v>
      </c>
      <c r="V72" s="54" t="s">
        <v>145</v>
      </c>
      <c r="W72" s="49" t="s">
        <v>145</v>
      </c>
      <c r="X72" s="21" t="s">
        <v>145</v>
      </c>
      <c r="Y72" s="50" t="s">
        <v>145</v>
      </c>
      <c r="Z72" s="51" t="s">
        <v>145</v>
      </c>
      <c r="AA72" s="53" t="s">
        <v>145</v>
      </c>
      <c r="AB72" s="48" t="s">
        <v>145</v>
      </c>
    </row>
    <row r="73" spans="1:28" outlineLevel="2" x14ac:dyDescent="0.25">
      <c r="A73" s="36" t="s">
        <v>422</v>
      </c>
      <c r="B73" s="46" t="s">
        <v>71</v>
      </c>
      <c r="C73" s="37">
        <v>25823</v>
      </c>
      <c r="D73" s="47">
        <v>480</v>
      </c>
      <c r="E73" s="48">
        <v>450</v>
      </c>
      <c r="F73" s="49">
        <v>3</v>
      </c>
      <c r="G73" s="50">
        <v>2</v>
      </c>
      <c r="H73" s="51">
        <v>100</v>
      </c>
      <c r="I73" s="48">
        <v>100</v>
      </c>
      <c r="J73" s="49" t="s">
        <v>145</v>
      </c>
      <c r="K73" s="50" t="s">
        <v>145</v>
      </c>
      <c r="L73" s="51" t="s">
        <v>145</v>
      </c>
      <c r="M73" s="48" t="s">
        <v>145</v>
      </c>
      <c r="N73" s="49">
        <v>40</v>
      </c>
      <c r="O73" s="50">
        <v>20</v>
      </c>
      <c r="P73" s="51">
        <v>20</v>
      </c>
      <c r="Q73" s="48">
        <v>10</v>
      </c>
      <c r="R73" s="49" t="s">
        <v>145</v>
      </c>
      <c r="S73" s="52" t="s">
        <v>145</v>
      </c>
      <c r="T73" s="51" t="s">
        <v>145</v>
      </c>
      <c r="U73" s="53" t="s">
        <v>145</v>
      </c>
      <c r="V73" s="54" t="s">
        <v>145</v>
      </c>
      <c r="W73" s="49" t="s">
        <v>145</v>
      </c>
      <c r="X73" s="21" t="s">
        <v>145</v>
      </c>
      <c r="Y73" s="50" t="s">
        <v>145</v>
      </c>
      <c r="Z73" s="51" t="s">
        <v>145</v>
      </c>
      <c r="AA73" s="53" t="s">
        <v>145</v>
      </c>
      <c r="AB73" s="48" t="s">
        <v>145</v>
      </c>
    </row>
    <row r="74" spans="1:28" outlineLevel="2" x14ac:dyDescent="0.25">
      <c r="A74" s="36" t="s">
        <v>422</v>
      </c>
      <c r="B74" s="46" t="s">
        <v>70</v>
      </c>
      <c r="C74" s="37">
        <v>25871</v>
      </c>
      <c r="D74" s="47">
        <v>280</v>
      </c>
      <c r="E74" s="48">
        <v>180</v>
      </c>
      <c r="F74" s="49">
        <v>25</v>
      </c>
      <c r="G74" s="50">
        <v>17</v>
      </c>
      <c r="H74" s="51">
        <v>62</v>
      </c>
      <c r="I74" s="48">
        <v>40</v>
      </c>
      <c r="J74" s="49">
        <v>10</v>
      </c>
      <c r="K74" s="50">
        <v>3</v>
      </c>
      <c r="L74" s="51">
        <v>230</v>
      </c>
      <c r="M74" s="48">
        <v>25</v>
      </c>
      <c r="N74" s="49">
        <v>50</v>
      </c>
      <c r="O74" s="50">
        <v>20</v>
      </c>
      <c r="P74" s="51">
        <v>130</v>
      </c>
      <c r="Q74" s="48">
        <v>20</v>
      </c>
      <c r="R74" s="49">
        <v>70</v>
      </c>
      <c r="S74" s="52">
        <v>8</v>
      </c>
      <c r="T74" s="51" t="s">
        <v>145</v>
      </c>
      <c r="U74" s="53" t="s">
        <v>145</v>
      </c>
      <c r="V74" s="54" t="s">
        <v>145</v>
      </c>
      <c r="W74" s="49" t="s">
        <v>145</v>
      </c>
      <c r="X74" s="21" t="s">
        <v>145</v>
      </c>
      <c r="Y74" s="50" t="s">
        <v>145</v>
      </c>
      <c r="Z74" s="51" t="s">
        <v>145</v>
      </c>
      <c r="AA74" s="53" t="s">
        <v>145</v>
      </c>
      <c r="AB74" s="48" t="s">
        <v>145</v>
      </c>
    </row>
    <row r="75" spans="1:28" ht="15.75" outlineLevel="2" thickBot="1" x14ac:dyDescent="0.3">
      <c r="A75" s="55" t="s">
        <v>422</v>
      </c>
      <c r="B75" s="56" t="s">
        <v>14</v>
      </c>
      <c r="C75" s="57">
        <v>25885</v>
      </c>
      <c r="D75" s="58">
        <v>2950</v>
      </c>
      <c r="E75" s="59">
        <v>1300</v>
      </c>
      <c r="F75" s="60">
        <v>150</v>
      </c>
      <c r="G75" s="61">
        <v>40</v>
      </c>
      <c r="H75" s="62">
        <v>2200</v>
      </c>
      <c r="I75" s="59">
        <v>1350</v>
      </c>
      <c r="J75" s="60">
        <v>262</v>
      </c>
      <c r="K75" s="61">
        <v>12</v>
      </c>
      <c r="L75" s="62">
        <v>120</v>
      </c>
      <c r="M75" s="59">
        <v>10</v>
      </c>
      <c r="N75" s="60">
        <v>557</v>
      </c>
      <c r="O75" s="61">
        <v>70</v>
      </c>
      <c r="P75" s="62">
        <v>425</v>
      </c>
      <c r="Q75" s="59">
        <v>40</v>
      </c>
      <c r="R75" s="60" t="s">
        <v>145</v>
      </c>
      <c r="S75" s="63" t="s">
        <v>145</v>
      </c>
      <c r="T75" s="62" t="s">
        <v>145</v>
      </c>
      <c r="U75" s="64" t="s">
        <v>145</v>
      </c>
      <c r="V75" s="65" t="s">
        <v>145</v>
      </c>
      <c r="W75" s="60" t="s">
        <v>145</v>
      </c>
      <c r="X75" s="29" t="s">
        <v>145</v>
      </c>
      <c r="Y75" s="61" t="s">
        <v>145</v>
      </c>
      <c r="Z75" s="62" t="s">
        <v>145</v>
      </c>
      <c r="AA75" s="64" t="s">
        <v>145</v>
      </c>
      <c r="AB75" s="59" t="s">
        <v>145</v>
      </c>
    </row>
    <row r="76" spans="1:28" ht="15.75" outlineLevel="1" thickBot="1" x14ac:dyDescent="0.3">
      <c r="A76" s="325" t="s">
        <v>545</v>
      </c>
      <c r="B76" s="326"/>
      <c r="C76" s="327"/>
      <c r="D76" s="328">
        <f t="shared" ref="D76:AB76" si="8">SUBTOTAL(9,D68:D75)</f>
        <v>12160</v>
      </c>
      <c r="E76" s="328">
        <f t="shared" si="8"/>
        <v>5543</v>
      </c>
      <c r="F76" s="328">
        <f t="shared" si="8"/>
        <v>676</v>
      </c>
      <c r="G76" s="328">
        <f t="shared" si="8"/>
        <v>481</v>
      </c>
      <c r="H76" s="328">
        <f t="shared" si="8"/>
        <v>4570</v>
      </c>
      <c r="I76" s="328">
        <f t="shared" si="8"/>
        <v>2347</v>
      </c>
      <c r="J76" s="328">
        <f t="shared" si="8"/>
        <v>338</v>
      </c>
      <c r="K76" s="328">
        <f t="shared" si="8"/>
        <v>31</v>
      </c>
      <c r="L76" s="328">
        <f t="shared" si="8"/>
        <v>1142</v>
      </c>
      <c r="M76" s="328">
        <f t="shared" si="8"/>
        <v>225</v>
      </c>
      <c r="N76" s="328">
        <f t="shared" si="8"/>
        <v>3014</v>
      </c>
      <c r="O76" s="328">
        <f t="shared" si="8"/>
        <v>347</v>
      </c>
      <c r="P76" s="328">
        <f t="shared" si="8"/>
        <v>1185</v>
      </c>
      <c r="Q76" s="328">
        <f t="shared" si="8"/>
        <v>159</v>
      </c>
      <c r="R76" s="328">
        <f t="shared" si="8"/>
        <v>250</v>
      </c>
      <c r="S76" s="328">
        <f t="shared" si="8"/>
        <v>19</v>
      </c>
      <c r="T76" s="328">
        <f t="shared" si="8"/>
        <v>0</v>
      </c>
      <c r="U76" s="328">
        <f t="shared" si="8"/>
        <v>235</v>
      </c>
      <c r="V76" s="328">
        <f t="shared" si="8"/>
        <v>60</v>
      </c>
      <c r="W76" s="328">
        <f t="shared" si="8"/>
        <v>0</v>
      </c>
      <c r="X76" s="328">
        <f t="shared" si="8"/>
        <v>420</v>
      </c>
      <c r="Y76" s="328">
        <f t="shared" si="8"/>
        <v>350</v>
      </c>
      <c r="Z76" s="328">
        <f t="shared" si="8"/>
        <v>0</v>
      </c>
      <c r="AA76" s="328">
        <f t="shared" si="8"/>
        <v>0</v>
      </c>
      <c r="AB76" s="329">
        <f t="shared" si="8"/>
        <v>0</v>
      </c>
    </row>
    <row r="77" spans="1:28" outlineLevel="2" x14ac:dyDescent="0.25">
      <c r="A77" s="38" t="s">
        <v>418</v>
      </c>
      <c r="B77" s="311" t="s">
        <v>60</v>
      </c>
      <c r="C77" s="40">
        <v>25126</v>
      </c>
      <c r="D77" s="312">
        <v>575</v>
      </c>
      <c r="E77" s="313">
        <v>27</v>
      </c>
      <c r="F77" s="314">
        <v>76</v>
      </c>
      <c r="G77" s="315">
        <v>7</v>
      </c>
      <c r="H77" s="316">
        <v>38</v>
      </c>
      <c r="I77" s="313">
        <v>4</v>
      </c>
      <c r="J77" s="314" t="s">
        <v>145</v>
      </c>
      <c r="K77" s="315" t="s">
        <v>145</v>
      </c>
      <c r="L77" s="316">
        <v>265</v>
      </c>
      <c r="M77" s="313">
        <v>19</v>
      </c>
      <c r="N77" s="314">
        <v>204</v>
      </c>
      <c r="O77" s="315">
        <v>28</v>
      </c>
      <c r="P77" s="316">
        <v>102</v>
      </c>
      <c r="Q77" s="313">
        <v>15</v>
      </c>
      <c r="R77" s="314" t="s">
        <v>145</v>
      </c>
      <c r="S77" s="317" t="s">
        <v>145</v>
      </c>
      <c r="T77" s="316" t="s">
        <v>370</v>
      </c>
      <c r="U77" s="318">
        <v>4500</v>
      </c>
      <c r="V77" s="319">
        <v>1</v>
      </c>
      <c r="W77" s="314" t="s">
        <v>145</v>
      </c>
      <c r="X77" s="164" t="s">
        <v>145</v>
      </c>
      <c r="Y77" s="315" t="s">
        <v>145</v>
      </c>
      <c r="Z77" s="316" t="s">
        <v>145</v>
      </c>
      <c r="AA77" s="318" t="s">
        <v>145</v>
      </c>
      <c r="AB77" s="313" t="s">
        <v>145</v>
      </c>
    </row>
    <row r="78" spans="1:28" outlineLevel="2" x14ac:dyDescent="0.25">
      <c r="A78" s="36" t="s">
        <v>418</v>
      </c>
      <c r="B78" s="46" t="s">
        <v>61</v>
      </c>
      <c r="C78" s="37">
        <v>25175</v>
      </c>
      <c r="D78" s="47">
        <v>52</v>
      </c>
      <c r="E78" s="48">
        <v>37</v>
      </c>
      <c r="F78" s="49" t="s">
        <v>145</v>
      </c>
      <c r="G78" s="50" t="s">
        <v>145</v>
      </c>
      <c r="H78" s="51" t="s">
        <v>145</v>
      </c>
      <c r="I78" s="48" t="s">
        <v>145</v>
      </c>
      <c r="J78" s="49">
        <v>1</v>
      </c>
      <c r="K78" s="50">
        <v>1</v>
      </c>
      <c r="L78" s="51" t="s">
        <v>145</v>
      </c>
      <c r="M78" s="48" t="s">
        <v>145</v>
      </c>
      <c r="N78" s="49">
        <v>56</v>
      </c>
      <c r="O78" s="50">
        <v>28</v>
      </c>
      <c r="P78" s="51">
        <v>94</v>
      </c>
      <c r="Q78" s="48">
        <v>25</v>
      </c>
      <c r="R78" s="49" t="s">
        <v>145</v>
      </c>
      <c r="S78" s="52" t="s">
        <v>145</v>
      </c>
      <c r="T78" s="51" t="s">
        <v>145</v>
      </c>
      <c r="U78" s="53" t="s">
        <v>145</v>
      </c>
      <c r="V78" s="54" t="s">
        <v>145</v>
      </c>
      <c r="W78" s="49" t="s">
        <v>145</v>
      </c>
      <c r="X78" s="21" t="s">
        <v>145</v>
      </c>
      <c r="Y78" s="50" t="s">
        <v>145</v>
      </c>
      <c r="Z78" s="51" t="s">
        <v>145</v>
      </c>
      <c r="AA78" s="53" t="s">
        <v>145</v>
      </c>
      <c r="AB78" s="48" t="s">
        <v>145</v>
      </c>
    </row>
    <row r="79" spans="1:28" outlineLevel="2" x14ac:dyDescent="0.25">
      <c r="A79" s="36" t="s">
        <v>418</v>
      </c>
      <c r="B79" s="46" t="s">
        <v>62</v>
      </c>
      <c r="C79" s="37">
        <v>25200</v>
      </c>
      <c r="D79" s="47">
        <v>350</v>
      </c>
      <c r="E79" s="48">
        <v>16</v>
      </c>
      <c r="F79" s="49">
        <v>40</v>
      </c>
      <c r="G79" s="50">
        <v>40</v>
      </c>
      <c r="H79" s="51">
        <v>8</v>
      </c>
      <c r="I79" s="48">
        <v>8</v>
      </c>
      <c r="J79" s="49">
        <v>35</v>
      </c>
      <c r="K79" s="50">
        <v>4</v>
      </c>
      <c r="L79" s="51">
        <v>1500</v>
      </c>
      <c r="M79" s="48">
        <v>25</v>
      </c>
      <c r="N79" s="49">
        <v>3300</v>
      </c>
      <c r="O79" s="50">
        <v>220</v>
      </c>
      <c r="P79" s="51">
        <v>70</v>
      </c>
      <c r="Q79" s="48">
        <v>30</v>
      </c>
      <c r="R79" s="49">
        <v>80</v>
      </c>
      <c r="S79" s="52">
        <v>8</v>
      </c>
      <c r="T79" s="51" t="s">
        <v>365</v>
      </c>
      <c r="U79" s="53">
        <v>500</v>
      </c>
      <c r="V79" s="54">
        <v>4</v>
      </c>
      <c r="W79" s="49" t="s">
        <v>145</v>
      </c>
      <c r="X79" s="21" t="s">
        <v>145</v>
      </c>
      <c r="Y79" s="50" t="s">
        <v>145</v>
      </c>
      <c r="Z79" s="51" t="s">
        <v>145</v>
      </c>
      <c r="AA79" s="53" t="s">
        <v>145</v>
      </c>
      <c r="AB79" s="48" t="s">
        <v>145</v>
      </c>
    </row>
    <row r="80" spans="1:28" outlineLevel="2" x14ac:dyDescent="0.25">
      <c r="A80" s="36" t="s">
        <v>418</v>
      </c>
      <c r="B80" s="46" t="s">
        <v>63</v>
      </c>
      <c r="C80" s="37">
        <v>25214</v>
      </c>
      <c r="D80" s="47">
        <v>300</v>
      </c>
      <c r="E80" s="48">
        <v>20</v>
      </c>
      <c r="F80" s="49">
        <v>10</v>
      </c>
      <c r="G80" s="50">
        <v>3</v>
      </c>
      <c r="H80" s="51">
        <v>10</v>
      </c>
      <c r="I80" s="48">
        <v>3</v>
      </c>
      <c r="J80" s="49" t="s">
        <v>145</v>
      </c>
      <c r="K80" s="50" t="s">
        <v>145</v>
      </c>
      <c r="L80" s="51">
        <v>800</v>
      </c>
      <c r="M80" s="48">
        <v>50</v>
      </c>
      <c r="N80" s="49">
        <v>350</v>
      </c>
      <c r="O80" s="50">
        <v>35</v>
      </c>
      <c r="P80" s="51">
        <v>200</v>
      </c>
      <c r="Q80" s="48">
        <v>30</v>
      </c>
      <c r="R80" s="49">
        <v>100</v>
      </c>
      <c r="S80" s="52">
        <v>70</v>
      </c>
      <c r="T80" s="51" t="s">
        <v>145</v>
      </c>
      <c r="U80" s="53" t="s">
        <v>145</v>
      </c>
      <c r="V80" s="54" t="s">
        <v>145</v>
      </c>
      <c r="W80" s="49" t="s">
        <v>145</v>
      </c>
      <c r="X80" s="21" t="s">
        <v>145</v>
      </c>
      <c r="Y80" s="50" t="s">
        <v>145</v>
      </c>
      <c r="Z80" s="51" t="s">
        <v>145</v>
      </c>
      <c r="AA80" s="53" t="s">
        <v>145</v>
      </c>
      <c r="AB80" s="48" t="s">
        <v>145</v>
      </c>
    </row>
    <row r="81" spans="1:28" outlineLevel="2" x14ac:dyDescent="0.25">
      <c r="A81" s="36" t="s">
        <v>418</v>
      </c>
      <c r="B81" s="46" t="s">
        <v>64</v>
      </c>
      <c r="C81" s="37">
        <v>25295</v>
      </c>
      <c r="D81" s="47">
        <v>180</v>
      </c>
      <c r="E81" s="48">
        <v>4</v>
      </c>
      <c r="F81" s="49">
        <v>20</v>
      </c>
      <c r="G81" s="50">
        <v>20</v>
      </c>
      <c r="H81" s="51">
        <v>12</v>
      </c>
      <c r="I81" s="48">
        <v>8</v>
      </c>
      <c r="J81" s="49">
        <v>10</v>
      </c>
      <c r="K81" s="50">
        <v>2</v>
      </c>
      <c r="L81" s="51">
        <v>500</v>
      </c>
      <c r="M81" s="48">
        <v>15</v>
      </c>
      <c r="N81" s="49">
        <v>400</v>
      </c>
      <c r="O81" s="50">
        <v>50</v>
      </c>
      <c r="P81" s="51">
        <v>50</v>
      </c>
      <c r="Q81" s="48">
        <v>15</v>
      </c>
      <c r="R81" s="49">
        <v>50</v>
      </c>
      <c r="S81" s="52">
        <v>3</v>
      </c>
      <c r="T81" s="51" t="s">
        <v>145</v>
      </c>
      <c r="U81" s="53" t="s">
        <v>145</v>
      </c>
      <c r="V81" s="54" t="s">
        <v>145</v>
      </c>
      <c r="W81" s="49" t="s">
        <v>145</v>
      </c>
      <c r="X81" s="21" t="s">
        <v>145</v>
      </c>
      <c r="Y81" s="50" t="s">
        <v>145</v>
      </c>
      <c r="Z81" s="51" t="s">
        <v>145</v>
      </c>
      <c r="AA81" s="53" t="s">
        <v>145</v>
      </c>
      <c r="AB81" s="48" t="s">
        <v>145</v>
      </c>
    </row>
    <row r="82" spans="1:28" outlineLevel="2" x14ac:dyDescent="0.25">
      <c r="A82" s="36" t="s">
        <v>418</v>
      </c>
      <c r="B82" s="46" t="s">
        <v>65</v>
      </c>
      <c r="C82" s="37">
        <v>25486</v>
      </c>
      <c r="D82" s="47">
        <v>1600</v>
      </c>
      <c r="E82" s="48">
        <v>200</v>
      </c>
      <c r="F82" s="49">
        <v>60</v>
      </c>
      <c r="G82" s="50">
        <v>60</v>
      </c>
      <c r="H82" s="51">
        <v>5</v>
      </c>
      <c r="I82" s="48">
        <v>5</v>
      </c>
      <c r="J82" s="49">
        <v>10</v>
      </c>
      <c r="K82" s="50">
        <v>1</v>
      </c>
      <c r="L82" s="51">
        <v>2200</v>
      </c>
      <c r="M82" s="48">
        <v>50</v>
      </c>
      <c r="N82" s="49">
        <v>1600</v>
      </c>
      <c r="O82" s="50">
        <v>200</v>
      </c>
      <c r="P82" s="51">
        <v>600</v>
      </c>
      <c r="Q82" s="48">
        <v>200</v>
      </c>
      <c r="R82" s="49">
        <v>600</v>
      </c>
      <c r="S82" s="52">
        <v>10</v>
      </c>
      <c r="T82" s="51" t="s">
        <v>145</v>
      </c>
      <c r="U82" s="53" t="s">
        <v>145</v>
      </c>
      <c r="V82" s="54" t="s">
        <v>145</v>
      </c>
      <c r="W82" s="49" t="s">
        <v>145</v>
      </c>
      <c r="X82" s="21" t="s">
        <v>145</v>
      </c>
      <c r="Y82" s="50" t="s">
        <v>145</v>
      </c>
      <c r="Z82" s="51" t="s">
        <v>145</v>
      </c>
      <c r="AA82" s="53" t="s">
        <v>145</v>
      </c>
      <c r="AB82" s="48" t="s">
        <v>145</v>
      </c>
    </row>
    <row r="83" spans="1:28" outlineLevel="2" x14ac:dyDescent="0.25">
      <c r="A83" s="36" t="s">
        <v>418</v>
      </c>
      <c r="B83" s="46" t="s">
        <v>66</v>
      </c>
      <c r="C83" s="37">
        <v>25758</v>
      </c>
      <c r="D83" s="47">
        <v>1040</v>
      </c>
      <c r="E83" s="48">
        <v>26</v>
      </c>
      <c r="F83" s="49">
        <v>35</v>
      </c>
      <c r="G83" s="50">
        <v>15</v>
      </c>
      <c r="H83" s="51">
        <v>10</v>
      </c>
      <c r="I83" s="48">
        <v>10</v>
      </c>
      <c r="J83" s="49">
        <v>35</v>
      </c>
      <c r="K83" s="50">
        <v>2</v>
      </c>
      <c r="L83" s="51">
        <v>320</v>
      </c>
      <c r="M83" s="48">
        <v>6</v>
      </c>
      <c r="N83" s="49">
        <v>50</v>
      </c>
      <c r="O83" s="50">
        <v>2</v>
      </c>
      <c r="P83" s="51" t="s">
        <v>145</v>
      </c>
      <c r="Q83" s="48" t="s">
        <v>145</v>
      </c>
      <c r="R83" s="49" t="s">
        <v>145</v>
      </c>
      <c r="S83" s="52" t="s">
        <v>145</v>
      </c>
      <c r="T83" s="51" t="s">
        <v>145</v>
      </c>
      <c r="U83" s="53" t="s">
        <v>145</v>
      </c>
      <c r="V83" s="54" t="s">
        <v>145</v>
      </c>
      <c r="W83" s="49" t="s">
        <v>145</v>
      </c>
      <c r="X83" s="21" t="s">
        <v>145</v>
      </c>
      <c r="Y83" s="50" t="s">
        <v>145</v>
      </c>
      <c r="Z83" s="51" t="s">
        <v>145</v>
      </c>
      <c r="AA83" s="53" t="s">
        <v>145</v>
      </c>
      <c r="AB83" s="48" t="s">
        <v>145</v>
      </c>
    </row>
    <row r="84" spans="1:28" outlineLevel="2" x14ac:dyDescent="0.25">
      <c r="A84" s="36" t="s">
        <v>418</v>
      </c>
      <c r="B84" s="46" t="s">
        <v>67</v>
      </c>
      <c r="C84" s="37">
        <v>25785</v>
      </c>
      <c r="D84" s="47">
        <v>1710</v>
      </c>
      <c r="E84" s="48">
        <v>95</v>
      </c>
      <c r="F84" s="49">
        <v>22</v>
      </c>
      <c r="G84" s="50">
        <v>18</v>
      </c>
      <c r="H84" s="51">
        <v>12</v>
      </c>
      <c r="I84" s="48">
        <v>10</v>
      </c>
      <c r="J84" s="49">
        <v>16</v>
      </c>
      <c r="K84" s="50">
        <v>3</v>
      </c>
      <c r="L84" s="51">
        <v>250</v>
      </c>
      <c r="M84" s="48">
        <v>13</v>
      </c>
      <c r="N84" s="49">
        <v>220</v>
      </c>
      <c r="O84" s="50">
        <v>75</v>
      </c>
      <c r="P84" s="51">
        <v>515</v>
      </c>
      <c r="Q84" s="48">
        <v>70</v>
      </c>
      <c r="R84" s="49" t="s">
        <v>145</v>
      </c>
      <c r="S84" s="52" t="s">
        <v>145</v>
      </c>
      <c r="T84" s="51" t="s">
        <v>145</v>
      </c>
      <c r="U84" s="53" t="s">
        <v>145</v>
      </c>
      <c r="V84" s="54" t="s">
        <v>145</v>
      </c>
      <c r="W84" s="49" t="s">
        <v>145</v>
      </c>
      <c r="X84" s="21" t="s">
        <v>145</v>
      </c>
      <c r="Y84" s="50" t="s">
        <v>145</v>
      </c>
      <c r="Z84" s="51" t="s">
        <v>145</v>
      </c>
      <c r="AA84" s="53" t="s">
        <v>145</v>
      </c>
      <c r="AB84" s="48" t="s">
        <v>145</v>
      </c>
    </row>
    <row r="85" spans="1:28" outlineLevel="2" x14ac:dyDescent="0.25">
      <c r="A85" s="36" t="s">
        <v>418</v>
      </c>
      <c r="B85" s="46" t="s">
        <v>68</v>
      </c>
      <c r="C85" s="37">
        <v>25799</v>
      </c>
      <c r="D85" s="47">
        <v>4300</v>
      </c>
      <c r="E85" s="48">
        <v>640</v>
      </c>
      <c r="F85" s="49">
        <v>60</v>
      </c>
      <c r="G85" s="50">
        <v>39</v>
      </c>
      <c r="H85" s="51">
        <v>25</v>
      </c>
      <c r="I85" s="48">
        <v>18</v>
      </c>
      <c r="J85" s="49">
        <v>8</v>
      </c>
      <c r="K85" s="50">
        <v>4</v>
      </c>
      <c r="L85" s="51">
        <v>2500</v>
      </c>
      <c r="M85" s="48">
        <v>35</v>
      </c>
      <c r="N85" s="49">
        <v>410</v>
      </c>
      <c r="O85" s="50">
        <v>35</v>
      </c>
      <c r="P85" s="51">
        <v>190</v>
      </c>
      <c r="Q85" s="48">
        <v>20</v>
      </c>
      <c r="R85" s="49">
        <v>220</v>
      </c>
      <c r="S85" s="52">
        <v>20</v>
      </c>
      <c r="T85" s="51" t="s">
        <v>371</v>
      </c>
      <c r="U85" s="53">
        <v>10</v>
      </c>
      <c r="V85" s="54">
        <v>5</v>
      </c>
      <c r="W85" s="49" t="s">
        <v>145</v>
      </c>
      <c r="X85" s="21" t="s">
        <v>145</v>
      </c>
      <c r="Y85" s="50" t="s">
        <v>145</v>
      </c>
      <c r="Z85" s="51" t="s">
        <v>145</v>
      </c>
      <c r="AA85" s="53" t="s">
        <v>145</v>
      </c>
      <c r="AB85" s="48" t="s">
        <v>145</v>
      </c>
    </row>
    <row r="86" spans="1:28" outlineLevel="2" x14ac:dyDescent="0.25">
      <c r="A86" s="36" t="s">
        <v>418</v>
      </c>
      <c r="B86" s="46" t="s">
        <v>13</v>
      </c>
      <c r="C86" s="37">
        <v>25817</v>
      </c>
      <c r="D86" s="47">
        <v>414</v>
      </c>
      <c r="E86" s="48">
        <v>8</v>
      </c>
      <c r="F86" s="49">
        <v>20</v>
      </c>
      <c r="G86" s="50">
        <v>4</v>
      </c>
      <c r="H86" s="51">
        <v>9</v>
      </c>
      <c r="I86" s="48">
        <v>1</v>
      </c>
      <c r="J86" s="49" t="s">
        <v>145</v>
      </c>
      <c r="K86" s="50" t="s">
        <v>145</v>
      </c>
      <c r="L86" s="51">
        <v>1012</v>
      </c>
      <c r="M86" s="48">
        <v>174</v>
      </c>
      <c r="N86" s="49">
        <v>110</v>
      </c>
      <c r="O86" s="50">
        <v>11</v>
      </c>
      <c r="P86" s="51">
        <v>286</v>
      </c>
      <c r="Q86" s="48">
        <v>10</v>
      </c>
      <c r="R86" s="49" t="s">
        <v>145</v>
      </c>
      <c r="S86" s="52" t="s">
        <v>145</v>
      </c>
      <c r="T86" s="51" t="s">
        <v>145</v>
      </c>
      <c r="U86" s="53" t="s">
        <v>145</v>
      </c>
      <c r="V86" s="54" t="s">
        <v>145</v>
      </c>
      <c r="W86" s="49" t="s">
        <v>145</v>
      </c>
      <c r="X86" s="21" t="s">
        <v>145</v>
      </c>
      <c r="Y86" s="50" t="s">
        <v>145</v>
      </c>
      <c r="Z86" s="51" t="s">
        <v>145</v>
      </c>
      <c r="AA86" s="53" t="s">
        <v>145</v>
      </c>
      <c r="AB86" s="48" t="s">
        <v>145</v>
      </c>
    </row>
    <row r="87" spans="1:28" ht="15.75" outlineLevel="2" thickBot="1" x14ac:dyDescent="0.3">
      <c r="A87" s="55" t="s">
        <v>418</v>
      </c>
      <c r="B87" s="56" t="s">
        <v>69</v>
      </c>
      <c r="C87" s="57">
        <v>25899</v>
      </c>
      <c r="D87" s="58">
        <v>940</v>
      </c>
      <c r="E87" s="59">
        <v>750</v>
      </c>
      <c r="F87" s="60">
        <v>70</v>
      </c>
      <c r="G87" s="61">
        <v>70</v>
      </c>
      <c r="H87" s="62">
        <v>20</v>
      </c>
      <c r="I87" s="59">
        <v>20</v>
      </c>
      <c r="J87" s="60">
        <v>11</v>
      </c>
      <c r="K87" s="61">
        <v>3</v>
      </c>
      <c r="L87" s="62">
        <v>140</v>
      </c>
      <c r="M87" s="59">
        <v>10</v>
      </c>
      <c r="N87" s="60">
        <v>1670</v>
      </c>
      <c r="O87" s="61">
        <v>350</v>
      </c>
      <c r="P87" s="62">
        <v>150</v>
      </c>
      <c r="Q87" s="59">
        <v>25</v>
      </c>
      <c r="R87" s="60">
        <v>60</v>
      </c>
      <c r="S87" s="63">
        <v>7</v>
      </c>
      <c r="T87" s="62" t="s">
        <v>145</v>
      </c>
      <c r="U87" s="64" t="s">
        <v>145</v>
      </c>
      <c r="V87" s="65" t="s">
        <v>145</v>
      </c>
      <c r="W87" s="60" t="s">
        <v>145</v>
      </c>
      <c r="X87" s="29" t="s">
        <v>145</v>
      </c>
      <c r="Y87" s="61" t="s">
        <v>145</v>
      </c>
      <c r="Z87" s="62" t="s">
        <v>145</v>
      </c>
      <c r="AA87" s="64" t="s">
        <v>145</v>
      </c>
      <c r="AB87" s="59" t="s">
        <v>145</v>
      </c>
    </row>
    <row r="88" spans="1:28" ht="15.75" outlineLevel="1" thickBot="1" x14ac:dyDescent="0.3">
      <c r="A88" s="325" t="s">
        <v>546</v>
      </c>
      <c r="B88" s="326"/>
      <c r="C88" s="327"/>
      <c r="D88" s="328">
        <f t="shared" ref="D88:AB88" si="9">SUBTOTAL(9,D77:D87)</f>
        <v>11461</v>
      </c>
      <c r="E88" s="328">
        <f t="shared" si="9"/>
        <v>1823</v>
      </c>
      <c r="F88" s="328">
        <f t="shared" si="9"/>
        <v>413</v>
      </c>
      <c r="G88" s="328">
        <f t="shared" si="9"/>
        <v>276</v>
      </c>
      <c r="H88" s="328">
        <f t="shared" si="9"/>
        <v>149</v>
      </c>
      <c r="I88" s="328">
        <f t="shared" si="9"/>
        <v>87</v>
      </c>
      <c r="J88" s="328">
        <f t="shared" si="9"/>
        <v>126</v>
      </c>
      <c r="K88" s="328">
        <f t="shared" si="9"/>
        <v>20</v>
      </c>
      <c r="L88" s="328">
        <f t="shared" si="9"/>
        <v>9487</v>
      </c>
      <c r="M88" s="328">
        <f t="shared" si="9"/>
        <v>397</v>
      </c>
      <c r="N88" s="328">
        <f t="shared" si="9"/>
        <v>8370</v>
      </c>
      <c r="O88" s="328">
        <f t="shared" si="9"/>
        <v>1034</v>
      </c>
      <c r="P88" s="328">
        <f t="shared" si="9"/>
        <v>2257</v>
      </c>
      <c r="Q88" s="328">
        <f t="shared" si="9"/>
        <v>440</v>
      </c>
      <c r="R88" s="328">
        <f t="shared" si="9"/>
        <v>1110</v>
      </c>
      <c r="S88" s="328">
        <f t="shared" si="9"/>
        <v>118</v>
      </c>
      <c r="T88" s="328">
        <f t="shared" si="9"/>
        <v>0</v>
      </c>
      <c r="U88" s="328">
        <f t="shared" si="9"/>
        <v>5010</v>
      </c>
      <c r="V88" s="328">
        <f t="shared" si="9"/>
        <v>10</v>
      </c>
      <c r="W88" s="328">
        <f t="shared" si="9"/>
        <v>0</v>
      </c>
      <c r="X88" s="328">
        <f t="shared" si="9"/>
        <v>0</v>
      </c>
      <c r="Y88" s="328">
        <f t="shared" si="9"/>
        <v>0</v>
      </c>
      <c r="Z88" s="328">
        <f t="shared" si="9"/>
        <v>0</v>
      </c>
      <c r="AA88" s="328">
        <f t="shared" si="9"/>
        <v>0</v>
      </c>
      <c r="AB88" s="329">
        <f t="shared" si="9"/>
        <v>0</v>
      </c>
    </row>
    <row r="89" spans="1:28" outlineLevel="2" x14ac:dyDescent="0.25">
      <c r="A89" s="38" t="s">
        <v>417</v>
      </c>
      <c r="B89" s="311" t="s">
        <v>59</v>
      </c>
      <c r="C89" s="40">
        <v>25099</v>
      </c>
      <c r="D89" s="312">
        <v>290</v>
      </c>
      <c r="E89" s="313">
        <v>24</v>
      </c>
      <c r="F89" s="314">
        <v>4</v>
      </c>
      <c r="G89" s="315">
        <v>3</v>
      </c>
      <c r="H89" s="316">
        <v>2</v>
      </c>
      <c r="I89" s="313">
        <v>2</v>
      </c>
      <c r="J89" s="314" t="s">
        <v>145</v>
      </c>
      <c r="K89" s="315" t="s">
        <v>145</v>
      </c>
      <c r="L89" s="316">
        <v>80</v>
      </c>
      <c r="M89" s="313">
        <v>5</v>
      </c>
      <c r="N89" s="314">
        <v>110</v>
      </c>
      <c r="O89" s="315">
        <v>12</v>
      </c>
      <c r="P89" s="316">
        <v>5</v>
      </c>
      <c r="Q89" s="313">
        <v>2</v>
      </c>
      <c r="R89" s="314" t="s">
        <v>145</v>
      </c>
      <c r="S89" s="317" t="s">
        <v>145</v>
      </c>
      <c r="T89" s="316" t="s">
        <v>145</v>
      </c>
      <c r="U89" s="318" t="s">
        <v>145</v>
      </c>
      <c r="V89" s="319" t="s">
        <v>145</v>
      </c>
      <c r="W89" s="314" t="s">
        <v>145</v>
      </c>
      <c r="X89" s="164" t="s">
        <v>145</v>
      </c>
      <c r="Y89" s="315" t="s">
        <v>145</v>
      </c>
      <c r="Z89" s="316" t="s">
        <v>145</v>
      </c>
      <c r="AA89" s="318" t="s">
        <v>145</v>
      </c>
      <c r="AB89" s="313" t="s">
        <v>145</v>
      </c>
    </row>
    <row r="90" spans="1:28" outlineLevel="2" x14ac:dyDescent="0.25">
      <c r="A90" s="36" t="s">
        <v>417</v>
      </c>
      <c r="B90" s="46" t="s">
        <v>58</v>
      </c>
      <c r="C90" s="37">
        <v>25260</v>
      </c>
      <c r="D90" s="47">
        <v>480</v>
      </c>
      <c r="E90" s="48">
        <v>36</v>
      </c>
      <c r="F90" s="49">
        <v>25</v>
      </c>
      <c r="G90" s="50">
        <v>20</v>
      </c>
      <c r="H90" s="51">
        <v>12</v>
      </c>
      <c r="I90" s="48">
        <v>8</v>
      </c>
      <c r="J90" s="49" t="s">
        <v>145</v>
      </c>
      <c r="K90" s="50" t="s">
        <v>145</v>
      </c>
      <c r="L90" s="51">
        <v>380</v>
      </c>
      <c r="M90" s="48">
        <v>6</v>
      </c>
      <c r="N90" s="49">
        <v>126</v>
      </c>
      <c r="O90" s="50">
        <v>100</v>
      </c>
      <c r="P90" s="51">
        <v>480</v>
      </c>
      <c r="Q90" s="48">
        <v>30</v>
      </c>
      <c r="R90" s="49" t="s">
        <v>145</v>
      </c>
      <c r="S90" s="52" t="s">
        <v>145</v>
      </c>
      <c r="T90" s="51" t="s">
        <v>145</v>
      </c>
      <c r="U90" s="53" t="s">
        <v>145</v>
      </c>
      <c r="V90" s="54" t="s">
        <v>145</v>
      </c>
      <c r="W90" s="49" t="s">
        <v>145</v>
      </c>
      <c r="X90" s="21" t="s">
        <v>145</v>
      </c>
      <c r="Y90" s="50" t="s">
        <v>145</v>
      </c>
      <c r="Z90" s="51" t="s">
        <v>145</v>
      </c>
      <c r="AA90" s="53" t="s">
        <v>145</v>
      </c>
      <c r="AB90" s="48" t="s">
        <v>145</v>
      </c>
    </row>
    <row r="91" spans="1:28" outlineLevel="2" x14ac:dyDescent="0.25">
      <c r="A91" s="36" t="s">
        <v>417</v>
      </c>
      <c r="B91" s="46" t="s">
        <v>57</v>
      </c>
      <c r="C91" s="37">
        <v>25269</v>
      </c>
      <c r="D91" s="47">
        <v>1280</v>
      </c>
      <c r="E91" s="48">
        <v>24</v>
      </c>
      <c r="F91" s="49">
        <v>82</v>
      </c>
      <c r="G91" s="50">
        <v>82</v>
      </c>
      <c r="H91" s="51">
        <v>15</v>
      </c>
      <c r="I91" s="48">
        <v>10</v>
      </c>
      <c r="J91" s="49">
        <v>8</v>
      </c>
      <c r="K91" s="50">
        <v>3</v>
      </c>
      <c r="L91" s="51">
        <v>520</v>
      </c>
      <c r="M91" s="48">
        <v>4</v>
      </c>
      <c r="N91" s="49">
        <v>370</v>
      </c>
      <c r="O91" s="50">
        <v>3</v>
      </c>
      <c r="P91" s="51">
        <v>220</v>
      </c>
      <c r="Q91" s="48">
        <v>1</v>
      </c>
      <c r="R91" s="49" t="s">
        <v>145</v>
      </c>
      <c r="S91" s="52" t="s">
        <v>145</v>
      </c>
      <c r="T91" s="51" t="s">
        <v>369</v>
      </c>
      <c r="U91" s="53">
        <v>8</v>
      </c>
      <c r="V91" s="54">
        <v>2</v>
      </c>
      <c r="W91" s="49" t="s">
        <v>145</v>
      </c>
      <c r="X91" s="21" t="s">
        <v>145</v>
      </c>
      <c r="Y91" s="50" t="s">
        <v>145</v>
      </c>
      <c r="Z91" s="51" t="s">
        <v>145</v>
      </c>
      <c r="AA91" s="53" t="s">
        <v>145</v>
      </c>
      <c r="AB91" s="48" t="s">
        <v>145</v>
      </c>
    </row>
    <row r="92" spans="1:28" outlineLevel="2" x14ac:dyDescent="0.25">
      <c r="A92" s="36" t="s">
        <v>417</v>
      </c>
      <c r="B92" s="46" t="s">
        <v>56</v>
      </c>
      <c r="C92" s="37">
        <v>25286</v>
      </c>
      <c r="D92" s="47">
        <v>689</v>
      </c>
      <c r="E92" s="48">
        <v>13</v>
      </c>
      <c r="F92" s="49">
        <v>21</v>
      </c>
      <c r="G92" s="50">
        <v>1</v>
      </c>
      <c r="H92" s="51">
        <v>26</v>
      </c>
      <c r="I92" s="48">
        <v>1</v>
      </c>
      <c r="J92" s="49">
        <v>140</v>
      </c>
      <c r="K92" s="50">
        <v>1</v>
      </c>
      <c r="L92" s="51">
        <v>130</v>
      </c>
      <c r="M92" s="48">
        <v>3</v>
      </c>
      <c r="N92" s="49">
        <v>195</v>
      </c>
      <c r="O92" s="50">
        <v>7</v>
      </c>
      <c r="P92" s="51">
        <v>88</v>
      </c>
      <c r="Q92" s="48">
        <v>4</v>
      </c>
      <c r="R92" s="49">
        <v>260</v>
      </c>
      <c r="S92" s="52">
        <v>2</v>
      </c>
      <c r="T92" s="51" t="s">
        <v>145</v>
      </c>
      <c r="U92" s="53" t="s">
        <v>145</v>
      </c>
      <c r="V92" s="54" t="s">
        <v>145</v>
      </c>
      <c r="W92" s="49" t="s">
        <v>145</v>
      </c>
      <c r="X92" s="21" t="s">
        <v>145</v>
      </c>
      <c r="Y92" s="50" t="s">
        <v>145</v>
      </c>
      <c r="Z92" s="51" t="s">
        <v>145</v>
      </c>
      <c r="AA92" s="53" t="s">
        <v>145</v>
      </c>
      <c r="AB92" s="48" t="s">
        <v>145</v>
      </c>
    </row>
    <row r="93" spans="1:28" outlineLevel="2" x14ac:dyDescent="0.25">
      <c r="A93" s="36" t="s">
        <v>417</v>
      </c>
      <c r="B93" s="46" t="s">
        <v>55</v>
      </c>
      <c r="C93" s="37">
        <v>25430</v>
      </c>
      <c r="D93" s="47">
        <v>1443</v>
      </c>
      <c r="E93" s="48">
        <v>40</v>
      </c>
      <c r="F93" s="49">
        <v>110</v>
      </c>
      <c r="G93" s="50">
        <v>30</v>
      </c>
      <c r="H93" s="51">
        <v>30</v>
      </c>
      <c r="I93" s="48">
        <v>10</v>
      </c>
      <c r="J93" s="49">
        <v>20</v>
      </c>
      <c r="K93" s="50">
        <v>3</v>
      </c>
      <c r="L93" s="51">
        <v>320</v>
      </c>
      <c r="M93" s="48">
        <v>5</v>
      </c>
      <c r="N93" s="49">
        <v>200</v>
      </c>
      <c r="O93" s="50">
        <v>10</v>
      </c>
      <c r="P93" s="51">
        <v>150</v>
      </c>
      <c r="Q93" s="48">
        <v>9</v>
      </c>
      <c r="R93" s="49" t="s">
        <v>368</v>
      </c>
      <c r="S93" s="52" t="s">
        <v>368</v>
      </c>
      <c r="T93" s="51" t="s">
        <v>145</v>
      </c>
      <c r="U93" s="53" t="s">
        <v>145</v>
      </c>
      <c r="V93" s="54" t="s">
        <v>145</v>
      </c>
      <c r="W93" s="49" t="s">
        <v>145</v>
      </c>
      <c r="X93" s="21" t="s">
        <v>145</v>
      </c>
      <c r="Y93" s="50" t="s">
        <v>145</v>
      </c>
      <c r="Z93" s="51" t="s">
        <v>145</v>
      </c>
      <c r="AA93" s="53" t="s">
        <v>145</v>
      </c>
      <c r="AB93" s="48" t="s">
        <v>145</v>
      </c>
    </row>
    <row r="94" spans="1:28" outlineLevel="2" x14ac:dyDescent="0.25">
      <c r="A94" s="36" t="s">
        <v>417</v>
      </c>
      <c r="B94" s="46" t="s">
        <v>54</v>
      </c>
      <c r="C94" s="37">
        <v>25473</v>
      </c>
      <c r="D94" s="47">
        <v>430</v>
      </c>
      <c r="E94" s="48">
        <v>5</v>
      </c>
      <c r="F94" s="49" t="s">
        <v>145</v>
      </c>
      <c r="G94" s="50" t="s">
        <v>145</v>
      </c>
      <c r="H94" s="51" t="s">
        <v>145</v>
      </c>
      <c r="I94" s="48" t="s">
        <v>145</v>
      </c>
      <c r="J94" s="49" t="s">
        <v>145</v>
      </c>
      <c r="K94" s="50" t="s">
        <v>145</v>
      </c>
      <c r="L94" s="51" t="s">
        <v>145</v>
      </c>
      <c r="M94" s="48" t="s">
        <v>145</v>
      </c>
      <c r="N94" s="49">
        <v>300</v>
      </c>
      <c r="O94" s="50">
        <v>3</v>
      </c>
      <c r="P94" s="51">
        <v>40</v>
      </c>
      <c r="Q94" s="48">
        <v>2</v>
      </c>
      <c r="R94" s="49" t="s">
        <v>145</v>
      </c>
      <c r="S94" s="52" t="s">
        <v>145</v>
      </c>
      <c r="T94" s="51" t="s">
        <v>145</v>
      </c>
      <c r="U94" s="53" t="s">
        <v>145</v>
      </c>
      <c r="V94" s="54" t="s">
        <v>145</v>
      </c>
      <c r="W94" s="49" t="s">
        <v>145</v>
      </c>
      <c r="X94" s="21" t="s">
        <v>145</v>
      </c>
      <c r="Y94" s="50" t="s">
        <v>145</v>
      </c>
      <c r="Z94" s="51" t="s">
        <v>145</v>
      </c>
      <c r="AA94" s="53" t="s">
        <v>145</v>
      </c>
      <c r="AB94" s="48" t="s">
        <v>145</v>
      </c>
    </row>
    <row r="95" spans="1:28" outlineLevel="2" x14ac:dyDescent="0.25">
      <c r="A95" s="36" t="s">
        <v>417</v>
      </c>
      <c r="B95" s="46" t="s">
        <v>53</v>
      </c>
      <c r="C95" s="37">
        <v>25769</v>
      </c>
      <c r="D95" s="47">
        <v>2200</v>
      </c>
      <c r="E95" s="48">
        <v>150</v>
      </c>
      <c r="F95" s="49">
        <v>15</v>
      </c>
      <c r="G95" s="50">
        <v>10</v>
      </c>
      <c r="H95" s="51">
        <v>25</v>
      </c>
      <c r="I95" s="48">
        <v>10</v>
      </c>
      <c r="J95" s="49">
        <v>11</v>
      </c>
      <c r="K95" s="50">
        <v>3</v>
      </c>
      <c r="L95" s="51">
        <v>450</v>
      </c>
      <c r="M95" s="48">
        <v>5</v>
      </c>
      <c r="N95" s="49">
        <v>140</v>
      </c>
      <c r="O95" s="50">
        <v>8</v>
      </c>
      <c r="P95" s="51">
        <v>280</v>
      </c>
      <c r="Q95" s="48">
        <v>5</v>
      </c>
      <c r="R95" s="49">
        <v>45</v>
      </c>
      <c r="S95" s="52">
        <v>1</v>
      </c>
      <c r="T95" s="51" t="s">
        <v>145</v>
      </c>
      <c r="U95" s="53" t="s">
        <v>145</v>
      </c>
      <c r="V95" s="54" t="s">
        <v>145</v>
      </c>
      <c r="W95" s="49" t="s">
        <v>145</v>
      </c>
      <c r="X95" s="21" t="s">
        <v>145</v>
      </c>
      <c r="Y95" s="50" t="s">
        <v>145</v>
      </c>
      <c r="Z95" s="51" t="s">
        <v>145</v>
      </c>
      <c r="AA95" s="53" t="s">
        <v>145</v>
      </c>
      <c r="AB95" s="48" t="s">
        <v>145</v>
      </c>
    </row>
    <row r="96" spans="1:28" ht="15.75" outlineLevel="2" thickBot="1" x14ac:dyDescent="0.3">
      <c r="A96" s="55" t="s">
        <v>417</v>
      </c>
      <c r="B96" s="56" t="s">
        <v>52</v>
      </c>
      <c r="C96" s="57">
        <v>25898</v>
      </c>
      <c r="D96" s="58">
        <v>610</v>
      </c>
      <c r="E96" s="59">
        <v>7</v>
      </c>
      <c r="F96" s="60">
        <v>50</v>
      </c>
      <c r="G96" s="61">
        <v>20</v>
      </c>
      <c r="H96" s="62">
        <v>20</v>
      </c>
      <c r="I96" s="59">
        <v>12</v>
      </c>
      <c r="J96" s="60" t="s">
        <v>145</v>
      </c>
      <c r="K96" s="61" t="s">
        <v>145</v>
      </c>
      <c r="L96" s="62">
        <v>40</v>
      </c>
      <c r="M96" s="59">
        <v>4</v>
      </c>
      <c r="N96" s="60">
        <v>300</v>
      </c>
      <c r="O96" s="61">
        <v>7</v>
      </c>
      <c r="P96" s="62">
        <v>65</v>
      </c>
      <c r="Q96" s="59">
        <v>8</v>
      </c>
      <c r="R96" s="60" t="s">
        <v>145</v>
      </c>
      <c r="S96" s="63" t="s">
        <v>145</v>
      </c>
      <c r="T96" s="62" t="s">
        <v>145</v>
      </c>
      <c r="U96" s="64" t="s">
        <v>145</v>
      </c>
      <c r="V96" s="65" t="s">
        <v>145</v>
      </c>
      <c r="W96" s="60" t="s">
        <v>145</v>
      </c>
      <c r="X96" s="29" t="s">
        <v>145</v>
      </c>
      <c r="Y96" s="61" t="s">
        <v>145</v>
      </c>
      <c r="Z96" s="62" t="s">
        <v>145</v>
      </c>
      <c r="AA96" s="64" t="s">
        <v>145</v>
      </c>
      <c r="AB96" s="59" t="s">
        <v>145</v>
      </c>
    </row>
    <row r="97" spans="1:28" ht="15.75" outlineLevel="1" thickBot="1" x14ac:dyDescent="0.3">
      <c r="A97" s="325" t="s">
        <v>547</v>
      </c>
      <c r="B97" s="326"/>
      <c r="C97" s="327"/>
      <c r="D97" s="328">
        <f t="shared" ref="D97:AB97" si="10">SUBTOTAL(9,D89:D96)</f>
        <v>7422</v>
      </c>
      <c r="E97" s="328">
        <f t="shared" si="10"/>
        <v>299</v>
      </c>
      <c r="F97" s="328">
        <f t="shared" si="10"/>
        <v>307</v>
      </c>
      <c r="G97" s="328">
        <f t="shared" si="10"/>
        <v>166</v>
      </c>
      <c r="H97" s="328">
        <f t="shared" si="10"/>
        <v>130</v>
      </c>
      <c r="I97" s="328">
        <f t="shared" si="10"/>
        <v>53</v>
      </c>
      <c r="J97" s="328">
        <f t="shared" si="10"/>
        <v>179</v>
      </c>
      <c r="K97" s="328">
        <f t="shared" si="10"/>
        <v>10</v>
      </c>
      <c r="L97" s="328">
        <f t="shared" si="10"/>
        <v>1920</v>
      </c>
      <c r="M97" s="328">
        <f t="shared" si="10"/>
        <v>32</v>
      </c>
      <c r="N97" s="328">
        <f t="shared" si="10"/>
        <v>1741</v>
      </c>
      <c r="O97" s="328">
        <f t="shared" si="10"/>
        <v>150</v>
      </c>
      <c r="P97" s="328">
        <f t="shared" si="10"/>
        <v>1328</v>
      </c>
      <c r="Q97" s="328">
        <f t="shared" si="10"/>
        <v>61</v>
      </c>
      <c r="R97" s="328">
        <f t="shared" si="10"/>
        <v>305</v>
      </c>
      <c r="S97" s="328">
        <f t="shared" si="10"/>
        <v>3</v>
      </c>
      <c r="T97" s="328">
        <f t="shared" si="10"/>
        <v>0</v>
      </c>
      <c r="U97" s="328">
        <f t="shared" si="10"/>
        <v>8</v>
      </c>
      <c r="V97" s="328">
        <f t="shared" si="10"/>
        <v>2</v>
      </c>
      <c r="W97" s="328">
        <f t="shared" si="10"/>
        <v>0</v>
      </c>
      <c r="X97" s="328">
        <f t="shared" si="10"/>
        <v>0</v>
      </c>
      <c r="Y97" s="328">
        <f t="shared" si="10"/>
        <v>0</v>
      </c>
      <c r="Z97" s="328">
        <f t="shared" si="10"/>
        <v>0</v>
      </c>
      <c r="AA97" s="328">
        <f t="shared" si="10"/>
        <v>0</v>
      </c>
      <c r="AB97" s="329">
        <f t="shared" si="10"/>
        <v>0</v>
      </c>
    </row>
    <row r="98" spans="1:28" outlineLevel="2" x14ac:dyDescent="0.25">
      <c r="A98" s="38" t="s">
        <v>51</v>
      </c>
      <c r="B98" s="311" t="s">
        <v>22</v>
      </c>
      <c r="C98" s="40">
        <v>25740</v>
      </c>
      <c r="D98" s="312">
        <v>593</v>
      </c>
      <c r="E98" s="313">
        <v>15</v>
      </c>
      <c r="F98" s="314">
        <v>1</v>
      </c>
      <c r="G98" s="315">
        <v>1</v>
      </c>
      <c r="H98" s="316">
        <v>10</v>
      </c>
      <c r="I98" s="313">
        <v>3</v>
      </c>
      <c r="J98" s="314">
        <v>2</v>
      </c>
      <c r="K98" s="315">
        <v>1</v>
      </c>
      <c r="L98" s="316">
        <v>70</v>
      </c>
      <c r="M98" s="313">
        <v>6</v>
      </c>
      <c r="N98" s="314">
        <v>496</v>
      </c>
      <c r="O98" s="315">
        <v>56</v>
      </c>
      <c r="P98" s="316">
        <v>54</v>
      </c>
      <c r="Q98" s="313">
        <v>3</v>
      </c>
      <c r="R98" s="314">
        <v>50</v>
      </c>
      <c r="S98" s="317">
        <v>2</v>
      </c>
      <c r="T98" s="316" t="s">
        <v>145</v>
      </c>
      <c r="U98" s="318" t="s">
        <v>145</v>
      </c>
      <c r="V98" s="319" t="s">
        <v>145</v>
      </c>
      <c r="W98" s="314" t="s">
        <v>145</v>
      </c>
      <c r="X98" s="164" t="s">
        <v>145</v>
      </c>
      <c r="Y98" s="315" t="s">
        <v>145</v>
      </c>
      <c r="Z98" s="316" t="s">
        <v>145</v>
      </c>
      <c r="AA98" s="318" t="s">
        <v>145</v>
      </c>
      <c r="AB98" s="313" t="s">
        <v>145</v>
      </c>
    </row>
    <row r="99" spans="1:28" ht="15.75" outlineLevel="2" thickBot="1" x14ac:dyDescent="0.3">
      <c r="A99" s="55" t="s">
        <v>51</v>
      </c>
      <c r="B99" s="56" t="s">
        <v>51</v>
      </c>
      <c r="C99" s="57">
        <v>25754</v>
      </c>
      <c r="D99" s="58">
        <v>275</v>
      </c>
      <c r="E99" s="59">
        <v>24</v>
      </c>
      <c r="F99" s="60">
        <v>10</v>
      </c>
      <c r="G99" s="61">
        <v>10</v>
      </c>
      <c r="H99" s="62">
        <v>6</v>
      </c>
      <c r="I99" s="59">
        <v>6</v>
      </c>
      <c r="J99" s="60">
        <v>3</v>
      </c>
      <c r="K99" s="61">
        <v>1</v>
      </c>
      <c r="L99" s="62">
        <v>95</v>
      </c>
      <c r="M99" s="59">
        <v>6</v>
      </c>
      <c r="N99" s="60">
        <v>588</v>
      </c>
      <c r="O99" s="61">
        <v>35</v>
      </c>
      <c r="P99" s="62">
        <v>61</v>
      </c>
      <c r="Q99" s="59">
        <v>10</v>
      </c>
      <c r="R99" s="60">
        <v>10</v>
      </c>
      <c r="S99" s="63">
        <v>1</v>
      </c>
      <c r="T99" s="62" t="s">
        <v>145</v>
      </c>
      <c r="U99" s="64" t="s">
        <v>145</v>
      </c>
      <c r="V99" s="65" t="s">
        <v>145</v>
      </c>
      <c r="W99" s="60" t="s">
        <v>145</v>
      </c>
      <c r="X99" s="29" t="s">
        <v>145</v>
      </c>
      <c r="Y99" s="61" t="s">
        <v>145</v>
      </c>
      <c r="Z99" s="62" t="s">
        <v>145</v>
      </c>
      <c r="AA99" s="64" t="s">
        <v>145</v>
      </c>
      <c r="AB99" s="59" t="s">
        <v>145</v>
      </c>
    </row>
    <row r="100" spans="1:28" ht="15.75" outlineLevel="1" thickBot="1" x14ac:dyDescent="0.3">
      <c r="A100" s="325" t="s">
        <v>548</v>
      </c>
      <c r="B100" s="326"/>
      <c r="C100" s="327"/>
      <c r="D100" s="328">
        <f t="shared" ref="D100:AB100" si="11">SUBTOTAL(9,D98:D99)</f>
        <v>868</v>
      </c>
      <c r="E100" s="328">
        <f t="shared" si="11"/>
        <v>39</v>
      </c>
      <c r="F100" s="328">
        <f t="shared" si="11"/>
        <v>11</v>
      </c>
      <c r="G100" s="328">
        <f t="shared" si="11"/>
        <v>11</v>
      </c>
      <c r="H100" s="328">
        <f t="shared" si="11"/>
        <v>16</v>
      </c>
      <c r="I100" s="328">
        <f t="shared" si="11"/>
        <v>9</v>
      </c>
      <c r="J100" s="328">
        <f t="shared" si="11"/>
        <v>5</v>
      </c>
      <c r="K100" s="328">
        <f t="shared" si="11"/>
        <v>2</v>
      </c>
      <c r="L100" s="328">
        <f t="shared" si="11"/>
        <v>165</v>
      </c>
      <c r="M100" s="328">
        <f t="shared" si="11"/>
        <v>12</v>
      </c>
      <c r="N100" s="328">
        <f t="shared" si="11"/>
        <v>1084</v>
      </c>
      <c r="O100" s="328">
        <f t="shared" si="11"/>
        <v>91</v>
      </c>
      <c r="P100" s="328">
        <f t="shared" si="11"/>
        <v>115</v>
      </c>
      <c r="Q100" s="328">
        <f t="shared" si="11"/>
        <v>13</v>
      </c>
      <c r="R100" s="328">
        <f t="shared" si="11"/>
        <v>60</v>
      </c>
      <c r="S100" s="328">
        <f t="shared" si="11"/>
        <v>3</v>
      </c>
      <c r="T100" s="328">
        <f t="shared" si="11"/>
        <v>0</v>
      </c>
      <c r="U100" s="328">
        <f t="shared" si="11"/>
        <v>0</v>
      </c>
      <c r="V100" s="328">
        <f t="shared" si="11"/>
        <v>0</v>
      </c>
      <c r="W100" s="328">
        <f t="shared" si="11"/>
        <v>0</v>
      </c>
      <c r="X100" s="328">
        <f t="shared" si="11"/>
        <v>0</v>
      </c>
      <c r="Y100" s="328">
        <f t="shared" si="11"/>
        <v>0</v>
      </c>
      <c r="Z100" s="328">
        <f t="shared" si="11"/>
        <v>0</v>
      </c>
      <c r="AA100" s="328">
        <f t="shared" si="11"/>
        <v>0</v>
      </c>
      <c r="AB100" s="329">
        <f t="shared" si="11"/>
        <v>0</v>
      </c>
    </row>
    <row r="101" spans="1:28" outlineLevel="2" x14ac:dyDescent="0.25">
      <c r="A101" s="38" t="s">
        <v>415</v>
      </c>
      <c r="B101" s="311" t="s">
        <v>50</v>
      </c>
      <c r="C101" s="40">
        <v>25053</v>
      </c>
      <c r="D101" s="312">
        <v>550</v>
      </c>
      <c r="E101" s="313">
        <v>80</v>
      </c>
      <c r="F101" s="314">
        <v>15</v>
      </c>
      <c r="G101" s="315">
        <v>15</v>
      </c>
      <c r="H101" s="316">
        <v>30</v>
      </c>
      <c r="I101" s="313">
        <v>15</v>
      </c>
      <c r="J101" s="314">
        <v>5</v>
      </c>
      <c r="K101" s="315">
        <v>2</v>
      </c>
      <c r="L101" s="316">
        <v>350</v>
      </c>
      <c r="M101" s="313">
        <v>15</v>
      </c>
      <c r="N101" s="314">
        <v>650</v>
      </c>
      <c r="O101" s="315">
        <v>30</v>
      </c>
      <c r="P101" s="316">
        <v>90</v>
      </c>
      <c r="Q101" s="313">
        <v>20</v>
      </c>
      <c r="R101" s="314">
        <v>45</v>
      </c>
      <c r="S101" s="317">
        <v>5</v>
      </c>
      <c r="T101" s="316" t="s">
        <v>145</v>
      </c>
      <c r="U101" s="318" t="s">
        <v>145</v>
      </c>
      <c r="V101" s="319" t="s">
        <v>145</v>
      </c>
      <c r="W101" s="314" t="s">
        <v>145</v>
      </c>
      <c r="X101" s="164" t="s">
        <v>145</v>
      </c>
      <c r="Y101" s="315" t="s">
        <v>145</v>
      </c>
      <c r="Z101" s="316" t="s">
        <v>145</v>
      </c>
      <c r="AA101" s="318" t="s">
        <v>145</v>
      </c>
      <c r="AB101" s="313" t="s">
        <v>145</v>
      </c>
    </row>
    <row r="102" spans="1:28" outlineLevel="2" x14ac:dyDescent="0.25">
      <c r="A102" s="36" t="s">
        <v>415</v>
      </c>
      <c r="B102" s="46" t="s">
        <v>49</v>
      </c>
      <c r="C102" s="37">
        <v>25120</v>
      </c>
      <c r="D102" s="47">
        <v>400</v>
      </c>
      <c r="E102" s="48" t="s">
        <v>145</v>
      </c>
      <c r="F102" s="49">
        <v>20</v>
      </c>
      <c r="G102" s="50" t="s">
        <v>145</v>
      </c>
      <c r="H102" s="51">
        <v>50</v>
      </c>
      <c r="I102" s="48" t="s">
        <v>145</v>
      </c>
      <c r="J102" s="49">
        <v>90</v>
      </c>
      <c r="K102" s="50" t="s">
        <v>145</v>
      </c>
      <c r="L102" s="51" t="s">
        <v>145</v>
      </c>
      <c r="M102" s="48" t="s">
        <v>145</v>
      </c>
      <c r="N102" s="49">
        <v>200</v>
      </c>
      <c r="O102" s="50" t="s">
        <v>145</v>
      </c>
      <c r="P102" s="51">
        <v>80</v>
      </c>
      <c r="Q102" s="48" t="s">
        <v>145</v>
      </c>
      <c r="R102" s="49" t="s">
        <v>145</v>
      </c>
      <c r="S102" s="52" t="s">
        <v>145</v>
      </c>
      <c r="T102" s="51" t="s">
        <v>145</v>
      </c>
      <c r="U102" s="53" t="s">
        <v>145</v>
      </c>
      <c r="V102" s="54" t="s">
        <v>145</v>
      </c>
      <c r="W102" s="49" t="s">
        <v>145</v>
      </c>
      <c r="X102" s="21" t="s">
        <v>145</v>
      </c>
      <c r="Y102" s="50" t="s">
        <v>145</v>
      </c>
      <c r="Z102" s="51" t="s">
        <v>145</v>
      </c>
      <c r="AA102" s="53" t="s">
        <v>145</v>
      </c>
      <c r="AB102" s="48" t="s">
        <v>145</v>
      </c>
    </row>
    <row r="103" spans="1:28" outlineLevel="2" x14ac:dyDescent="0.25">
      <c r="A103" s="36" t="s">
        <v>415</v>
      </c>
      <c r="B103" s="46" t="s">
        <v>48</v>
      </c>
      <c r="C103" s="37">
        <v>25290</v>
      </c>
      <c r="D103" s="47">
        <v>460</v>
      </c>
      <c r="E103" s="48">
        <v>25</v>
      </c>
      <c r="F103" s="49">
        <v>25</v>
      </c>
      <c r="G103" s="50">
        <v>13</v>
      </c>
      <c r="H103" s="51">
        <v>12</v>
      </c>
      <c r="I103" s="48">
        <v>6</v>
      </c>
      <c r="J103" s="49">
        <v>150</v>
      </c>
      <c r="K103" s="50">
        <v>3</v>
      </c>
      <c r="L103" s="51">
        <v>9500</v>
      </c>
      <c r="M103" s="48">
        <v>12</v>
      </c>
      <c r="N103" s="49">
        <v>320</v>
      </c>
      <c r="O103" s="50">
        <v>46</v>
      </c>
      <c r="P103" s="51">
        <v>93</v>
      </c>
      <c r="Q103" s="48">
        <v>8</v>
      </c>
      <c r="R103" s="49">
        <v>37</v>
      </c>
      <c r="S103" s="52">
        <v>4</v>
      </c>
      <c r="T103" s="51" t="s">
        <v>365</v>
      </c>
      <c r="U103" s="53">
        <v>52000</v>
      </c>
      <c r="V103" s="54">
        <v>15</v>
      </c>
      <c r="W103" s="49" t="s">
        <v>145</v>
      </c>
      <c r="X103" s="21" t="s">
        <v>145</v>
      </c>
      <c r="Y103" s="50" t="s">
        <v>145</v>
      </c>
      <c r="Z103" s="51" t="s">
        <v>145</v>
      </c>
      <c r="AA103" s="53" t="s">
        <v>145</v>
      </c>
      <c r="AB103" s="48" t="s">
        <v>145</v>
      </c>
    </row>
    <row r="104" spans="1:28" outlineLevel="2" x14ac:dyDescent="0.25">
      <c r="A104" s="36" t="s">
        <v>415</v>
      </c>
      <c r="B104" s="46" t="s">
        <v>47</v>
      </c>
      <c r="C104" s="37">
        <v>25312</v>
      </c>
      <c r="D104" s="47">
        <v>450</v>
      </c>
      <c r="E104" s="48">
        <v>142</v>
      </c>
      <c r="F104" s="49">
        <v>10</v>
      </c>
      <c r="G104" s="50">
        <v>7</v>
      </c>
      <c r="H104" s="51">
        <v>6</v>
      </c>
      <c r="I104" s="48">
        <v>5</v>
      </c>
      <c r="J104" s="49" t="s">
        <v>145</v>
      </c>
      <c r="K104" s="50" t="s">
        <v>145</v>
      </c>
      <c r="L104" s="51">
        <v>100</v>
      </c>
      <c r="M104" s="48">
        <v>17</v>
      </c>
      <c r="N104" s="49">
        <v>40</v>
      </c>
      <c r="O104" s="50">
        <v>15</v>
      </c>
      <c r="P104" s="51">
        <v>490</v>
      </c>
      <c r="Q104" s="48">
        <v>110</v>
      </c>
      <c r="R104" s="49">
        <v>100</v>
      </c>
      <c r="S104" s="52">
        <v>5</v>
      </c>
      <c r="T104" s="51" t="s">
        <v>145</v>
      </c>
      <c r="U104" s="53" t="s">
        <v>145</v>
      </c>
      <c r="V104" s="54" t="s">
        <v>145</v>
      </c>
      <c r="W104" s="49" t="s">
        <v>145</v>
      </c>
      <c r="X104" s="21" t="s">
        <v>145</v>
      </c>
      <c r="Y104" s="50" t="s">
        <v>145</v>
      </c>
      <c r="Z104" s="51" t="s">
        <v>145</v>
      </c>
      <c r="AA104" s="53" t="s">
        <v>145</v>
      </c>
      <c r="AB104" s="48" t="s">
        <v>145</v>
      </c>
    </row>
    <row r="105" spans="1:28" outlineLevel="2" x14ac:dyDescent="0.25">
      <c r="A105" s="36" t="s">
        <v>415</v>
      </c>
      <c r="B105" s="46" t="s">
        <v>12</v>
      </c>
      <c r="C105" s="37">
        <v>25524</v>
      </c>
      <c r="D105" s="47">
        <v>330</v>
      </c>
      <c r="E105" s="48">
        <v>150</v>
      </c>
      <c r="F105" s="49">
        <v>50</v>
      </c>
      <c r="G105" s="50">
        <v>40</v>
      </c>
      <c r="H105" s="51">
        <v>50</v>
      </c>
      <c r="I105" s="48">
        <v>40</v>
      </c>
      <c r="J105" s="49" t="s">
        <v>145</v>
      </c>
      <c r="K105" s="50" t="s">
        <v>145</v>
      </c>
      <c r="L105" s="51">
        <v>70</v>
      </c>
      <c r="M105" s="48">
        <v>3</v>
      </c>
      <c r="N105" s="49">
        <v>80</v>
      </c>
      <c r="O105" s="50">
        <v>2</v>
      </c>
      <c r="P105" s="51">
        <v>150</v>
      </c>
      <c r="Q105" s="48">
        <v>4</v>
      </c>
      <c r="R105" s="49" t="s">
        <v>145</v>
      </c>
      <c r="S105" s="52" t="s">
        <v>145</v>
      </c>
      <c r="T105" s="51" t="s">
        <v>145</v>
      </c>
      <c r="U105" s="53" t="s">
        <v>145</v>
      </c>
      <c r="V105" s="54" t="s">
        <v>145</v>
      </c>
      <c r="W105" s="49" t="s">
        <v>145</v>
      </c>
      <c r="X105" s="21" t="s">
        <v>145</v>
      </c>
      <c r="Y105" s="50" t="s">
        <v>145</v>
      </c>
      <c r="Z105" s="51" t="s">
        <v>145</v>
      </c>
      <c r="AA105" s="53" t="s">
        <v>145</v>
      </c>
      <c r="AB105" s="48" t="s">
        <v>145</v>
      </c>
    </row>
    <row r="106" spans="1:28" outlineLevel="2" x14ac:dyDescent="0.25">
      <c r="A106" s="36" t="s">
        <v>415</v>
      </c>
      <c r="B106" s="46" t="s">
        <v>46</v>
      </c>
      <c r="C106" s="37">
        <v>25535</v>
      </c>
      <c r="D106" s="47">
        <v>4000</v>
      </c>
      <c r="E106" s="48">
        <v>20</v>
      </c>
      <c r="F106" s="49">
        <v>10</v>
      </c>
      <c r="G106" s="50">
        <v>2</v>
      </c>
      <c r="H106" s="51">
        <v>800</v>
      </c>
      <c r="I106" s="48">
        <v>10</v>
      </c>
      <c r="J106" s="49" t="s">
        <v>145</v>
      </c>
      <c r="K106" s="50" t="s">
        <v>145</v>
      </c>
      <c r="L106" s="51">
        <v>1000</v>
      </c>
      <c r="M106" s="48">
        <v>10</v>
      </c>
      <c r="N106" s="49">
        <v>1500</v>
      </c>
      <c r="O106" s="50">
        <v>20</v>
      </c>
      <c r="P106" s="51">
        <v>600</v>
      </c>
      <c r="Q106" s="48">
        <v>3</v>
      </c>
      <c r="R106" s="49">
        <v>1000</v>
      </c>
      <c r="S106" s="52">
        <v>5</v>
      </c>
      <c r="T106" s="51" t="s">
        <v>145</v>
      </c>
      <c r="U106" s="53" t="s">
        <v>145</v>
      </c>
      <c r="V106" s="54" t="s">
        <v>145</v>
      </c>
      <c r="W106" s="49" t="s">
        <v>145</v>
      </c>
      <c r="X106" s="21" t="s">
        <v>145</v>
      </c>
      <c r="Y106" s="50" t="s">
        <v>145</v>
      </c>
      <c r="Z106" s="51" t="s">
        <v>145</v>
      </c>
      <c r="AA106" s="53" t="s">
        <v>145</v>
      </c>
      <c r="AB106" s="48" t="s">
        <v>145</v>
      </c>
    </row>
    <row r="107" spans="1:28" outlineLevel="2" x14ac:dyDescent="0.25">
      <c r="A107" s="36" t="s">
        <v>415</v>
      </c>
      <c r="B107" s="46" t="s">
        <v>45</v>
      </c>
      <c r="C107" s="37">
        <v>25649</v>
      </c>
      <c r="D107" s="47">
        <v>467</v>
      </c>
      <c r="E107" s="48">
        <v>298</v>
      </c>
      <c r="F107" s="49">
        <v>10</v>
      </c>
      <c r="G107" s="50">
        <v>10</v>
      </c>
      <c r="H107" s="51">
        <v>62</v>
      </c>
      <c r="I107" s="48">
        <v>30</v>
      </c>
      <c r="J107" s="49">
        <v>11</v>
      </c>
      <c r="K107" s="50">
        <v>2</v>
      </c>
      <c r="L107" s="51">
        <v>236</v>
      </c>
      <c r="M107" s="48">
        <v>23</v>
      </c>
      <c r="N107" s="49">
        <v>119</v>
      </c>
      <c r="O107" s="50">
        <v>11</v>
      </c>
      <c r="P107" s="51">
        <v>300</v>
      </c>
      <c r="Q107" s="48">
        <v>100</v>
      </c>
      <c r="R107" s="49">
        <v>30</v>
      </c>
      <c r="S107" s="52">
        <v>2</v>
      </c>
      <c r="T107" s="51" t="s">
        <v>145</v>
      </c>
      <c r="U107" s="53" t="s">
        <v>145</v>
      </c>
      <c r="V107" s="54" t="s">
        <v>145</v>
      </c>
      <c r="W107" s="49" t="s">
        <v>145</v>
      </c>
      <c r="X107" s="21" t="s">
        <v>145</v>
      </c>
      <c r="Y107" s="50" t="s">
        <v>145</v>
      </c>
      <c r="Z107" s="51" t="s">
        <v>145</v>
      </c>
      <c r="AA107" s="53" t="s">
        <v>145</v>
      </c>
      <c r="AB107" s="48" t="s">
        <v>145</v>
      </c>
    </row>
    <row r="108" spans="1:28" outlineLevel="2" x14ac:dyDescent="0.25">
      <c r="A108" s="36" t="s">
        <v>415</v>
      </c>
      <c r="B108" s="46" t="s">
        <v>44</v>
      </c>
      <c r="C108" s="37">
        <v>25743</v>
      </c>
      <c r="D108" s="47">
        <v>440</v>
      </c>
      <c r="E108" s="48">
        <v>10</v>
      </c>
      <c r="F108" s="49">
        <v>10</v>
      </c>
      <c r="G108" s="50" t="s">
        <v>145</v>
      </c>
      <c r="H108" s="51">
        <v>18</v>
      </c>
      <c r="I108" s="48">
        <v>1</v>
      </c>
      <c r="J108" s="49">
        <v>25</v>
      </c>
      <c r="K108" s="50">
        <v>3</v>
      </c>
      <c r="L108" s="51">
        <v>750</v>
      </c>
      <c r="M108" s="48">
        <v>40</v>
      </c>
      <c r="N108" s="49">
        <v>140</v>
      </c>
      <c r="O108" s="50">
        <v>6</v>
      </c>
      <c r="P108" s="51">
        <v>30</v>
      </c>
      <c r="Q108" s="48">
        <v>5</v>
      </c>
      <c r="R108" s="49">
        <v>120</v>
      </c>
      <c r="S108" s="52">
        <v>4</v>
      </c>
      <c r="T108" s="51" t="s">
        <v>367</v>
      </c>
      <c r="U108" s="53">
        <v>5</v>
      </c>
      <c r="V108" s="54">
        <v>1</v>
      </c>
      <c r="W108" s="49" t="s">
        <v>145</v>
      </c>
      <c r="X108" s="21" t="s">
        <v>145</v>
      </c>
      <c r="Y108" s="50" t="s">
        <v>145</v>
      </c>
      <c r="Z108" s="51" t="s">
        <v>145</v>
      </c>
      <c r="AA108" s="53" t="s">
        <v>145</v>
      </c>
      <c r="AB108" s="48" t="s">
        <v>145</v>
      </c>
    </row>
    <row r="109" spans="1:28" outlineLevel="2" x14ac:dyDescent="0.25">
      <c r="A109" s="36" t="s">
        <v>415</v>
      </c>
      <c r="B109" s="46" t="s">
        <v>43</v>
      </c>
      <c r="C109" s="37">
        <v>25805</v>
      </c>
      <c r="D109" s="47">
        <v>187</v>
      </c>
      <c r="E109" s="48">
        <v>80</v>
      </c>
      <c r="F109" s="49">
        <v>10</v>
      </c>
      <c r="G109" s="50">
        <v>5</v>
      </c>
      <c r="H109" s="51">
        <v>32</v>
      </c>
      <c r="I109" s="48">
        <v>15</v>
      </c>
      <c r="J109" s="49" t="s">
        <v>145</v>
      </c>
      <c r="K109" s="50" t="s">
        <v>145</v>
      </c>
      <c r="L109" s="51">
        <v>1920</v>
      </c>
      <c r="M109" s="48">
        <v>6</v>
      </c>
      <c r="N109" s="49">
        <v>160</v>
      </c>
      <c r="O109" s="50">
        <v>16</v>
      </c>
      <c r="P109" s="51">
        <v>2</v>
      </c>
      <c r="Q109" s="48">
        <v>1</v>
      </c>
      <c r="R109" s="49" t="s">
        <v>145</v>
      </c>
      <c r="S109" s="52" t="s">
        <v>145</v>
      </c>
      <c r="T109" s="51" t="s">
        <v>145</v>
      </c>
      <c r="U109" s="53" t="s">
        <v>145</v>
      </c>
      <c r="V109" s="54" t="s">
        <v>145</v>
      </c>
      <c r="W109" s="49" t="s">
        <v>145</v>
      </c>
      <c r="X109" s="21" t="s">
        <v>145</v>
      </c>
      <c r="Y109" s="50" t="s">
        <v>145</v>
      </c>
      <c r="Z109" s="51" t="s">
        <v>145</v>
      </c>
      <c r="AA109" s="53" t="s">
        <v>145</v>
      </c>
      <c r="AB109" s="48" t="s">
        <v>145</v>
      </c>
    </row>
    <row r="110" spans="1:28" ht="15.75" outlineLevel="2" thickBot="1" x14ac:dyDescent="0.3">
      <c r="A110" s="55" t="s">
        <v>415</v>
      </c>
      <c r="B110" s="56" t="s">
        <v>42</v>
      </c>
      <c r="C110" s="57">
        <v>25506</v>
      </c>
      <c r="D110" s="58">
        <v>510</v>
      </c>
      <c r="E110" s="59">
        <v>100</v>
      </c>
      <c r="F110" s="60">
        <v>9</v>
      </c>
      <c r="G110" s="61">
        <v>6</v>
      </c>
      <c r="H110" s="62">
        <v>52</v>
      </c>
      <c r="I110" s="59">
        <v>18</v>
      </c>
      <c r="J110" s="60">
        <v>35</v>
      </c>
      <c r="K110" s="61">
        <v>2</v>
      </c>
      <c r="L110" s="62">
        <v>200</v>
      </c>
      <c r="M110" s="59">
        <v>5</v>
      </c>
      <c r="N110" s="60">
        <v>15</v>
      </c>
      <c r="O110" s="61">
        <v>7</v>
      </c>
      <c r="P110" s="62">
        <v>70</v>
      </c>
      <c r="Q110" s="59">
        <v>2</v>
      </c>
      <c r="R110" s="60">
        <v>20</v>
      </c>
      <c r="S110" s="63">
        <v>5</v>
      </c>
      <c r="T110" s="62" t="s">
        <v>145</v>
      </c>
      <c r="U110" s="64" t="s">
        <v>145</v>
      </c>
      <c r="V110" s="65" t="s">
        <v>145</v>
      </c>
      <c r="W110" s="60" t="s">
        <v>145</v>
      </c>
      <c r="X110" s="29" t="s">
        <v>145</v>
      </c>
      <c r="Y110" s="61" t="s">
        <v>145</v>
      </c>
      <c r="Z110" s="62" t="s">
        <v>365</v>
      </c>
      <c r="AA110" s="64">
        <v>150</v>
      </c>
      <c r="AB110" s="59">
        <v>7</v>
      </c>
    </row>
    <row r="111" spans="1:28" ht="15.75" outlineLevel="1" thickBot="1" x14ac:dyDescent="0.3">
      <c r="A111" s="325" t="s">
        <v>549</v>
      </c>
      <c r="B111" s="326"/>
      <c r="C111" s="327"/>
      <c r="D111" s="328">
        <f t="shared" ref="D111:AB111" si="12">SUBTOTAL(9,D101:D110)</f>
        <v>7794</v>
      </c>
      <c r="E111" s="328">
        <f t="shared" si="12"/>
        <v>905</v>
      </c>
      <c r="F111" s="328">
        <f t="shared" si="12"/>
        <v>169</v>
      </c>
      <c r="G111" s="328">
        <f t="shared" si="12"/>
        <v>98</v>
      </c>
      <c r="H111" s="328">
        <f t="shared" si="12"/>
        <v>1112</v>
      </c>
      <c r="I111" s="328">
        <f t="shared" si="12"/>
        <v>140</v>
      </c>
      <c r="J111" s="328">
        <f t="shared" si="12"/>
        <v>316</v>
      </c>
      <c r="K111" s="328">
        <f t="shared" si="12"/>
        <v>12</v>
      </c>
      <c r="L111" s="328">
        <f t="shared" si="12"/>
        <v>14126</v>
      </c>
      <c r="M111" s="328">
        <f t="shared" si="12"/>
        <v>131</v>
      </c>
      <c r="N111" s="328">
        <f t="shared" si="12"/>
        <v>3224</v>
      </c>
      <c r="O111" s="328">
        <f t="shared" si="12"/>
        <v>153</v>
      </c>
      <c r="P111" s="328">
        <f t="shared" si="12"/>
        <v>1905</v>
      </c>
      <c r="Q111" s="328">
        <f t="shared" si="12"/>
        <v>253</v>
      </c>
      <c r="R111" s="328">
        <f t="shared" si="12"/>
        <v>1352</v>
      </c>
      <c r="S111" s="328">
        <f t="shared" si="12"/>
        <v>30</v>
      </c>
      <c r="T111" s="328">
        <f t="shared" si="12"/>
        <v>0</v>
      </c>
      <c r="U111" s="328">
        <f t="shared" si="12"/>
        <v>52005</v>
      </c>
      <c r="V111" s="328">
        <f t="shared" si="12"/>
        <v>16</v>
      </c>
      <c r="W111" s="328">
        <f t="shared" si="12"/>
        <v>0</v>
      </c>
      <c r="X111" s="328">
        <f t="shared" si="12"/>
        <v>0</v>
      </c>
      <c r="Y111" s="328">
        <f t="shared" si="12"/>
        <v>0</v>
      </c>
      <c r="Z111" s="328">
        <f t="shared" si="12"/>
        <v>0</v>
      </c>
      <c r="AA111" s="328">
        <f t="shared" si="12"/>
        <v>150</v>
      </c>
      <c r="AB111" s="329">
        <f t="shared" si="12"/>
        <v>7</v>
      </c>
    </row>
    <row r="112" spans="1:28" outlineLevel="2" x14ac:dyDescent="0.25">
      <c r="A112" s="38" t="s">
        <v>414</v>
      </c>
      <c r="B112" s="311" t="s">
        <v>41</v>
      </c>
      <c r="C112" s="40">
        <v>25035</v>
      </c>
      <c r="D112" s="312">
        <v>245</v>
      </c>
      <c r="E112" s="313">
        <v>98</v>
      </c>
      <c r="F112" s="314">
        <v>170</v>
      </c>
      <c r="G112" s="315">
        <v>115</v>
      </c>
      <c r="H112" s="316">
        <v>175</v>
      </c>
      <c r="I112" s="313">
        <v>95</v>
      </c>
      <c r="J112" s="314" t="s">
        <v>145</v>
      </c>
      <c r="K112" s="315" t="s">
        <v>145</v>
      </c>
      <c r="L112" s="316" t="s">
        <v>145</v>
      </c>
      <c r="M112" s="313" t="s">
        <v>145</v>
      </c>
      <c r="N112" s="314">
        <v>95</v>
      </c>
      <c r="O112" s="315">
        <v>3</v>
      </c>
      <c r="P112" s="316">
        <v>60</v>
      </c>
      <c r="Q112" s="313">
        <v>3</v>
      </c>
      <c r="R112" s="314" t="s">
        <v>145</v>
      </c>
      <c r="S112" s="317" t="s">
        <v>145</v>
      </c>
      <c r="T112" s="316" t="s">
        <v>145</v>
      </c>
      <c r="U112" s="318" t="s">
        <v>145</v>
      </c>
      <c r="V112" s="319" t="s">
        <v>145</v>
      </c>
      <c r="W112" s="314" t="s">
        <v>145</v>
      </c>
      <c r="X112" s="164" t="s">
        <v>145</v>
      </c>
      <c r="Y112" s="315" t="s">
        <v>145</v>
      </c>
      <c r="Z112" s="316" t="s">
        <v>145</v>
      </c>
      <c r="AA112" s="318" t="s">
        <v>145</v>
      </c>
      <c r="AB112" s="313" t="s">
        <v>145</v>
      </c>
    </row>
    <row r="113" spans="1:28" outlineLevel="2" x14ac:dyDescent="0.25">
      <c r="A113" s="36" t="s">
        <v>414</v>
      </c>
      <c r="B113" s="46" t="s">
        <v>40</v>
      </c>
      <c r="C113" s="37">
        <v>25040</v>
      </c>
      <c r="D113" s="47">
        <v>450</v>
      </c>
      <c r="E113" s="48">
        <v>90</v>
      </c>
      <c r="F113" s="49">
        <v>40</v>
      </c>
      <c r="G113" s="50">
        <v>30</v>
      </c>
      <c r="H113" s="51">
        <v>120</v>
      </c>
      <c r="I113" s="48">
        <v>50</v>
      </c>
      <c r="J113" s="49">
        <v>32</v>
      </c>
      <c r="K113" s="50">
        <v>3</v>
      </c>
      <c r="L113" s="51">
        <v>500</v>
      </c>
      <c r="M113" s="48">
        <v>15</v>
      </c>
      <c r="N113" s="49">
        <v>260</v>
      </c>
      <c r="O113" s="50">
        <v>30</v>
      </c>
      <c r="P113" s="51">
        <v>570</v>
      </c>
      <c r="Q113" s="48">
        <v>10</v>
      </c>
      <c r="R113" s="49">
        <v>200</v>
      </c>
      <c r="S113" s="52">
        <v>15</v>
      </c>
      <c r="T113" s="51" t="s">
        <v>145</v>
      </c>
      <c r="U113" s="53" t="s">
        <v>145</v>
      </c>
      <c r="V113" s="54" t="s">
        <v>145</v>
      </c>
      <c r="W113" s="49" t="s">
        <v>145</v>
      </c>
      <c r="X113" s="21" t="s">
        <v>145</v>
      </c>
      <c r="Y113" s="50" t="s">
        <v>145</v>
      </c>
      <c r="Z113" s="51" t="s">
        <v>145</v>
      </c>
      <c r="AA113" s="53" t="s">
        <v>145</v>
      </c>
      <c r="AB113" s="48" t="s">
        <v>145</v>
      </c>
    </row>
    <row r="114" spans="1:28" outlineLevel="2" x14ac:dyDescent="0.25">
      <c r="A114" s="36" t="s">
        <v>414</v>
      </c>
      <c r="B114" s="46" t="s">
        <v>39</v>
      </c>
      <c r="C114" s="37">
        <v>25599</v>
      </c>
      <c r="D114" s="47">
        <v>700</v>
      </c>
      <c r="E114" s="48">
        <v>150</v>
      </c>
      <c r="F114" s="49">
        <v>500</v>
      </c>
      <c r="G114" s="50">
        <v>200</v>
      </c>
      <c r="H114" s="51">
        <v>90</v>
      </c>
      <c r="I114" s="48">
        <v>40</v>
      </c>
      <c r="J114" s="49" t="s">
        <v>145</v>
      </c>
      <c r="K114" s="50" t="s">
        <v>145</v>
      </c>
      <c r="L114" s="51" t="s">
        <v>145</v>
      </c>
      <c r="M114" s="48" t="s">
        <v>145</v>
      </c>
      <c r="N114" s="49">
        <v>600</v>
      </c>
      <c r="O114" s="50">
        <v>50</v>
      </c>
      <c r="P114" s="51" t="s">
        <v>145</v>
      </c>
      <c r="Q114" s="48" t="s">
        <v>145</v>
      </c>
      <c r="R114" s="49" t="s">
        <v>145</v>
      </c>
      <c r="S114" s="52" t="s">
        <v>145</v>
      </c>
      <c r="T114" s="51" t="s">
        <v>145</v>
      </c>
      <c r="U114" s="53" t="s">
        <v>145</v>
      </c>
      <c r="V114" s="54" t="s">
        <v>145</v>
      </c>
      <c r="W114" s="49" t="s">
        <v>145</v>
      </c>
      <c r="X114" s="21" t="s">
        <v>145</v>
      </c>
      <c r="Y114" s="50" t="s">
        <v>145</v>
      </c>
      <c r="Z114" s="51" t="s">
        <v>145</v>
      </c>
      <c r="AA114" s="53" t="s">
        <v>145</v>
      </c>
      <c r="AB114" s="48" t="s">
        <v>145</v>
      </c>
    </row>
    <row r="115" spans="1:28" outlineLevel="2" x14ac:dyDescent="0.25">
      <c r="A115" s="36" t="s">
        <v>414</v>
      </c>
      <c r="B115" s="46" t="s">
        <v>38</v>
      </c>
      <c r="C115" s="37">
        <v>25123</v>
      </c>
      <c r="D115" s="47">
        <v>275</v>
      </c>
      <c r="E115" s="48">
        <v>83</v>
      </c>
      <c r="F115" s="49">
        <v>10</v>
      </c>
      <c r="G115" s="50">
        <v>7</v>
      </c>
      <c r="H115" s="51">
        <v>250</v>
      </c>
      <c r="I115" s="48">
        <v>20</v>
      </c>
      <c r="J115" s="49">
        <v>15</v>
      </c>
      <c r="K115" s="50">
        <v>1</v>
      </c>
      <c r="L115" s="51">
        <v>2700</v>
      </c>
      <c r="M115" s="48">
        <v>12</v>
      </c>
      <c r="N115" s="49">
        <v>80</v>
      </c>
      <c r="O115" s="50">
        <v>5</v>
      </c>
      <c r="P115" s="51">
        <v>62</v>
      </c>
      <c r="Q115" s="48">
        <v>8</v>
      </c>
      <c r="R115" s="49">
        <v>100</v>
      </c>
      <c r="S115" s="52">
        <v>3</v>
      </c>
      <c r="T115" s="51" t="s">
        <v>145</v>
      </c>
      <c r="U115" s="53" t="s">
        <v>145</v>
      </c>
      <c r="V115" s="54" t="s">
        <v>145</v>
      </c>
      <c r="W115" s="49" t="s">
        <v>145</v>
      </c>
      <c r="X115" s="21" t="s">
        <v>145</v>
      </c>
      <c r="Y115" s="50" t="s">
        <v>145</v>
      </c>
      <c r="Z115" s="51" t="s">
        <v>145</v>
      </c>
      <c r="AA115" s="53" t="s">
        <v>145</v>
      </c>
      <c r="AB115" s="48" t="s">
        <v>145</v>
      </c>
    </row>
    <row r="116" spans="1:28" outlineLevel="2" x14ac:dyDescent="0.25">
      <c r="A116" s="36" t="s">
        <v>414</v>
      </c>
      <c r="B116" s="46" t="s">
        <v>37</v>
      </c>
      <c r="C116" s="37">
        <v>25245</v>
      </c>
      <c r="D116" s="47">
        <v>630</v>
      </c>
      <c r="E116" s="48">
        <v>270</v>
      </c>
      <c r="F116" s="49">
        <v>65</v>
      </c>
      <c r="G116" s="50">
        <v>52</v>
      </c>
      <c r="H116" s="51">
        <v>55</v>
      </c>
      <c r="I116" s="48">
        <v>50</v>
      </c>
      <c r="J116" s="49">
        <v>2</v>
      </c>
      <c r="K116" s="50">
        <v>1</v>
      </c>
      <c r="L116" s="51">
        <v>650</v>
      </c>
      <c r="M116" s="48">
        <v>55</v>
      </c>
      <c r="N116" s="49">
        <v>75</v>
      </c>
      <c r="O116" s="50">
        <v>17</v>
      </c>
      <c r="P116" s="51">
        <v>120</v>
      </c>
      <c r="Q116" s="48">
        <v>11</v>
      </c>
      <c r="R116" s="49">
        <v>70</v>
      </c>
      <c r="S116" s="52">
        <v>5</v>
      </c>
      <c r="T116" s="51" t="s">
        <v>145</v>
      </c>
      <c r="U116" s="53" t="s">
        <v>145</v>
      </c>
      <c r="V116" s="54" t="s">
        <v>145</v>
      </c>
      <c r="W116" s="49" t="s">
        <v>145</v>
      </c>
      <c r="X116" s="21" t="s">
        <v>145</v>
      </c>
      <c r="Y116" s="50" t="s">
        <v>145</v>
      </c>
      <c r="Z116" s="51" t="s">
        <v>145</v>
      </c>
      <c r="AA116" s="53" t="s">
        <v>145</v>
      </c>
      <c r="AB116" s="48" t="s">
        <v>145</v>
      </c>
    </row>
    <row r="117" spans="1:28" outlineLevel="2" x14ac:dyDescent="0.25">
      <c r="A117" s="36" t="s">
        <v>414</v>
      </c>
      <c r="B117" s="46" t="s">
        <v>36</v>
      </c>
      <c r="C117" s="37">
        <v>25386</v>
      </c>
      <c r="D117" s="47">
        <v>517</v>
      </c>
      <c r="E117" s="48">
        <v>135</v>
      </c>
      <c r="F117" s="49">
        <v>220</v>
      </c>
      <c r="G117" s="50">
        <v>45</v>
      </c>
      <c r="H117" s="51">
        <v>205</v>
      </c>
      <c r="I117" s="48">
        <v>21</v>
      </c>
      <c r="J117" s="49">
        <v>8</v>
      </c>
      <c r="K117" s="50">
        <v>3</v>
      </c>
      <c r="L117" s="51">
        <v>160</v>
      </c>
      <c r="M117" s="48">
        <v>12</v>
      </c>
      <c r="N117" s="49">
        <v>380</v>
      </c>
      <c r="O117" s="50">
        <v>16</v>
      </c>
      <c r="P117" s="51">
        <v>450</v>
      </c>
      <c r="Q117" s="48">
        <v>18</v>
      </c>
      <c r="R117" s="49" t="s">
        <v>145</v>
      </c>
      <c r="S117" s="52" t="s">
        <v>145</v>
      </c>
      <c r="T117" s="51" t="s">
        <v>145</v>
      </c>
      <c r="U117" s="53" t="s">
        <v>145</v>
      </c>
      <c r="V117" s="54" t="s">
        <v>145</v>
      </c>
      <c r="W117" s="49" t="s">
        <v>145</v>
      </c>
      <c r="X117" s="21" t="s">
        <v>145</v>
      </c>
      <c r="Y117" s="50" t="s">
        <v>145</v>
      </c>
      <c r="Z117" s="51" t="s">
        <v>145</v>
      </c>
      <c r="AA117" s="53" t="s">
        <v>145</v>
      </c>
      <c r="AB117" s="48" t="s">
        <v>145</v>
      </c>
    </row>
    <row r="118" spans="1:28" outlineLevel="2" x14ac:dyDescent="0.25">
      <c r="A118" s="36" t="s">
        <v>414</v>
      </c>
      <c r="B118" s="46" t="s">
        <v>35</v>
      </c>
      <c r="C118" s="37">
        <v>25596</v>
      </c>
      <c r="D118" s="47">
        <v>800</v>
      </c>
      <c r="E118" s="48">
        <v>80</v>
      </c>
      <c r="F118" s="49">
        <v>500</v>
      </c>
      <c r="G118" s="50">
        <v>20</v>
      </c>
      <c r="H118" s="51">
        <v>2000</v>
      </c>
      <c r="I118" s="48">
        <v>400</v>
      </c>
      <c r="J118" s="49" t="s">
        <v>145</v>
      </c>
      <c r="K118" s="50" t="s">
        <v>145</v>
      </c>
      <c r="L118" s="51">
        <v>1200</v>
      </c>
      <c r="M118" s="48">
        <v>80</v>
      </c>
      <c r="N118" s="49">
        <v>750</v>
      </c>
      <c r="O118" s="50">
        <v>75</v>
      </c>
      <c r="P118" s="51">
        <v>600</v>
      </c>
      <c r="Q118" s="48">
        <v>20</v>
      </c>
      <c r="R118" s="49" t="s">
        <v>145</v>
      </c>
      <c r="S118" s="52" t="s">
        <v>145</v>
      </c>
      <c r="T118" s="51" t="s">
        <v>145</v>
      </c>
      <c r="U118" s="53" t="s">
        <v>145</v>
      </c>
      <c r="V118" s="54" t="s">
        <v>145</v>
      </c>
      <c r="W118" s="49" t="s">
        <v>145</v>
      </c>
      <c r="X118" s="21" t="s">
        <v>145</v>
      </c>
      <c r="Y118" s="50" t="s">
        <v>145</v>
      </c>
      <c r="Z118" s="51" t="s">
        <v>145</v>
      </c>
      <c r="AA118" s="53" t="s">
        <v>145</v>
      </c>
      <c r="AB118" s="48" t="s">
        <v>145</v>
      </c>
    </row>
    <row r="119" spans="1:28" outlineLevel="2" x14ac:dyDescent="0.25">
      <c r="A119" s="36" t="s">
        <v>414</v>
      </c>
      <c r="B119" s="46" t="s">
        <v>34</v>
      </c>
      <c r="C119" s="37">
        <v>25645</v>
      </c>
      <c r="D119" s="47">
        <v>580</v>
      </c>
      <c r="E119" s="48">
        <v>15</v>
      </c>
      <c r="F119" s="49" t="s">
        <v>145</v>
      </c>
      <c r="G119" s="50" t="s">
        <v>145</v>
      </c>
      <c r="H119" s="51" t="s">
        <v>145</v>
      </c>
      <c r="I119" s="48" t="s">
        <v>145</v>
      </c>
      <c r="J119" s="49" t="s">
        <v>145</v>
      </c>
      <c r="K119" s="50" t="s">
        <v>145</v>
      </c>
      <c r="L119" s="51">
        <v>300</v>
      </c>
      <c r="M119" s="48">
        <v>5</v>
      </c>
      <c r="N119" s="49">
        <v>210</v>
      </c>
      <c r="O119" s="50">
        <v>15</v>
      </c>
      <c r="P119" s="51">
        <v>120</v>
      </c>
      <c r="Q119" s="48">
        <v>8</v>
      </c>
      <c r="R119" s="49" t="s">
        <v>145</v>
      </c>
      <c r="S119" s="52" t="s">
        <v>145</v>
      </c>
      <c r="T119" s="51" t="s">
        <v>145</v>
      </c>
      <c r="U119" s="53" t="s">
        <v>145</v>
      </c>
      <c r="V119" s="54" t="s">
        <v>145</v>
      </c>
      <c r="W119" s="49" t="s">
        <v>145</v>
      </c>
      <c r="X119" s="21" t="s">
        <v>145</v>
      </c>
      <c r="Y119" s="50" t="s">
        <v>145</v>
      </c>
      <c r="Z119" s="51" t="s">
        <v>145</v>
      </c>
      <c r="AA119" s="53" t="s">
        <v>145</v>
      </c>
      <c r="AB119" s="48" t="s">
        <v>145</v>
      </c>
    </row>
    <row r="120" spans="1:28" outlineLevel="2" x14ac:dyDescent="0.25">
      <c r="A120" s="36" t="s">
        <v>414</v>
      </c>
      <c r="B120" s="46" t="s">
        <v>33</v>
      </c>
      <c r="C120" s="37">
        <v>25797</v>
      </c>
      <c r="D120" s="47">
        <v>315</v>
      </c>
      <c r="E120" s="48">
        <v>200</v>
      </c>
      <c r="F120" s="49">
        <v>55</v>
      </c>
      <c r="G120" s="50">
        <v>40</v>
      </c>
      <c r="H120" s="51">
        <v>40</v>
      </c>
      <c r="I120" s="48">
        <v>30</v>
      </c>
      <c r="J120" s="49" t="s">
        <v>145</v>
      </c>
      <c r="K120" s="50" t="s">
        <v>145</v>
      </c>
      <c r="L120" s="51">
        <v>2000</v>
      </c>
      <c r="M120" s="48">
        <v>30</v>
      </c>
      <c r="N120" s="49">
        <v>450</v>
      </c>
      <c r="O120" s="50">
        <v>20</v>
      </c>
      <c r="P120" s="51">
        <v>150</v>
      </c>
      <c r="Q120" s="48">
        <v>20</v>
      </c>
      <c r="R120" s="49">
        <v>30</v>
      </c>
      <c r="S120" s="52">
        <v>15</v>
      </c>
      <c r="T120" s="51" t="s">
        <v>145</v>
      </c>
      <c r="U120" s="53" t="s">
        <v>145</v>
      </c>
      <c r="V120" s="54" t="s">
        <v>145</v>
      </c>
      <c r="W120" s="49" t="s">
        <v>145</v>
      </c>
      <c r="X120" s="21" t="s">
        <v>145</v>
      </c>
      <c r="Y120" s="50" t="s">
        <v>145</v>
      </c>
      <c r="Z120" s="51" t="s">
        <v>145</v>
      </c>
      <c r="AA120" s="53" t="s">
        <v>145</v>
      </c>
      <c r="AB120" s="48" t="s">
        <v>145</v>
      </c>
    </row>
    <row r="121" spans="1:28" ht="15.75" outlineLevel="2" thickBot="1" x14ac:dyDescent="0.3">
      <c r="A121" s="55" t="s">
        <v>414</v>
      </c>
      <c r="B121" s="56" t="s">
        <v>32</v>
      </c>
      <c r="C121" s="57">
        <v>25878</v>
      </c>
      <c r="D121" s="58">
        <v>390</v>
      </c>
      <c r="E121" s="59">
        <v>100</v>
      </c>
      <c r="F121" s="60">
        <v>180</v>
      </c>
      <c r="G121" s="61">
        <v>100</v>
      </c>
      <c r="H121" s="62">
        <v>220</v>
      </c>
      <c r="I121" s="59">
        <v>120</v>
      </c>
      <c r="J121" s="60">
        <v>42</v>
      </c>
      <c r="K121" s="61">
        <v>1</v>
      </c>
      <c r="L121" s="62">
        <v>200</v>
      </c>
      <c r="M121" s="59">
        <v>10</v>
      </c>
      <c r="N121" s="60">
        <v>25</v>
      </c>
      <c r="O121" s="61">
        <v>1</v>
      </c>
      <c r="P121" s="62">
        <v>86</v>
      </c>
      <c r="Q121" s="59">
        <v>5</v>
      </c>
      <c r="R121" s="60" t="s">
        <v>145</v>
      </c>
      <c r="S121" s="63" t="s">
        <v>145</v>
      </c>
      <c r="T121" s="62" t="s">
        <v>145</v>
      </c>
      <c r="U121" s="64" t="s">
        <v>145</v>
      </c>
      <c r="V121" s="65" t="s">
        <v>145</v>
      </c>
      <c r="W121" s="60" t="s">
        <v>145</v>
      </c>
      <c r="X121" s="29" t="s">
        <v>145</v>
      </c>
      <c r="Y121" s="61" t="s">
        <v>145</v>
      </c>
      <c r="Z121" s="62" t="s">
        <v>145</v>
      </c>
      <c r="AA121" s="64" t="s">
        <v>145</v>
      </c>
      <c r="AB121" s="59" t="s">
        <v>145</v>
      </c>
    </row>
    <row r="122" spans="1:28" ht="15.75" outlineLevel="1" thickBot="1" x14ac:dyDescent="0.3">
      <c r="A122" s="325" t="s">
        <v>550</v>
      </c>
      <c r="B122" s="326"/>
      <c r="C122" s="327"/>
      <c r="D122" s="328">
        <f t="shared" ref="D122:AB122" si="13">SUBTOTAL(9,D112:D121)</f>
        <v>4902</v>
      </c>
      <c r="E122" s="328">
        <f t="shared" si="13"/>
        <v>1221</v>
      </c>
      <c r="F122" s="328">
        <f t="shared" si="13"/>
        <v>1740</v>
      </c>
      <c r="G122" s="328">
        <f t="shared" si="13"/>
        <v>609</v>
      </c>
      <c r="H122" s="328">
        <f t="shared" si="13"/>
        <v>3155</v>
      </c>
      <c r="I122" s="328">
        <f t="shared" si="13"/>
        <v>826</v>
      </c>
      <c r="J122" s="328">
        <f t="shared" si="13"/>
        <v>99</v>
      </c>
      <c r="K122" s="328">
        <f t="shared" si="13"/>
        <v>9</v>
      </c>
      <c r="L122" s="328">
        <f t="shared" si="13"/>
        <v>7710</v>
      </c>
      <c r="M122" s="328">
        <f t="shared" si="13"/>
        <v>219</v>
      </c>
      <c r="N122" s="328">
        <f t="shared" si="13"/>
        <v>2925</v>
      </c>
      <c r="O122" s="328">
        <f t="shared" si="13"/>
        <v>232</v>
      </c>
      <c r="P122" s="328">
        <f t="shared" si="13"/>
        <v>2218</v>
      </c>
      <c r="Q122" s="328">
        <f t="shared" si="13"/>
        <v>103</v>
      </c>
      <c r="R122" s="328">
        <f t="shared" si="13"/>
        <v>400</v>
      </c>
      <c r="S122" s="328">
        <f t="shared" si="13"/>
        <v>38</v>
      </c>
      <c r="T122" s="328">
        <f t="shared" si="13"/>
        <v>0</v>
      </c>
      <c r="U122" s="328">
        <f t="shared" si="13"/>
        <v>0</v>
      </c>
      <c r="V122" s="328">
        <f t="shared" si="13"/>
        <v>0</v>
      </c>
      <c r="W122" s="328">
        <f t="shared" si="13"/>
        <v>0</v>
      </c>
      <c r="X122" s="328">
        <f t="shared" si="13"/>
        <v>0</v>
      </c>
      <c r="Y122" s="328">
        <f t="shared" si="13"/>
        <v>0</v>
      </c>
      <c r="Z122" s="328">
        <f t="shared" si="13"/>
        <v>0</v>
      </c>
      <c r="AA122" s="328">
        <f t="shared" si="13"/>
        <v>0</v>
      </c>
      <c r="AB122" s="329">
        <f t="shared" si="13"/>
        <v>0</v>
      </c>
    </row>
    <row r="123" spans="1:28" outlineLevel="2" x14ac:dyDescent="0.25">
      <c r="A123" s="38" t="s">
        <v>23</v>
      </c>
      <c r="B123" s="311" t="s">
        <v>31</v>
      </c>
      <c r="C123" s="40">
        <v>25154</v>
      </c>
      <c r="D123" s="312">
        <v>400</v>
      </c>
      <c r="E123" s="313">
        <v>250</v>
      </c>
      <c r="F123" s="314">
        <v>200</v>
      </c>
      <c r="G123" s="315">
        <v>170</v>
      </c>
      <c r="H123" s="316">
        <v>20</v>
      </c>
      <c r="I123" s="313">
        <v>20</v>
      </c>
      <c r="J123" s="314">
        <v>50</v>
      </c>
      <c r="K123" s="315">
        <v>2</v>
      </c>
      <c r="L123" s="316">
        <v>4000</v>
      </c>
      <c r="M123" s="313">
        <v>100</v>
      </c>
      <c r="N123" s="314">
        <v>6000</v>
      </c>
      <c r="O123" s="315">
        <v>550</v>
      </c>
      <c r="P123" s="316">
        <v>80</v>
      </c>
      <c r="Q123" s="313">
        <v>30</v>
      </c>
      <c r="R123" s="314">
        <v>2500</v>
      </c>
      <c r="S123" s="317">
        <v>200</v>
      </c>
      <c r="T123" s="316" t="s">
        <v>145</v>
      </c>
      <c r="U123" s="318" t="s">
        <v>145</v>
      </c>
      <c r="V123" s="319" t="s">
        <v>145</v>
      </c>
      <c r="W123" s="314" t="s">
        <v>145</v>
      </c>
      <c r="X123" s="164" t="s">
        <v>145</v>
      </c>
      <c r="Y123" s="315" t="s">
        <v>145</v>
      </c>
      <c r="Z123" s="316" t="s">
        <v>145</v>
      </c>
      <c r="AA123" s="318" t="s">
        <v>145</v>
      </c>
      <c r="AB123" s="313" t="s">
        <v>145</v>
      </c>
    </row>
    <row r="124" spans="1:28" outlineLevel="2" x14ac:dyDescent="0.25">
      <c r="A124" s="36" t="s">
        <v>23</v>
      </c>
      <c r="B124" s="46" t="s">
        <v>30</v>
      </c>
      <c r="C124" s="37">
        <v>25224</v>
      </c>
      <c r="D124" s="47">
        <v>50</v>
      </c>
      <c r="E124" s="48">
        <v>5</v>
      </c>
      <c r="F124" s="49">
        <v>20</v>
      </c>
      <c r="G124" s="50">
        <v>5</v>
      </c>
      <c r="H124" s="51" t="s">
        <v>145</v>
      </c>
      <c r="I124" s="48" t="s">
        <v>145</v>
      </c>
      <c r="J124" s="49" t="s">
        <v>145</v>
      </c>
      <c r="K124" s="50" t="s">
        <v>145</v>
      </c>
      <c r="L124" s="51">
        <v>100</v>
      </c>
      <c r="M124" s="48">
        <v>10</v>
      </c>
      <c r="N124" s="49">
        <v>1000</v>
      </c>
      <c r="O124" s="50">
        <v>230</v>
      </c>
      <c r="P124" s="51">
        <v>50</v>
      </c>
      <c r="Q124" s="48">
        <v>15</v>
      </c>
      <c r="R124" s="49" t="s">
        <v>145</v>
      </c>
      <c r="S124" s="52" t="s">
        <v>145</v>
      </c>
      <c r="T124" s="51" t="s">
        <v>145</v>
      </c>
      <c r="U124" s="53" t="s">
        <v>145</v>
      </c>
      <c r="V124" s="54" t="s">
        <v>145</v>
      </c>
      <c r="W124" s="49" t="s">
        <v>145</v>
      </c>
      <c r="X124" s="21" t="s">
        <v>145</v>
      </c>
      <c r="Y124" s="50" t="s">
        <v>145</v>
      </c>
      <c r="Z124" s="51" t="s">
        <v>145</v>
      </c>
      <c r="AA124" s="53" t="s">
        <v>145</v>
      </c>
      <c r="AB124" s="48" t="s">
        <v>145</v>
      </c>
    </row>
    <row r="125" spans="1:28" outlineLevel="2" x14ac:dyDescent="0.25">
      <c r="A125" s="36" t="s">
        <v>23</v>
      </c>
      <c r="B125" s="46" t="s">
        <v>29</v>
      </c>
      <c r="C125" s="37">
        <v>25288</v>
      </c>
      <c r="D125" s="47">
        <v>315</v>
      </c>
      <c r="E125" s="48">
        <v>245</v>
      </c>
      <c r="F125" s="49">
        <v>72</v>
      </c>
      <c r="G125" s="50">
        <v>62</v>
      </c>
      <c r="H125" s="51">
        <v>28</v>
      </c>
      <c r="I125" s="48">
        <v>26</v>
      </c>
      <c r="J125" s="49" t="s">
        <v>145</v>
      </c>
      <c r="K125" s="50" t="s">
        <v>145</v>
      </c>
      <c r="L125" s="51">
        <v>2125</v>
      </c>
      <c r="M125" s="48">
        <v>132</v>
      </c>
      <c r="N125" s="49">
        <v>725</v>
      </c>
      <c r="O125" s="50">
        <v>184</v>
      </c>
      <c r="P125" s="51">
        <v>280</v>
      </c>
      <c r="Q125" s="48">
        <v>102</v>
      </c>
      <c r="R125" s="49">
        <v>290</v>
      </c>
      <c r="S125" s="52">
        <v>39</v>
      </c>
      <c r="T125" s="51" t="s">
        <v>145</v>
      </c>
      <c r="U125" s="53" t="s">
        <v>145</v>
      </c>
      <c r="V125" s="54" t="s">
        <v>145</v>
      </c>
      <c r="W125" s="49" t="s">
        <v>145</v>
      </c>
      <c r="X125" s="21" t="s">
        <v>145</v>
      </c>
      <c r="Y125" s="50" t="s">
        <v>145</v>
      </c>
      <c r="Z125" s="51" t="s">
        <v>145</v>
      </c>
      <c r="AA125" s="53" t="s">
        <v>145</v>
      </c>
      <c r="AB125" s="48" t="s">
        <v>145</v>
      </c>
    </row>
    <row r="126" spans="1:28" outlineLevel="2" x14ac:dyDescent="0.25">
      <c r="A126" s="36" t="s">
        <v>23</v>
      </c>
      <c r="B126" s="46" t="s">
        <v>28</v>
      </c>
      <c r="C126" s="37">
        <v>25317</v>
      </c>
      <c r="D126" s="47">
        <v>500</v>
      </c>
      <c r="E126" s="48">
        <v>300</v>
      </c>
      <c r="F126" s="49">
        <v>300</v>
      </c>
      <c r="G126" s="50">
        <v>300</v>
      </c>
      <c r="H126" s="51">
        <v>80</v>
      </c>
      <c r="I126" s="48">
        <v>75</v>
      </c>
      <c r="J126" s="49">
        <v>10</v>
      </c>
      <c r="K126" s="50">
        <v>1</v>
      </c>
      <c r="L126" s="51">
        <v>2000</v>
      </c>
      <c r="M126" s="48">
        <v>4</v>
      </c>
      <c r="N126" s="49">
        <v>5000</v>
      </c>
      <c r="O126" s="50">
        <v>30</v>
      </c>
      <c r="P126" s="51">
        <v>1500</v>
      </c>
      <c r="Q126" s="48">
        <v>30</v>
      </c>
      <c r="R126" s="49">
        <v>1000</v>
      </c>
      <c r="S126" s="52">
        <v>2</v>
      </c>
      <c r="T126" s="51" t="s">
        <v>145</v>
      </c>
      <c r="U126" s="53" t="s">
        <v>145</v>
      </c>
      <c r="V126" s="54" t="s">
        <v>145</v>
      </c>
      <c r="W126" s="49" t="s">
        <v>145</v>
      </c>
      <c r="X126" s="21" t="s">
        <v>145</v>
      </c>
      <c r="Y126" s="50" t="s">
        <v>145</v>
      </c>
      <c r="Z126" s="51" t="s">
        <v>145</v>
      </c>
      <c r="AA126" s="53" t="s">
        <v>145</v>
      </c>
      <c r="AB126" s="48" t="s">
        <v>145</v>
      </c>
    </row>
    <row r="127" spans="1:28" outlineLevel="2" x14ac:dyDescent="0.25">
      <c r="A127" s="36" t="s">
        <v>23</v>
      </c>
      <c r="B127" s="46" t="s">
        <v>27</v>
      </c>
      <c r="C127" s="37">
        <v>25407</v>
      </c>
      <c r="D127" s="47">
        <v>120</v>
      </c>
      <c r="E127" s="48">
        <v>40</v>
      </c>
      <c r="F127" s="49">
        <v>50</v>
      </c>
      <c r="G127" s="50">
        <v>50</v>
      </c>
      <c r="H127" s="51" t="s">
        <v>145</v>
      </c>
      <c r="I127" s="48" t="s">
        <v>145</v>
      </c>
      <c r="J127" s="49">
        <v>1</v>
      </c>
      <c r="K127" s="50">
        <v>1</v>
      </c>
      <c r="L127" s="51">
        <v>400</v>
      </c>
      <c r="M127" s="48">
        <v>65</v>
      </c>
      <c r="N127" s="49">
        <v>1400</v>
      </c>
      <c r="O127" s="50">
        <v>280</v>
      </c>
      <c r="P127" s="51">
        <v>140</v>
      </c>
      <c r="Q127" s="48">
        <v>60</v>
      </c>
      <c r="R127" s="49">
        <v>70</v>
      </c>
      <c r="S127" s="52">
        <v>12</v>
      </c>
      <c r="T127" s="51" t="s">
        <v>145</v>
      </c>
      <c r="U127" s="53" t="s">
        <v>145</v>
      </c>
      <c r="V127" s="54" t="s">
        <v>145</v>
      </c>
      <c r="W127" s="49" t="s">
        <v>145</v>
      </c>
      <c r="X127" s="21" t="s">
        <v>145</v>
      </c>
      <c r="Y127" s="50" t="s">
        <v>145</v>
      </c>
      <c r="Z127" s="51" t="s">
        <v>145</v>
      </c>
      <c r="AA127" s="53" t="s">
        <v>145</v>
      </c>
      <c r="AB127" s="48" t="s">
        <v>145</v>
      </c>
    </row>
    <row r="128" spans="1:28" outlineLevel="2" x14ac:dyDescent="0.25">
      <c r="A128" s="36" t="s">
        <v>23</v>
      </c>
      <c r="B128" s="46" t="s">
        <v>26</v>
      </c>
      <c r="C128" s="37">
        <v>25745</v>
      </c>
      <c r="D128" s="47">
        <v>219</v>
      </c>
      <c r="E128" s="48">
        <v>39</v>
      </c>
      <c r="F128" s="49">
        <v>50</v>
      </c>
      <c r="G128" s="50">
        <v>17</v>
      </c>
      <c r="H128" s="51">
        <v>30</v>
      </c>
      <c r="I128" s="48">
        <v>25</v>
      </c>
      <c r="J128" s="49">
        <v>10</v>
      </c>
      <c r="K128" s="50">
        <v>1</v>
      </c>
      <c r="L128" s="51">
        <v>6895</v>
      </c>
      <c r="M128" s="48">
        <v>840</v>
      </c>
      <c r="N128" s="49">
        <v>1320</v>
      </c>
      <c r="O128" s="50">
        <v>31</v>
      </c>
      <c r="P128" s="51">
        <v>115</v>
      </c>
      <c r="Q128" s="48">
        <v>32</v>
      </c>
      <c r="R128" s="49">
        <v>1100</v>
      </c>
      <c r="S128" s="52">
        <v>36</v>
      </c>
      <c r="T128" s="51" t="s">
        <v>145</v>
      </c>
      <c r="U128" s="53" t="s">
        <v>145</v>
      </c>
      <c r="V128" s="54" t="s">
        <v>145</v>
      </c>
      <c r="W128" s="49" t="s">
        <v>145</v>
      </c>
      <c r="X128" s="21" t="s">
        <v>145</v>
      </c>
      <c r="Y128" s="50" t="s">
        <v>145</v>
      </c>
      <c r="Z128" s="51" t="s">
        <v>145</v>
      </c>
      <c r="AA128" s="53" t="s">
        <v>145</v>
      </c>
      <c r="AB128" s="48" t="s">
        <v>145</v>
      </c>
    </row>
    <row r="129" spans="1:28" outlineLevel="2" x14ac:dyDescent="0.25">
      <c r="A129" s="36" t="s">
        <v>23</v>
      </c>
      <c r="B129" s="46" t="s">
        <v>1</v>
      </c>
      <c r="C129" s="37">
        <v>25779</v>
      </c>
      <c r="D129" s="47">
        <v>350</v>
      </c>
      <c r="E129" s="48">
        <v>200</v>
      </c>
      <c r="F129" s="49">
        <v>80</v>
      </c>
      <c r="G129" s="50">
        <v>25</v>
      </c>
      <c r="H129" s="51" t="s">
        <v>145</v>
      </c>
      <c r="I129" s="48" t="s">
        <v>145</v>
      </c>
      <c r="J129" s="49" t="s">
        <v>145</v>
      </c>
      <c r="K129" s="50" t="s">
        <v>145</v>
      </c>
      <c r="L129" s="51">
        <v>3000</v>
      </c>
      <c r="M129" s="48">
        <v>600</v>
      </c>
      <c r="N129" s="49">
        <v>1200</v>
      </c>
      <c r="O129" s="50">
        <v>150</v>
      </c>
      <c r="P129" s="51">
        <v>53</v>
      </c>
      <c r="Q129" s="48">
        <v>20</v>
      </c>
      <c r="R129" s="49">
        <v>600</v>
      </c>
      <c r="S129" s="52">
        <v>36</v>
      </c>
      <c r="T129" s="51" t="s">
        <v>145</v>
      </c>
      <c r="U129" s="53" t="s">
        <v>145</v>
      </c>
      <c r="V129" s="54" t="s">
        <v>145</v>
      </c>
      <c r="W129" s="49" t="s">
        <v>145</v>
      </c>
      <c r="X129" s="21" t="s">
        <v>145</v>
      </c>
      <c r="Y129" s="50" t="s">
        <v>145</v>
      </c>
      <c r="Z129" s="51" t="s">
        <v>145</v>
      </c>
      <c r="AA129" s="53" t="s">
        <v>145</v>
      </c>
      <c r="AB129" s="48" t="s">
        <v>145</v>
      </c>
    </row>
    <row r="130" spans="1:28" outlineLevel="2" x14ac:dyDescent="0.25">
      <c r="A130" s="36" t="s">
        <v>23</v>
      </c>
      <c r="B130" s="46" t="s">
        <v>25</v>
      </c>
      <c r="C130" s="37">
        <v>25781</v>
      </c>
      <c r="D130" s="47">
        <v>190</v>
      </c>
      <c r="E130" s="48">
        <v>80</v>
      </c>
      <c r="F130" s="49">
        <v>150</v>
      </c>
      <c r="G130" s="50">
        <v>100</v>
      </c>
      <c r="H130" s="51">
        <v>8</v>
      </c>
      <c r="I130" s="48">
        <v>8</v>
      </c>
      <c r="J130" s="49" t="s">
        <v>145</v>
      </c>
      <c r="K130" s="50" t="s">
        <v>145</v>
      </c>
      <c r="L130" s="51">
        <v>2800</v>
      </c>
      <c r="M130" s="48">
        <v>200</v>
      </c>
      <c r="N130" s="49">
        <v>1000</v>
      </c>
      <c r="O130" s="50">
        <v>200</v>
      </c>
      <c r="P130" s="51">
        <v>40</v>
      </c>
      <c r="Q130" s="48">
        <v>20</v>
      </c>
      <c r="R130" s="49">
        <v>10</v>
      </c>
      <c r="S130" s="52">
        <v>2</v>
      </c>
      <c r="T130" s="51" t="s">
        <v>145</v>
      </c>
      <c r="U130" s="53" t="s">
        <v>145</v>
      </c>
      <c r="V130" s="54" t="s">
        <v>145</v>
      </c>
      <c r="W130" s="49" t="s">
        <v>145</v>
      </c>
      <c r="X130" s="21" t="s">
        <v>145</v>
      </c>
      <c r="Y130" s="50" t="s">
        <v>145</v>
      </c>
      <c r="Z130" s="51" t="s">
        <v>145</v>
      </c>
      <c r="AA130" s="53" t="s">
        <v>145</v>
      </c>
      <c r="AB130" s="48" t="s">
        <v>145</v>
      </c>
    </row>
    <row r="131" spans="1:28" outlineLevel="2" x14ac:dyDescent="0.25">
      <c r="A131" s="36" t="s">
        <v>23</v>
      </c>
      <c r="B131" s="46" t="s">
        <v>24</v>
      </c>
      <c r="C131" s="37">
        <v>25793</v>
      </c>
      <c r="D131" s="47">
        <v>170</v>
      </c>
      <c r="E131" s="48">
        <v>130</v>
      </c>
      <c r="F131" s="49">
        <v>50</v>
      </c>
      <c r="G131" s="50">
        <v>50</v>
      </c>
      <c r="H131" s="51">
        <v>10</v>
      </c>
      <c r="I131" s="48">
        <v>9</v>
      </c>
      <c r="J131" s="49">
        <v>10</v>
      </c>
      <c r="K131" s="50">
        <v>1</v>
      </c>
      <c r="L131" s="51">
        <v>550</v>
      </c>
      <c r="M131" s="48">
        <v>200</v>
      </c>
      <c r="N131" s="49">
        <v>4030</v>
      </c>
      <c r="O131" s="50">
        <v>502</v>
      </c>
      <c r="P131" s="51">
        <v>120</v>
      </c>
      <c r="Q131" s="48">
        <v>35</v>
      </c>
      <c r="R131" s="49">
        <v>55</v>
      </c>
      <c r="S131" s="52">
        <v>2</v>
      </c>
      <c r="T131" s="51" t="s">
        <v>366</v>
      </c>
      <c r="U131" s="53">
        <v>35</v>
      </c>
      <c r="V131" s="54">
        <v>25</v>
      </c>
      <c r="W131" s="49" t="s">
        <v>145</v>
      </c>
      <c r="X131" s="21" t="s">
        <v>145</v>
      </c>
      <c r="Y131" s="50" t="s">
        <v>145</v>
      </c>
      <c r="Z131" s="51" t="s">
        <v>145</v>
      </c>
      <c r="AA131" s="53" t="s">
        <v>145</v>
      </c>
      <c r="AB131" s="48" t="s">
        <v>145</v>
      </c>
    </row>
    <row r="132" spans="1:28" ht="15.75" outlineLevel="2" thickBot="1" x14ac:dyDescent="0.3">
      <c r="A132" s="55" t="s">
        <v>23</v>
      </c>
      <c r="B132" s="56" t="s">
        <v>23</v>
      </c>
      <c r="C132" s="57">
        <v>25843</v>
      </c>
      <c r="D132" s="58">
        <v>365</v>
      </c>
      <c r="E132" s="59">
        <v>251</v>
      </c>
      <c r="F132" s="60">
        <v>227</v>
      </c>
      <c r="G132" s="61">
        <v>110</v>
      </c>
      <c r="H132" s="62">
        <v>49</v>
      </c>
      <c r="I132" s="59">
        <v>15</v>
      </c>
      <c r="J132" s="60">
        <v>2</v>
      </c>
      <c r="K132" s="61">
        <v>1</v>
      </c>
      <c r="L132" s="62">
        <v>3420</v>
      </c>
      <c r="M132" s="59">
        <v>68</v>
      </c>
      <c r="N132" s="60">
        <v>1580</v>
      </c>
      <c r="O132" s="61">
        <v>310</v>
      </c>
      <c r="P132" s="62">
        <v>89</v>
      </c>
      <c r="Q132" s="59">
        <v>15</v>
      </c>
      <c r="R132" s="60">
        <v>55</v>
      </c>
      <c r="S132" s="63">
        <v>2</v>
      </c>
      <c r="T132" s="62" t="s">
        <v>145</v>
      </c>
      <c r="U132" s="64" t="s">
        <v>145</v>
      </c>
      <c r="V132" s="65" t="s">
        <v>145</v>
      </c>
      <c r="W132" s="60" t="s">
        <v>145</v>
      </c>
      <c r="X132" s="29" t="s">
        <v>145</v>
      </c>
      <c r="Y132" s="61" t="s">
        <v>145</v>
      </c>
      <c r="Z132" s="62" t="s">
        <v>145</v>
      </c>
      <c r="AA132" s="64" t="s">
        <v>145</v>
      </c>
      <c r="AB132" s="59" t="s">
        <v>145</v>
      </c>
    </row>
    <row r="133" spans="1:28" ht="15.75" outlineLevel="1" thickBot="1" x14ac:dyDescent="0.3">
      <c r="A133" s="325" t="s">
        <v>551</v>
      </c>
      <c r="B133" s="326"/>
      <c r="C133" s="327"/>
      <c r="D133" s="328">
        <f t="shared" ref="D133:AB133" si="14">SUBTOTAL(9,D123:D132)</f>
        <v>2679</v>
      </c>
      <c r="E133" s="328">
        <f t="shared" si="14"/>
        <v>1540</v>
      </c>
      <c r="F133" s="328">
        <f t="shared" si="14"/>
        <v>1199</v>
      </c>
      <c r="G133" s="328">
        <f t="shared" si="14"/>
        <v>889</v>
      </c>
      <c r="H133" s="328">
        <f t="shared" si="14"/>
        <v>225</v>
      </c>
      <c r="I133" s="328">
        <f t="shared" si="14"/>
        <v>178</v>
      </c>
      <c r="J133" s="328">
        <f t="shared" si="14"/>
        <v>83</v>
      </c>
      <c r="K133" s="328">
        <f t="shared" si="14"/>
        <v>7</v>
      </c>
      <c r="L133" s="328">
        <f t="shared" si="14"/>
        <v>25290</v>
      </c>
      <c r="M133" s="328">
        <f t="shared" si="14"/>
        <v>2219</v>
      </c>
      <c r="N133" s="328">
        <f t="shared" si="14"/>
        <v>23255</v>
      </c>
      <c r="O133" s="328">
        <f t="shared" si="14"/>
        <v>2467</v>
      </c>
      <c r="P133" s="328">
        <f t="shared" si="14"/>
        <v>2467</v>
      </c>
      <c r="Q133" s="328">
        <f t="shared" si="14"/>
        <v>359</v>
      </c>
      <c r="R133" s="328">
        <f t="shared" si="14"/>
        <v>5680</v>
      </c>
      <c r="S133" s="328">
        <f t="shared" si="14"/>
        <v>331</v>
      </c>
      <c r="T133" s="328">
        <f t="shared" si="14"/>
        <v>0</v>
      </c>
      <c r="U133" s="328">
        <f t="shared" si="14"/>
        <v>35</v>
      </c>
      <c r="V133" s="328">
        <f t="shared" si="14"/>
        <v>25</v>
      </c>
      <c r="W133" s="328">
        <f t="shared" si="14"/>
        <v>0</v>
      </c>
      <c r="X133" s="328">
        <f t="shared" si="14"/>
        <v>0</v>
      </c>
      <c r="Y133" s="328">
        <f t="shared" si="14"/>
        <v>0</v>
      </c>
      <c r="Z133" s="328">
        <f t="shared" si="14"/>
        <v>0</v>
      </c>
      <c r="AA133" s="328">
        <f t="shared" si="14"/>
        <v>0</v>
      </c>
      <c r="AB133" s="329">
        <f t="shared" si="14"/>
        <v>0</v>
      </c>
    </row>
    <row r="134" spans="1:28" ht="15.75" outlineLevel="1" thickBot="1" x14ac:dyDescent="0.3">
      <c r="A134" s="325" t="s">
        <v>552</v>
      </c>
      <c r="B134" s="326"/>
      <c r="C134" s="327"/>
      <c r="D134" s="328">
        <f t="shared" ref="D134:AB134" si="15">SUBTOTAL(9,D3:D133)</f>
        <v>89444</v>
      </c>
      <c r="E134" s="328">
        <f t="shared" si="15"/>
        <v>27782</v>
      </c>
      <c r="F134" s="328">
        <f t="shared" si="15"/>
        <v>8082</v>
      </c>
      <c r="G134" s="328">
        <f t="shared" si="15"/>
        <v>4722</v>
      </c>
      <c r="H134" s="328">
        <f t="shared" si="15"/>
        <v>26088</v>
      </c>
      <c r="I134" s="328">
        <f t="shared" si="15"/>
        <v>12037</v>
      </c>
      <c r="J134" s="328">
        <f t="shared" si="15"/>
        <v>3730</v>
      </c>
      <c r="K134" s="328">
        <f t="shared" si="15"/>
        <v>187</v>
      </c>
      <c r="L134" s="328">
        <f t="shared" si="15"/>
        <v>73633</v>
      </c>
      <c r="M134" s="328">
        <f t="shared" si="15"/>
        <v>4019</v>
      </c>
      <c r="N134" s="328">
        <f t="shared" si="15"/>
        <v>65501</v>
      </c>
      <c r="O134" s="328">
        <f t="shared" si="15"/>
        <v>7450</v>
      </c>
      <c r="P134" s="328">
        <f t="shared" si="15"/>
        <v>20106</v>
      </c>
      <c r="Q134" s="328">
        <f t="shared" si="15"/>
        <v>2728</v>
      </c>
      <c r="R134" s="328">
        <f t="shared" si="15"/>
        <v>10494</v>
      </c>
      <c r="S134" s="328">
        <f t="shared" si="15"/>
        <v>651</v>
      </c>
      <c r="T134" s="328">
        <f t="shared" si="15"/>
        <v>0</v>
      </c>
      <c r="U134" s="328">
        <f t="shared" si="15"/>
        <v>191365</v>
      </c>
      <c r="V134" s="328">
        <f t="shared" si="15"/>
        <v>214</v>
      </c>
      <c r="W134" s="328">
        <f t="shared" si="15"/>
        <v>0</v>
      </c>
      <c r="X134" s="328">
        <f t="shared" si="15"/>
        <v>136520</v>
      </c>
      <c r="Y134" s="328">
        <f t="shared" si="15"/>
        <v>439</v>
      </c>
      <c r="Z134" s="328">
        <f t="shared" si="15"/>
        <v>0</v>
      </c>
      <c r="AA134" s="328">
        <f t="shared" si="15"/>
        <v>150</v>
      </c>
      <c r="AB134" s="329">
        <f t="shared" si="15"/>
        <v>7</v>
      </c>
    </row>
    <row r="135" spans="1:28" x14ac:dyDescent="0.25">
      <c r="J135" s="130"/>
      <c r="L135" s="130">
        <f>L134/1000</f>
        <v>73.632999999999996</v>
      </c>
      <c r="N135" s="130">
        <f>N134/1000</f>
        <v>65.501000000000005</v>
      </c>
      <c r="P135" s="130">
        <f>P134/1000</f>
        <v>20.106000000000002</v>
      </c>
    </row>
    <row r="136" spans="1:28" x14ac:dyDescent="0.25">
      <c r="J136" s="130"/>
    </row>
    <row r="138" spans="1:28" ht="15.75" x14ac:dyDescent="0.25">
      <c r="D138" s="989"/>
      <c r="E138" s="989"/>
      <c r="F138" s="989"/>
      <c r="G138" s="1139" t="s">
        <v>829</v>
      </c>
      <c r="H138" s="1139"/>
      <c r="I138" s="1139"/>
      <c r="J138" s="1139"/>
    </row>
    <row r="139" spans="1:28" ht="15.75" x14ac:dyDescent="0.25">
      <c r="D139" s="989"/>
      <c r="E139" s="989"/>
      <c r="F139" s="989"/>
      <c r="G139" s="989" t="s">
        <v>830</v>
      </c>
      <c r="H139" s="989" t="s">
        <v>831</v>
      </c>
      <c r="I139" s="989" t="s">
        <v>614</v>
      </c>
      <c r="J139" s="989" t="s">
        <v>615</v>
      </c>
    </row>
    <row r="140" spans="1:28" ht="15.75" x14ac:dyDescent="0.25">
      <c r="D140" s="990"/>
      <c r="E140" s="990"/>
      <c r="F140" s="991" t="s">
        <v>832</v>
      </c>
      <c r="G140" s="990">
        <v>1</v>
      </c>
      <c r="H140" s="992">
        <v>5</v>
      </c>
      <c r="I140" s="992">
        <v>1.2</v>
      </c>
      <c r="J140" s="992">
        <v>1.2</v>
      </c>
    </row>
    <row r="141" spans="1:28" ht="15.75" x14ac:dyDescent="0.25">
      <c r="D141" s="990"/>
      <c r="E141" s="990"/>
      <c r="F141" s="991" t="s">
        <v>833</v>
      </c>
      <c r="G141" s="990">
        <f>J134</f>
        <v>3730</v>
      </c>
      <c r="H141" s="990">
        <f>L134</f>
        <v>73633</v>
      </c>
      <c r="I141" s="990">
        <f>N134</f>
        <v>65501</v>
      </c>
      <c r="J141" s="990">
        <f>P134</f>
        <v>20106</v>
      </c>
    </row>
    <row r="142" spans="1:28" ht="15.75" x14ac:dyDescent="0.25">
      <c r="D142" s="993"/>
      <c r="E142" s="993"/>
      <c r="F142" s="994" t="s">
        <v>834</v>
      </c>
      <c r="G142" s="995">
        <v>0.2</v>
      </c>
      <c r="H142" s="995">
        <v>0.4</v>
      </c>
      <c r="I142" s="995">
        <v>0.3</v>
      </c>
      <c r="J142" s="995">
        <v>0.3</v>
      </c>
    </row>
    <row r="143" spans="1:28" ht="15.75" x14ac:dyDescent="0.25">
      <c r="D143" s="993"/>
      <c r="E143" s="993"/>
      <c r="F143" s="994" t="s">
        <v>835</v>
      </c>
      <c r="G143" s="996">
        <f>G141*G142</f>
        <v>746</v>
      </c>
      <c r="H143" s="996">
        <f t="shared" ref="H143:J143" si="16">H141*H142</f>
        <v>29453.200000000001</v>
      </c>
      <c r="I143" s="996">
        <f t="shared" si="16"/>
        <v>19650.3</v>
      </c>
      <c r="J143" s="996">
        <f t="shared" si="16"/>
        <v>6031.8</v>
      </c>
    </row>
    <row r="144" spans="1:28" ht="15.75" x14ac:dyDescent="0.25">
      <c r="D144" s="997"/>
      <c r="E144" s="997"/>
      <c r="F144" s="998" t="s">
        <v>836</v>
      </c>
      <c r="G144" s="997">
        <f>468</f>
        <v>468</v>
      </c>
      <c r="H144" s="997">
        <v>4</v>
      </c>
      <c r="I144" s="997">
        <v>40</v>
      </c>
      <c r="J144" s="997">
        <v>40</v>
      </c>
    </row>
    <row r="145" spans="4:10" ht="15.75" x14ac:dyDescent="0.25">
      <c r="D145" s="993"/>
      <c r="E145" s="993"/>
      <c r="F145" s="994" t="s">
        <v>837</v>
      </c>
      <c r="G145" s="995">
        <v>0.6</v>
      </c>
      <c r="H145" s="995">
        <v>0.5</v>
      </c>
      <c r="I145" s="995">
        <v>0.5</v>
      </c>
      <c r="J145" s="995">
        <v>0.5</v>
      </c>
    </row>
    <row r="146" spans="4:10" ht="15.75" x14ac:dyDescent="0.25">
      <c r="D146" s="993"/>
      <c r="E146" s="993"/>
      <c r="F146" s="994" t="s">
        <v>838</v>
      </c>
      <c r="G146" s="999">
        <f>G143*G144*G145/1000</f>
        <v>209.4768</v>
      </c>
      <c r="H146" s="999">
        <f t="shared" ref="H146:J146" si="17">H143*H144*H145/1000</f>
        <v>58.906400000000005</v>
      </c>
      <c r="I146" s="999">
        <f t="shared" si="17"/>
        <v>393.00599999999997</v>
      </c>
      <c r="J146" s="999">
        <f t="shared" si="17"/>
        <v>120.636</v>
      </c>
    </row>
  </sheetData>
  <autoFilter ref="A2:AB132" xr:uid="{00000000-0009-0000-0000-000017000000}"/>
  <sortState ref="A3:AB118">
    <sortCondition ref="A3:A118"/>
    <sortCondition ref="B3:B118"/>
  </sortState>
  <mergeCells count="2">
    <mergeCell ref="D1:N1"/>
    <mergeCell ref="G138:J138"/>
  </mergeCells>
  <hyperlinks>
    <hyperlink ref="A1" location="PRESENTACIÓN!A1" display="PRESENTACIÓN!A1" xr:uid="{00000000-0004-0000-1700-000000000000}"/>
  </hyperlink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N149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139" sqref="G139"/>
    </sheetView>
  </sheetViews>
  <sheetFormatPr baseColWidth="10" defaultRowHeight="15" outlineLevelRow="2" x14ac:dyDescent="0.25"/>
  <cols>
    <col min="1" max="1" width="23.85546875" customWidth="1"/>
    <col min="2" max="2" width="21.28515625" customWidth="1"/>
    <col min="3" max="3" width="13.85546875" customWidth="1"/>
    <col min="4" max="4" width="15" customWidth="1"/>
    <col min="5" max="5" width="14.85546875" customWidth="1"/>
    <col min="6" max="6" width="17.85546875" customWidth="1"/>
    <col min="7" max="7" width="15.42578125" customWidth="1"/>
    <col min="8" max="8" width="16.7109375" customWidth="1"/>
    <col min="9" max="9" width="15.5703125" customWidth="1"/>
    <col min="10" max="10" width="15.85546875" customWidth="1"/>
    <col min="11" max="11" width="14.42578125" customWidth="1"/>
    <col min="12" max="12" width="14.85546875" customWidth="1"/>
    <col min="13" max="13" width="15" customWidth="1"/>
    <col min="14" max="14" width="14.140625" customWidth="1"/>
  </cols>
  <sheetData>
    <row r="1" spans="1:14" ht="63.75" customHeight="1" thickBot="1" x14ac:dyDescent="0.3">
      <c r="A1" s="99" t="s">
        <v>490</v>
      </c>
      <c r="D1" s="1093" t="s">
        <v>440</v>
      </c>
      <c r="E1" s="1094"/>
      <c r="F1" s="1094"/>
      <c r="G1" s="1094"/>
      <c r="H1" s="1094"/>
      <c r="I1" s="1094"/>
      <c r="J1" s="1094"/>
      <c r="K1" s="1094"/>
      <c r="L1" s="1094"/>
      <c r="M1" s="1094"/>
      <c r="N1" s="1096"/>
    </row>
    <row r="2" spans="1:14" s="2" customFormat="1" ht="90.75" thickBot="1" x14ac:dyDescent="0.3">
      <c r="A2" s="33" t="s">
        <v>410</v>
      </c>
      <c r="B2" s="34" t="s">
        <v>2</v>
      </c>
      <c r="C2" s="35" t="s">
        <v>411</v>
      </c>
      <c r="D2" s="32" t="s">
        <v>336</v>
      </c>
      <c r="E2" s="9" t="s">
        <v>337</v>
      </c>
      <c r="F2" s="9" t="s">
        <v>338</v>
      </c>
      <c r="G2" s="9" t="s">
        <v>339</v>
      </c>
      <c r="H2" s="11" t="s">
        <v>340</v>
      </c>
      <c r="I2" s="12" t="s">
        <v>341</v>
      </c>
      <c r="J2" s="13" t="s">
        <v>342</v>
      </c>
      <c r="K2" s="13" t="s">
        <v>343</v>
      </c>
      <c r="L2" s="13" t="s">
        <v>344</v>
      </c>
      <c r="M2" s="10" t="s">
        <v>345</v>
      </c>
      <c r="N2" s="31" t="s">
        <v>439</v>
      </c>
    </row>
    <row r="3" spans="1:14" ht="15" customHeight="1" outlineLevel="2" x14ac:dyDescent="0.25">
      <c r="A3" s="38" t="s">
        <v>421</v>
      </c>
      <c r="B3" s="39" t="s">
        <v>126</v>
      </c>
      <c r="C3" s="40">
        <v>25183</v>
      </c>
      <c r="D3" s="22">
        <v>8</v>
      </c>
      <c r="E3" s="14">
        <v>5</v>
      </c>
      <c r="F3" s="14">
        <v>18000</v>
      </c>
      <c r="G3" s="15">
        <f t="shared" ref="G3:G38" si="0">IFERROR(D3*E3*F3,0)</f>
        <v>720000</v>
      </c>
      <c r="H3" s="16">
        <v>7000</v>
      </c>
      <c r="I3" s="17">
        <v>2</v>
      </c>
      <c r="J3" s="17">
        <v>1</v>
      </c>
      <c r="K3" s="17">
        <v>200000</v>
      </c>
      <c r="L3" s="17">
        <f t="shared" ref="L3:L38" si="1">IFERROR(I3*J3*K3,0)</f>
        <v>400000</v>
      </c>
      <c r="M3" s="27">
        <v>8000</v>
      </c>
      <c r="N3" s="41">
        <f t="shared" ref="N3:N38" si="2">M3+L3+G3</f>
        <v>1128000</v>
      </c>
    </row>
    <row r="4" spans="1:14" ht="15" customHeight="1" outlineLevel="2" x14ac:dyDescent="0.25">
      <c r="A4" s="36" t="s">
        <v>421</v>
      </c>
      <c r="B4" s="4" t="s">
        <v>21</v>
      </c>
      <c r="C4" s="37">
        <v>25426</v>
      </c>
      <c r="D4" s="23">
        <v>4</v>
      </c>
      <c r="E4" s="18">
        <v>6</v>
      </c>
      <c r="F4" s="18">
        <v>14000</v>
      </c>
      <c r="G4" s="19">
        <f t="shared" si="0"/>
        <v>336000</v>
      </c>
      <c r="H4" s="20">
        <v>7000</v>
      </c>
      <c r="I4" s="21">
        <v>3</v>
      </c>
      <c r="J4" s="21">
        <v>1</v>
      </c>
      <c r="K4" s="21">
        <v>19000</v>
      </c>
      <c r="L4" s="21">
        <f t="shared" si="1"/>
        <v>57000</v>
      </c>
      <c r="M4" s="28">
        <v>5000</v>
      </c>
      <c r="N4" s="42">
        <f t="shared" si="2"/>
        <v>398000</v>
      </c>
    </row>
    <row r="5" spans="1:14" ht="15" customHeight="1" outlineLevel="2" x14ac:dyDescent="0.25">
      <c r="A5" s="36" t="s">
        <v>421</v>
      </c>
      <c r="B5" s="4" t="s">
        <v>125</v>
      </c>
      <c r="C5" s="37">
        <v>25436</v>
      </c>
      <c r="D5" s="23" t="s">
        <v>145</v>
      </c>
      <c r="E5" s="18" t="s">
        <v>145</v>
      </c>
      <c r="F5" s="18" t="s">
        <v>145</v>
      </c>
      <c r="G5" s="19">
        <f t="shared" si="0"/>
        <v>0</v>
      </c>
      <c r="H5" s="20" t="s">
        <v>145</v>
      </c>
      <c r="I5" s="21">
        <v>3</v>
      </c>
      <c r="J5" s="21">
        <v>1</v>
      </c>
      <c r="K5" s="21">
        <v>30000</v>
      </c>
      <c r="L5" s="21">
        <f t="shared" si="1"/>
        <v>90000</v>
      </c>
      <c r="M5" s="28">
        <v>22000</v>
      </c>
      <c r="N5" s="42">
        <f t="shared" si="2"/>
        <v>112000</v>
      </c>
    </row>
    <row r="6" spans="1:14" ht="15" customHeight="1" outlineLevel="2" x14ac:dyDescent="0.25">
      <c r="A6" s="36" t="s">
        <v>421</v>
      </c>
      <c r="B6" s="4" t="s">
        <v>124</v>
      </c>
      <c r="C6" s="37">
        <v>25736</v>
      </c>
      <c r="D6" s="23">
        <v>5</v>
      </c>
      <c r="E6" s="18">
        <v>4</v>
      </c>
      <c r="F6" s="18">
        <v>367000</v>
      </c>
      <c r="G6" s="19">
        <f t="shared" si="0"/>
        <v>7340000</v>
      </c>
      <c r="H6" s="20">
        <v>4815</v>
      </c>
      <c r="I6" s="21">
        <v>6</v>
      </c>
      <c r="J6" s="21">
        <v>1</v>
      </c>
      <c r="K6" s="21">
        <v>150</v>
      </c>
      <c r="L6" s="21">
        <f t="shared" si="1"/>
        <v>900</v>
      </c>
      <c r="M6" s="28">
        <v>5255</v>
      </c>
      <c r="N6" s="42">
        <f t="shared" si="2"/>
        <v>7346155</v>
      </c>
    </row>
    <row r="7" spans="1:14" ht="15" customHeight="1" outlineLevel="2" x14ac:dyDescent="0.25">
      <c r="A7" s="36" t="s">
        <v>421</v>
      </c>
      <c r="B7" s="4" t="s">
        <v>123</v>
      </c>
      <c r="C7" s="37">
        <v>25772</v>
      </c>
      <c r="D7" s="23">
        <v>6</v>
      </c>
      <c r="E7" s="18">
        <v>5.5</v>
      </c>
      <c r="F7" s="18">
        <v>160000</v>
      </c>
      <c r="G7" s="19">
        <f t="shared" si="0"/>
        <v>5280000</v>
      </c>
      <c r="H7" s="20">
        <v>5000</v>
      </c>
      <c r="I7" s="21">
        <v>2</v>
      </c>
      <c r="J7" s="21">
        <v>1</v>
      </c>
      <c r="K7" s="21">
        <v>30000</v>
      </c>
      <c r="L7" s="21">
        <f t="shared" si="1"/>
        <v>60000</v>
      </c>
      <c r="M7" s="28">
        <v>8500</v>
      </c>
      <c r="N7" s="42">
        <f t="shared" si="2"/>
        <v>5348500</v>
      </c>
    </row>
    <row r="8" spans="1:14" ht="15" customHeight="1" outlineLevel="2" x14ac:dyDescent="0.25">
      <c r="A8" s="36" t="s">
        <v>421</v>
      </c>
      <c r="B8" s="4" t="s">
        <v>122</v>
      </c>
      <c r="C8" s="37">
        <v>25807</v>
      </c>
      <c r="D8" s="23">
        <v>3</v>
      </c>
      <c r="E8" s="18">
        <v>5</v>
      </c>
      <c r="F8" s="18">
        <v>100</v>
      </c>
      <c r="G8" s="19">
        <f t="shared" si="0"/>
        <v>1500</v>
      </c>
      <c r="H8" s="20">
        <v>6000</v>
      </c>
      <c r="I8" s="21">
        <v>6</v>
      </c>
      <c r="J8" s="21">
        <v>1</v>
      </c>
      <c r="K8" s="21">
        <v>2000</v>
      </c>
      <c r="L8" s="21">
        <f t="shared" si="1"/>
        <v>12000</v>
      </c>
      <c r="M8" s="28">
        <v>17000</v>
      </c>
      <c r="N8" s="42">
        <f t="shared" si="2"/>
        <v>30500</v>
      </c>
    </row>
    <row r="9" spans="1:14" ht="15" customHeight="1" outlineLevel="2" x14ac:dyDescent="0.25">
      <c r="A9" s="36" t="s">
        <v>421</v>
      </c>
      <c r="B9" s="4" t="s">
        <v>121</v>
      </c>
      <c r="C9" s="37">
        <v>25873</v>
      </c>
      <c r="D9" s="23">
        <v>4</v>
      </c>
      <c r="E9" s="18">
        <v>4</v>
      </c>
      <c r="F9" s="18">
        <v>48</v>
      </c>
      <c r="G9" s="19">
        <f t="shared" si="0"/>
        <v>768</v>
      </c>
      <c r="H9" s="20">
        <v>7200</v>
      </c>
      <c r="I9" s="21">
        <v>162</v>
      </c>
      <c r="J9" s="21">
        <v>1</v>
      </c>
      <c r="K9" s="21">
        <v>1044</v>
      </c>
      <c r="L9" s="21">
        <f t="shared" si="1"/>
        <v>169128</v>
      </c>
      <c r="M9" s="28">
        <v>22828</v>
      </c>
      <c r="N9" s="42">
        <f t="shared" si="2"/>
        <v>192724</v>
      </c>
    </row>
    <row r="10" spans="1:14" ht="15" customHeight="1" outlineLevel="1" x14ac:dyDescent="0.25">
      <c r="A10" s="181" t="s">
        <v>537</v>
      </c>
      <c r="B10" s="182"/>
      <c r="C10" s="183"/>
      <c r="D10" s="184">
        <f>SUBTOTAL(9,D3:D9)</f>
        <v>30</v>
      </c>
      <c r="E10" s="185"/>
      <c r="F10" s="185">
        <f>SUBTOTAL(9,F3:F9)</f>
        <v>559148</v>
      </c>
      <c r="G10" s="186">
        <f>SUBTOTAL(9,G3:G9)</f>
        <v>13678268</v>
      </c>
      <c r="H10" s="184"/>
      <c r="I10" s="185">
        <f>SUBTOTAL(9,I3:I9)</f>
        <v>184</v>
      </c>
      <c r="J10" s="185"/>
      <c r="K10" s="185">
        <f>SUBTOTAL(9,K3:K9)</f>
        <v>282194</v>
      </c>
      <c r="L10" s="185">
        <f>SUBTOTAL(9,L3:L9)</f>
        <v>789028</v>
      </c>
      <c r="M10" s="187">
        <f>SUBTOTAL(9,M3:M9)</f>
        <v>88583</v>
      </c>
      <c r="N10" s="188">
        <f>SUBTOTAL(9,N3:N9)</f>
        <v>14555879</v>
      </c>
    </row>
    <row r="11" spans="1:14" ht="15" customHeight="1" outlineLevel="2" x14ac:dyDescent="0.25">
      <c r="A11" s="36" t="s">
        <v>412</v>
      </c>
      <c r="B11" s="4" t="s">
        <v>120</v>
      </c>
      <c r="C11" s="37">
        <v>25001</v>
      </c>
      <c r="D11" s="23">
        <v>15</v>
      </c>
      <c r="E11" s="18">
        <v>5</v>
      </c>
      <c r="F11" s="18">
        <v>150</v>
      </c>
      <c r="G11" s="19">
        <f t="shared" si="0"/>
        <v>11250</v>
      </c>
      <c r="H11" s="20">
        <v>5800</v>
      </c>
      <c r="I11" s="21">
        <v>11</v>
      </c>
      <c r="J11" s="21">
        <v>1</v>
      </c>
      <c r="K11" s="21">
        <v>200</v>
      </c>
      <c r="L11" s="21">
        <f t="shared" si="1"/>
        <v>2200</v>
      </c>
      <c r="M11" s="28">
        <v>3600</v>
      </c>
      <c r="N11" s="42">
        <f t="shared" si="2"/>
        <v>17050</v>
      </c>
    </row>
    <row r="12" spans="1:14" ht="15" customHeight="1" outlineLevel="2" x14ac:dyDescent="0.25">
      <c r="A12" s="36" t="s">
        <v>412</v>
      </c>
      <c r="B12" s="4" t="s">
        <v>119</v>
      </c>
      <c r="C12" s="37">
        <v>25307</v>
      </c>
      <c r="D12" s="23">
        <v>35</v>
      </c>
      <c r="E12" s="18">
        <v>4</v>
      </c>
      <c r="F12" s="18">
        <v>5</v>
      </c>
      <c r="G12" s="19">
        <f t="shared" si="0"/>
        <v>700</v>
      </c>
      <c r="H12" s="20">
        <v>4500</v>
      </c>
      <c r="I12" s="21">
        <v>85</v>
      </c>
      <c r="J12" s="21">
        <v>1</v>
      </c>
      <c r="K12" s="21" t="s">
        <v>145</v>
      </c>
      <c r="L12" s="21">
        <f t="shared" si="1"/>
        <v>0</v>
      </c>
      <c r="M12" s="28">
        <v>8300</v>
      </c>
      <c r="N12" s="42">
        <f t="shared" si="2"/>
        <v>9000</v>
      </c>
    </row>
    <row r="13" spans="1:14" ht="15" customHeight="1" outlineLevel="2" x14ac:dyDescent="0.25">
      <c r="A13" s="36" t="s">
        <v>412</v>
      </c>
      <c r="B13" s="4" t="s">
        <v>118</v>
      </c>
      <c r="C13" s="37">
        <v>25324</v>
      </c>
      <c r="D13" s="23" t="s">
        <v>145</v>
      </c>
      <c r="E13" s="18" t="s">
        <v>145</v>
      </c>
      <c r="F13" s="18" t="s">
        <v>145</v>
      </c>
      <c r="G13" s="19">
        <f t="shared" si="0"/>
        <v>0</v>
      </c>
      <c r="H13" s="20">
        <v>2500</v>
      </c>
      <c r="I13" s="21">
        <v>118</v>
      </c>
      <c r="J13" s="21">
        <v>1</v>
      </c>
      <c r="K13" s="21">
        <v>40</v>
      </c>
      <c r="L13" s="21">
        <f t="shared" si="1"/>
        <v>4720</v>
      </c>
      <c r="M13" s="28">
        <v>8845</v>
      </c>
      <c r="N13" s="42">
        <f t="shared" si="2"/>
        <v>13565</v>
      </c>
    </row>
    <row r="14" spans="1:14" ht="15" customHeight="1" outlineLevel="2" x14ac:dyDescent="0.25">
      <c r="A14" s="36" t="s">
        <v>412</v>
      </c>
      <c r="B14" s="4" t="s">
        <v>117</v>
      </c>
      <c r="C14" s="37">
        <v>25368</v>
      </c>
      <c r="D14" s="23">
        <v>18</v>
      </c>
      <c r="E14" s="18">
        <v>6</v>
      </c>
      <c r="F14" s="18">
        <v>200</v>
      </c>
      <c r="G14" s="19">
        <f t="shared" si="0"/>
        <v>21600</v>
      </c>
      <c r="H14" s="20">
        <v>4500</v>
      </c>
      <c r="I14" s="21">
        <v>20</v>
      </c>
      <c r="J14" s="21">
        <v>1</v>
      </c>
      <c r="K14" s="21">
        <v>800</v>
      </c>
      <c r="L14" s="21">
        <f t="shared" si="1"/>
        <v>16000</v>
      </c>
      <c r="M14" s="28">
        <v>23750</v>
      </c>
      <c r="N14" s="42">
        <f t="shared" si="2"/>
        <v>61350</v>
      </c>
    </row>
    <row r="15" spans="1:14" ht="15" customHeight="1" outlineLevel="2" x14ac:dyDescent="0.25">
      <c r="A15" s="36" t="s">
        <v>412</v>
      </c>
      <c r="B15" s="4" t="s">
        <v>116</v>
      </c>
      <c r="C15" s="37">
        <v>25483</v>
      </c>
      <c r="D15" s="23" t="s">
        <v>145</v>
      </c>
      <c r="E15" s="18" t="s">
        <v>145</v>
      </c>
      <c r="F15" s="18" t="s">
        <v>145</v>
      </c>
      <c r="G15" s="19">
        <f t="shared" si="0"/>
        <v>0</v>
      </c>
      <c r="H15" s="20" t="s">
        <v>145</v>
      </c>
      <c r="I15" s="21" t="s">
        <v>145</v>
      </c>
      <c r="J15" s="21" t="s">
        <v>145</v>
      </c>
      <c r="K15" s="21" t="s">
        <v>145</v>
      </c>
      <c r="L15" s="21">
        <f t="shared" si="1"/>
        <v>0</v>
      </c>
      <c r="M15" s="28">
        <v>11345</v>
      </c>
      <c r="N15" s="42">
        <f t="shared" si="2"/>
        <v>11345</v>
      </c>
    </row>
    <row r="16" spans="1:14" ht="15" customHeight="1" outlineLevel="2" x14ac:dyDescent="0.25">
      <c r="A16" s="36" t="s">
        <v>412</v>
      </c>
      <c r="B16" s="4" t="s">
        <v>115</v>
      </c>
      <c r="C16" s="37">
        <v>25488</v>
      </c>
      <c r="D16" s="23">
        <v>3</v>
      </c>
      <c r="E16" s="18">
        <v>5</v>
      </c>
      <c r="F16" s="18">
        <v>160000</v>
      </c>
      <c r="G16" s="19">
        <f t="shared" si="0"/>
        <v>2400000</v>
      </c>
      <c r="H16" s="20">
        <v>7500</v>
      </c>
      <c r="I16" s="21">
        <v>5</v>
      </c>
      <c r="J16" s="21">
        <v>1</v>
      </c>
      <c r="K16" s="21">
        <v>2000</v>
      </c>
      <c r="L16" s="21">
        <f t="shared" si="1"/>
        <v>10000</v>
      </c>
      <c r="M16" s="28">
        <v>9260</v>
      </c>
      <c r="N16" s="42">
        <f t="shared" si="2"/>
        <v>2419260</v>
      </c>
    </row>
    <row r="17" spans="1:14" ht="15" customHeight="1" outlineLevel="2" x14ac:dyDescent="0.25">
      <c r="A17" s="36" t="s">
        <v>412</v>
      </c>
      <c r="B17" s="4" t="s">
        <v>114</v>
      </c>
      <c r="C17" s="37">
        <v>25612</v>
      </c>
      <c r="D17" s="23" t="s">
        <v>145</v>
      </c>
      <c r="E17" s="18" t="s">
        <v>145</v>
      </c>
      <c r="F17" s="18" t="s">
        <v>145</v>
      </c>
      <c r="G17" s="19">
        <f t="shared" si="0"/>
        <v>0</v>
      </c>
      <c r="H17" s="20" t="s">
        <v>145</v>
      </c>
      <c r="I17" s="21">
        <v>1</v>
      </c>
      <c r="J17" s="21">
        <v>1</v>
      </c>
      <c r="K17" s="21">
        <v>4000</v>
      </c>
      <c r="L17" s="21">
        <f t="shared" si="1"/>
        <v>4000</v>
      </c>
      <c r="M17" s="28">
        <v>8000</v>
      </c>
      <c r="N17" s="42">
        <f t="shared" si="2"/>
        <v>12000</v>
      </c>
    </row>
    <row r="18" spans="1:14" ht="15" customHeight="1" outlineLevel="2" x14ac:dyDescent="0.25">
      <c r="A18" s="36" t="s">
        <v>412</v>
      </c>
      <c r="B18" s="4" t="s">
        <v>113</v>
      </c>
      <c r="C18" s="37">
        <v>25815</v>
      </c>
      <c r="D18" s="23" t="s">
        <v>145</v>
      </c>
      <c r="E18" s="18" t="s">
        <v>145</v>
      </c>
      <c r="F18" s="18" t="s">
        <v>145</v>
      </c>
      <c r="G18" s="19">
        <f t="shared" si="0"/>
        <v>0</v>
      </c>
      <c r="H18" s="20" t="s">
        <v>145</v>
      </c>
      <c r="I18" s="21" t="s">
        <v>145</v>
      </c>
      <c r="J18" s="21" t="s">
        <v>145</v>
      </c>
      <c r="K18" s="21" t="s">
        <v>145</v>
      </c>
      <c r="L18" s="21">
        <f t="shared" si="1"/>
        <v>0</v>
      </c>
      <c r="M18" s="28">
        <v>22000</v>
      </c>
      <c r="N18" s="42">
        <f t="shared" si="2"/>
        <v>22000</v>
      </c>
    </row>
    <row r="19" spans="1:14" ht="15" customHeight="1" outlineLevel="1" x14ac:dyDescent="0.25">
      <c r="A19" s="181" t="s">
        <v>538</v>
      </c>
      <c r="B19" s="182"/>
      <c r="C19" s="183"/>
      <c r="D19" s="184">
        <f>SUBTOTAL(9,D11:D18)</f>
        <v>71</v>
      </c>
      <c r="E19" s="185"/>
      <c r="F19" s="185">
        <f>SUBTOTAL(9,F11:F18)</f>
        <v>160355</v>
      </c>
      <c r="G19" s="186">
        <f>SUBTOTAL(9,G11:G18)</f>
        <v>2433550</v>
      </c>
      <c r="H19" s="184"/>
      <c r="I19" s="185">
        <f>SUBTOTAL(9,I11:I18)</f>
        <v>240</v>
      </c>
      <c r="J19" s="185"/>
      <c r="K19" s="185">
        <f>SUBTOTAL(9,K11:K18)</f>
        <v>7040</v>
      </c>
      <c r="L19" s="185">
        <f>SUBTOTAL(9,L11:L18)</f>
        <v>36920</v>
      </c>
      <c r="M19" s="187">
        <f>SUBTOTAL(9,M11:M18)</f>
        <v>95100</v>
      </c>
      <c r="N19" s="188">
        <f>SUBTOTAL(9,N11:N18)</f>
        <v>2565570</v>
      </c>
    </row>
    <row r="20" spans="1:14" ht="15" customHeight="1" outlineLevel="2" x14ac:dyDescent="0.25">
      <c r="A20" s="36" t="s">
        <v>419</v>
      </c>
      <c r="B20" s="4" t="s">
        <v>112</v>
      </c>
      <c r="C20" s="37">
        <v>25148</v>
      </c>
      <c r="D20" s="23">
        <v>14</v>
      </c>
      <c r="E20" s="18">
        <v>6</v>
      </c>
      <c r="F20" s="18">
        <v>50</v>
      </c>
      <c r="G20" s="19">
        <f t="shared" si="0"/>
        <v>4200</v>
      </c>
      <c r="H20" s="20">
        <v>7000</v>
      </c>
      <c r="I20" s="21">
        <v>113</v>
      </c>
      <c r="J20" s="21">
        <v>1</v>
      </c>
      <c r="K20" s="21">
        <v>42</v>
      </c>
      <c r="L20" s="21">
        <f t="shared" si="1"/>
        <v>4746</v>
      </c>
      <c r="M20" s="28">
        <v>68456</v>
      </c>
      <c r="N20" s="42">
        <f t="shared" si="2"/>
        <v>77402</v>
      </c>
    </row>
    <row r="21" spans="1:14" ht="15" customHeight="1" outlineLevel="2" x14ac:dyDescent="0.25">
      <c r="A21" s="36" t="s">
        <v>419</v>
      </c>
      <c r="B21" s="4" t="s">
        <v>111</v>
      </c>
      <c r="C21" s="37">
        <v>25320</v>
      </c>
      <c r="D21" s="23">
        <v>38</v>
      </c>
      <c r="E21" s="18">
        <v>6</v>
      </c>
      <c r="F21" s="18">
        <v>30000</v>
      </c>
      <c r="G21" s="19">
        <f t="shared" si="0"/>
        <v>6840000</v>
      </c>
      <c r="H21" s="20">
        <v>5800</v>
      </c>
      <c r="I21" s="21">
        <v>14</v>
      </c>
      <c r="J21" s="21">
        <v>1</v>
      </c>
      <c r="K21" s="21">
        <v>7000</v>
      </c>
      <c r="L21" s="21">
        <f t="shared" si="1"/>
        <v>98000</v>
      </c>
      <c r="M21" s="28">
        <v>2900</v>
      </c>
      <c r="N21" s="42">
        <f t="shared" si="2"/>
        <v>6940900</v>
      </c>
    </row>
    <row r="22" spans="1:14" ht="15" customHeight="1" outlineLevel="2" x14ac:dyDescent="0.25">
      <c r="A22" s="36" t="s">
        <v>419</v>
      </c>
      <c r="B22" s="4" t="s">
        <v>110</v>
      </c>
      <c r="C22" s="37">
        <v>25572</v>
      </c>
      <c r="D22" s="23" t="s">
        <v>145</v>
      </c>
      <c r="E22" s="18" t="s">
        <v>145</v>
      </c>
      <c r="F22" s="18" t="s">
        <v>145</v>
      </c>
      <c r="G22" s="19">
        <f t="shared" si="0"/>
        <v>0</v>
      </c>
      <c r="H22" s="20">
        <v>8598</v>
      </c>
      <c r="I22" s="21">
        <v>1</v>
      </c>
      <c r="J22" s="21">
        <v>1</v>
      </c>
      <c r="K22" s="21">
        <v>41000</v>
      </c>
      <c r="L22" s="21">
        <f t="shared" si="1"/>
        <v>41000</v>
      </c>
      <c r="M22" s="28">
        <v>9827</v>
      </c>
      <c r="N22" s="42">
        <f t="shared" si="2"/>
        <v>50827</v>
      </c>
    </row>
    <row r="23" spans="1:14" ht="15" customHeight="1" outlineLevel="1" x14ac:dyDescent="0.25">
      <c r="A23" s="181" t="s">
        <v>539</v>
      </c>
      <c r="B23" s="182"/>
      <c r="C23" s="183"/>
      <c r="D23" s="184">
        <f>SUBTOTAL(9,D20:D22)</f>
        <v>52</v>
      </c>
      <c r="E23" s="185"/>
      <c r="F23" s="185">
        <f>SUBTOTAL(9,F20:F22)</f>
        <v>30050</v>
      </c>
      <c r="G23" s="186">
        <f>SUBTOTAL(9,G20:G22)</f>
        <v>6844200</v>
      </c>
      <c r="H23" s="184"/>
      <c r="I23" s="185">
        <f>SUBTOTAL(9,I20:I22)</f>
        <v>128</v>
      </c>
      <c r="J23" s="185"/>
      <c r="K23" s="185">
        <f>SUBTOTAL(9,K20:K22)</f>
        <v>48042</v>
      </c>
      <c r="L23" s="185">
        <f>SUBTOTAL(9,L20:L22)</f>
        <v>143746</v>
      </c>
      <c r="M23" s="187">
        <f>SUBTOTAL(9,M20:M22)</f>
        <v>81183</v>
      </c>
      <c r="N23" s="188">
        <f>SUBTOTAL(9,N20:N22)</f>
        <v>7069129</v>
      </c>
    </row>
    <row r="24" spans="1:14" ht="15" customHeight="1" outlineLevel="2" x14ac:dyDescent="0.25">
      <c r="A24" s="36" t="s">
        <v>413</v>
      </c>
      <c r="B24" s="4" t="s">
        <v>109</v>
      </c>
      <c r="C24" s="37">
        <v>25019</v>
      </c>
      <c r="D24" s="23">
        <v>24</v>
      </c>
      <c r="E24" s="18">
        <v>5</v>
      </c>
      <c r="F24" s="18">
        <v>12000</v>
      </c>
      <c r="G24" s="19">
        <f t="shared" si="0"/>
        <v>1440000</v>
      </c>
      <c r="H24" s="20">
        <v>7200</v>
      </c>
      <c r="I24" s="21">
        <v>4</v>
      </c>
      <c r="J24" s="21">
        <v>1</v>
      </c>
      <c r="K24" s="21">
        <v>2000</v>
      </c>
      <c r="L24" s="21">
        <f t="shared" si="1"/>
        <v>8000</v>
      </c>
      <c r="M24" s="28">
        <v>1200</v>
      </c>
      <c r="N24" s="42">
        <f t="shared" si="2"/>
        <v>1449200</v>
      </c>
    </row>
    <row r="25" spans="1:14" ht="15" customHeight="1" outlineLevel="2" x14ac:dyDescent="0.25">
      <c r="A25" s="36" t="s">
        <v>413</v>
      </c>
      <c r="B25" s="4" t="s">
        <v>108</v>
      </c>
      <c r="C25" s="37">
        <v>25398</v>
      </c>
      <c r="D25" s="23">
        <v>15</v>
      </c>
      <c r="E25" s="18">
        <v>8</v>
      </c>
      <c r="F25" s="18">
        <v>200</v>
      </c>
      <c r="G25" s="19">
        <f t="shared" si="0"/>
        <v>24000</v>
      </c>
      <c r="H25" s="20">
        <v>6600</v>
      </c>
      <c r="I25" s="21">
        <v>2</v>
      </c>
      <c r="J25" s="21">
        <v>1</v>
      </c>
      <c r="K25" s="21">
        <v>200</v>
      </c>
      <c r="L25" s="21">
        <f t="shared" si="1"/>
        <v>400</v>
      </c>
      <c r="M25" s="28">
        <v>6000</v>
      </c>
      <c r="N25" s="42">
        <f t="shared" si="2"/>
        <v>30400</v>
      </c>
    </row>
    <row r="26" spans="1:14" ht="15" customHeight="1" outlineLevel="2" x14ac:dyDescent="0.25">
      <c r="A26" s="36" t="s">
        <v>413</v>
      </c>
      <c r="B26" s="4" t="s">
        <v>107</v>
      </c>
      <c r="C26" s="37">
        <v>25402</v>
      </c>
      <c r="D26" s="23">
        <v>6</v>
      </c>
      <c r="E26" s="18">
        <v>6</v>
      </c>
      <c r="F26" s="18">
        <v>30000</v>
      </c>
      <c r="G26" s="19">
        <f t="shared" si="0"/>
        <v>1080000</v>
      </c>
      <c r="H26" s="20">
        <v>6000</v>
      </c>
      <c r="I26" s="21">
        <v>5</v>
      </c>
      <c r="J26" s="21">
        <v>1</v>
      </c>
      <c r="K26" s="21">
        <v>25000</v>
      </c>
      <c r="L26" s="21">
        <f t="shared" si="1"/>
        <v>125000</v>
      </c>
      <c r="M26" s="28">
        <v>18000</v>
      </c>
      <c r="N26" s="42">
        <f t="shared" si="2"/>
        <v>1223000</v>
      </c>
    </row>
    <row r="27" spans="1:14" ht="15" customHeight="1" outlineLevel="2" x14ac:dyDescent="0.25">
      <c r="A27" s="36" t="s">
        <v>413</v>
      </c>
      <c r="B27" s="4" t="s">
        <v>106</v>
      </c>
      <c r="C27" s="37">
        <v>25489</v>
      </c>
      <c r="D27" s="23">
        <v>1</v>
      </c>
      <c r="E27" s="18">
        <v>5</v>
      </c>
      <c r="F27" s="18">
        <v>5000</v>
      </c>
      <c r="G27" s="19">
        <f t="shared" si="0"/>
        <v>25000</v>
      </c>
      <c r="H27" s="20">
        <v>4000</v>
      </c>
      <c r="I27" s="21">
        <v>70</v>
      </c>
      <c r="J27" s="21">
        <v>1</v>
      </c>
      <c r="K27" s="21">
        <v>5000</v>
      </c>
      <c r="L27" s="21">
        <f t="shared" si="1"/>
        <v>350000</v>
      </c>
      <c r="M27" s="28">
        <v>15000</v>
      </c>
      <c r="N27" s="42">
        <f t="shared" si="2"/>
        <v>390000</v>
      </c>
    </row>
    <row r="28" spans="1:14" ht="15" customHeight="1" outlineLevel="2" x14ac:dyDescent="0.25">
      <c r="A28" s="36" t="s">
        <v>413</v>
      </c>
      <c r="B28" s="4" t="s">
        <v>105</v>
      </c>
      <c r="C28" s="37">
        <v>25491</v>
      </c>
      <c r="D28" s="23">
        <v>1</v>
      </c>
      <c r="E28" s="18">
        <v>6</v>
      </c>
      <c r="F28" s="18">
        <v>70500</v>
      </c>
      <c r="G28" s="19">
        <f t="shared" si="0"/>
        <v>423000</v>
      </c>
      <c r="H28" s="20">
        <v>8400</v>
      </c>
      <c r="I28" s="21">
        <v>1</v>
      </c>
      <c r="J28" s="21">
        <v>1</v>
      </c>
      <c r="K28" s="21">
        <v>500</v>
      </c>
      <c r="L28" s="21">
        <f t="shared" si="1"/>
        <v>500</v>
      </c>
      <c r="M28" s="28">
        <v>9400</v>
      </c>
      <c r="N28" s="42">
        <f t="shared" si="2"/>
        <v>432900</v>
      </c>
    </row>
    <row r="29" spans="1:14" ht="15" customHeight="1" outlineLevel="2" x14ac:dyDescent="0.25">
      <c r="A29" s="36" t="s">
        <v>413</v>
      </c>
      <c r="B29" s="4" t="s">
        <v>104</v>
      </c>
      <c r="C29" s="37">
        <v>25592</v>
      </c>
      <c r="D29" s="23" t="s">
        <v>145</v>
      </c>
      <c r="E29" s="18" t="s">
        <v>145</v>
      </c>
      <c r="F29" s="18" t="s">
        <v>145</v>
      </c>
      <c r="G29" s="19">
        <f t="shared" si="0"/>
        <v>0</v>
      </c>
      <c r="H29" s="20" t="s">
        <v>145</v>
      </c>
      <c r="I29" s="21">
        <v>2</v>
      </c>
      <c r="J29" s="21">
        <v>1</v>
      </c>
      <c r="K29" s="21">
        <v>23000</v>
      </c>
      <c r="L29" s="21">
        <f t="shared" si="1"/>
        <v>46000</v>
      </c>
      <c r="M29" s="28">
        <v>7800</v>
      </c>
      <c r="N29" s="42">
        <f t="shared" si="2"/>
        <v>53800</v>
      </c>
    </row>
    <row r="30" spans="1:14" ht="15" customHeight="1" outlineLevel="2" x14ac:dyDescent="0.25">
      <c r="A30" s="36" t="s">
        <v>413</v>
      </c>
      <c r="B30" s="4" t="s">
        <v>103</v>
      </c>
      <c r="C30" s="37">
        <v>25658</v>
      </c>
      <c r="D30" s="23">
        <v>17</v>
      </c>
      <c r="E30" s="18">
        <v>6</v>
      </c>
      <c r="F30" s="18">
        <v>35058</v>
      </c>
      <c r="G30" s="19">
        <f t="shared" si="0"/>
        <v>3575916</v>
      </c>
      <c r="H30" s="20">
        <v>5400</v>
      </c>
      <c r="I30" s="21">
        <v>6</v>
      </c>
      <c r="J30" s="21">
        <v>1</v>
      </c>
      <c r="K30" s="21">
        <v>33750</v>
      </c>
      <c r="L30" s="21">
        <f t="shared" si="1"/>
        <v>202500</v>
      </c>
      <c r="M30" s="28">
        <v>12000</v>
      </c>
      <c r="N30" s="42">
        <f t="shared" si="2"/>
        <v>3790416</v>
      </c>
    </row>
    <row r="31" spans="1:14" ht="15" customHeight="1" outlineLevel="2" x14ac:dyDescent="0.25">
      <c r="A31" s="36" t="s">
        <v>413</v>
      </c>
      <c r="B31" s="4" t="s">
        <v>102</v>
      </c>
      <c r="C31" s="37">
        <v>25718</v>
      </c>
      <c r="D31" s="23">
        <v>22</v>
      </c>
      <c r="E31" s="18">
        <v>6</v>
      </c>
      <c r="F31" s="18">
        <v>40000</v>
      </c>
      <c r="G31" s="19">
        <f t="shared" si="0"/>
        <v>5280000</v>
      </c>
      <c r="H31" s="20">
        <v>3600</v>
      </c>
      <c r="I31" s="21">
        <v>33</v>
      </c>
      <c r="J31" s="21">
        <v>1</v>
      </c>
      <c r="K31" s="21">
        <v>5000</v>
      </c>
      <c r="L31" s="21">
        <f t="shared" si="1"/>
        <v>165000</v>
      </c>
      <c r="M31" s="28">
        <v>30560</v>
      </c>
      <c r="N31" s="42">
        <f t="shared" si="2"/>
        <v>5475560</v>
      </c>
    </row>
    <row r="32" spans="1:14" ht="15" customHeight="1" outlineLevel="2" x14ac:dyDescent="0.25">
      <c r="A32" s="36" t="s">
        <v>413</v>
      </c>
      <c r="B32" s="4" t="s">
        <v>20</v>
      </c>
      <c r="C32" s="37">
        <v>25777</v>
      </c>
      <c r="D32" s="23">
        <v>1</v>
      </c>
      <c r="E32" s="18">
        <v>6</v>
      </c>
      <c r="F32" s="18">
        <v>6000</v>
      </c>
      <c r="G32" s="19">
        <f t="shared" si="0"/>
        <v>36000</v>
      </c>
      <c r="H32" s="20">
        <v>5000</v>
      </c>
      <c r="I32" s="21">
        <v>1</v>
      </c>
      <c r="J32" s="21">
        <v>1</v>
      </c>
      <c r="K32" s="21">
        <v>300000</v>
      </c>
      <c r="L32" s="21">
        <f t="shared" si="1"/>
        <v>300000</v>
      </c>
      <c r="M32" s="28">
        <v>25000</v>
      </c>
      <c r="N32" s="42">
        <f t="shared" si="2"/>
        <v>361000</v>
      </c>
    </row>
    <row r="33" spans="1:14" ht="15" customHeight="1" outlineLevel="2" x14ac:dyDescent="0.25">
      <c r="A33" s="36" t="s">
        <v>413</v>
      </c>
      <c r="B33" s="4" t="s">
        <v>101</v>
      </c>
      <c r="C33" s="37">
        <v>25851</v>
      </c>
      <c r="D33" s="23">
        <v>3</v>
      </c>
      <c r="E33" s="18">
        <v>3</v>
      </c>
      <c r="F33" s="18">
        <v>350</v>
      </c>
      <c r="G33" s="19">
        <f t="shared" si="0"/>
        <v>3150</v>
      </c>
      <c r="H33" s="20">
        <v>8000</v>
      </c>
      <c r="I33" s="21">
        <v>2</v>
      </c>
      <c r="J33" s="21">
        <v>1</v>
      </c>
      <c r="K33" s="21">
        <v>6500</v>
      </c>
      <c r="L33" s="21">
        <f t="shared" si="1"/>
        <v>13000</v>
      </c>
      <c r="M33" s="28">
        <v>19000</v>
      </c>
      <c r="N33" s="42">
        <f t="shared" si="2"/>
        <v>35150</v>
      </c>
    </row>
    <row r="34" spans="1:14" ht="15" customHeight="1" outlineLevel="2" x14ac:dyDescent="0.25">
      <c r="A34" s="36" t="s">
        <v>413</v>
      </c>
      <c r="B34" s="4" t="s">
        <v>100</v>
      </c>
      <c r="C34" s="37" t="s">
        <v>424</v>
      </c>
      <c r="D34" s="23">
        <v>10</v>
      </c>
      <c r="E34" s="18">
        <v>4</v>
      </c>
      <c r="F34" s="18">
        <v>600</v>
      </c>
      <c r="G34" s="19">
        <f t="shared" si="0"/>
        <v>24000</v>
      </c>
      <c r="H34" s="20" t="s">
        <v>145</v>
      </c>
      <c r="I34" s="21">
        <v>15</v>
      </c>
      <c r="J34" s="21">
        <v>1</v>
      </c>
      <c r="K34" s="21">
        <v>1000</v>
      </c>
      <c r="L34" s="21">
        <f t="shared" si="1"/>
        <v>15000</v>
      </c>
      <c r="M34" s="28">
        <v>26000</v>
      </c>
      <c r="N34" s="42">
        <f t="shared" si="2"/>
        <v>65000</v>
      </c>
    </row>
    <row r="35" spans="1:14" ht="15" customHeight="1" outlineLevel="2" x14ac:dyDescent="0.25">
      <c r="A35" s="36" t="s">
        <v>413</v>
      </c>
      <c r="B35" s="4" t="s">
        <v>99</v>
      </c>
      <c r="C35" s="37">
        <v>25875</v>
      </c>
      <c r="D35" s="23">
        <v>7</v>
      </c>
      <c r="E35" s="18">
        <v>5</v>
      </c>
      <c r="F35" s="18">
        <v>10000</v>
      </c>
      <c r="G35" s="19">
        <f t="shared" si="0"/>
        <v>350000</v>
      </c>
      <c r="H35" s="20">
        <v>7800</v>
      </c>
      <c r="I35" s="21" t="s">
        <v>145</v>
      </c>
      <c r="J35" s="21" t="s">
        <v>145</v>
      </c>
      <c r="K35" s="21" t="s">
        <v>145</v>
      </c>
      <c r="L35" s="21">
        <f t="shared" si="1"/>
        <v>0</v>
      </c>
      <c r="M35" s="28">
        <v>50000</v>
      </c>
      <c r="N35" s="42">
        <f t="shared" si="2"/>
        <v>400000</v>
      </c>
    </row>
    <row r="36" spans="1:14" ht="15" customHeight="1" outlineLevel="1" x14ac:dyDescent="0.25">
      <c r="A36" s="181" t="s">
        <v>540</v>
      </c>
      <c r="B36" s="182"/>
      <c r="C36" s="183"/>
      <c r="D36" s="184">
        <f>SUBTOTAL(9,D24:D35)</f>
        <v>107</v>
      </c>
      <c r="E36" s="185"/>
      <c r="F36" s="185">
        <f>SUBTOTAL(9,F24:F35)</f>
        <v>209708</v>
      </c>
      <c r="G36" s="186">
        <f>SUBTOTAL(9,G24:G35)</f>
        <v>12261066</v>
      </c>
      <c r="H36" s="184"/>
      <c r="I36" s="185">
        <f>SUBTOTAL(9,I24:I35)</f>
        <v>141</v>
      </c>
      <c r="J36" s="185"/>
      <c r="K36" s="185">
        <f>SUBTOTAL(9,K24:K35)</f>
        <v>401950</v>
      </c>
      <c r="L36" s="185">
        <f>SUBTOTAL(9,L24:L35)</f>
        <v>1225400</v>
      </c>
      <c r="M36" s="187">
        <f>SUBTOTAL(9,M24:M35)</f>
        <v>219960</v>
      </c>
      <c r="N36" s="188">
        <f>SUBTOTAL(9,N24:N35)</f>
        <v>13706426</v>
      </c>
    </row>
    <row r="37" spans="1:14" ht="15" customHeight="1" outlineLevel="2" x14ac:dyDescent="0.25">
      <c r="A37" s="36" t="s">
        <v>423</v>
      </c>
      <c r="B37" s="4" t="s">
        <v>19</v>
      </c>
      <c r="C37" s="37">
        <v>25293</v>
      </c>
      <c r="D37" s="23">
        <v>76</v>
      </c>
      <c r="E37" s="18">
        <v>5</v>
      </c>
      <c r="F37" s="18">
        <v>100</v>
      </c>
      <c r="G37" s="19">
        <f t="shared" si="0"/>
        <v>38000</v>
      </c>
      <c r="H37" s="20">
        <v>6000</v>
      </c>
      <c r="I37" s="21">
        <v>18</v>
      </c>
      <c r="J37" s="21">
        <v>1</v>
      </c>
      <c r="K37" s="21">
        <v>100</v>
      </c>
      <c r="L37" s="21">
        <f t="shared" si="1"/>
        <v>1800</v>
      </c>
      <c r="M37" s="28">
        <v>25000</v>
      </c>
      <c r="N37" s="42">
        <f t="shared" si="2"/>
        <v>64800</v>
      </c>
    </row>
    <row r="38" spans="1:14" ht="15" customHeight="1" outlineLevel="2" x14ac:dyDescent="0.25">
      <c r="A38" s="36" t="s">
        <v>423</v>
      </c>
      <c r="B38" s="4" t="s">
        <v>18</v>
      </c>
      <c r="C38" s="37">
        <v>25297</v>
      </c>
      <c r="D38" s="23" t="s">
        <v>145</v>
      </c>
      <c r="E38" s="18" t="s">
        <v>145</v>
      </c>
      <c r="F38" s="18" t="s">
        <v>145</v>
      </c>
      <c r="G38" s="19">
        <f t="shared" si="0"/>
        <v>0</v>
      </c>
      <c r="H38" s="20" t="s">
        <v>145</v>
      </c>
      <c r="I38" s="21" t="s">
        <v>145</v>
      </c>
      <c r="J38" s="21" t="s">
        <v>145</v>
      </c>
      <c r="K38" s="21" t="s">
        <v>145</v>
      </c>
      <c r="L38" s="21">
        <f t="shared" si="1"/>
        <v>0</v>
      </c>
      <c r="M38" s="28">
        <v>15000</v>
      </c>
      <c r="N38" s="42">
        <f t="shared" si="2"/>
        <v>15000</v>
      </c>
    </row>
    <row r="39" spans="1:14" ht="15" customHeight="1" outlineLevel="2" x14ac:dyDescent="0.25">
      <c r="A39" s="36" t="s">
        <v>423</v>
      </c>
      <c r="B39" s="4" t="s">
        <v>98</v>
      </c>
      <c r="C39" s="37">
        <v>25299</v>
      </c>
      <c r="D39" s="23" t="s">
        <v>145</v>
      </c>
      <c r="E39" s="18" t="s">
        <v>145</v>
      </c>
      <c r="F39" s="18" t="s">
        <v>145</v>
      </c>
      <c r="G39" s="19">
        <f t="shared" ref="G39:G74" si="3">IFERROR(D39*E39*F39,0)</f>
        <v>0</v>
      </c>
      <c r="H39" s="20">
        <v>8000</v>
      </c>
      <c r="I39" s="21">
        <v>1</v>
      </c>
      <c r="J39" s="21">
        <v>1</v>
      </c>
      <c r="K39" s="21">
        <v>500</v>
      </c>
      <c r="L39" s="21">
        <f t="shared" ref="L39:L74" si="4">IFERROR(I39*J39*K39,0)</f>
        <v>500</v>
      </c>
      <c r="M39" s="28">
        <v>15000</v>
      </c>
      <c r="N39" s="42">
        <f t="shared" ref="N39:N74" si="5">M39+L39+G39</f>
        <v>15500</v>
      </c>
    </row>
    <row r="40" spans="1:14" ht="15" customHeight="1" outlineLevel="2" x14ac:dyDescent="0.25">
      <c r="A40" s="36" t="s">
        <v>423</v>
      </c>
      <c r="B40" s="4" t="s">
        <v>97</v>
      </c>
      <c r="C40" s="37">
        <v>25322</v>
      </c>
      <c r="D40" s="23">
        <v>5</v>
      </c>
      <c r="E40" s="18">
        <v>7</v>
      </c>
      <c r="F40" s="18">
        <v>74800</v>
      </c>
      <c r="G40" s="19">
        <f t="shared" si="3"/>
        <v>2618000</v>
      </c>
      <c r="H40" s="20">
        <v>6250</v>
      </c>
      <c r="I40" s="21">
        <v>2</v>
      </c>
      <c r="J40" s="21">
        <v>1</v>
      </c>
      <c r="K40" s="21">
        <v>32055</v>
      </c>
      <c r="L40" s="21">
        <f t="shared" si="4"/>
        <v>64110</v>
      </c>
      <c r="M40" s="28">
        <v>9133</v>
      </c>
      <c r="N40" s="42">
        <f t="shared" si="5"/>
        <v>2691243</v>
      </c>
    </row>
    <row r="41" spans="1:14" ht="15" customHeight="1" outlineLevel="2" x14ac:dyDescent="0.25">
      <c r="A41" s="36" t="s">
        <v>423</v>
      </c>
      <c r="B41" s="4" t="s">
        <v>96</v>
      </c>
      <c r="C41" s="37">
        <v>25326</v>
      </c>
      <c r="D41" s="23">
        <v>1</v>
      </c>
      <c r="E41" s="18">
        <v>6</v>
      </c>
      <c r="F41" s="18">
        <v>250</v>
      </c>
      <c r="G41" s="19">
        <f t="shared" si="3"/>
        <v>1500</v>
      </c>
      <c r="H41" s="20">
        <v>6000</v>
      </c>
      <c r="I41" s="21">
        <v>1</v>
      </c>
      <c r="J41" s="21">
        <v>1</v>
      </c>
      <c r="K41" s="21">
        <v>5800</v>
      </c>
      <c r="L41" s="21">
        <f t="shared" si="4"/>
        <v>5800</v>
      </c>
      <c r="M41" s="28">
        <v>2900</v>
      </c>
      <c r="N41" s="42">
        <f t="shared" si="5"/>
        <v>10200</v>
      </c>
    </row>
    <row r="42" spans="1:14" ht="15" customHeight="1" outlineLevel="2" x14ac:dyDescent="0.25">
      <c r="A42" s="36" t="s">
        <v>423</v>
      </c>
      <c r="B42" s="4" t="s">
        <v>95</v>
      </c>
      <c r="C42" s="37">
        <v>25372</v>
      </c>
      <c r="D42" s="23">
        <v>100</v>
      </c>
      <c r="E42" s="18">
        <v>4</v>
      </c>
      <c r="F42" s="18">
        <v>40</v>
      </c>
      <c r="G42" s="19">
        <f t="shared" si="3"/>
        <v>16000</v>
      </c>
      <c r="H42" s="20">
        <v>5000</v>
      </c>
      <c r="I42" s="21">
        <v>10</v>
      </c>
      <c r="J42" s="21">
        <v>1</v>
      </c>
      <c r="K42" s="21">
        <v>700</v>
      </c>
      <c r="L42" s="21">
        <f t="shared" si="4"/>
        <v>7000</v>
      </c>
      <c r="M42" s="28">
        <v>42000</v>
      </c>
      <c r="N42" s="42">
        <f t="shared" si="5"/>
        <v>65000</v>
      </c>
    </row>
    <row r="43" spans="1:14" ht="15" customHeight="1" outlineLevel="2" x14ac:dyDescent="0.25">
      <c r="A43" s="36" t="s">
        <v>423</v>
      </c>
      <c r="B43" s="4" t="s">
        <v>94</v>
      </c>
      <c r="C43" s="37">
        <v>25377</v>
      </c>
      <c r="D43" s="23" t="s">
        <v>145</v>
      </c>
      <c r="E43" s="18" t="s">
        <v>145</v>
      </c>
      <c r="F43" s="18" t="s">
        <v>145</v>
      </c>
      <c r="G43" s="19">
        <f t="shared" si="3"/>
        <v>0</v>
      </c>
      <c r="H43" s="20" t="s">
        <v>145</v>
      </c>
      <c r="I43" s="21">
        <v>50</v>
      </c>
      <c r="J43" s="21">
        <v>1</v>
      </c>
      <c r="K43" s="21">
        <v>150</v>
      </c>
      <c r="L43" s="21">
        <f t="shared" si="4"/>
        <v>7500</v>
      </c>
      <c r="M43" s="28">
        <v>9000</v>
      </c>
      <c r="N43" s="42">
        <f t="shared" si="5"/>
        <v>16500</v>
      </c>
    </row>
    <row r="44" spans="1:14" ht="15" customHeight="1" outlineLevel="2" x14ac:dyDescent="0.25">
      <c r="A44" s="36" t="s">
        <v>423</v>
      </c>
      <c r="B44" s="4" t="s">
        <v>93</v>
      </c>
      <c r="C44" s="37">
        <v>25839</v>
      </c>
      <c r="D44" s="23">
        <v>20</v>
      </c>
      <c r="E44" s="18">
        <v>6</v>
      </c>
      <c r="F44" s="18">
        <v>150</v>
      </c>
      <c r="G44" s="19">
        <f t="shared" si="3"/>
        <v>18000</v>
      </c>
      <c r="H44" s="20">
        <v>4200</v>
      </c>
      <c r="I44" s="21">
        <v>35</v>
      </c>
      <c r="J44" s="21">
        <v>1</v>
      </c>
      <c r="K44" s="21">
        <v>200</v>
      </c>
      <c r="L44" s="21">
        <f t="shared" si="4"/>
        <v>7000</v>
      </c>
      <c r="M44" s="28">
        <v>45000</v>
      </c>
      <c r="N44" s="42">
        <f t="shared" si="5"/>
        <v>70000</v>
      </c>
    </row>
    <row r="45" spans="1:14" ht="15" customHeight="1" outlineLevel="1" x14ac:dyDescent="0.25">
      <c r="A45" s="181" t="s">
        <v>541</v>
      </c>
      <c r="B45" s="182"/>
      <c r="C45" s="183"/>
      <c r="D45" s="184">
        <f>SUBTOTAL(9,D37:D44)</f>
        <v>202</v>
      </c>
      <c r="E45" s="185"/>
      <c r="F45" s="185">
        <f>SUBTOTAL(9,F37:F44)</f>
        <v>75340</v>
      </c>
      <c r="G45" s="186">
        <f>SUBTOTAL(9,G37:G44)</f>
        <v>2691500</v>
      </c>
      <c r="H45" s="184"/>
      <c r="I45" s="185">
        <f>SUBTOTAL(9,I37:I44)</f>
        <v>117</v>
      </c>
      <c r="J45" s="185"/>
      <c r="K45" s="185">
        <f>SUBTOTAL(9,K37:K44)</f>
        <v>39505</v>
      </c>
      <c r="L45" s="185">
        <f>SUBTOTAL(9,L37:L44)</f>
        <v>93710</v>
      </c>
      <c r="M45" s="187">
        <f>SUBTOTAL(9,M37:M44)</f>
        <v>163033</v>
      </c>
      <c r="N45" s="188">
        <f>SUBTOTAL(9,N37:N44)</f>
        <v>2948243</v>
      </c>
    </row>
    <row r="46" spans="1:14" ht="15" customHeight="1" outlineLevel="2" x14ac:dyDescent="0.25">
      <c r="A46" s="36" t="s">
        <v>416</v>
      </c>
      <c r="B46" s="4" t="s">
        <v>92</v>
      </c>
      <c r="C46" s="37">
        <v>25086</v>
      </c>
      <c r="D46" s="23" t="s">
        <v>145</v>
      </c>
      <c r="E46" s="18" t="s">
        <v>145</v>
      </c>
      <c r="F46" s="18" t="s">
        <v>145</v>
      </c>
      <c r="G46" s="19">
        <f t="shared" si="3"/>
        <v>0</v>
      </c>
      <c r="H46" s="20">
        <v>5000</v>
      </c>
      <c r="I46" s="21">
        <v>1</v>
      </c>
      <c r="J46" s="21">
        <v>1</v>
      </c>
      <c r="K46" s="21">
        <v>120</v>
      </c>
      <c r="L46" s="21">
        <f t="shared" si="4"/>
        <v>120</v>
      </c>
      <c r="M46" s="28">
        <v>2930</v>
      </c>
      <c r="N46" s="42">
        <f t="shared" si="5"/>
        <v>3050</v>
      </c>
    </row>
    <row r="47" spans="1:14" ht="15" customHeight="1" outlineLevel="2" x14ac:dyDescent="0.25">
      <c r="A47" s="36" t="s">
        <v>416</v>
      </c>
      <c r="B47" s="4" t="s">
        <v>91</v>
      </c>
      <c r="C47" s="37">
        <v>25095</v>
      </c>
      <c r="D47" s="23">
        <v>40</v>
      </c>
      <c r="E47" s="18">
        <v>5</v>
      </c>
      <c r="F47" s="18">
        <v>50</v>
      </c>
      <c r="G47" s="19">
        <f t="shared" si="3"/>
        <v>10000</v>
      </c>
      <c r="H47" s="20">
        <v>3800</v>
      </c>
      <c r="I47" s="21">
        <v>55</v>
      </c>
      <c r="J47" s="21">
        <v>1</v>
      </c>
      <c r="K47" s="21">
        <v>100</v>
      </c>
      <c r="L47" s="21">
        <f t="shared" si="4"/>
        <v>5500</v>
      </c>
      <c r="M47" s="28">
        <v>8654</v>
      </c>
      <c r="N47" s="42">
        <f t="shared" si="5"/>
        <v>24154</v>
      </c>
    </row>
    <row r="48" spans="1:14" ht="15" customHeight="1" outlineLevel="2" x14ac:dyDescent="0.25">
      <c r="A48" s="36" t="s">
        <v>416</v>
      </c>
      <c r="B48" s="4" t="s">
        <v>90</v>
      </c>
      <c r="C48" s="37">
        <v>25168</v>
      </c>
      <c r="D48" s="23" t="s">
        <v>145</v>
      </c>
      <c r="E48" s="18" t="s">
        <v>145</v>
      </c>
      <c r="F48" s="18" t="s">
        <v>145</v>
      </c>
      <c r="G48" s="19">
        <f t="shared" si="3"/>
        <v>0</v>
      </c>
      <c r="H48" s="20" t="s">
        <v>145</v>
      </c>
      <c r="I48" s="21" t="s">
        <v>145</v>
      </c>
      <c r="J48" s="21" t="s">
        <v>145</v>
      </c>
      <c r="K48" s="21" t="s">
        <v>145</v>
      </c>
      <c r="L48" s="21">
        <f t="shared" si="4"/>
        <v>0</v>
      </c>
      <c r="M48" s="28">
        <v>22000</v>
      </c>
      <c r="N48" s="42">
        <f t="shared" si="5"/>
        <v>22000</v>
      </c>
    </row>
    <row r="49" spans="1:14" ht="15" customHeight="1" outlineLevel="2" x14ac:dyDescent="0.25">
      <c r="A49" s="36" t="s">
        <v>416</v>
      </c>
      <c r="B49" s="4" t="s">
        <v>89</v>
      </c>
      <c r="C49" s="37">
        <v>25328</v>
      </c>
      <c r="D49" s="23">
        <v>27</v>
      </c>
      <c r="E49" s="18">
        <v>5</v>
      </c>
      <c r="F49" s="18">
        <v>595.20000000000005</v>
      </c>
      <c r="G49" s="19">
        <f t="shared" si="3"/>
        <v>80352</v>
      </c>
      <c r="H49" s="20">
        <v>3300</v>
      </c>
      <c r="I49" s="21">
        <v>14</v>
      </c>
      <c r="J49" s="21">
        <v>1</v>
      </c>
      <c r="K49" s="21">
        <v>2.2719999999999998</v>
      </c>
      <c r="L49" s="21">
        <f t="shared" si="4"/>
        <v>31.807999999999996</v>
      </c>
      <c r="M49" s="28">
        <v>11000</v>
      </c>
      <c r="N49" s="42">
        <f t="shared" si="5"/>
        <v>91383.808000000005</v>
      </c>
    </row>
    <row r="50" spans="1:14" ht="15" customHeight="1" outlineLevel="2" x14ac:dyDescent="0.25">
      <c r="A50" s="36" t="s">
        <v>416</v>
      </c>
      <c r="B50" s="4" t="s">
        <v>88</v>
      </c>
      <c r="C50" s="37">
        <v>25580</v>
      </c>
      <c r="D50" s="23" t="s">
        <v>145</v>
      </c>
      <c r="E50" s="18" t="s">
        <v>145</v>
      </c>
      <c r="F50" s="18" t="s">
        <v>145</v>
      </c>
      <c r="G50" s="19">
        <f t="shared" si="3"/>
        <v>0</v>
      </c>
      <c r="H50" s="20">
        <v>7000</v>
      </c>
      <c r="I50" s="21">
        <v>5</v>
      </c>
      <c r="J50" s="21">
        <v>1</v>
      </c>
      <c r="K50" s="21">
        <v>600</v>
      </c>
      <c r="L50" s="21">
        <f t="shared" si="4"/>
        <v>3000</v>
      </c>
      <c r="M50" s="28">
        <v>15000</v>
      </c>
      <c r="N50" s="42">
        <f t="shared" si="5"/>
        <v>18000</v>
      </c>
    </row>
    <row r="51" spans="1:14" ht="15" customHeight="1" outlineLevel="2" x14ac:dyDescent="0.25">
      <c r="A51" s="36" t="s">
        <v>416</v>
      </c>
      <c r="B51" s="4" t="s">
        <v>87</v>
      </c>
      <c r="C51" s="37">
        <v>25662</v>
      </c>
      <c r="D51" s="23">
        <v>240</v>
      </c>
      <c r="E51" s="18">
        <v>4</v>
      </c>
      <c r="F51" s="18">
        <v>100</v>
      </c>
      <c r="G51" s="19">
        <f t="shared" si="3"/>
        <v>96000</v>
      </c>
      <c r="H51" s="20">
        <v>3400</v>
      </c>
      <c r="I51" s="21">
        <v>9</v>
      </c>
      <c r="J51" s="21">
        <v>1</v>
      </c>
      <c r="K51" s="21">
        <v>1980</v>
      </c>
      <c r="L51" s="21">
        <f t="shared" si="4"/>
        <v>17820</v>
      </c>
      <c r="M51" s="28">
        <v>49857</v>
      </c>
      <c r="N51" s="42">
        <f t="shared" si="5"/>
        <v>163677</v>
      </c>
    </row>
    <row r="52" spans="1:14" ht="15" customHeight="1" outlineLevel="2" x14ac:dyDescent="0.25">
      <c r="A52" s="36" t="s">
        <v>416</v>
      </c>
      <c r="B52" s="4" t="s">
        <v>86</v>
      </c>
      <c r="C52" s="37">
        <v>25867</v>
      </c>
      <c r="D52" s="23">
        <v>2</v>
      </c>
      <c r="E52" s="18">
        <v>5</v>
      </c>
      <c r="F52" s="18">
        <v>80</v>
      </c>
      <c r="G52" s="19">
        <f t="shared" si="3"/>
        <v>800</v>
      </c>
      <c r="H52" s="20">
        <v>7000</v>
      </c>
      <c r="I52" s="21">
        <v>1</v>
      </c>
      <c r="J52" s="21">
        <v>1</v>
      </c>
      <c r="K52" s="21">
        <v>60500</v>
      </c>
      <c r="L52" s="21">
        <f t="shared" si="4"/>
        <v>60500</v>
      </c>
      <c r="M52" s="28">
        <v>5200</v>
      </c>
      <c r="N52" s="42">
        <f t="shared" si="5"/>
        <v>66500</v>
      </c>
    </row>
    <row r="53" spans="1:14" ht="15" customHeight="1" outlineLevel="1" x14ac:dyDescent="0.25">
      <c r="A53" s="181" t="s">
        <v>542</v>
      </c>
      <c r="B53" s="182"/>
      <c r="C53" s="183"/>
      <c r="D53" s="184">
        <f>SUBTOTAL(9,D46:D52)</f>
        <v>309</v>
      </c>
      <c r="E53" s="185"/>
      <c r="F53" s="185">
        <f>SUBTOTAL(9,F46:F52)</f>
        <v>825.2</v>
      </c>
      <c r="G53" s="186">
        <f>SUBTOTAL(9,G46:G52)</f>
        <v>187152</v>
      </c>
      <c r="H53" s="184"/>
      <c r="I53" s="185">
        <f>SUBTOTAL(9,I46:I52)</f>
        <v>85</v>
      </c>
      <c r="J53" s="185"/>
      <c r="K53" s="185">
        <f>SUBTOTAL(9,K46:K52)</f>
        <v>63302.271999999997</v>
      </c>
      <c r="L53" s="185">
        <f>SUBTOTAL(9,L46:L52)</f>
        <v>86971.808000000005</v>
      </c>
      <c r="M53" s="187">
        <f>SUBTOTAL(9,M46:M52)</f>
        <v>114641</v>
      </c>
      <c r="N53" s="188">
        <f>SUBTOTAL(9,N46:N52)</f>
        <v>388764.80800000002</v>
      </c>
    </row>
    <row r="54" spans="1:14" ht="15" customHeight="1" outlineLevel="2" x14ac:dyDescent="0.25">
      <c r="A54" s="36" t="s">
        <v>85</v>
      </c>
      <c r="B54" s="4" t="s">
        <v>85</v>
      </c>
      <c r="C54" s="37">
        <v>25438</v>
      </c>
      <c r="D54" s="23">
        <v>4</v>
      </c>
      <c r="E54" s="18">
        <v>6</v>
      </c>
      <c r="F54" s="18">
        <v>500</v>
      </c>
      <c r="G54" s="19">
        <f t="shared" si="3"/>
        <v>12000</v>
      </c>
      <c r="H54" s="20">
        <v>7000</v>
      </c>
      <c r="I54" s="21">
        <v>6</v>
      </c>
      <c r="J54" s="21">
        <v>1</v>
      </c>
      <c r="K54" s="21">
        <v>700</v>
      </c>
      <c r="L54" s="21">
        <f t="shared" si="4"/>
        <v>4200</v>
      </c>
      <c r="M54" s="28">
        <v>2500</v>
      </c>
      <c r="N54" s="42">
        <f t="shared" si="5"/>
        <v>18700</v>
      </c>
    </row>
    <row r="55" spans="1:14" ht="15" customHeight="1" outlineLevel="2" x14ac:dyDescent="0.25">
      <c r="A55" s="36" t="s">
        <v>85</v>
      </c>
      <c r="B55" s="4" t="s">
        <v>84</v>
      </c>
      <c r="C55" s="37">
        <v>25530</v>
      </c>
      <c r="D55" s="23">
        <v>15</v>
      </c>
      <c r="E55" s="18">
        <v>8</v>
      </c>
      <c r="F55" s="18">
        <v>7000</v>
      </c>
      <c r="G55" s="19">
        <f t="shared" si="3"/>
        <v>840000</v>
      </c>
      <c r="H55" s="20">
        <v>6000</v>
      </c>
      <c r="I55" s="21">
        <v>10</v>
      </c>
      <c r="J55" s="21">
        <v>1</v>
      </c>
      <c r="K55" s="21">
        <v>500</v>
      </c>
      <c r="L55" s="21">
        <f t="shared" si="4"/>
        <v>5000</v>
      </c>
      <c r="M55" s="28">
        <v>9000</v>
      </c>
      <c r="N55" s="42">
        <f t="shared" si="5"/>
        <v>854000</v>
      </c>
    </row>
    <row r="56" spans="1:14" ht="15" customHeight="1" outlineLevel="1" x14ac:dyDescent="0.25">
      <c r="A56" s="181" t="s">
        <v>543</v>
      </c>
      <c r="B56" s="182"/>
      <c r="C56" s="183"/>
      <c r="D56" s="184">
        <f>SUBTOTAL(9,D54:D55)</f>
        <v>19</v>
      </c>
      <c r="E56" s="185"/>
      <c r="F56" s="185">
        <f>SUBTOTAL(9,F54:F55)</f>
        <v>7500</v>
      </c>
      <c r="G56" s="186">
        <f>SUBTOTAL(9,G54:G55)</f>
        <v>852000</v>
      </c>
      <c r="H56" s="184"/>
      <c r="I56" s="185">
        <f>SUBTOTAL(9,I54:I55)</f>
        <v>16</v>
      </c>
      <c r="J56" s="185"/>
      <c r="K56" s="185">
        <f>SUBTOTAL(9,K54:K55)</f>
        <v>1200</v>
      </c>
      <c r="L56" s="185">
        <f>SUBTOTAL(9,L54:L55)</f>
        <v>9200</v>
      </c>
      <c r="M56" s="187">
        <f>SUBTOTAL(9,M54:M55)</f>
        <v>11500</v>
      </c>
      <c r="N56" s="188">
        <f>SUBTOTAL(9,N54:N55)</f>
        <v>872700</v>
      </c>
    </row>
    <row r="57" spans="1:14" outlineLevel="2" x14ac:dyDescent="0.25">
      <c r="A57" s="36" t="s">
        <v>420</v>
      </c>
      <c r="B57" s="4" t="s">
        <v>83</v>
      </c>
      <c r="C57" s="37">
        <v>25151</v>
      </c>
      <c r="D57" s="23">
        <v>15</v>
      </c>
      <c r="E57" s="18">
        <v>6</v>
      </c>
      <c r="F57" s="18">
        <v>4000</v>
      </c>
      <c r="G57" s="19">
        <f t="shared" si="3"/>
        <v>360000</v>
      </c>
      <c r="H57" s="20">
        <v>3000</v>
      </c>
      <c r="I57" s="21">
        <v>75</v>
      </c>
      <c r="J57" s="21">
        <v>1</v>
      </c>
      <c r="K57" s="21">
        <v>7000</v>
      </c>
      <c r="L57" s="21">
        <f t="shared" si="4"/>
        <v>525000</v>
      </c>
      <c r="M57" s="28">
        <v>8000</v>
      </c>
      <c r="N57" s="42">
        <f t="shared" si="5"/>
        <v>893000</v>
      </c>
    </row>
    <row r="58" spans="1:14" outlineLevel="2" x14ac:dyDescent="0.25">
      <c r="A58" s="36" t="s">
        <v>420</v>
      </c>
      <c r="B58" s="4" t="s">
        <v>17</v>
      </c>
      <c r="C58" s="37">
        <v>25178</v>
      </c>
      <c r="D58" s="23" t="s">
        <v>145</v>
      </c>
      <c r="E58" s="18" t="s">
        <v>145</v>
      </c>
      <c r="F58" s="18" t="s">
        <v>145</v>
      </c>
      <c r="G58" s="19">
        <f t="shared" si="3"/>
        <v>0</v>
      </c>
      <c r="H58" s="20" t="s">
        <v>145</v>
      </c>
      <c r="I58" s="21">
        <v>5</v>
      </c>
      <c r="J58" s="21">
        <v>1</v>
      </c>
      <c r="K58" s="21">
        <v>3400</v>
      </c>
      <c r="L58" s="21">
        <f t="shared" si="4"/>
        <v>17000</v>
      </c>
      <c r="M58" s="28">
        <v>1200</v>
      </c>
      <c r="N58" s="42">
        <f t="shared" si="5"/>
        <v>18200</v>
      </c>
    </row>
    <row r="59" spans="1:14" outlineLevel="2" x14ac:dyDescent="0.25">
      <c r="A59" s="36" t="s">
        <v>420</v>
      </c>
      <c r="B59" s="4" t="s">
        <v>82</v>
      </c>
      <c r="C59" s="37">
        <v>25181</v>
      </c>
      <c r="D59" s="23">
        <v>4</v>
      </c>
      <c r="E59" s="18">
        <v>8</v>
      </c>
      <c r="F59" s="18">
        <v>62000</v>
      </c>
      <c r="G59" s="19">
        <f t="shared" si="3"/>
        <v>1984000</v>
      </c>
      <c r="H59" s="20" t="s">
        <v>145</v>
      </c>
      <c r="I59" s="21">
        <v>20</v>
      </c>
      <c r="J59" s="21">
        <v>1</v>
      </c>
      <c r="K59" s="21">
        <v>9000</v>
      </c>
      <c r="L59" s="21">
        <f t="shared" si="4"/>
        <v>180000</v>
      </c>
      <c r="M59" s="28">
        <v>29000</v>
      </c>
      <c r="N59" s="42">
        <f t="shared" si="5"/>
        <v>2193000</v>
      </c>
    </row>
    <row r="60" spans="1:14" outlineLevel="2" x14ac:dyDescent="0.25">
      <c r="A60" s="36" t="s">
        <v>420</v>
      </c>
      <c r="B60" s="4" t="s">
        <v>78</v>
      </c>
      <c r="C60" s="37">
        <v>25279</v>
      </c>
      <c r="D60" s="23">
        <v>25</v>
      </c>
      <c r="E60" s="18">
        <v>6</v>
      </c>
      <c r="F60" s="18">
        <v>1145</v>
      </c>
      <c r="G60" s="19">
        <f t="shared" si="3"/>
        <v>171750</v>
      </c>
      <c r="H60" s="20">
        <v>5400</v>
      </c>
      <c r="I60" s="21">
        <v>96</v>
      </c>
      <c r="J60" s="21">
        <v>1</v>
      </c>
      <c r="K60" s="21">
        <v>2100</v>
      </c>
      <c r="L60" s="21">
        <f t="shared" si="4"/>
        <v>201600</v>
      </c>
      <c r="M60" s="28">
        <v>13000</v>
      </c>
      <c r="N60" s="42">
        <f t="shared" si="5"/>
        <v>386350</v>
      </c>
    </row>
    <row r="61" spans="1:14" outlineLevel="2" x14ac:dyDescent="0.25">
      <c r="A61" s="36" t="s">
        <v>420</v>
      </c>
      <c r="B61" s="4" t="s">
        <v>77</v>
      </c>
      <c r="C61" s="37">
        <v>25281</v>
      </c>
      <c r="D61" s="23">
        <v>50</v>
      </c>
      <c r="E61" s="18">
        <v>4</v>
      </c>
      <c r="F61" s="18">
        <v>300</v>
      </c>
      <c r="G61" s="19">
        <f t="shared" si="3"/>
        <v>60000</v>
      </c>
      <c r="H61" s="20">
        <v>4000</v>
      </c>
      <c r="I61" s="21">
        <v>120</v>
      </c>
      <c r="J61" s="21">
        <v>1</v>
      </c>
      <c r="K61" s="21">
        <v>15000</v>
      </c>
      <c r="L61" s="21">
        <f t="shared" si="4"/>
        <v>1800000</v>
      </c>
      <c r="M61" s="28">
        <v>15000</v>
      </c>
      <c r="N61" s="42">
        <f t="shared" si="5"/>
        <v>1875000</v>
      </c>
    </row>
    <row r="62" spans="1:14" outlineLevel="2" x14ac:dyDescent="0.25">
      <c r="A62" s="36" t="s">
        <v>420</v>
      </c>
      <c r="B62" s="4" t="s">
        <v>81</v>
      </c>
      <c r="C62" s="37">
        <v>25335</v>
      </c>
      <c r="D62" s="23">
        <v>2</v>
      </c>
      <c r="E62" s="18">
        <v>6</v>
      </c>
      <c r="F62" s="18">
        <v>400000</v>
      </c>
      <c r="G62" s="19">
        <f t="shared" si="3"/>
        <v>4800000</v>
      </c>
      <c r="H62" s="20">
        <v>3000</v>
      </c>
      <c r="I62" s="21">
        <v>6</v>
      </c>
      <c r="J62" s="21">
        <v>1</v>
      </c>
      <c r="K62" s="21">
        <v>6000</v>
      </c>
      <c r="L62" s="21">
        <f t="shared" si="4"/>
        <v>36000</v>
      </c>
      <c r="M62" s="28">
        <v>6000</v>
      </c>
      <c r="N62" s="42">
        <f t="shared" si="5"/>
        <v>4842000</v>
      </c>
    </row>
    <row r="63" spans="1:14" outlineLevel="2" x14ac:dyDescent="0.25">
      <c r="A63" s="36" t="s">
        <v>420</v>
      </c>
      <c r="B63" s="4" t="s">
        <v>80</v>
      </c>
      <c r="C63" s="37">
        <v>25339</v>
      </c>
      <c r="D63" s="23" t="s">
        <v>145</v>
      </c>
      <c r="E63" s="18" t="s">
        <v>145</v>
      </c>
      <c r="F63" s="18" t="s">
        <v>145</v>
      </c>
      <c r="G63" s="19">
        <f t="shared" si="3"/>
        <v>0</v>
      </c>
      <c r="H63" s="20">
        <v>8000</v>
      </c>
      <c r="I63" s="21">
        <v>5</v>
      </c>
      <c r="J63" s="21">
        <v>1</v>
      </c>
      <c r="K63" s="21">
        <v>50000</v>
      </c>
      <c r="L63" s="21">
        <f t="shared" si="4"/>
        <v>250000</v>
      </c>
      <c r="M63" s="28">
        <v>2750</v>
      </c>
      <c r="N63" s="42">
        <f t="shared" si="5"/>
        <v>252750</v>
      </c>
    </row>
    <row r="64" spans="1:14" outlineLevel="2" x14ac:dyDescent="0.25">
      <c r="A64" s="36" t="s">
        <v>420</v>
      </c>
      <c r="B64" s="4" t="s">
        <v>16</v>
      </c>
      <c r="C64" s="37">
        <v>25594</v>
      </c>
      <c r="D64" s="23">
        <v>10</v>
      </c>
      <c r="E64" s="18">
        <v>5</v>
      </c>
      <c r="F64" s="18">
        <v>10000</v>
      </c>
      <c r="G64" s="19">
        <f t="shared" si="3"/>
        <v>500000</v>
      </c>
      <c r="H64" s="20">
        <v>6500</v>
      </c>
      <c r="I64" s="21">
        <v>3</v>
      </c>
      <c r="J64" s="21">
        <v>1</v>
      </c>
      <c r="K64" s="21">
        <v>7500</v>
      </c>
      <c r="L64" s="21">
        <f t="shared" si="4"/>
        <v>22500</v>
      </c>
      <c r="M64" s="28">
        <v>5000</v>
      </c>
      <c r="N64" s="42">
        <f t="shared" si="5"/>
        <v>527500</v>
      </c>
    </row>
    <row r="65" spans="1:14" outlineLevel="2" x14ac:dyDescent="0.25">
      <c r="A65" s="36" t="s">
        <v>420</v>
      </c>
      <c r="B65" s="4" t="s">
        <v>15</v>
      </c>
      <c r="C65" s="37">
        <v>25841</v>
      </c>
      <c r="D65" s="23">
        <v>60</v>
      </c>
      <c r="E65" s="18">
        <v>6</v>
      </c>
      <c r="F65" s="18">
        <v>4000</v>
      </c>
      <c r="G65" s="19">
        <f t="shared" si="3"/>
        <v>1440000</v>
      </c>
      <c r="H65" s="20">
        <v>7000</v>
      </c>
      <c r="I65" s="21">
        <v>200</v>
      </c>
      <c r="J65" s="21">
        <v>1</v>
      </c>
      <c r="K65" s="21">
        <v>2500</v>
      </c>
      <c r="L65" s="21">
        <f t="shared" si="4"/>
        <v>500000</v>
      </c>
      <c r="M65" s="28">
        <v>40000</v>
      </c>
      <c r="N65" s="42">
        <f t="shared" si="5"/>
        <v>1980000</v>
      </c>
    </row>
    <row r="66" spans="1:14" outlineLevel="2" x14ac:dyDescent="0.25">
      <c r="A66" s="36" t="s">
        <v>420</v>
      </c>
      <c r="B66" s="4" t="s">
        <v>79</v>
      </c>
      <c r="C66" s="37">
        <v>25845</v>
      </c>
      <c r="D66" s="23">
        <v>20</v>
      </c>
      <c r="E66" s="18">
        <v>6.5</v>
      </c>
      <c r="F66" s="18">
        <v>162</v>
      </c>
      <c r="G66" s="19">
        <f t="shared" si="3"/>
        <v>21060</v>
      </c>
      <c r="H66" s="20">
        <v>9000</v>
      </c>
      <c r="I66" s="21">
        <v>10</v>
      </c>
      <c r="J66" s="21">
        <v>1</v>
      </c>
      <c r="K66" s="21">
        <v>2098</v>
      </c>
      <c r="L66" s="21">
        <f t="shared" si="4"/>
        <v>20980</v>
      </c>
      <c r="M66" s="28">
        <v>3120</v>
      </c>
      <c r="N66" s="42">
        <f t="shared" si="5"/>
        <v>45160</v>
      </c>
    </row>
    <row r="67" spans="1:14" outlineLevel="1" x14ac:dyDescent="0.25">
      <c r="A67" s="181" t="s">
        <v>544</v>
      </c>
      <c r="B67" s="182"/>
      <c r="C67" s="183"/>
      <c r="D67" s="184">
        <f>SUBTOTAL(9,D57:D66)</f>
        <v>186</v>
      </c>
      <c r="E67" s="185"/>
      <c r="F67" s="185">
        <f>SUBTOTAL(9,F57:F66)</f>
        <v>481607</v>
      </c>
      <c r="G67" s="186">
        <f>SUBTOTAL(9,G57:G66)</f>
        <v>9336810</v>
      </c>
      <c r="H67" s="184"/>
      <c r="I67" s="185">
        <f>SUBTOTAL(9,I57:I66)</f>
        <v>540</v>
      </c>
      <c r="J67" s="185"/>
      <c r="K67" s="185">
        <f>SUBTOTAL(9,K57:K66)</f>
        <v>104598</v>
      </c>
      <c r="L67" s="185">
        <f>SUBTOTAL(9,L57:L66)</f>
        <v>3553080</v>
      </c>
      <c r="M67" s="187">
        <f>SUBTOTAL(9,M57:M66)</f>
        <v>123070</v>
      </c>
      <c r="N67" s="188">
        <f>SUBTOTAL(9,N57:N66)</f>
        <v>13012960</v>
      </c>
    </row>
    <row r="68" spans="1:14" ht="15" customHeight="1" outlineLevel="2" x14ac:dyDescent="0.25">
      <c r="A68" s="36" t="s">
        <v>422</v>
      </c>
      <c r="B68" s="4" t="s">
        <v>76</v>
      </c>
      <c r="C68" s="37">
        <v>25258</v>
      </c>
      <c r="D68" s="23">
        <v>40</v>
      </c>
      <c r="E68" s="18">
        <v>4</v>
      </c>
      <c r="F68" s="18">
        <v>15</v>
      </c>
      <c r="G68" s="19">
        <f t="shared" si="3"/>
        <v>2400</v>
      </c>
      <c r="H68" s="20">
        <v>7800</v>
      </c>
      <c r="I68" s="21">
        <v>4</v>
      </c>
      <c r="J68" s="21">
        <v>1</v>
      </c>
      <c r="K68" s="21">
        <v>500</v>
      </c>
      <c r="L68" s="21">
        <f t="shared" si="4"/>
        <v>2000</v>
      </c>
      <c r="M68" s="28">
        <v>4800</v>
      </c>
      <c r="N68" s="42">
        <f t="shared" si="5"/>
        <v>9200</v>
      </c>
    </row>
    <row r="69" spans="1:14" ht="15" customHeight="1" outlineLevel="2" x14ac:dyDescent="0.25">
      <c r="A69" s="36" t="s">
        <v>422</v>
      </c>
      <c r="B69" s="4" t="s">
        <v>75</v>
      </c>
      <c r="C69" s="37">
        <v>25394</v>
      </c>
      <c r="D69" s="23" t="s">
        <v>145</v>
      </c>
      <c r="E69" s="18" t="s">
        <v>145</v>
      </c>
      <c r="F69" s="18" t="s">
        <v>145</v>
      </c>
      <c r="G69" s="19">
        <f t="shared" si="3"/>
        <v>0</v>
      </c>
      <c r="H69" s="20" t="s">
        <v>145</v>
      </c>
      <c r="I69" s="21">
        <v>3</v>
      </c>
      <c r="J69" s="21" t="s">
        <v>145</v>
      </c>
      <c r="K69" s="21">
        <v>2500</v>
      </c>
      <c r="L69" s="21">
        <f t="shared" si="4"/>
        <v>0</v>
      </c>
      <c r="M69" s="28">
        <v>50000</v>
      </c>
      <c r="N69" s="42">
        <f t="shared" si="5"/>
        <v>50000</v>
      </c>
    </row>
    <row r="70" spans="1:14" ht="15" customHeight="1" outlineLevel="2" x14ac:dyDescent="0.25">
      <c r="A70" s="36" t="s">
        <v>422</v>
      </c>
      <c r="B70" s="4" t="s">
        <v>74</v>
      </c>
      <c r="C70" s="37">
        <v>25513</v>
      </c>
      <c r="D70" s="23">
        <v>35</v>
      </c>
      <c r="E70" s="18">
        <v>4</v>
      </c>
      <c r="F70" s="18">
        <v>3200</v>
      </c>
      <c r="G70" s="19">
        <f t="shared" si="3"/>
        <v>448000</v>
      </c>
      <c r="H70" s="20">
        <v>6300</v>
      </c>
      <c r="I70" s="21">
        <v>25</v>
      </c>
      <c r="J70" s="21">
        <v>1</v>
      </c>
      <c r="K70" s="21">
        <v>1800</v>
      </c>
      <c r="L70" s="21">
        <f t="shared" si="4"/>
        <v>45000</v>
      </c>
      <c r="M70" s="28">
        <v>133000</v>
      </c>
      <c r="N70" s="42">
        <f t="shared" si="5"/>
        <v>626000</v>
      </c>
    </row>
    <row r="71" spans="1:14" ht="15" customHeight="1" outlineLevel="2" x14ac:dyDescent="0.25">
      <c r="A71" s="36" t="s">
        <v>422</v>
      </c>
      <c r="B71" s="4" t="s">
        <v>73</v>
      </c>
      <c r="C71" s="37">
        <v>25518</v>
      </c>
      <c r="D71" s="23">
        <v>50</v>
      </c>
      <c r="E71" s="18">
        <v>5</v>
      </c>
      <c r="F71" s="18">
        <v>10</v>
      </c>
      <c r="G71" s="19">
        <f t="shared" si="3"/>
        <v>2500</v>
      </c>
      <c r="H71" s="20">
        <v>20000</v>
      </c>
      <c r="I71" s="21">
        <v>10</v>
      </c>
      <c r="J71" s="21">
        <v>1</v>
      </c>
      <c r="K71" s="21">
        <v>100</v>
      </c>
      <c r="L71" s="21">
        <f t="shared" si="4"/>
        <v>1000</v>
      </c>
      <c r="M71" s="28">
        <v>12750</v>
      </c>
      <c r="N71" s="42">
        <f t="shared" si="5"/>
        <v>16250</v>
      </c>
    </row>
    <row r="72" spans="1:14" ht="15" customHeight="1" outlineLevel="2" x14ac:dyDescent="0.25">
      <c r="A72" s="36" t="s">
        <v>422</v>
      </c>
      <c r="B72" s="4" t="s">
        <v>72</v>
      </c>
      <c r="C72" s="37">
        <v>25653</v>
      </c>
      <c r="D72" s="23">
        <v>15</v>
      </c>
      <c r="E72" s="18">
        <v>8</v>
      </c>
      <c r="F72" s="18">
        <v>120000</v>
      </c>
      <c r="G72" s="19">
        <f t="shared" si="3"/>
        <v>14400000</v>
      </c>
      <c r="H72" s="20">
        <v>3500</v>
      </c>
      <c r="I72" s="21">
        <v>8</v>
      </c>
      <c r="J72" s="21">
        <v>1</v>
      </c>
      <c r="K72" s="21">
        <v>2600</v>
      </c>
      <c r="L72" s="21">
        <f t="shared" si="4"/>
        <v>20800</v>
      </c>
      <c r="M72" s="28">
        <v>5200</v>
      </c>
      <c r="N72" s="42">
        <f t="shared" si="5"/>
        <v>14426000</v>
      </c>
    </row>
    <row r="73" spans="1:14" ht="15" customHeight="1" outlineLevel="2" x14ac:dyDescent="0.25">
      <c r="A73" s="36" t="s">
        <v>422</v>
      </c>
      <c r="B73" s="4" t="s">
        <v>71</v>
      </c>
      <c r="C73" s="37">
        <v>25823</v>
      </c>
      <c r="D73" s="23">
        <v>30</v>
      </c>
      <c r="E73" s="18">
        <v>5</v>
      </c>
      <c r="F73" s="18">
        <v>48</v>
      </c>
      <c r="G73" s="19">
        <f t="shared" si="3"/>
        <v>7200</v>
      </c>
      <c r="H73" s="20">
        <v>7000</v>
      </c>
      <c r="I73" s="21">
        <v>4</v>
      </c>
      <c r="J73" s="21">
        <v>1</v>
      </c>
      <c r="K73" s="21">
        <v>120</v>
      </c>
      <c r="L73" s="21">
        <f t="shared" si="4"/>
        <v>480</v>
      </c>
      <c r="M73" s="28">
        <v>11300</v>
      </c>
      <c r="N73" s="42">
        <f t="shared" si="5"/>
        <v>18980</v>
      </c>
    </row>
    <row r="74" spans="1:14" ht="15" customHeight="1" outlineLevel="2" x14ac:dyDescent="0.25">
      <c r="A74" s="36" t="s">
        <v>422</v>
      </c>
      <c r="B74" s="4" t="s">
        <v>70</v>
      </c>
      <c r="C74" s="37">
        <v>25871</v>
      </c>
      <c r="D74" s="23" t="s">
        <v>145</v>
      </c>
      <c r="E74" s="18" t="s">
        <v>145</v>
      </c>
      <c r="F74" s="18" t="s">
        <v>145</v>
      </c>
      <c r="G74" s="19">
        <f t="shared" si="3"/>
        <v>0</v>
      </c>
      <c r="H74" s="20" t="s">
        <v>145</v>
      </c>
      <c r="I74" s="21" t="s">
        <v>145</v>
      </c>
      <c r="J74" s="21" t="s">
        <v>145</v>
      </c>
      <c r="K74" s="21" t="s">
        <v>145</v>
      </c>
      <c r="L74" s="21">
        <f t="shared" si="4"/>
        <v>0</v>
      </c>
      <c r="M74" s="28">
        <v>40000</v>
      </c>
      <c r="N74" s="42">
        <f t="shared" si="5"/>
        <v>40000</v>
      </c>
    </row>
    <row r="75" spans="1:14" ht="15" customHeight="1" outlineLevel="2" x14ac:dyDescent="0.25">
      <c r="A75" s="36" t="s">
        <v>422</v>
      </c>
      <c r="B75" s="4" t="s">
        <v>14</v>
      </c>
      <c r="C75" s="37">
        <v>25885</v>
      </c>
      <c r="D75" s="23" t="s">
        <v>145</v>
      </c>
      <c r="E75" s="18" t="s">
        <v>145</v>
      </c>
      <c r="F75" s="18" t="s">
        <v>145</v>
      </c>
      <c r="G75" s="19">
        <f t="shared" ref="G75:G110" si="6">IFERROR(D75*E75*F75,0)</f>
        <v>0</v>
      </c>
      <c r="H75" s="20" t="s">
        <v>145</v>
      </c>
      <c r="I75" s="21">
        <v>119</v>
      </c>
      <c r="J75" s="21">
        <v>1</v>
      </c>
      <c r="K75" s="21">
        <v>40</v>
      </c>
      <c r="L75" s="21">
        <f t="shared" ref="L75:L110" si="7">IFERROR(I75*J75*K75,0)</f>
        <v>4760</v>
      </c>
      <c r="M75" s="28">
        <v>25000</v>
      </c>
      <c r="N75" s="42">
        <f t="shared" ref="N75:N110" si="8">M75+L75+G75</f>
        <v>29760</v>
      </c>
    </row>
    <row r="76" spans="1:14" ht="15" customHeight="1" outlineLevel="1" x14ac:dyDescent="0.25">
      <c r="A76" s="181" t="s">
        <v>545</v>
      </c>
      <c r="B76" s="182"/>
      <c r="C76" s="183"/>
      <c r="D76" s="184">
        <f>SUBTOTAL(9,D68:D75)</f>
        <v>170</v>
      </c>
      <c r="E76" s="185"/>
      <c r="F76" s="185">
        <f>SUBTOTAL(9,F68:F75)</f>
        <v>123273</v>
      </c>
      <c r="G76" s="186">
        <f>SUBTOTAL(9,G68:G75)</f>
        <v>14860100</v>
      </c>
      <c r="H76" s="184"/>
      <c r="I76" s="185">
        <f>SUBTOTAL(9,I68:I75)</f>
        <v>173</v>
      </c>
      <c r="J76" s="185"/>
      <c r="K76" s="185">
        <f>SUBTOTAL(9,K68:K75)</f>
        <v>7660</v>
      </c>
      <c r="L76" s="185">
        <f>SUBTOTAL(9,L68:L75)</f>
        <v>74040</v>
      </c>
      <c r="M76" s="187">
        <f>SUBTOTAL(9,M68:M75)</f>
        <v>282050</v>
      </c>
      <c r="N76" s="188">
        <f>SUBTOTAL(9,N68:N75)</f>
        <v>15216190</v>
      </c>
    </row>
    <row r="77" spans="1:14" ht="15" customHeight="1" outlineLevel="2" x14ac:dyDescent="0.25">
      <c r="A77" s="36" t="s">
        <v>418</v>
      </c>
      <c r="B77" s="4" t="s">
        <v>60</v>
      </c>
      <c r="C77" s="37">
        <v>25126</v>
      </c>
      <c r="D77" s="23">
        <v>1</v>
      </c>
      <c r="E77" s="18">
        <v>3</v>
      </c>
      <c r="F77" s="18">
        <v>48000</v>
      </c>
      <c r="G77" s="19">
        <f t="shared" si="6"/>
        <v>144000</v>
      </c>
      <c r="H77" s="20">
        <v>6200</v>
      </c>
      <c r="I77" s="21">
        <v>3</v>
      </c>
      <c r="J77" s="21">
        <v>1</v>
      </c>
      <c r="K77" s="21">
        <v>112000</v>
      </c>
      <c r="L77" s="21">
        <f t="shared" si="7"/>
        <v>336000</v>
      </c>
      <c r="M77" s="28">
        <v>3478</v>
      </c>
      <c r="N77" s="42">
        <f t="shared" si="8"/>
        <v>483478</v>
      </c>
    </row>
    <row r="78" spans="1:14" ht="15" customHeight="1" outlineLevel="2" x14ac:dyDescent="0.25">
      <c r="A78" s="36" t="s">
        <v>418</v>
      </c>
      <c r="B78" s="4" t="s">
        <v>61</v>
      </c>
      <c r="C78" s="37">
        <v>25175</v>
      </c>
      <c r="D78" s="23" t="s">
        <v>145</v>
      </c>
      <c r="E78" s="18" t="s">
        <v>145</v>
      </c>
      <c r="F78" s="18" t="s">
        <v>145</v>
      </c>
      <c r="G78" s="19">
        <f t="shared" si="6"/>
        <v>0</v>
      </c>
      <c r="H78" s="20" t="s">
        <v>145</v>
      </c>
      <c r="I78" s="21" t="s">
        <v>145</v>
      </c>
      <c r="J78" s="21" t="s">
        <v>145</v>
      </c>
      <c r="K78" s="21" t="s">
        <v>145</v>
      </c>
      <c r="L78" s="21">
        <f t="shared" si="7"/>
        <v>0</v>
      </c>
      <c r="M78" s="28">
        <v>5625</v>
      </c>
      <c r="N78" s="42">
        <f t="shared" si="8"/>
        <v>5625</v>
      </c>
    </row>
    <row r="79" spans="1:14" ht="15" customHeight="1" outlineLevel="2" x14ac:dyDescent="0.25">
      <c r="A79" s="36" t="s">
        <v>418</v>
      </c>
      <c r="B79" s="4" t="s">
        <v>62</v>
      </c>
      <c r="C79" s="37">
        <v>25200</v>
      </c>
      <c r="D79" s="23">
        <v>8</v>
      </c>
      <c r="E79" s="18">
        <v>4</v>
      </c>
      <c r="F79" s="18">
        <v>200</v>
      </c>
      <c r="G79" s="19">
        <f t="shared" si="6"/>
        <v>6400</v>
      </c>
      <c r="H79" s="20">
        <v>9000</v>
      </c>
      <c r="I79" s="21">
        <v>8</v>
      </c>
      <c r="J79" s="21">
        <v>1</v>
      </c>
      <c r="K79" s="21">
        <v>13200</v>
      </c>
      <c r="L79" s="21">
        <f t="shared" si="7"/>
        <v>105600</v>
      </c>
      <c r="M79" s="28">
        <v>25000</v>
      </c>
      <c r="N79" s="42">
        <f t="shared" si="8"/>
        <v>137000</v>
      </c>
    </row>
    <row r="80" spans="1:14" ht="15" customHeight="1" outlineLevel="2" x14ac:dyDescent="0.25">
      <c r="A80" s="36" t="s">
        <v>418</v>
      </c>
      <c r="B80" s="4" t="s">
        <v>63</v>
      </c>
      <c r="C80" s="37">
        <v>25214</v>
      </c>
      <c r="D80" s="23">
        <v>1</v>
      </c>
      <c r="E80" s="18">
        <v>5</v>
      </c>
      <c r="F80" s="18">
        <v>17000</v>
      </c>
      <c r="G80" s="19">
        <f t="shared" si="6"/>
        <v>85000</v>
      </c>
      <c r="H80" s="20">
        <v>2320</v>
      </c>
      <c r="I80" s="21">
        <v>2</v>
      </c>
      <c r="J80" s="21">
        <v>1</v>
      </c>
      <c r="K80" s="21">
        <v>120000</v>
      </c>
      <c r="L80" s="21">
        <f t="shared" si="7"/>
        <v>240000</v>
      </c>
      <c r="M80" s="28">
        <v>3500</v>
      </c>
      <c r="N80" s="42">
        <f t="shared" si="8"/>
        <v>328500</v>
      </c>
    </row>
    <row r="81" spans="1:14" ht="15" customHeight="1" outlineLevel="2" x14ac:dyDescent="0.25">
      <c r="A81" s="36" t="s">
        <v>418</v>
      </c>
      <c r="B81" s="4" t="s">
        <v>64</v>
      </c>
      <c r="C81" s="37">
        <v>25295</v>
      </c>
      <c r="D81" s="23">
        <v>4</v>
      </c>
      <c r="E81" s="18">
        <v>6</v>
      </c>
      <c r="F81" s="18">
        <v>25000</v>
      </c>
      <c r="G81" s="19">
        <f t="shared" si="6"/>
        <v>600000</v>
      </c>
      <c r="H81" s="20">
        <v>18000</v>
      </c>
      <c r="I81" s="21">
        <v>7</v>
      </c>
      <c r="J81" s="21">
        <v>1</v>
      </c>
      <c r="K81" s="21">
        <v>50000</v>
      </c>
      <c r="L81" s="21">
        <f t="shared" si="7"/>
        <v>350000</v>
      </c>
      <c r="M81" s="28">
        <v>1500</v>
      </c>
      <c r="N81" s="42">
        <f t="shared" si="8"/>
        <v>951500</v>
      </c>
    </row>
    <row r="82" spans="1:14" ht="15" customHeight="1" outlineLevel="2" x14ac:dyDescent="0.25">
      <c r="A82" s="36" t="s">
        <v>418</v>
      </c>
      <c r="B82" s="4" t="s">
        <v>65</v>
      </c>
      <c r="C82" s="37">
        <v>25486</v>
      </c>
      <c r="D82" s="23">
        <v>5</v>
      </c>
      <c r="E82" s="18">
        <v>5</v>
      </c>
      <c r="F82" s="18">
        <v>53200</v>
      </c>
      <c r="G82" s="19">
        <f t="shared" si="6"/>
        <v>1330000</v>
      </c>
      <c r="H82" s="20">
        <v>8000</v>
      </c>
      <c r="I82" s="21">
        <v>2</v>
      </c>
      <c r="J82" s="21">
        <v>1</v>
      </c>
      <c r="K82" s="21">
        <v>160000</v>
      </c>
      <c r="L82" s="21">
        <f t="shared" si="7"/>
        <v>320000</v>
      </c>
      <c r="M82" s="28">
        <v>20000</v>
      </c>
      <c r="N82" s="42">
        <f t="shared" si="8"/>
        <v>1670000</v>
      </c>
    </row>
    <row r="83" spans="1:14" ht="15" customHeight="1" outlineLevel="2" x14ac:dyDescent="0.25">
      <c r="A83" s="36" t="s">
        <v>418</v>
      </c>
      <c r="B83" s="4" t="s">
        <v>66</v>
      </c>
      <c r="C83" s="37">
        <v>25758</v>
      </c>
      <c r="D83" s="23">
        <v>2</v>
      </c>
      <c r="E83" s="18">
        <v>4</v>
      </c>
      <c r="F83" s="18">
        <v>18000</v>
      </c>
      <c r="G83" s="19">
        <f t="shared" si="6"/>
        <v>144000</v>
      </c>
      <c r="H83" s="20">
        <v>3000</v>
      </c>
      <c r="I83" s="21">
        <v>3</v>
      </c>
      <c r="J83" s="21">
        <v>1</v>
      </c>
      <c r="K83" s="21">
        <v>28300</v>
      </c>
      <c r="L83" s="21">
        <f t="shared" si="7"/>
        <v>84900</v>
      </c>
      <c r="M83" s="28">
        <v>7500</v>
      </c>
      <c r="N83" s="42">
        <f t="shared" si="8"/>
        <v>236400</v>
      </c>
    </row>
    <row r="84" spans="1:14" ht="15" customHeight="1" outlineLevel="2" x14ac:dyDescent="0.25">
      <c r="A84" s="36" t="s">
        <v>418</v>
      </c>
      <c r="B84" s="4" t="s">
        <v>67</v>
      </c>
      <c r="C84" s="37">
        <v>25785</v>
      </c>
      <c r="D84" s="23">
        <v>1</v>
      </c>
      <c r="E84" s="18">
        <v>5</v>
      </c>
      <c r="F84" s="18">
        <v>7000</v>
      </c>
      <c r="G84" s="19">
        <f t="shared" si="6"/>
        <v>35000</v>
      </c>
      <c r="H84" s="20">
        <v>800</v>
      </c>
      <c r="I84" s="21">
        <v>2</v>
      </c>
      <c r="J84" s="21">
        <v>1</v>
      </c>
      <c r="K84" s="21">
        <v>35000</v>
      </c>
      <c r="L84" s="21">
        <f t="shared" si="7"/>
        <v>70000</v>
      </c>
      <c r="M84" s="28">
        <v>15000</v>
      </c>
      <c r="N84" s="42">
        <f t="shared" si="8"/>
        <v>120000</v>
      </c>
    </row>
    <row r="85" spans="1:14" ht="15" customHeight="1" outlineLevel="2" x14ac:dyDescent="0.25">
      <c r="A85" s="36" t="s">
        <v>418</v>
      </c>
      <c r="B85" s="4" t="s">
        <v>68</v>
      </c>
      <c r="C85" s="37">
        <v>25799</v>
      </c>
      <c r="D85" s="23">
        <v>1</v>
      </c>
      <c r="E85" s="18">
        <v>4</v>
      </c>
      <c r="F85" s="18">
        <v>200</v>
      </c>
      <c r="G85" s="19">
        <f t="shared" si="6"/>
        <v>800</v>
      </c>
      <c r="H85" s="20" t="s">
        <v>145</v>
      </c>
      <c r="I85" s="21">
        <v>3</v>
      </c>
      <c r="J85" s="21">
        <v>1</v>
      </c>
      <c r="K85" s="21">
        <v>12500</v>
      </c>
      <c r="L85" s="21">
        <f t="shared" si="7"/>
        <v>37500</v>
      </c>
      <c r="M85" s="28">
        <v>1500</v>
      </c>
      <c r="N85" s="42">
        <f t="shared" si="8"/>
        <v>39800</v>
      </c>
    </row>
    <row r="86" spans="1:14" ht="15" customHeight="1" outlineLevel="2" x14ac:dyDescent="0.25">
      <c r="A86" s="36" t="s">
        <v>418</v>
      </c>
      <c r="B86" s="4" t="s">
        <v>13</v>
      </c>
      <c r="C86" s="37">
        <v>25817</v>
      </c>
      <c r="D86" s="23">
        <v>3</v>
      </c>
      <c r="E86" s="18">
        <v>4</v>
      </c>
      <c r="F86" s="18">
        <v>40000</v>
      </c>
      <c r="G86" s="19">
        <f t="shared" si="6"/>
        <v>480000</v>
      </c>
      <c r="H86" s="20">
        <v>7600</v>
      </c>
      <c r="I86" s="21">
        <v>4</v>
      </c>
      <c r="J86" s="21">
        <v>1</v>
      </c>
      <c r="K86" s="21">
        <v>40000</v>
      </c>
      <c r="L86" s="21">
        <f t="shared" si="7"/>
        <v>160000</v>
      </c>
      <c r="M86" s="28">
        <v>5000</v>
      </c>
      <c r="N86" s="42">
        <f t="shared" si="8"/>
        <v>645000</v>
      </c>
    </row>
    <row r="87" spans="1:14" ht="15" customHeight="1" outlineLevel="2" x14ac:dyDescent="0.25">
      <c r="A87" s="36" t="s">
        <v>418</v>
      </c>
      <c r="B87" s="4" t="s">
        <v>69</v>
      </c>
      <c r="C87" s="37">
        <v>25899</v>
      </c>
      <c r="D87" s="23">
        <v>12</v>
      </c>
      <c r="E87" s="18">
        <v>4</v>
      </c>
      <c r="F87" s="18">
        <v>30</v>
      </c>
      <c r="G87" s="19">
        <f t="shared" si="6"/>
        <v>1440</v>
      </c>
      <c r="H87" s="20">
        <v>8000</v>
      </c>
      <c r="I87" s="21">
        <v>3</v>
      </c>
      <c r="J87" s="21">
        <v>1</v>
      </c>
      <c r="K87" s="21">
        <v>8000</v>
      </c>
      <c r="L87" s="21">
        <f t="shared" si="7"/>
        <v>24000</v>
      </c>
      <c r="M87" s="28">
        <v>6800</v>
      </c>
      <c r="N87" s="42">
        <f t="shared" si="8"/>
        <v>32240</v>
      </c>
    </row>
    <row r="88" spans="1:14" ht="15" customHeight="1" outlineLevel="1" x14ac:dyDescent="0.25">
      <c r="A88" s="181" t="s">
        <v>546</v>
      </c>
      <c r="B88" s="182"/>
      <c r="C88" s="183"/>
      <c r="D88" s="184">
        <f>SUBTOTAL(9,D77:D87)</f>
        <v>38</v>
      </c>
      <c r="E88" s="185"/>
      <c r="F88" s="185">
        <f>SUBTOTAL(9,F77:F87)</f>
        <v>208630</v>
      </c>
      <c r="G88" s="186">
        <f>SUBTOTAL(9,G77:G87)</f>
        <v>2826640</v>
      </c>
      <c r="H88" s="184"/>
      <c r="I88" s="185">
        <f>SUBTOTAL(9,I77:I87)</f>
        <v>37</v>
      </c>
      <c r="J88" s="185"/>
      <c r="K88" s="185">
        <f>SUBTOTAL(9,K77:K87)</f>
        <v>579000</v>
      </c>
      <c r="L88" s="185">
        <f>SUBTOTAL(9,L77:L87)</f>
        <v>1728000</v>
      </c>
      <c r="M88" s="187">
        <f>SUBTOTAL(9,M77:M87)</f>
        <v>94903</v>
      </c>
      <c r="N88" s="188">
        <f>SUBTOTAL(9,N77:N87)</f>
        <v>4649543</v>
      </c>
    </row>
    <row r="89" spans="1:14" ht="15" customHeight="1" outlineLevel="2" x14ac:dyDescent="0.25">
      <c r="A89" s="36" t="s">
        <v>417</v>
      </c>
      <c r="B89" s="4" t="s">
        <v>59</v>
      </c>
      <c r="C89" s="37">
        <v>25099</v>
      </c>
      <c r="D89" s="23">
        <v>1</v>
      </c>
      <c r="E89" s="18">
        <v>6</v>
      </c>
      <c r="F89" s="18">
        <v>325000</v>
      </c>
      <c r="G89" s="19">
        <f t="shared" si="6"/>
        <v>1950000</v>
      </c>
      <c r="H89" s="20">
        <v>5000</v>
      </c>
      <c r="I89" s="21">
        <v>1</v>
      </c>
      <c r="J89" s="21">
        <v>1</v>
      </c>
      <c r="K89" s="21">
        <v>562000</v>
      </c>
      <c r="L89" s="21">
        <f t="shared" si="7"/>
        <v>562000</v>
      </c>
      <c r="M89" s="28">
        <v>1380</v>
      </c>
      <c r="N89" s="42">
        <f t="shared" si="8"/>
        <v>2513380</v>
      </c>
    </row>
    <row r="90" spans="1:14" ht="15" customHeight="1" outlineLevel="2" x14ac:dyDescent="0.25">
      <c r="A90" s="36" t="s">
        <v>417</v>
      </c>
      <c r="B90" s="4" t="s">
        <v>58</v>
      </c>
      <c r="C90" s="37">
        <v>25260</v>
      </c>
      <c r="D90" s="23">
        <v>3</v>
      </c>
      <c r="E90" s="18">
        <v>5</v>
      </c>
      <c r="F90" s="18">
        <v>18000</v>
      </c>
      <c r="G90" s="19">
        <f t="shared" si="6"/>
        <v>270000</v>
      </c>
      <c r="H90" s="20">
        <v>4650</v>
      </c>
      <c r="I90" s="21">
        <v>3</v>
      </c>
      <c r="J90" s="21">
        <v>1</v>
      </c>
      <c r="K90" s="21">
        <v>71346</v>
      </c>
      <c r="L90" s="21">
        <f t="shared" si="7"/>
        <v>214038</v>
      </c>
      <c r="M90" s="28">
        <v>660</v>
      </c>
      <c r="N90" s="42">
        <f t="shared" si="8"/>
        <v>484698</v>
      </c>
    </row>
    <row r="91" spans="1:14" ht="15" customHeight="1" outlineLevel="2" x14ac:dyDescent="0.25">
      <c r="A91" s="36" t="s">
        <v>417</v>
      </c>
      <c r="B91" s="4" t="s">
        <v>57</v>
      </c>
      <c r="C91" s="37">
        <v>25269</v>
      </c>
      <c r="D91" s="23">
        <v>9</v>
      </c>
      <c r="E91" s="18">
        <v>6</v>
      </c>
      <c r="F91" s="18">
        <v>115000</v>
      </c>
      <c r="G91" s="19">
        <f t="shared" si="6"/>
        <v>6210000</v>
      </c>
      <c r="H91" s="20">
        <v>2850</v>
      </c>
      <c r="I91" s="21">
        <v>4</v>
      </c>
      <c r="J91" s="21">
        <v>1</v>
      </c>
      <c r="K91" s="21">
        <v>17000</v>
      </c>
      <c r="L91" s="21">
        <f t="shared" si="7"/>
        <v>68000</v>
      </c>
      <c r="M91" s="28">
        <v>164</v>
      </c>
      <c r="N91" s="42">
        <f t="shared" si="8"/>
        <v>6278164</v>
      </c>
    </row>
    <row r="92" spans="1:14" ht="15" customHeight="1" outlineLevel="2" x14ac:dyDescent="0.25">
      <c r="A92" s="36" t="s">
        <v>417</v>
      </c>
      <c r="B92" s="4" t="s">
        <v>56</v>
      </c>
      <c r="C92" s="37">
        <v>25286</v>
      </c>
      <c r="D92" s="23">
        <v>1</v>
      </c>
      <c r="E92" s="18">
        <v>5</v>
      </c>
      <c r="F92" s="18">
        <v>150000</v>
      </c>
      <c r="G92" s="19">
        <f t="shared" si="6"/>
        <v>750000</v>
      </c>
      <c r="H92" s="20">
        <v>4920</v>
      </c>
      <c r="I92" s="21">
        <v>2</v>
      </c>
      <c r="J92" s="21">
        <v>1</v>
      </c>
      <c r="K92" s="21">
        <v>390</v>
      </c>
      <c r="L92" s="21">
        <f t="shared" si="7"/>
        <v>780</v>
      </c>
      <c r="M92" s="28">
        <v>2000</v>
      </c>
      <c r="N92" s="42">
        <f t="shared" si="8"/>
        <v>752780</v>
      </c>
    </row>
    <row r="93" spans="1:14" ht="15" customHeight="1" outlineLevel="2" x14ac:dyDescent="0.25">
      <c r="A93" s="36" t="s">
        <v>417</v>
      </c>
      <c r="B93" s="4" t="s">
        <v>55</v>
      </c>
      <c r="C93" s="37">
        <v>25430</v>
      </c>
      <c r="D93" s="23">
        <v>2</v>
      </c>
      <c r="E93" s="18">
        <v>5</v>
      </c>
      <c r="F93" s="18">
        <v>60000</v>
      </c>
      <c r="G93" s="19">
        <f t="shared" si="6"/>
        <v>600000</v>
      </c>
      <c r="H93" s="20">
        <v>5750</v>
      </c>
      <c r="I93" s="21">
        <v>4</v>
      </c>
      <c r="J93" s="21">
        <v>1</v>
      </c>
      <c r="K93" s="21">
        <v>40000</v>
      </c>
      <c r="L93" s="21">
        <f t="shared" si="7"/>
        <v>160000</v>
      </c>
      <c r="M93" s="28">
        <v>2130</v>
      </c>
      <c r="N93" s="42">
        <f t="shared" si="8"/>
        <v>762130</v>
      </c>
    </row>
    <row r="94" spans="1:14" ht="15" customHeight="1" outlineLevel="2" x14ac:dyDescent="0.25">
      <c r="A94" s="36" t="s">
        <v>417</v>
      </c>
      <c r="B94" s="4" t="s">
        <v>54</v>
      </c>
      <c r="C94" s="37">
        <v>25473</v>
      </c>
      <c r="D94" s="23" t="s">
        <v>145</v>
      </c>
      <c r="E94" s="18" t="s">
        <v>145</v>
      </c>
      <c r="F94" s="18" t="s">
        <v>145</v>
      </c>
      <c r="G94" s="19">
        <f t="shared" si="6"/>
        <v>0</v>
      </c>
      <c r="H94" s="20" t="s">
        <v>145</v>
      </c>
      <c r="I94" s="21" t="s">
        <v>145</v>
      </c>
      <c r="J94" s="21" t="s">
        <v>145</v>
      </c>
      <c r="K94" s="21" t="s">
        <v>145</v>
      </c>
      <c r="L94" s="21">
        <f t="shared" si="7"/>
        <v>0</v>
      </c>
      <c r="M94" s="28">
        <v>3250</v>
      </c>
      <c r="N94" s="42">
        <f t="shared" si="8"/>
        <v>3250</v>
      </c>
    </row>
    <row r="95" spans="1:14" ht="15" customHeight="1" outlineLevel="2" x14ac:dyDescent="0.25">
      <c r="A95" s="36" t="s">
        <v>417</v>
      </c>
      <c r="B95" s="4" t="s">
        <v>53</v>
      </c>
      <c r="C95" s="37">
        <v>25769</v>
      </c>
      <c r="D95" s="23" t="s">
        <v>145</v>
      </c>
      <c r="E95" s="18" t="s">
        <v>145</v>
      </c>
      <c r="F95" s="18" t="s">
        <v>145</v>
      </c>
      <c r="G95" s="19">
        <f t="shared" si="6"/>
        <v>0</v>
      </c>
      <c r="H95" s="20" t="s">
        <v>145</v>
      </c>
      <c r="I95" s="21">
        <v>1</v>
      </c>
      <c r="J95" s="21">
        <v>1</v>
      </c>
      <c r="K95" s="21">
        <v>450</v>
      </c>
      <c r="L95" s="21">
        <f t="shared" si="7"/>
        <v>450</v>
      </c>
      <c r="M95" s="28">
        <v>3250</v>
      </c>
      <c r="N95" s="42">
        <f t="shared" si="8"/>
        <v>3700</v>
      </c>
    </row>
    <row r="96" spans="1:14" ht="15" customHeight="1" outlineLevel="2" x14ac:dyDescent="0.25">
      <c r="A96" s="36" t="s">
        <v>417</v>
      </c>
      <c r="B96" s="4" t="s">
        <v>52</v>
      </c>
      <c r="C96" s="37">
        <v>25898</v>
      </c>
      <c r="D96" s="23">
        <v>2</v>
      </c>
      <c r="E96" s="18">
        <v>5</v>
      </c>
      <c r="F96" s="18">
        <v>12000</v>
      </c>
      <c r="G96" s="19">
        <f t="shared" si="6"/>
        <v>120000</v>
      </c>
      <c r="H96" s="20">
        <v>6200</v>
      </c>
      <c r="I96" s="21">
        <v>4</v>
      </c>
      <c r="J96" s="21">
        <v>1</v>
      </c>
      <c r="K96" s="21">
        <v>45000</v>
      </c>
      <c r="L96" s="21">
        <f t="shared" si="7"/>
        <v>180000</v>
      </c>
      <c r="M96" s="28">
        <v>1546</v>
      </c>
      <c r="N96" s="42">
        <f t="shared" si="8"/>
        <v>301546</v>
      </c>
    </row>
    <row r="97" spans="1:14" ht="15" customHeight="1" outlineLevel="1" x14ac:dyDescent="0.25">
      <c r="A97" s="181" t="s">
        <v>547</v>
      </c>
      <c r="B97" s="182"/>
      <c r="C97" s="183"/>
      <c r="D97" s="184">
        <f>SUBTOTAL(9,D89:D96)</f>
        <v>18</v>
      </c>
      <c r="E97" s="185"/>
      <c r="F97" s="185">
        <f>SUBTOTAL(9,F89:F96)</f>
        <v>680000</v>
      </c>
      <c r="G97" s="186">
        <f>SUBTOTAL(9,G89:G96)</f>
        <v>9900000</v>
      </c>
      <c r="H97" s="184"/>
      <c r="I97" s="185">
        <f>SUBTOTAL(9,I89:I96)</f>
        <v>19</v>
      </c>
      <c r="J97" s="185"/>
      <c r="K97" s="185">
        <f>SUBTOTAL(9,K89:K96)</f>
        <v>736186</v>
      </c>
      <c r="L97" s="185">
        <f>SUBTOTAL(9,L89:L96)</f>
        <v>1185268</v>
      </c>
      <c r="M97" s="187">
        <f>SUBTOTAL(9,M89:M96)</f>
        <v>14380</v>
      </c>
      <c r="N97" s="188">
        <f>SUBTOTAL(9,N89:N96)</f>
        <v>11099648</v>
      </c>
    </row>
    <row r="98" spans="1:14" ht="15" customHeight="1" outlineLevel="2" x14ac:dyDescent="0.25">
      <c r="A98" s="36" t="s">
        <v>51</v>
      </c>
      <c r="B98" s="4" t="s">
        <v>22</v>
      </c>
      <c r="C98" s="37">
        <v>25740</v>
      </c>
      <c r="D98" s="23" t="s">
        <v>145</v>
      </c>
      <c r="E98" s="18" t="s">
        <v>145</v>
      </c>
      <c r="F98" s="18" t="s">
        <v>145</v>
      </c>
      <c r="G98" s="19">
        <f t="shared" si="6"/>
        <v>0</v>
      </c>
      <c r="H98" s="20" t="s">
        <v>145</v>
      </c>
      <c r="I98" s="21">
        <v>2</v>
      </c>
      <c r="J98" s="21">
        <v>1</v>
      </c>
      <c r="K98" s="21">
        <v>5500</v>
      </c>
      <c r="L98" s="21">
        <f t="shared" si="7"/>
        <v>11000</v>
      </c>
      <c r="M98" s="28">
        <v>2500</v>
      </c>
      <c r="N98" s="42">
        <f t="shared" si="8"/>
        <v>13500</v>
      </c>
    </row>
    <row r="99" spans="1:14" ht="15" customHeight="1" outlineLevel="2" x14ac:dyDescent="0.25">
      <c r="A99" s="36" t="s">
        <v>51</v>
      </c>
      <c r="B99" s="4" t="s">
        <v>51</v>
      </c>
      <c r="C99" s="37">
        <v>25754</v>
      </c>
      <c r="D99" s="23">
        <v>3</v>
      </c>
      <c r="E99" s="18">
        <v>4</v>
      </c>
      <c r="F99" s="18">
        <v>100</v>
      </c>
      <c r="G99" s="19">
        <f t="shared" si="6"/>
        <v>1200</v>
      </c>
      <c r="H99" s="20" t="s">
        <v>145</v>
      </c>
      <c r="I99" s="21">
        <v>10</v>
      </c>
      <c r="J99" s="21">
        <v>1</v>
      </c>
      <c r="K99" s="21">
        <v>390</v>
      </c>
      <c r="L99" s="21">
        <f t="shared" si="7"/>
        <v>3900</v>
      </c>
      <c r="M99" s="28">
        <v>3000</v>
      </c>
      <c r="N99" s="42">
        <f t="shared" si="8"/>
        <v>8100</v>
      </c>
    </row>
    <row r="100" spans="1:14" ht="15" customHeight="1" outlineLevel="1" x14ac:dyDescent="0.25">
      <c r="A100" s="181" t="s">
        <v>548</v>
      </c>
      <c r="B100" s="182"/>
      <c r="C100" s="183"/>
      <c r="D100" s="184">
        <f>SUBTOTAL(9,D98:D99)</f>
        <v>3</v>
      </c>
      <c r="E100" s="185"/>
      <c r="F100" s="185">
        <f>SUBTOTAL(9,F98:F99)</f>
        <v>100</v>
      </c>
      <c r="G100" s="186">
        <f>SUBTOTAL(9,G98:G99)</f>
        <v>1200</v>
      </c>
      <c r="H100" s="184"/>
      <c r="I100" s="185">
        <f>SUBTOTAL(9,I98:I99)</f>
        <v>12</v>
      </c>
      <c r="J100" s="185"/>
      <c r="K100" s="185">
        <f>SUBTOTAL(9,K98:K99)</f>
        <v>5890</v>
      </c>
      <c r="L100" s="185">
        <f>SUBTOTAL(9,L98:L99)</f>
        <v>14900</v>
      </c>
      <c r="M100" s="187">
        <f>SUBTOTAL(9,M98:M99)</f>
        <v>5500</v>
      </c>
      <c r="N100" s="188">
        <f>SUBTOTAL(9,N98:N99)</f>
        <v>21600</v>
      </c>
    </row>
    <row r="101" spans="1:14" outlineLevel="2" x14ac:dyDescent="0.25">
      <c r="A101" s="36" t="s">
        <v>415</v>
      </c>
      <c r="B101" s="4" t="s">
        <v>50</v>
      </c>
      <c r="C101" s="37">
        <v>25053</v>
      </c>
      <c r="D101" s="23">
        <v>55</v>
      </c>
      <c r="E101" s="18">
        <v>7</v>
      </c>
      <c r="F101" s="18">
        <v>50000</v>
      </c>
      <c r="G101" s="19">
        <f t="shared" si="6"/>
        <v>19250000</v>
      </c>
      <c r="H101" s="20">
        <v>3300</v>
      </c>
      <c r="I101" s="21">
        <v>17</v>
      </c>
      <c r="J101" s="21">
        <v>1</v>
      </c>
      <c r="K101" s="21">
        <v>22000</v>
      </c>
      <c r="L101" s="21">
        <f t="shared" si="7"/>
        <v>374000</v>
      </c>
      <c r="M101" s="28">
        <v>21000</v>
      </c>
      <c r="N101" s="42">
        <f t="shared" si="8"/>
        <v>19645000</v>
      </c>
    </row>
    <row r="102" spans="1:14" outlineLevel="2" x14ac:dyDescent="0.25">
      <c r="A102" s="36" t="s">
        <v>415</v>
      </c>
      <c r="B102" s="4" t="s">
        <v>49</v>
      </c>
      <c r="C102" s="37">
        <v>25120</v>
      </c>
      <c r="D102" s="23" t="s">
        <v>145</v>
      </c>
      <c r="E102" s="18" t="s">
        <v>145</v>
      </c>
      <c r="F102" s="18" t="s">
        <v>145</v>
      </c>
      <c r="G102" s="19">
        <f t="shared" si="6"/>
        <v>0</v>
      </c>
      <c r="H102" s="20" t="s">
        <v>145</v>
      </c>
      <c r="I102" s="21" t="s">
        <v>145</v>
      </c>
      <c r="J102" s="21" t="s">
        <v>145</v>
      </c>
      <c r="K102" s="21" t="s">
        <v>145</v>
      </c>
      <c r="L102" s="21">
        <f t="shared" si="7"/>
        <v>0</v>
      </c>
      <c r="M102" s="28">
        <v>25000</v>
      </c>
      <c r="N102" s="42">
        <f t="shared" si="8"/>
        <v>25000</v>
      </c>
    </row>
    <row r="103" spans="1:14" outlineLevel="2" x14ac:dyDescent="0.25">
      <c r="A103" s="36" t="s">
        <v>415</v>
      </c>
      <c r="B103" s="4" t="s">
        <v>48</v>
      </c>
      <c r="C103" s="37">
        <v>25290</v>
      </c>
      <c r="D103" s="23">
        <v>92</v>
      </c>
      <c r="E103" s="18">
        <v>5</v>
      </c>
      <c r="F103" s="18">
        <v>51734</v>
      </c>
      <c r="G103" s="19">
        <f t="shared" si="6"/>
        <v>23797640</v>
      </c>
      <c r="H103" s="20">
        <v>5000</v>
      </c>
      <c r="I103" s="21">
        <v>38</v>
      </c>
      <c r="J103" s="21">
        <v>1</v>
      </c>
      <c r="K103" s="21">
        <v>30929</v>
      </c>
      <c r="L103" s="21">
        <f t="shared" si="7"/>
        <v>1175302</v>
      </c>
      <c r="M103" s="28">
        <v>10000</v>
      </c>
      <c r="N103" s="42">
        <f t="shared" si="8"/>
        <v>24982942</v>
      </c>
    </row>
    <row r="104" spans="1:14" outlineLevel="2" x14ac:dyDescent="0.25">
      <c r="A104" s="36" t="s">
        <v>415</v>
      </c>
      <c r="B104" s="4" t="s">
        <v>47</v>
      </c>
      <c r="C104" s="37">
        <v>25312</v>
      </c>
      <c r="D104" s="23">
        <v>2</v>
      </c>
      <c r="E104" s="18">
        <v>5</v>
      </c>
      <c r="F104" s="18">
        <v>182000</v>
      </c>
      <c r="G104" s="19">
        <f t="shared" si="6"/>
        <v>1820000</v>
      </c>
      <c r="H104" s="20">
        <v>7000</v>
      </c>
      <c r="I104" s="21">
        <v>1</v>
      </c>
      <c r="J104" s="21">
        <v>1</v>
      </c>
      <c r="K104" s="21">
        <v>800</v>
      </c>
      <c r="L104" s="21">
        <f t="shared" si="7"/>
        <v>800</v>
      </c>
      <c r="M104" s="28">
        <v>8200</v>
      </c>
      <c r="N104" s="42">
        <f t="shared" si="8"/>
        <v>1829000</v>
      </c>
    </row>
    <row r="105" spans="1:14" outlineLevel="2" x14ac:dyDescent="0.25">
      <c r="A105" s="36" t="s">
        <v>415</v>
      </c>
      <c r="B105" s="4" t="s">
        <v>12</v>
      </c>
      <c r="C105" s="37">
        <v>25524</v>
      </c>
      <c r="D105" s="23">
        <v>2</v>
      </c>
      <c r="E105" s="18">
        <v>6</v>
      </c>
      <c r="F105" s="18">
        <v>100000</v>
      </c>
      <c r="G105" s="19">
        <f t="shared" si="6"/>
        <v>1200000</v>
      </c>
      <c r="H105" s="20">
        <v>4100</v>
      </c>
      <c r="I105" s="21">
        <v>1</v>
      </c>
      <c r="J105" s="21">
        <v>1</v>
      </c>
      <c r="K105" s="21">
        <v>3000</v>
      </c>
      <c r="L105" s="21">
        <f t="shared" si="7"/>
        <v>3000</v>
      </c>
      <c r="M105" s="28">
        <v>5000</v>
      </c>
      <c r="N105" s="42">
        <f t="shared" si="8"/>
        <v>1208000</v>
      </c>
    </row>
    <row r="106" spans="1:14" outlineLevel="2" x14ac:dyDescent="0.25">
      <c r="A106" s="36" t="s">
        <v>415</v>
      </c>
      <c r="B106" s="4" t="s">
        <v>46</v>
      </c>
      <c r="C106" s="37">
        <v>25535</v>
      </c>
      <c r="D106" s="23">
        <v>2</v>
      </c>
      <c r="E106" s="18">
        <v>5</v>
      </c>
      <c r="F106" s="18">
        <v>93000</v>
      </c>
      <c r="G106" s="19">
        <f t="shared" si="6"/>
        <v>930000</v>
      </c>
      <c r="H106" s="20">
        <v>4000</v>
      </c>
      <c r="I106" s="21">
        <v>1</v>
      </c>
      <c r="J106" s="21">
        <v>1</v>
      </c>
      <c r="K106" s="21">
        <v>600</v>
      </c>
      <c r="L106" s="21">
        <f t="shared" si="7"/>
        <v>600</v>
      </c>
      <c r="M106" s="28">
        <v>12500</v>
      </c>
      <c r="N106" s="42">
        <f t="shared" si="8"/>
        <v>943100</v>
      </c>
    </row>
    <row r="107" spans="1:14" outlineLevel="2" x14ac:dyDescent="0.25">
      <c r="A107" s="36" t="s">
        <v>415</v>
      </c>
      <c r="B107" s="4" t="s">
        <v>45</v>
      </c>
      <c r="C107" s="37">
        <v>25649</v>
      </c>
      <c r="D107" s="23" t="s">
        <v>145</v>
      </c>
      <c r="E107" s="18" t="s">
        <v>145</v>
      </c>
      <c r="F107" s="18" t="s">
        <v>145</v>
      </c>
      <c r="G107" s="19">
        <f t="shared" si="6"/>
        <v>0</v>
      </c>
      <c r="H107" s="20" t="s">
        <v>145</v>
      </c>
      <c r="I107" s="21" t="s">
        <v>145</v>
      </c>
      <c r="J107" s="21" t="s">
        <v>145</v>
      </c>
      <c r="K107" s="21" t="s">
        <v>145</v>
      </c>
      <c r="L107" s="21">
        <f t="shared" si="7"/>
        <v>0</v>
      </c>
      <c r="M107" s="28">
        <v>20000</v>
      </c>
      <c r="N107" s="42">
        <f t="shared" si="8"/>
        <v>20000</v>
      </c>
    </row>
    <row r="108" spans="1:14" outlineLevel="2" x14ac:dyDescent="0.25">
      <c r="A108" s="36" t="s">
        <v>415</v>
      </c>
      <c r="B108" s="4" t="s">
        <v>44</v>
      </c>
      <c r="C108" s="37">
        <v>25743</v>
      </c>
      <c r="D108" s="23">
        <v>30</v>
      </c>
      <c r="E108" s="18">
        <v>8</v>
      </c>
      <c r="F108" s="18">
        <v>50000</v>
      </c>
      <c r="G108" s="19">
        <f t="shared" si="6"/>
        <v>12000000</v>
      </c>
      <c r="H108" s="20">
        <v>5200</v>
      </c>
      <c r="I108" s="21">
        <v>14</v>
      </c>
      <c r="J108" s="21">
        <v>1</v>
      </c>
      <c r="K108" s="21">
        <v>10000</v>
      </c>
      <c r="L108" s="21">
        <f t="shared" si="7"/>
        <v>140000</v>
      </c>
      <c r="M108" s="28">
        <v>4950</v>
      </c>
      <c r="N108" s="42">
        <f t="shared" si="8"/>
        <v>12144950</v>
      </c>
    </row>
    <row r="109" spans="1:14" outlineLevel="2" x14ac:dyDescent="0.25">
      <c r="A109" s="36" t="s">
        <v>415</v>
      </c>
      <c r="B109" s="4" t="s">
        <v>43</v>
      </c>
      <c r="C109" s="37">
        <v>25805</v>
      </c>
      <c r="D109" s="23">
        <v>3</v>
      </c>
      <c r="E109" s="18">
        <v>9</v>
      </c>
      <c r="F109" s="18">
        <v>300000</v>
      </c>
      <c r="G109" s="19">
        <f t="shared" si="6"/>
        <v>8100000</v>
      </c>
      <c r="H109" s="20" t="s">
        <v>145</v>
      </c>
      <c r="I109" s="21">
        <v>1</v>
      </c>
      <c r="J109" s="21">
        <v>1</v>
      </c>
      <c r="K109" s="21">
        <v>30000</v>
      </c>
      <c r="L109" s="21">
        <f t="shared" si="7"/>
        <v>30000</v>
      </c>
      <c r="M109" s="28">
        <v>8100</v>
      </c>
      <c r="N109" s="42">
        <f t="shared" si="8"/>
        <v>8138100</v>
      </c>
    </row>
    <row r="110" spans="1:14" outlineLevel="2" x14ac:dyDescent="0.25">
      <c r="A110" s="36" t="s">
        <v>415</v>
      </c>
      <c r="B110" s="4" t="s">
        <v>42</v>
      </c>
      <c r="C110" s="37">
        <v>25506</v>
      </c>
      <c r="D110" s="23" t="s">
        <v>145</v>
      </c>
      <c r="E110" s="18" t="s">
        <v>145</v>
      </c>
      <c r="F110" s="18" t="s">
        <v>145</v>
      </c>
      <c r="G110" s="19">
        <f t="shared" si="6"/>
        <v>0</v>
      </c>
      <c r="H110" s="20" t="s">
        <v>145</v>
      </c>
      <c r="I110" s="21">
        <v>12</v>
      </c>
      <c r="J110" s="21">
        <v>1</v>
      </c>
      <c r="K110" s="21">
        <v>70</v>
      </c>
      <c r="L110" s="21">
        <f t="shared" si="7"/>
        <v>840</v>
      </c>
      <c r="M110" s="28">
        <v>6700</v>
      </c>
      <c r="N110" s="42">
        <f t="shared" si="8"/>
        <v>7540</v>
      </c>
    </row>
    <row r="111" spans="1:14" outlineLevel="1" x14ac:dyDescent="0.25">
      <c r="A111" s="181" t="s">
        <v>549</v>
      </c>
      <c r="B111" s="182"/>
      <c r="C111" s="183"/>
      <c r="D111" s="184">
        <f>SUBTOTAL(9,D101:D110)</f>
        <v>186</v>
      </c>
      <c r="E111" s="185"/>
      <c r="F111" s="185">
        <f>SUBTOTAL(9,F101:F110)</f>
        <v>826734</v>
      </c>
      <c r="G111" s="186">
        <f>SUBTOTAL(9,G101:G110)</f>
        <v>67097640</v>
      </c>
      <c r="H111" s="184"/>
      <c r="I111" s="185">
        <f>SUBTOTAL(9,I101:I110)</f>
        <v>85</v>
      </c>
      <c r="J111" s="185"/>
      <c r="K111" s="185">
        <f>SUBTOTAL(9,K101:K110)</f>
        <v>97399</v>
      </c>
      <c r="L111" s="185">
        <f>SUBTOTAL(9,L101:L110)</f>
        <v>1724542</v>
      </c>
      <c r="M111" s="187">
        <f>SUBTOTAL(9,M101:M110)</f>
        <v>121450</v>
      </c>
      <c r="N111" s="188">
        <f>SUBTOTAL(9,N101:N110)</f>
        <v>68943632</v>
      </c>
    </row>
    <row r="112" spans="1:14" ht="15" customHeight="1" outlineLevel="2" x14ac:dyDescent="0.25">
      <c r="A112" s="36" t="s">
        <v>414</v>
      </c>
      <c r="B112" s="4" t="s">
        <v>41</v>
      </c>
      <c r="C112" s="37">
        <v>25035</v>
      </c>
      <c r="D112" s="23">
        <v>6</v>
      </c>
      <c r="E112" s="18">
        <v>5</v>
      </c>
      <c r="F112" s="18">
        <v>15000</v>
      </c>
      <c r="G112" s="19">
        <f t="shared" ref="G112:G132" si="9">IFERROR(D112*E112*F112,0)</f>
        <v>450000</v>
      </c>
      <c r="H112" s="20">
        <v>3000</v>
      </c>
      <c r="I112" s="21">
        <v>3</v>
      </c>
      <c r="J112" s="21">
        <v>1</v>
      </c>
      <c r="K112" s="21">
        <v>20000</v>
      </c>
      <c r="L112" s="21">
        <f t="shared" ref="L112:L132" si="10">IFERROR(I112*J112*K112,0)</f>
        <v>60000</v>
      </c>
      <c r="M112" s="28">
        <v>12000</v>
      </c>
      <c r="N112" s="42">
        <f t="shared" ref="N112:N132" si="11">M112+L112+G112</f>
        <v>522000</v>
      </c>
    </row>
    <row r="113" spans="1:14" ht="15" customHeight="1" outlineLevel="2" x14ac:dyDescent="0.25">
      <c r="A113" s="36" t="s">
        <v>414</v>
      </c>
      <c r="B113" s="4" t="s">
        <v>40</v>
      </c>
      <c r="C113" s="37">
        <v>25040</v>
      </c>
      <c r="D113" s="23">
        <v>12</v>
      </c>
      <c r="E113" s="18">
        <v>6</v>
      </c>
      <c r="F113" s="18">
        <v>20000</v>
      </c>
      <c r="G113" s="19">
        <f t="shared" si="9"/>
        <v>1440000</v>
      </c>
      <c r="H113" s="20">
        <v>3000</v>
      </c>
      <c r="I113" s="21">
        <v>5</v>
      </c>
      <c r="J113" s="21">
        <v>1</v>
      </c>
      <c r="K113" s="21">
        <v>15000</v>
      </c>
      <c r="L113" s="21">
        <f t="shared" si="10"/>
        <v>75000</v>
      </c>
      <c r="M113" s="28">
        <v>32000</v>
      </c>
      <c r="N113" s="42">
        <f t="shared" si="11"/>
        <v>1547000</v>
      </c>
    </row>
    <row r="114" spans="1:14" ht="15" customHeight="1" outlineLevel="2" x14ac:dyDescent="0.25">
      <c r="A114" s="36" t="s">
        <v>414</v>
      </c>
      <c r="B114" s="4" t="s">
        <v>39</v>
      </c>
      <c r="C114" s="37">
        <v>25599</v>
      </c>
      <c r="D114" s="23">
        <v>230</v>
      </c>
      <c r="E114" s="18">
        <v>5</v>
      </c>
      <c r="F114" s="18">
        <v>80</v>
      </c>
      <c r="G114" s="19">
        <f t="shared" si="9"/>
        <v>92000</v>
      </c>
      <c r="H114" s="20">
        <v>8000</v>
      </c>
      <c r="I114" s="21">
        <v>150</v>
      </c>
      <c r="J114" s="21">
        <v>1</v>
      </c>
      <c r="K114" s="21">
        <v>100</v>
      </c>
      <c r="L114" s="21">
        <f t="shared" si="10"/>
        <v>15000</v>
      </c>
      <c r="M114" s="28">
        <v>15000</v>
      </c>
      <c r="N114" s="42">
        <f t="shared" si="11"/>
        <v>122000</v>
      </c>
    </row>
    <row r="115" spans="1:14" ht="15" customHeight="1" outlineLevel="2" x14ac:dyDescent="0.25">
      <c r="A115" s="36" t="s">
        <v>414</v>
      </c>
      <c r="B115" s="4" t="s">
        <v>38</v>
      </c>
      <c r="C115" s="37">
        <v>25123</v>
      </c>
      <c r="D115" s="23">
        <v>22</v>
      </c>
      <c r="E115" s="18">
        <v>5</v>
      </c>
      <c r="F115" s="18">
        <v>12000</v>
      </c>
      <c r="G115" s="19">
        <f t="shared" si="9"/>
        <v>1320000</v>
      </c>
      <c r="H115" s="20">
        <v>6400</v>
      </c>
      <c r="I115" s="21">
        <v>40</v>
      </c>
      <c r="J115" s="21">
        <v>1</v>
      </c>
      <c r="K115" s="21">
        <v>60000</v>
      </c>
      <c r="L115" s="21">
        <f t="shared" si="10"/>
        <v>2400000</v>
      </c>
      <c r="M115" s="28">
        <v>8000</v>
      </c>
      <c r="N115" s="42">
        <f t="shared" si="11"/>
        <v>3728000</v>
      </c>
    </row>
    <row r="116" spans="1:14" ht="15" customHeight="1" outlineLevel="2" x14ac:dyDescent="0.25">
      <c r="A116" s="36" t="s">
        <v>414</v>
      </c>
      <c r="B116" s="4" t="s">
        <v>37</v>
      </c>
      <c r="C116" s="37">
        <v>25245</v>
      </c>
      <c r="D116" s="23">
        <v>6</v>
      </c>
      <c r="E116" s="18">
        <v>6</v>
      </c>
      <c r="F116" s="18">
        <v>233000</v>
      </c>
      <c r="G116" s="19">
        <f t="shared" si="9"/>
        <v>8388000</v>
      </c>
      <c r="H116" s="20">
        <v>5500</v>
      </c>
      <c r="I116" s="21">
        <v>4</v>
      </c>
      <c r="J116" s="21">
        <v>1</v>
      </c>
      <c r="K116" s="21">
        <v>9100</v>
      </c>
      <c r="L116" s="21">
        <f t="shared" si="10"/>
        <v>36400</v>
      </c>
      <c r="M116" s="28">
        <v>47050</v>
      </c>
      <c r="N116" s="42">
        <f t="shared" si="11"/>
        <v>8471450</v>
      </c>
    </row>
    <row r="117" spans="1:14" ht="15" customHeight="1" outlineLevel="2" x14ac:dyDescent="0.25">
      <c r="A117" s="36" t="s">
        <v>414</v>
      </c>
      <c r="B117" s="4" t="s">
        <v>36</v>
      </c>
      <c r="C117" s="37">
        <v>25386</v>
      </c>
      <c r="D117" s="23">
        <v>45</v>
      </c>
      <c r="E117" s="18">
        <v>6</v>
      </c>
      <c r="F117" s="18">
        <v>16800</v>
      </c>
      <c r="G117" s="19">
        <f t="shared" si="9"/>
        <v>4536000</v>
      </c>
      <c r="H117" s="20">
        <v>6000</v>
      </c>
      <c r="I117" s="21">
        <v>16</v>
      </c>
      <c r="J117" s="21">
        <v>1</v>
      </c>
      <c r="K117" s="21">
        <v>1248</v>
      </c>
      <c r="L117" s="21">
        <f t="shared" si="10"/>
        <v>19968</v>
      </c>
      <c r="M117" s="28">
        <v>17850</v>
      </c>
      <c r="N117" s="42">
        <f t="shared" si="11"/>
        <v>4573818</v>
      </c>
    </row>
    <row r="118" spans="1:14" ht="15" customHeight="1" outlineLevel="2" x14ac:dyDescent="0.25">
      <c r="A118" s="36" t="s">
        <v>414</v>
      </c>
      <c r="B118" s="4" t="s">
        <v>35</v>
      </c>
      <c r="C118" s="37">
        <v>25596</v>
      </c>
      <c r="D118" s="23">
        <v>8</v>
      </c>
      <c r="E118" s="18">
        <v>5</v>
      </c>
      <c r="F118" s="18">
        <v>90000</v>
      </c>
      <c r="G118" s="19">
        <f t="shared" si="9"/>
        <v>3600000</v>
      </c>
      <c r="H118" s="20">
        <v>7000</v>
      </c>
      <c r="I118" s="21">
        <v>10</v>
      </c>
      <c r="J118" s="21">
        <v>1</v>
      </c>
      <c r="K118" s="21">
        <v>12000</v>
      </c>
      <c r="L118" s="21">
        <f t="shared" si="10"/>
        <v>120000</v>
      </c>
      <c r="M118" s="28">
        <v>30000</v>
      </c>
      <c r="N118" s="42">
        <f t="shared" si="11"/>
        <v>3750000</v>
      </c>
    </row>
    <row r="119" spans="1:14" ht="15" customHeight="1" outlineLevel="2" x14ac:dyDescent="0.25">
      <c r="A119" s="36" t="s">
        <v>414</v>
      </c>
      <c r="B119" s="4" t="s">
        <v>34</v>
      </c>
      <c r="C119" s="37">
        <v>25645</v>
      </c>
      <c r="D119" s="23">
        <v>12</v>
      </c>
      <c r="E119" s="18">
        <v>6</v>
      </c>
      <c r="F119" s="18">
        <v>25000</v>
      </c>
      <c r="G119" s="19">
        <f t="shared" si="9"/>
        <v>1800000</v>
      </c>
      <c r="H119" s="20">
        <v>5800</v>
      </c>
      <c r="I119" s="21">
        <v>9</v>
      </c>
      <c r="J119" s="21">
        <v>1</v>
      </c>
      <c r="K119" s="21">
        <v>19000</v>
      </c>
      <c r="L119" s="21">
        <f t="shared" si="10"/>
        <v>171000</v>
      </c>
      <c r="M119" s="28">
        <v>1500</v>
      </c>
      <c r="N119" s="42">
        <f t="shared" si="11"/>
        <v>1972500</v>
      </c>
    </row>
    <row r="120" spans="1:14" ht="15" customHeight="1" outlineLevel="2" x14ac:dyDescent="0.25">
      <c r="A120" s="36" t="s">
        <v>414</v>
      </c>
      <c r="B120" s="4" t="s">
        <v>33</v>
      </c>
      <c r="C120" s="37">
        <v>25797</v>
      </c>
      <c r="D120" s="23">
        <v>17</v>
      </c>
      <c r="E120" s="18">
        <v>6</v>
      </c>
      <c r="F120" s="18">
        <v>45000</v>
      </c>
      <c r="G120" s="19">
        <f t="shared" si="9"/>
        <v>4590000</v>
      </c>
      <c r="H120" s="20">
        <v>7000</v>
      </c>
      <c r="I120" s="21">
        <v>2</v>
      </c>
      <c r="J120" s="21">
        <v>1</v>
      </c>
      <c r="K120" s="21">
        <v>65000</v>
      </c>
      <c r="L120" s="21">
        <f t="shared" si="10"/>
        <v>130000</v>
      </c>
      <c r="M120" s="28">
        <v>2600</v>
      </c>
      <c r="N120" s="42">
        <f t="shared" si="11"/>
        <v>4722600</v>
      </c>
    </row>
    <row r="121" spans="1:14" ht="15" customHeight="1" outlineLevel="2" x14ac:dyDescent="0.25">
      <c r="A121" s="36" t="s">
        <v>414</v>
      </c>
      <c r="B121" s="4" t="s">
        <v>32</v>
      </c>
      <c r="C121" s="37">
        <v>25878</v>
      </c>
      <c r="D121" s="23">
        <v>20</v>
      </c>
      <c r="E121" s="18">
        <v>8</v>
      </c>
      <c r="F121" s="18">
        <v>1000</v>
      </c>
      <c r="G121" s="19">
        <f t="shared" si="9"/>
        <v>160000</v>
      </c>
      <c r="H121" s="20">
        <v>4600</v>
      </c>
      <c r="I121" s="21">
        <v>35</v>
      </c>
      <c r="J121" s="21">
        <v>1</v>
      </c>
      <c r="K121" s="21">
        <v>25000</v>
      </c>
      <c r="L121" s="21">
        <f t="shared" si="10"/>
        <v>875000</v>
      </c>
      <c r="M121" s="28">
        <v>78000</v>
      </c>
      <c r="N121" s="42">
        <f t="shared" si="11"/>
        <v>1113000</v>
      </c>
    </row>
    <row r="122" spans="1:14" ht="15" customHeight="1" outlineLevel="1" x14ac:dyDescent="0.25">
      <c r="A122" s="181" t="s">
        <v>550</v>
      </c>
      <c r="B122" s="182"/>
      <c r="C122" s="183"/>
      <c r="D122" s="184">
        <f>SUBTOTAL(9,D112:D121)</f>
        <v>378</v>
      </c>
      <c r="E122" s="185"/>
      <c r="F122" s="185">
        <f>SUBTOTAL(9,F112:F121)</f>
        <v>457880</v>
      </c>
      <c r="G122" s="186">
        <f>SUBTOTAL(9,G112:G121)</f>
        <v>26376000</v>
      </c>
      <c r="H122" s="184"/>
      <c r="I122" s="185">
        <f>SUBTOTAL(9,I112:I121)</f>
        <v>274</v>
      </c>
      <c r="J122" s="185"/>
      <c r="K122" s="185">
        <f>SUBTOTAL(9,K112:K121)</f>
        <v>226448</v>
      </c>
      <c r="L122" s="185">
        <f>SUBTOTAL(9,L112:L121)</f>
        <v>3902368</v>
      </c>
      <c r="M122" s="187">
        <f>SUBTOTAL(9,M112:M121)</f>
        <v>244000</v>
      </c>
      <c r="N122" s="188">
        <f>SUBTOTAL(9,N112:N121)</f>
        <v>30522368</v>
      </c>
    </row>
    <row r="123" spans="1:14" ht="15" customHeight="1" outlineLevel="2" x14ac:dyDescent="0.25">
      <c r="A123" s="36" t="s">
        <v>23</v>
      </c>
      <c r="B123" s="4" t="s">
        <v>31</v>
      </c>
      <c r="C123" s="37">
        <v>25154</v>
      </c>
      <c r="D123" s="23">
        <v>1</v>
      </c>
      <c r="E123" s="18">
        <v>7</v>
      </c>
      <c r="F123" s="18">
        <v>15000</v>
      </c>
      <c r="G123" s="19">
        <f t="shared" si="9"/>
        <v>105000</v>
      </c>
      <c r="H123" s="20">
        <v>5200</v>
      </c>
      <c r="I123" s="21">
        <v>3</v>
      </c>
      <c r="J123" s="21">
        <v>1</v>
      </c>
      <c r="K123" s="21">
        <v>5300</v>
      </c>
      <c r="L123" s="21">
        <f t="shared" si="10"/>
        <v>15900</v>
      </c>
      <c r="M123" s="28">
        <v>16364</v>
      </c>
      <c r="N123" s="42">
        <f t="shared" si="11"/>
        <v>137264</v>
      </c>
    </row>
    <row r="124" spans="1:14" ht="15" customHeight="1" outlineLevel="2" x14ac:dyDescent="0.25">
      <c r="A124" s="36" t="s">
        <v>23</v>
      </c>
      <c r="B124" s="4" t="s">
        <v>30</v>
      </c>
      <c r="C124" s="37">
        <v>25224</v>
      </c>
      <c r="D124" s="23" t="s">
        <v>145</v>
      </c>
      <c r="E124" s="18" t="s">
        <v>145</v>
      </c>
      <c r="F124" s="18" t="s">
        <v>145</v>
      </c>
      <c r="G124" s="19">
        <f t="shared" si="9"/>
        <v>0</v>
      </c>
      <c r="H124" s="20" t="s">
        <v>145</v>
      </c>
      <c r="I124" s="21">
        <v>5</v>
      </c>
      <c r="J124" s="21">
        <v>1</v>
      </c>
      <c r="K124" s="21">
        <v>200</v>
      </c>
      <c r="L124" s="21">
        <f t="shared" si="10"/>
        <v>1000</v>
      </c>
      <c r="M124" s="28">
        <v>10400</v>
      </c>
      <c r="N124" s="42">
        <f t="shared" si="11"/>
        <v>11400</v>
      </c>
    </row>
    <row r="125" spans="1:14" ht="15" customHeight="1" outlineLevel="2" x14ac:dyDescent="0.25">
      <c r="A125" s="36" t="s">
        <v>23</v>
      </c>
      <c r="B125" s="4" t="s">
        <v>29</v>
      </c>
      <c r="C125" s="37">
        <v>25288</v>
      </c>
      <c r="D125" s="23">
        <v>18</v>
      </c>
      <c r="E125" s="18">
        <v>9</v>
      </c>
      <c r="F125" s="18">
        <v>35</v>
      </c>
      <c r="G125" s="19">
        <f t="shared" si="9"/>
        <v>5670</v>
      </c>
      <c r="H125" s="20">
        <v>4500</v>
      </c>
      <c r="I125" s="21">
        <v>12</v>
      </c>
      <c r="J125" s="21">
        <v>1</v>
      </c>
      <c r="K125" s="21">
        <v>70</v>
      </c>
      <c r="L125" s="21">
        <f t="shared" si="10"/>
        <v>840</v>
      </c>
      <c r="M125" s="28">
        <v>4250</v>
      </c>
      <c r="N125" s="42">
        <f t="shared" si="11"/>
        <v>10760</v>
      </c>
    </row>
    <row r="126" spans="1:14" ht="15" customHeight="1" outlineLevel="2" x14ac:dyDescent="0.25">
      <c r="A126" s="36" t="s">
        <v>23</v>
      </c>
      <c r="B126" s="4" t="s">
        <v>28</v>
      </c>
      <c r="C126" s="37">
        <v>25317</v>
      </c>
      <c r="D126" s="23">
        <v>12</v>
      </c>
      <c r="E126" s="18">
        <v>4</v>
      </c>
      <c r="F126" s="18">
        <v>40</v>
      </c>
      <c r="G126" s="19">
        <f t="shared" si="9"/>
        <v>1920</v>
      </c>
      <c r="H126" s="20">
        <v>5000</v>
      </c>
      <c r="I126" s="21">
        <v>40</v>
      </c>
      <c r="J126" s="21">
        <v>1</v>
      </c>
      <c r="K126" s="21">
        <v>200</v>
      </c>
      <c r="L126" s="21">
        <f t="shared" si="10"/>
        <v>8000</v>
      </c>
      <c r="M126" s="28">
        <v>15000</v>
      </c>
      <c r="N126" s="42">
        <f t="shared" si="11"/>
        <v>24920</v>
      </c>
    </row>
    <row r="127" spans="1:14" ht="15" customHeight="1" outlineLevel="2" x14ac:dyDescent="0.25">
      <c r="A127" s="36" t="s">
        <v>23</v>
      </c>
      <c r="B127" s="4" t="s">
        <v>27</v>
      </c>
      <c r="C127" s="37">
        <v>25407</v>
      </c>
      <c r="D127" s="23" t="s">
        <v>145</v>
      </c>
      <c r="E127" s="18" t="s">
        <v>145</v>
      </c>
      <c r="F127" s="18" t="s">
        <v>145</v>
      </c>
      <c r="G127" s="19">
        <f t="shared" si="9"/>
        <v>0</v>
      </c>
      <c r="H127" s="20" t="s">
        <v>145</v>
      </c>
      <c r="I127" s="21">
        <v>1</v>
      </c>
      <c r="J127" s="21">
        <v>1</v>
      </c>
      <c r="K127" s="21">
        <v>2000</v>
      </c>
      <c r="L127" s="21">
        <f t="shared" si="10"/>
        <v>2000</v>
      </c>
      <c r="M127" s="28">
        <v>7800</v>
      </c>
      <c r="N127" s="42">
        <f t="shared" si="11"/>
        <v>9800</v>
      </c>
    </row>
    <row r="128" spans="1:14" ht="15" customHeight="1" outlineLevel="2" x14ac:dyDescent="0.25">
      <c r="A128" s="36" t="s">
        <v>23</v>
      </c>
      <c r="B128" s="4" t="s">
        <v>26</v>
      </c>
      <c r="C128" s="37">
        <v>25745</v>
      </c>
      <c r="D128" s="23" t="s">
        <v>145</v>
      </c>
      <c r="E128" s="18" t="s">
        <v>145</v>
      </c>
      <c r="F128" s="18" t="s">
        <v>145</v>
      </c>
      <c r="G128" s="19">
        <f t="shared" si="9"/>
        <v>0</v>
      </c>
      <c r="H128" s="20" t="s">
        <v>145</v>
      </c>
      <c r="I128" s="21">
        <v>5</v>
      </c>
      <c r="J128" s="21">
        <v>1</v>
      </c>
      <c r="K128" s="21">
        <v>150</v>
      </c>
      <c r="L128" s="21">
        <f t="shared" si="10"/>
        <v>750</v>
      </c>
      <c r="M128" s="28">
        <v>6230</v>
      </c>
      <c r="N128" s="42">
        <f t="shared" si="11"/>
        <v>6980</v>
      </c>
    </row>
    <row r="129" spans="1:14" ht="15" customHeight="1" outlineLevel="2" x14ac:dyDescent="0.25">
      <c r="A129" s="36" t="s">
        <v>23</v>
      </c>
      <c r="B129" s="4" t="s">
        <v>1</v>
      </c>
      <c r="C129" s="37">
        <v>25779</v>
      </c>
      <c r="D129" s="23" t="s">
        <v>145</v>
      </c>
      <c r="E129" s="18" t="s">
        <v>145</v>
      </c>
      <c r="F129" s="18" t="s">
        <v>145</v>
      </c>
      <c r="G129" s="19">
        <f t="shared" si="9"/>
        <v>0</v>
      </c>
      <c r="H129" s="20" t="s">
        <v>145</v>
      </c>
      <c r="I129" s="21">
        <v>6</v>
      </c>
      <c r="J129" s="21">
        <v>1</v>
      </c>
      <c r="K129" s="21">
        <v>150</v>
      </c>
      <c r="L129" s="21">
        <f t="shared" si="10"/>
        <v>900</v>
      </c>
      <c r="M129" s="28">
        <v>3000</v>
      </c>
      <c r="N129" s="42">
        <f t="shared" si="11"/>
        <v>3900</v>
      </c>
    </row>
    <row r="130" spans="1:14" ht="15" customHeight="1" outlineLevel="2" x14ac:dyDescent="0.25">
      <c r="A130" s="36" t="s">
        <v>23</v>
      </c>
      <c r="B130" s="4" t="s">
        <v>25</v>
      </c>
      <c r="C130" s="37">
        <v>25781</v>
      </c>
      <c r="D130" s="23" t="s">
        <v>145</v>
      </c>
      <c r="E130" s="18" t="s">
        <v>145</v>
      </c>
      <c r="F130" s="18" t="s">
        <v>145</v>
      </c>
      <c r="G130" s="19">
        <f t="shared" si="9"/>
        <v>0</v>
      </c>
      <c r="H130" s="20" t="s">
        <v>145</v>
      </c>
      <c r="I130" s="21" t="s">
        <v>145</v>
      </c>
      <c r="J130" s="21" t="s">
        <v>145</v>
      </c>
      <c r="K130" s="21" t="s">
        <v>145</v>
      </c>
      <c r="L130" s="21">
        <f t="shared" si="10"/>
        <v>0</v>
      </c>
      <c r="M130" s="28">
        <v>7500</v>
      </c>
      <c r="N130" s="42">
        <f t="shared" si="11"/>
        <v>7500</v>
      </c>
    </row>
    <row r="131" spans="1:14" ht="15" customHeight="1" outlineLevel="2" x14ac:dyDescent="0.25">
      <c r="A131" s="36" t="s">
        <v>23</v>
      </c>
      <c r="B131" s="4" t="s">
        <v>24</v>
      </c>
      <c r="C131" s="37">
        <v>25793</v>
      </c>
      <c r="D131" s="23" t="s">
        <v>145</v>
      </c>
      <c r="E131" s="18" t="s">
        <v>145</v>
      </c>
      <c r="F131" s="18" t="s">
        <v>145</v>
      </c>
      <c r="G131" s="19">
        <f t="shared" si="9"/>
        <v>0</v>
      </c>
      <c r="H131" s="20" t="s">
        <v>145</v>
      </c>
      <c r="I131" s="21" t="s">
        <v>145</v>
      </c>
      <c r="J131" s="21" t="s">
        <v>145</v>
      </c>
      <c r="K131" s="21" t="s">
        <v>145</v>
      </c>
      <c r="L131" s="21">
        <f t="shared" si="10"/>
        <v>0</v>
      </c>
      <c r="M131" s="28">
        <v>4230</v>
      </c>
      <c r="N131" s="42">
        <f t="shared" si="11"/>
        <v>4230</v>
      </c>
    </row>
    <row r="132" spans="1:14" ht="15.75" customHeight="1" outlineLevel="2" thickBot="1" x14ac:dyDescent="0.3">
      <c r="A132" s="55" t="s">
        <v>23</v>
      </c>
      <c r="B132" s="94" t="s">
        <v>23</v>
      </c>
      <c r="C132" s="57">
        <v>25843</v>
      </c>
      <c r="D132" s="189" t="s">
        <v>145</v>
      </c>
      <c r="E132" s="190" t="s">
        <v>145</v>
      </c>
      <c r="F132" s="190" t="s">
        <v>145</v>
      </c>
      <c r="G132" s="191">
        <f t="shared" si="9"/>
        <v>0</v>
      </c>
      <c r="H132" s="192" t="s">
        <v>145</v>
      </c>
      <c r="I132" s="29" t="s">
        <v>145</v>
      </c>
      <c r="J132" s="29" t="s">
        <v>145</v>
      </c>
      <c r="K132" s="29" t="s">
        <v>145</v>
      </c>
      <c r="L132" s="29">
        <f t="shared" si="10"/>
        <v>0</v>
      </c>
      <c r="M132" s="30">
        <v>14850</v>
      </c>
      <c r="N132" s="43">
        <f t="shared" si="11"/>
        <v>14850</v>
      </c>
    </row>
    <row r="133" spans="1:14" ht="15" customHeight="1" outlineLevel="1" thickBot="1" x14ac:dyDescent="0.3">
      <c r="A133" s="205" t="s">
        <v>551</v>
      </c>
      <c r="B133" s="206"/>
      <c r="C133" s="207"/>
      <c r="D133" s="208">
        <f>SUBTOTAL(9,D123:D132)</f>
        <v>31</v>
      </c>
      <c r="E133" s="209"/>
      <c r="F133" s="209">
        <f>SUBTOTAL(9,F123:F132)</f>
        <v>15075</v>
      </c>
      <c r="G133" s="210">
        <f>SUBTOTAL(9,G123:G132)</f>
        <v>112590</v>
      </c>
      <c r="H133" s="208"/>
      <c r="I133" s="209">
        <f>SUBTOTAL(9,I123:I132)</f>
        <v>72</v>
      </c>
      <c r="J133" s="209"/>
      <c r="K133" s="209">
        <f>SUBTOTAL(9,K123:K132)</f>
        <v>8070</v>
      </c>
      <c r="L133" s="209">
        <f>SUBTOTAL(9,L123:L132)</f>
        <v>29390</v>
      </c>
      <c r="M133" s="211">
        <f>SUBTOTAL(9,M123:M132)</f>
        <v>89624</v>
      </c>
      <c r="N133" s="212">
        <f>SUBTOTAL(9,N123:N132)</f>
        <v>231604</v>
      </c>
    </row>
    <row r="134" spans="1:14" ht="15" customHeight="1" outlineLevel="1" thickBot="1" x14ac:dyDescent="0.3">
      <c r="A134" s="197" t="s">
        <v>552</v>
      </c>
      <c r="B134" s="198"/>
      <c r="C134" s="199"/>
      <c r="D134" s="200">
        <f>SUBTOTAL(9,D3:D132)</f>
        <v>1800</v>
      </c>
      <c r="E134" s="201"/>
      <c r="F134" s="201">
        <f>SUBTOTAL(9,F3:F132)</f>
        <v>3836225.2</v>
      </c>
      <c r="G134" s="202">
        <f>SUBTOTAL(9,G3:G132)</f>
        <v>169458716</v>
      </c>
      <c r="H134" s="200"/>
      <c r="I134" s="201">
        <f>SUBTOTAL(9,I3:I132)</f>
        <v>2123</v>
      </c>
      <c r="J134" s="201"/>
      <c r="K134" s="201">
        <f>SUBTOTAL(9,K3:K132)</f>
        <v>2608484.2719999999</v>
      </c>
      <c r="L134" s="201">
        <f>SUBTOTAL(9,L3:L132)</f>
        <v>14596563.808</v>
      </c>
      <c r="M134" s="203">
        <f>SUBTOTAL(9,M3:M132)</f>
        <v>1748977</v>
      </c>
      <c r="N134" s="204">
        <f>SUBTOTAL(9,N3:N132)</f>
        <v>185804256.808</v>
      </c>
    </row>
    <row r="135" spans="1:14" ht="15.75" customHeight="1" thickBot="1" x14ac:dyDescent="0.3">
      <c r="D135" s="193"/>
      <c r="E135" s="26"/>
      <c r="F135" s="26"/>
      <c r="G135" s="193"/>
      <c r="H135" s="26"/>
      <c r="I135" s="193"/>
      <c r="J135" s="26"/>
      <c r="K135" s="26"/>
      <c r="L135" s="194"/>
      <c r="M135" s="195"/>
      <c r="N135" s="196"/>
    </row>
    <row r="136" spans="1:14" ht="15" customHeight="1" x14ac:dyDescent="0.25">
      <c r="M136" s="130">
        <f>M135/518000</f>
        <v>0</v>
      </c>
    </row>
    <row r="137" spans="1:14" ht="15" customHeight="1" thickBot="1" x14ac:dyDescent="0.3">
      <c r="M137" s="130"/>
    </row>
    <row r="138" spans="1:14" ht="15" customHeight="1" x14ac:dyDescent="0.25">
      <c r="D138" s="1140" t="s">
        <v>839</v>
      </c>
      <c r="E138" s="1141"/>
      <c r="F138" s="1142"/>
      <c r="G138" s="1000">
        <v>2</v>
      </c>
      <c r="M138" s="130"/>
    </row>
    <row r="139" spans="1:14" ht="15" customHeight="1" thickBot="1" x14ac:dyDescent="0.3">
      <c r="D139" s="1143" t="s">
        <v>840</v>
      </c>
      <c r="E139" s="1144"/>
      <c r="F139" s="1145"/>
      <c r="G139" s="1001">
        <f>G134*G138/1000</f>
        <v>338917.43199999997</v>
      </c>
      <c r="M139" s="130"/>
    </row>
    <row r="140" spans="1:14" ht="15" customHeight="1" x14ac:dyDescent="0.25">
      <c r="D140" s="1002"/>
      <c r="E140" s="1002"/>
      <c r="F140" s="1002"/>
      <c r="G140" s="1002"/>
      <c r="M140" s="130"/>
    </row>
    <row r="141" spans="1:14" x14ac:dyDescent="0.25">
      <c r="D141" s="1002"/>
      <c r="E141" s="1002"/>
      <c r="F141" s="1002"/>
      <c r="G141" s="1002"/>
    </row>
    <row r="142" spans="1:14" ht="15.75" thickBot="1" x14ac:dyDescent="0.3"/>
    <row r="143" spans="1:14" ht="30.75" thickBot="1" x14ac:dyDescent="0.3">
      <c r="B143" s="138" t="s">
        <v>560</v>
      </c>
      <c r="C143" s="139" t="s">
        <v>557</v>
      </c>
      <c r="D143" s="139" t="s">
        <v>559</v>
      </c>
      <c r="E143" s="139" t="s">
        <v>558</v>
      </c>
      <c r="F143" s="140" t="s">
        <v>559</v>
      </c>
    </row>
    <row r="144" spans="1:14" x14ac:dyDescent="0.25">
      <c r="B144" s="76" t="s">
        <v>561</v>
      </c>
      <c r="C144" s="136">
        <f>L134</f>
        <v>14596563.808</v>
      </c>
      <c r="D144" s="78">
        <f>C144*100/$C$147</f>
        <v>7.855882345625318</v>
      </c>
      <c r="E144" s="136">
        <f>I134</f>
        <v>2123</v>
      </c>
      <c r="F144" s="137">
        <f>E144*100/$E$147</f>
        <v>0.40641846361185985</v>
      </c>
    </row>
    <row r="145" spans="2:6" x14ac:dyDescent="0.25">
      <c r="B145" s="74" t="s">
        <v>562</v>
      </c>
      <c r="C145" s="131">
        <f>G134</f>
        <v>169458716</v>
      </c>
      <c r="D145" s="66">
        <f t="shared" ref="D145:D147" si="12">C145*100/$C$147</f>
        <v>91.20281683056885</v>
      </c>
      <c r="E145" s="131">
        <f>D134</f>
        <v>1800</v>
      </c>
      <c r="F145" s="135">
        <f t="shared" ref="F145:F147" si="13">E145*100/$E$147</f>
        <v>0.34458466062239645</v>
      </c>
    </row>
    <row r="146" spans="2:6" x14ac:dyDescent="0.25">
      <c r="B146" s="74" t="s">
        <v>563</v>
      </c>
      <c r="C146" s="131">
        <f>M134</f>
        <v>1748977</v>
      </c>
      <c r="D146" s="66">
        <f t="shared" si="12"/>
        <v>0.94130082380582791</v>
      </c>
      <c r="E146" s="5">
        <v>518445</v>
      </c>
      <c r="F146" s="135">
        <f t="shared" si="13"/>
        <v>99.248996875765741</v>
      </c>
    </row>
    <row r="147" spans="2:6" ht="15.75" thickBot="1" x14ac:dyDescent="0.3">
      <c r="B147" s="141" t="s">
        <v>11</v>
      </c>
      <c r="C147" s="142">
        <f>SUM(C144:C146)</f>
        <v>185804256.808</v>
      </c>
      <c r="D147" s="143">
        <f t="shared" si="12"/>
        <v>100</v>
      </c>
      <c r="E147" s="142">
        <f>SUM(E144:E146)</f>
        <v>522368</v>
      </c>
      <c r="F147" s="144">
        <f t="shared" si="13"/>
        <v>100</v>
      </c>
    </row>
    <row r="149" spans="2:6" x14ac:dyDescent="0.25">
      <c r="C149" s="130">
        <f>C147/1000</f>
        <v>185804.25680800001</v>
      </c>
    </row>
  </sheetData>
  <autoFilter ref="A2:N136" xr:uid="{00000000-0009-0000-0000-000018000000}"/>
  <sortState ref="A3:N118">
    <sortCondition ref="B3:B118"/>
  </sortState>
  <mergeCells count="3">
    <mergeCell ref="D1:N1"/>
    <mergeCell ref="D138:F138"/>
    <mergeCell ref="D139:F139"/>
  </mergeCells>
  <hyperlinks>
    <hyperlink ref="A1" location="PRESENTACIÓN!A1" display="PRESENTACIÓN!A1" xr:uid="{00000000-0004-0000-18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59999389629810485"/>
  </sheetPr>
  <dimension ref="A1:L135"/>
  <sheetViews>
    <sheetView showZeros="0" topLeftCell="B1" zoomScale="90" zoomScaleNormal="90" zoomScaleSheetLayoutView="40" workbookViewId="0">
      <pane xSplit="1" ySplit="3" topLeftCell="C4" activePane="bottomRight" state="frozen"/>
      <selection activeCell="C130" sqref="C130"/>
      <selection pane="topRight" activeCell="C130" sqref="C130"/>
      <selection pane="bottomLeft" activeCell="C130" sqref="C130"/>
      <selection pane="bottomRight" activeCell="B1" sqref="B1:B2"/>
    </sheetView>
  </sheetViews>
  <sheetFormatPr baseColWidth="10" defaultColWidth="11.42578125" defaultRowHeight="12.75" x14ac:dyDescent="0.25"/>
  <cols>
    <col min="1" max="1" width="26" style="159" customWidth="1"/>
    <col min="2" max="2" width="32" style="159" bestFit="1" customWidth="1"/>
    <col min="3" max="3" width="15.42578125" style="987" customWidth="1"/>
    <col min="4" max="4" width="13.42578125" style="987" customWidth="1"/>
    <col min="5" max="5" width="13.28515625" style="987" customWidth="1"/>
    <col min="6" max="7" width="18.42578125" style="987" customWidth="1"/>
    <col min="8" max="8" width="20.140625" style="987" bestFit="1" customWidth="1"/>
    <col min="9" max="9" width="21" style="987" customWidth="1"/>
    <col min="10" max="10" width="16" style="987" customWidth="1"/>
    <col min="11" max="11" width="17.7109375" style="987" customWidth="1"/>
    <col min="12" max="12" width="13.28515625" style="159" bestFit="1" customWidth="1"/>
    <col min="13" max="16384" width="11.42578125" style="159"/>
  </cols>
  <sheetData>
    <row r="1" spans="1:12" ht="18.75" thickBot="1" x14ac:dyDescent="0.3">
      <c r="A1" s="99" t="s">
        <v>490</v>
      </c>
      <c r="B1" s="1152" t="s">
        <v>490</v>
      </c>
      <c r="C1" s="1149" t="s">
        <v>703</v>
      </c>
      <c r="D1" s="1150"/>
      <c r="E1" s="1150"/>
      <c r="F1" s="1150"/>
      <c r="G1" s="1150"/>
      <c r="H1" s="1150"/>
      <c r="I1" s="1150"/>
      <c r="J1" s="1150"/>
      <c r="K1" s="1151"/>
    </row>
    <row r="2" spans="1:12" s="177" customFormat="1" ht="37.700000000000003" customHeight="1" thickBot="1" x14ac:dyDescent="0.3">
      <c r="A2" s="410"/>
      <c r="B2" s="1153"/>
      <c r="C2" s="1146" t="s">
        <v>704</v>
      </c>
      <c r="D2" s="1147"/>
      <c r="E2" s="1147"/>
      <c r="F2" s="1147"/>
      <c r="G2" s="1147"/>
      <c r="H2" s="1147"/>
      <c r="I2" s="1147"/>
      <c r="J2" s="1147"/>
      <c r="K2" s="1148"/>
    </row>
    <row r="3" spans="1:12" ht="64.5" customHeight="1" thickBot="1" x14ac:dyDescent="0.3">
      <c r="A3" s="175" t="s">
        <v>410</v>
      </c>
      <c r="B3" s="176" t="s">
        <v>2</v>
      </c>
      <c r="C3" s="944" t="s">
        <v>330</v>
      </c>
      <c r="D3" s="945" t="s">
        <v>381</v>
      </c>
      <c r="E3" s="946" t="s">
        <v>600</v>
      </c>
      <c r="F3" s="947" t="s">
        <v>599</v>
      </c>
      <c r="G3" s="948" t="s">
        <v>598</v>
      </c>
      <c r="H3" s="949" t="s">
        <v>597</v>
      </c>
      <c r="I3" s="950" t="s">
        <v>596</v>
      </c>
      <c r="J3" s="948" t="s">
        <v>595</v>
      </c>
      <c r="K3" s="948" t="s">
        <v>594</v>
      </c>
    </row>
    <row r="4" spans="1:12" ht="15" x14ac:dyDescent="0.25">
      <c r="A4" s="166" t="s">
        <v>421</v>
      </c>
      <c r="B4" s="171" t="s">
        <v>126</v>
      </c>
      <c r="C4" s="951">
        <v>2</v>
      </c>
      <c r="D4" s="951">
        <v>1</v>
      </c>
      <c r="E4" s="951">
        <v>200000</v>
      </c>
      <c r="F4" s="952">
        <f t="shared" ref="F4:F10" si="0">IFERROR(C4*D4*E4,0)</f>
        <v>400000</v>
      </c>
      <c r="G4" s="953">
        <f t="shared" ref="G4:G10" si="1">IF(F4="-","-",F4*0.05)</f>
        <v>20000</v>
      </c>
      <c r="H4" s="954">
        <f t="shared" ref="H4:H10" si="2">IF(F4="-","-",F4-G4)</f>
        <v>380000</v>
      </c>
      <c r="I4" s="955">
        <f t="shared" ref="I4:I10" si="3">IF(H4="-","-",H4*0.065)</f>
        <v>24700</v>
      </c>
      <c r="J4" s="956">
        <f t="shared" ref="J4:J10" si="4">IF(I4="-","-",I4/1000)</f>
        <v>24.7</v>
      </c>
      <c r="K4" s="956">
        <f t="shared" ref="K4:K10" si="5">IF(J4="-","-",J4*365)</f>
        <v>9015.5</v>
      </c>
    </row>
    <row r="5" spans="1:12" ht="15" x14ac:dyDescent="0.25">
      <c r="A5" s="163" t="s">
        <v>421</v>
      </c>
      <c r="B5" s="174" t="s">
        <v>21</v>
      </c>
      <c r="C5" s="957">
        <v>3</v>
      </c>
      <c r="D5" s="957">
        <v>1</v>
      </c>
      <c r="E5" s="957">
        <v>19000</v>
      </c>
      <c r="F5" s="952">
        <f t="shared" si="0"/>
        <v>57000</v>
      </c>
      <c r="G5" s="953">
        <f t="shared" si="1"/>
        <v>2850</v>
      </c>
      <c r="H5" s="954">
        <f t="shared" si="2"/>
        <v>54150</v>
      </c>
      <c r="I5" s="955">
        <f t="shared" si="3"/>
        <v>3519.75</v>
      </c>
      <c r="J5" s="956">
        <f t="shared" si="4"/>
        <v>3.5197500000000002</v>
      </c>
      <c r="K5" s="956">
        <f t="shared" si="5"/>
        <v>1284.70875</v>
      </c>
    </row>
    <row r="6" spans="1:12" ht="15" x14ac:dyDescent="0.25">
      <c r="A6" s="163" t="s">
        <v>421</v>
      </c>
      <c r="B6" s="162" t="s">
        <v>125</v>
      </c>
      <c r="C6" s="957">
        <v>3</v>
      </c>
      <c r="D6" s="957">
        <v>1</v>
      </c>
      <c r="E6" s="957">
        <v>30000</v>
      </c>
      <c r="F6" s="952">
        <f t="shared" si="0"/>
        <v>90000</v>
      </c>
      <c r="G6" s="953">
        <f t="shared" si="1"/>
        <v>4500</v>
      </c>
      <c r="H6" s="954">
        <f t="shared" si="2"/>
        <v>85500</v>
      </c>
      <c r="I6" s="955">
        <f t="shared" si="3"/>
        <v>5557.5</v>
      </c>
      <c r="J6" s="956">
        <f t="shared" si="4"/>
        <v>5.5575000000000001</v>
      </c>
      <c r="K6" s="956">
        <f t="shared" si="5"/>
        <v>2028.4875</v>
      </c>
    </row>
    <row r="7" spans="1:12" ht="15" x14ac:dyDescent="0.25">
      <c r="A7" s="163" t="s">
        <v>421</v>
      </c>
      <c r="B7" s="162" t="s">
        <v>124</v>
      </c>
      <c r="C7" s="957">
        <v>6</v>
      </c>
      <c r="D7" s="957">
        <v>1</v>
      </c>
      <c r="E7" s="957">
        <v>150</v>
      </c>
      <c r="F7" s="952">
        <f t="shared" si="0"/>
        <v>900</v>
      </c>
      <c r="G7" s="953">
        <f t="shared" si="1"/>
        <v>45</v>
      </c>
      <c r="H7" s="954">
        <f t="shared" si="2"/>
        <v>855</v>
      </c>
      <c r="I7" s="955">
        <f t="shared" si="3"/>
        <v>55.575000000000003</v>
      </c>
      <c r="J7" s="956">
        <f t="shared" si="4"/>
        <v>5.5574999999999999E-2</v>
      </c>
      <c r="K7" s="956">
        <f t="shared" si="5"/>
        <v>20.284875</v>
      </c>
    </row>
    <row r="8" spans="1:12" ht="15" x14ac:dyDescent="0.25">
      <c r="A8" s="163" t="s">
        <v>421</v>
      </c>
      <c r="B8" s="162" t="s">
        <v>123</v>
      </c>
      <c r="C8" s="957">
        <v>2</v>
      </c>
      <c r="D8" s="957">
        <v>1</v>
      </c>
      <c r="E8" s="957">
        <v>30000</v>
      </c>
      <c r="F8" s="952">
        <f t="shared" si="0"/>
        <v>60000</v>
      </c>
      <c r="G8" s="953">
        <f t="shared" si="1"/>
        <v>3000</v>
      </c>
      <c r="H8" s="954">
        <f t="shared" si="2"/>
        <v>57000</v>
      </c>
      <c r="I8" s="955">
        <f t="shared" si="3"/>
        <v>3705</v>
      </c>
      <c r="J8" s="956">
        <f t="shared" si="4"/>
        <v>3.7050000000000001</v>
      </c>
      <c r="K8" s="956">
        <f t="shared" si="5"/>
        <v>1352.325</v>
      </c>
    </row>
    <row r="9" spans="1:12" ht="15" x14ac:dyDescent="0.25">
      <c r="A9" s="163" t="s">
        <v>421</v>
      </c>
      <c r="B9" s="162" t="s">
        <v>122</v>
      </c>
      <c r="C9" s="957">
        <v>6</v>
      </c>
      <c r="D9" s="957">
        <v>1</v>
      </c>
      <c r="E9" s="957">
        <v>2000</v>
      </c>
      <c r="F9" s="952">
        <f t="shared" si="0"/>
        <v>12000</v>
      </c>
      <c r="G9" s="953">
        <f t="shared" si="1"/>
        <v>600</v>
      </c>
      <c r="H9" s="954">
        <f t="shared" si="2"/>
        <v>11400</v>
      </c>
      <c r="I9" s="955">
        <f t="shared" si="3"/>
        <v>741</v>
      </c>
      <c r="J9" s="956">
        <f t="shared" si="4"/>
        <v>0.74099999999999999</v>
      </c>
      <c r="K9" s="956">
        <f t="shared" si="5"/>
        <v>270.46499999999997</v>
      </c>
    </row>
    <row r="10" spans="1:12" ht="15.75" thickBot="1" x14ac:dyDescent="0.3">
      <c r="A10" s="161" t="s">
        <v>421</v>
      </c>
      <c r="B10" s="160" t="s">
        <v>121</v>
      </c>
      <c r="C10" s="958">
        <v>162</v>
      </c>
      <c r="D10" s="958">
        <v>1</v>
      </c>
      <c r="E10" s="958">
        <v>1044</v>
      </c>
      <c r="F10" s="959">
        <f t="shared" si="0"/>
        <v>169128</v>
      </c>
      <c r="G10" s="960">
        <f t="shared" si="1"/>
        <v>8456.4</v>
      </c>
      <c r="H10" s="961">
        <f t="shared" si="2"/>
        <v>160671.6</v>
      </c>
      <c r="I10" s="962">
        <f t="shared" si="3"/>
        <v>10443.654</v>
      </c>
      <c r="J10" s="963">
        <f t="shared" si="4"/>
        <v>10.443654</v>
      </c>
      <c r="K10" s="963">
        <f t="shared" si="5"/>
        <v>3811.9337100000002</v>
      </c>
    </row>
    <row r="11" spans="1:12" ht="15.75" thickBot="1" x14ac:dyDescent="0.3">
      <c r="A11" s="167" t="s">
        <v>537</v>
      </c>
      <c r="B11" s="935"/>
      <c r="C11" s="936">
        <f>SUM(C4:C10)</f>
        <v>184</v>
      </c>
      <c r="D11" s="936"/>
      <c r="E11" s="936">
        <f t="shared" ref="E11:K11" si="6">SUM(E4:E10)</f>
        <v>282194</v>
      </c>
      <c r="F11" s="964">
        <f t="shared" si="6"/>
        <v>789028</v>
      </c>
      <c r="G11" s="964">
        <f t="shared" si="6"/>
        <v>39451.4</v>
      </c>
      <c r="H11" s="964">
        <f t="shared" si="6"/>
        <v>749576.6</v>
      </c>
      <c r="I11" s="964">
        <f t="shared" si="6"/>
        <v>48722.478999999999</v>
      </c>
      <c r="J11" s="964">
        <f t="shared" si="6"/>
        <v>48.722478999999993</v>
      </c>
      <c r="K11" s="965">
        <f t="shared" si="6"/>
        <v>17783.704835</v>
      </c>
      <c r="L11" s="178"/>
    </row>
    <row r="12" spans="1:12" ht="15" x14ac:dyDescent="0.25">
      <c r="A12" s="166" t="s">
        <v>412</v>
      </c>
      <c r="B12" s="165" t="s">
        <v>593</v>
      </c>
      <c r="C12" s="966">
        <v>11</v>
      </c>
      <c r="D12" s="966">
        <v>1</v>
      </c>
      <c r="E12" s="966">
        <v>200</v>
      </c>
      <c r="F12" s="967">
        <f t="shared" ref="F12:F19" si="7">IFERROR(C12*D12*E12,0)</f>
        <v>2200</v>
      </c>
      <c r="G12" s="953">
        <f t="shared" ref="G12:G19" si="8">IF(F12="-","-",F12*0.05)</f>
        <v>110</v>
      </c>
      <c r="H12" s="954">
        <f t="shared" ref="H12:H19" si="9">IF(F12="-","-",F12-G12)</f>
        <v>2090</v>
      </c>
      <c r="I12" s="955">
        <f t="shared" ref="I12:I19" si="10">IF(H12="-","-",H12*0.065)</f>
        <v>135.85</v>
      </c>
      <c r="J12" s="956">
        <f t="shared" ref="J12:J19" si="11">IF(I12="-","-",I12/1000)</f>
        <v>0.13585</v>
      </c>
      <c r="K12" s="956">
        <f t="shared" ref="K12:K19" si="12">IF(J12="-","-",J12*365)</f>
        <v>49.585250000000002</v>
      </c>
    </row>
    <row r="13" spans="1:12" ht="15" x14ac:dyDescent="0.25">
      <c r="A13" s="163" t="s">
        <v>412</v>
      </c>
      <c r="B13" s="162" t="s">
        <v>119</v>
      </c>
      <c r="C13" s="957">
        <v>85</v>
      </c>
      <c r="D13" s="957">
        <v>1</v>
      </c>
      <c r="E13" s="957" t="s">
        <v>145</v>
      </c>
      <c r="F13" s="952">
        <f t="shared" si="7"/>
        <v>0</v>
      </c>
      <c r="G13" s="953">
        <f t="shared" si="8"/>
        <v>0</v>
      </c>
      <c r="H13" s="954">
        <f t="shared" si="9"/>
        <v>0</v>
      </c>
      <c r="I13" s="955">
        <f t="shared" si="10"/>
        <v>0</v>
      </c>
      <c r="J13" s="956">
        <f t="shared" si="11"/>
        <v>0</v>
      </c>
      <c r="K13" s="956">
        <f t="shared" si="12"/>
        <v>0</v>
      </c>
    </row>
    <row r="14" spans="1:12" ht="15" x14ac:dyDescent="0.25">
      <c r="A14" s="163" t="s">
        <v>412</v>
      </c>
      <c r="B14" s="162" t="s">
        <v>592</v>
      </c>
      <c r="C14" s="957">
        <v>118</v>
      </c>
      <c r="D14" s="957">
        <v>1</v>
      </c>
      <c r="E14" s="957">
        <v>40</v>
      </c>
      <c r="F14" s="952">
        <f t="shared" si="7"/>
        <v>4720</v>
      </c>
      <c r="G14" s="953">
        <f t="shared" si="8"/>
        <v>236</v>
      </c>
      <c r="H14" s="954">
        <f t="shared" si="9"/>
        <v>4484</v>
      </c>
      <c r="I14" s="955">
        <f t="shared" si="10"/>
        <v>291.46000000000004</v>
      </c>
      <c r="J14" s="956">
        <f t="shared" si="11"/>
        <v>0.29146000000000005</v>
      </c>
      <c r="K14" s="956">
        <f t="shared" si="12"/>
        <v>106.38290000000002</v>
      </c>
    </row>
    <row r="15" spans="1:12" ht="15" x14ac:dyDescent="0.25">
      <c r="A15" s="163" t="s">
        <v>412</v>
      </c>
      <c r="B15" s="162" t="s">
        <v>117</v>
      </c>
      <c r="C15" s="957">
        <v>20</v>
      </c>
      <c r="D15" s="957">
        <v>1</v>
      </c>
      <c r="E15" s="957">
        <v>800</v>
      </c>
      <c r="F15" s="952">
        <f t="shared" si="7"/>
        <v>16000</v>
      </c>
      <c r="G15" s="953">
        <f t="shared" si="8"/>
        <v>800</v>
      </c>
      <c r="H15" s="954">
        <f t="shared" si="9"/>
        <v>15200</v>
      </c>
      <c r="I15" s="955">
        <f t="shared" si="10"/>
        <v>988</v>
      </c>
      <c r="J15" s="956">
        <f t="shared" si="11"/>
        <v>0.98799999999999999</v>
      </c>
      <c r="K15" s="956">
        <f t="shared" si="12"/>
        <v>360.62</v>
      </c>
    </row>
    <row r="16" spans="1:12" ht="15" x14ac:dyDescent="0.25">
      <c r="A16" s="163" t="s">
        <v>412</v>
      </c>
      <c r="B16" s="162" t="s">
        <v>591</v>
      </c>
      <c r="C16" s="957" t="s">
        <v>145</v>
      </c>
      <c r="D16" s="957" t="s">
        <v>145</v>
      </c>
      <c r="E16" s="957" t="s">
        <v>145</v>
      </c>
      <c r="F16" s="952">
        <f t="shared" si="7"/>
        <v>0</v>
      </c>
      <c r="G16" s="953">
        <f t="shared" si="8"/>
        <v>0</v>
      </c>
      <c r="H16" s="954">
        <f t="shared" si="9"/>
        <v>0</v>
      </c>
      <c r="I16" s="955">
        <f t="shared" si="10"/>
        <v>0</v>
      </c>
      <c r="J16" s="956">
        <f t="shared" si="11"/>
        <v>0</v>
      </c>
      <c r="K16" s="956">
        <f t="shared" si="12"/>
        <v>0</v>
      </c>
    </row>
    <row r="17" spans="1:11" ht="15" x14ac:dyDescent="0.25">
      <c r="A17" s="163" t="s">
        <v>412</v>
      </c>
      <c r="B17" s="162" t="s">
        <v>115</v>
      </c>
      <c r="C17" s="957">
        <v>5</v>
      </c>
      <c r="D17" s="957">
        <v>1</v>
      </c>
      <c r="E17" s="957">
        <v>2000</v>
      </c>
      <c r="F17" s="952">
        <f t="shared" si="7"/>
        <v>10000</v>
      </c>
      <c r="G17" s="953">
        <f t="shared" si="8"/>
        <v>500</v>
      </c>
      <c r="H17" s="954">
        <f t="shared" si="9"/>
        <v>9500</v>
      </c>
      <c r="I17" s="955">
        <f t="shared" si="10"/>
        <v>617.5</v>
      </c>
      <c r="J17" s="956">
        <f t="shared" si="11"/>
        <v>0.61750000000000005</v>
      </c>
      <c r="K17" s="956">
        <f t="shared" si="12"/>
        <v>225.38750000000002</v>
      </c>
    </row>
    <row r="18" spans="1:11" ht="15" x14ac:dyDescent="0.25">
      <c r="A18" s="163" t="s">
        <v>412</v>
      </c>
      <c r="B18" s="162" t="s">
        <v>114</v>
      </c>
      <c r="C18" s="957">
        <v>1</v>
      </c>
      <c r="D18" s="957">
        <v>1</v>
      </c>
      <c r="E18" s="957">
        <v>4000</v>
      </c>
      <c r="F18" s="952">
        <f t="shared" si="7"/>
        <v>4000</v>
      </c>
      <c r="G18" s="953">
        <f t="shared" si="8"/>
        <v>200</v>
      </c>
      <c r="H18" s="954">
        <f t="shared" si="9"/>
        <v>3800</v>
      </c>
      <c r="I18" s="955">
        <f t="shared" si="10"/>
        <v>247</v>
      </c>
      <c r="J18" s="956">
        <f t="shared" si="11"/>
        <v>0.247</v>
      </c>
      <c r="K18" s="956">
        <f t="shared" si="12"/>
        <v>90.155000000000001</v>
      </c>
    </row>
    <row r="19" spans="1:11" ht="15.75" thickBot="1" x14ac:dyDescent="0.3">
      <c r="A19" s="161" t="s">
        <v>412</v>
      </c>
      <c r="B19" s="160" t="s">
        <v>113</v>
      </c>
      <c r="C19" s="958" t="s">
        <v>145</v>
      </c>
      <c r="D19" s="958" t="s">
        <v>145</v>
      </c>
      <c r="E19" s="958" t="s">
        <v>145</v>
      </c>
      <c r="F19" s="959">
        <f t="shared" si="7"/>
        <v>0</v>
      </c>
      <c r="G19" s="960">
        <f t="shared" si="8"/>
        <v>0</v>
      </c>
      <c r="H19" s="961">
        <f t="shared" si="9"/>
        <v>0</v>
      </c>
      <c r="I19" s="962">
        <f t="shared" si="10"/>
        <v>0</v>
      </c>
      <c r="J19" s="963">
        <f t="shared" si="11"/>
        <v>0</v>
      </c>
      <c r="K19" s="963">
        <f t="shared" si="12"/>
        <v>0</v>
      </c>
    </row>
    <row r="20" spans="1:11" ht="15.75" thickBot="1" x14ac:dyDescent="0.3">
      <c r="A20" s="167" t="s">
        <v>538</v>
      </c>
      <c r="B20" s="935"/>
      <c r="C20" s="936">
        <f>SUM(C12:C19)</f>
        <v>240</v>
      </c>
      <c r="D20" s="936"/>
      <c r="E20" s="936">
        <f t="shared" ref="E20:K20" si="13">SUM(E12:E19)</f>
        <v>7040</v>
      </c>
      <c r="F20" s="964">
        <f t="shared" si="13"/>
        <v>36920</v>
      </c>
      <c r="G20" s="964">
        <f t="shared" si="13"/>
        <v>1846</v>
      </c>
      <c r="H20" s="964">
        <f t="shared" si="13"/>
        <v>35074</v>
      </c>
      <c r="I20" s="964">
        <f t="shared" si="13"/>
        <v>2279.81</v>
      </c>
      <c r="J20" s="964">
        <f t="shared" si="13"/>
        <v>2.2798099999999999</v>
      </c>
      <c r="K20" s="965">
        <f t="shared" si="13"/>
        <v>832.13065000000006</v>
      </c>
    </row>
    <row r="21" spans="1:11" ht="15" x14ac:dyDescent="0.25">
      <c r="A21" s="166" t="s">
        <v>419</v>
      </c>
      <c r="B21" s="165" t="s">
        <v>112</v>
      </c>
      <c r="C21" s="966">
        <v>113</v>
      </c>
      <c r="D21" s="966">
        <v>1</v>
      </c>
      <c r="E21" s="966">
        <v>42</v>
      </c>
      <c r="F21" s="967">
        <f>IFERROR(C21*D21*E21,0)</f>
        <v>4746</v>
      </c>
      <c r="G21" s="953">
        <f>IF(F21="-","-",F21*0.05)</f>
        <v>237.3</v>
      </c>
      <c r="H21" s="954">
        <f>IF(F21="-","-",F21-G21)</f>
        <v>4508.7</v>
      </c>
      <c r="I21" s="955">
        <f>IF(H21="-","-",H21*0.065)</f>
        <v>293.06549999999999</v>
      </c>
      <c r="J21" s="956">
        <f>IF(I21="-","-",I21/1000)</f>
        <v>0.29306549999999998</v>
      </c>
      <c r="K21" s="956">
        <f>IF(J21="-","-",J21*365)</f>
        <v>106.96890749999999</v>
      </c>
    </row>
    <row r="22" spans="1:11" ht="15" x14ac:dyDescent="0.25">
      <c r="A22" s="163" t="s">
        <v>419</v>
      </c>
      <c r="B22" s="162" t="s">
        <v>111</v>
      </c>
      <c r="C22" s="957">
        <v>14</v>
      </c>
      <c r="D22" s="957">
        <v>1</v>
      </c>
      <c r="E22" s="957">
        <v>7000</v>
      </c>
      <c r="F22" s="952">
        <f>IFERROR(C22*D22*E22,0)</f>
        <v>98000</v>
      </c>
      <c r="G22" s="953">
        <f>IF(F22="-","-",F22*0.05)</f>
        <v>4900</v>
      </c>
      <c r="H22" s="954">
        <f>IF(F22="-","-",F22-G22)</f>
        <v>93100</v>
      </c>
      <c r="I22" s="955">
        <f>IF(H22="-","-",H22*0.065)</f>
        <v>6051.5</v>
      </c>
      <c r="J22" s="956">
        <f>IF(I22="-","-",I22/1000)</f>
        <v>6.0514999999999999</v>
      </c>
      <c r="K22" s="956">
        <f>IF(J22="-","-",J22*365)</f>
        <v>2208.7975000000001</v>
      </c>
    </row>
    <row r="23" spans="1:11" ht="15.75" thickBot="1" x14ac:dyDescent="0.3">
      <c r="A23" s="161" t="s">
        <v>419</v>
      </c>
      <c r="B23" s="160" t="s">
        <v>110</v>
      </c>
      <c r="C23" s="958">
        <v>1</v>
      </c>
      <c r="D23" s="958">
        <v>1</v>
      </c>
      <c r="E23" s="958">
        <v>41000</v>
      </c>
      <c r="F23" s="959">
        <f>IFERROR(C23*D23*E23,0)</f>
        <v>41000</v>
      </c>
      <c r="G23" s="960">
        <f>IF(F23="-","-",F23*0.05)</f>
        <v>2050</v>
      </c>
      <c r="H23" s="961">
        <f>IF(F23="-","-",F23-G23)</f>
        <v>38950</v>
      </c>
      <c r="I23" s="962">
        <f>IF(H23="-","-",H23*0.065)</f>
        <v>2531.75</v>
      </c>
      <c r="J23" s="963">
        <f>IF(I23="-","-",I23/1000)</f>
        <v>2.5317500000000002</v>
      </c>
      <c r="K23" s="963">
        <f>IF(J23="-","-",J23*365)</f>
        <v>924.08875</v>
      </c>
    </row>
    <row r="24" spans="1:11" ht="15.75" thickBot="1" x14ac:dyDescent="0.3">
      <c r="A24" s="167" t="s">
        <v>539</v>
      </c>
      <c r="B24" s="935"/>
      <c r="C24" s="936">
        <f>SUM(C21:C23)</f>
        <v>128</v>
      </c>
      <c r="D24" s="936"/>
      <c r="E24" s="936">
        <f t="shared" ref="E24:K24" si="14">SUM(E21:E23)</f>
        <v>48042</v>
      </c>
      <c r="F24" s="936">
        <f t="shared" si="14"/>
        <v>143746</v>
      </c>
      <c r="G24" s="936">
        <f t="shared" si="14"/>
        <v>7187.3</v>
      </c>
      <c r="H24" s="936">
        <f t="shared" si="14"/>
        <v>136558.70000000001</v>
      </c>
      <c r="I24" s="936">
        <f t="shared" si="14"/>
        <v>8876.3155000000006</v>
      </c>
      <c r="J24" s="936">
        <f t="shared" si="14"/>
        <v>8.8763155000000005</v>
      </c>
      <c r="K24" s="968">
        <f t="shared" si="14"/>
        <v>3239.8551575000001</v>
      </c>
    </row>
    <row r="25" spans="1:11" ht="15" x14ac:dyDescent="0.25">
      <c r="A25" s="166" t="s">
        <v>413</v>
      </c>
      <c r="B25" s="165" t="s">
        <v>109</v>
      </c>
      <c r="C25" s="966">
        <v>4</v>
      </c>
      <c r="D25" s="966">
        <v>1</v>
      </c>
      <c r="E25" s="966">
        <v>2000</v>
      </c>
      <c r="F25" s="967">
        <f t="shared" ref="F25:F36" si="15">IFERROR(C25*D25*E25,0)</f>
        <v>8000</v>
      </c>
      <c r="G25" s="953">
        <f t="shared" ref="G25:G36" si="16">IF(F25="-","-",F25*0.05)</f>
        <v>400</v>
      </c>
      <c r="H25" s="954">
        <f t="shared" ref="H25:H36" si="17">IF(F25="-","-",F25-G25)</f>
        <v>7600</v>
      </c>
      <c r="I25" s="955">
        <f t="shared" ref="I25:I36" si="18">IF(H25="-","-",H25*0.065)</f>
        <v>494</v>
      </c>
      <c r="J25" s="956">
        <f t="shared" ref="J25:J36" si="19">IF(I25="-","-",I25/1000)</f>
        <v>0.49399999999999999</v>
      </c>
      <c r="K25" s="956">
        <f t="shared" ref="K25:K36" si="20">IF(J25="-","-",J25*365)</f>
        <v>180.31</v>
      </c>
    </row>
    <row r="26" spans="1:11" ht="15" x14ac:dyDescent="0.25">
      <c r="A26" s="163" t="s">
        <v>413</v>
      </c>
      <c r="B26" s="162" t="s">
        <v>108</v>
      </c>
      <c r="C26" s="957">
        <v>2</v>
      </c>
      <c r="D26" s="957">
        <v>1</v>
      </c>
      <c r="E26" s="957">
        <v>200</v>
      </c>
      <c r="F26" s="952">
        <f t="shared" si="15"/>
        <v>400</v>
      </c>
      <c r="G26" s="953">
        <f t="shared" si="16"/>
        <v>20</v>
      </c>
      <c r="H26" s="954">
        <f t="shared" si="17"/>
        <v>380</v>
      </c>
      <c r="I26" s="955">
        <f t="shared" si="18"/>
        <v>24.7</v>
      </c>
      <c r="J26" s="956">
        <f t="shared" si="19"/>
        <v>2.47E-2</v>
      </c>
      <c r="K26" s="956">
        <f t="shared" si="20"/>
        <v>9.0154999999999994</v>
      </c>
    </row>
    <row r="27" spans="1:11" ht="15" x14ac:dyDescent="0.25">
      <c r="A27" s="163" t="s">
        <v>413</v>
      </c>
      <c r="B27" s="162" t="s">
        <v>107</v>
      </c>
      <c r="C27" s="957">
        <v>5</v>
      </c>
      <c r="D27" s="957">
        <v>1</v>
      </c>
      <c r="E27" s="957">
        <v>25000</v>
      </c>
      <c r="F27" s="952">
        <f t="shared" si="15"/>
        <v>125000</v>
      </c>
      <c r="G27" s="953">
        <f t="shared" si="16"/>
        <v>6250</v>
      </c>
      <c r="H27" s="954">
        <f t="shared" si="17"/>
        <v>118750</v>
      </c>
      <c r="I27" s="955">
        <f t="shared" si="18"/>
        <v>7718.75</v>
      </c>
      <c r="J27" s="956">
        <f t="shared" si="19"/>
        <v>7.71875</v>
      </c>
      <c r="K27" s="956">
        <f t="shared" si="20"/>
        <v>2817.34375</v>
      </c>
    </row>
    <row r="28" spans="1:11" ht="15" x14ac:dyDescent="0.25">
      <c r="A28" s="163" t="s">
        <v>413</v>
      </c>
      <c r="B28" s="162" t="s">
        <v>106</v>
      </c>
      <c r="C28" s="957">
        <v>70</v>
      </c>
      <c r="D28" s="957">
        <v>1</v>
      </c>
      <c r="E28" s="957">
        <v>5000</v>
      </c>
      <c r="F28" s="952">
        <f t="shared" si="15"/>
        <v>350000</v>
      </c>
      <c r="G28" s="953">
        <f t="shared" si="16"/>
        <v>17500</v>
      </c>
      <c r="H28" s="954">
        <f t="shared" si="17"/>
        <v>332500</v>
      </c>
      <c r="I28" s="955">
        <f t="shared" si="18"/>
        <v>21612.5</v>
      </c>
      <c r="J28" s="956">
        <f t="shared" si="19"/>
        <v>21.612500000000001</v>
      </c>
      <c r="K28" s="956">
        <f t="shared" si="20"/>
        <v>7888.5625</v>
      </c>
    </row>
    <row r="29" spans="1:11" ht="15" x14ac:dyDescent="0.25">
      <c r="A29" s="163" t="s">
        <v>413</v>
      </c>
      <c r="B29" s="162" t="s">
        <v>105</v>
      </c>
      <c r="C29" s="957">
        <v>1</v>
      </c>
      <c r="D29" s="957">
        <v>1</v>
      </c>
      <c r="E29" s="957">
        <v>500</v>
      </c>
      <c r="F29" s="952">
        <f t="shared" si="15"/>
        <v>500</v>
      </c>
      <c r="G29" s="953">
        <f t="shared" si="16"/>
        <v>25</v>
      </c>
      <c r="H29" s="954">
        <f t="shared" si="17"/>
        <v>475</v>
      </c>
      <c r="I29" s="955">
        <f t="shared" si="18"/>
        <v>30.875</v>
      </c>
      <c r="J29" s="956">
        <f t="shared" si="19"/>
        <v>3.0875E-2</v>
      </c>
      <c r="K29" s="956">
        <f t="shared" si="20"/>
        <v>11.269375</v>
      </c>
    </row>
    <row r="30" spans="1:11" ht="15" x14ac:dyDescent="0.25">
      <c r="A30" s="163" t="s">
        <v>413</v>
      </c>
      <c r="B30" s="162" t="s">
        <v>104</v>
      </c>
      <c r="C30" s="957">
        <v>2</v>
      </c>
      <c r="D30" s="957">
        <v>1</v>
      </c>
      <c r="E30" s="957">
        <v>23000</v>
      </c>
      <c r="F30" s="952">
        <f t="shared" si="15"/>
        <v>46000</v>
      </c>
      <c r="G30" s="953">
        <f t="shared" si="16"/>
        <v>2300</v>
      </c>
      <c r="H30" s="954">
        <f t="shared" si="17"/>
        <v>43700</v>
      </c>
      <c r="I30" s="955">
        <f t="shared" si="18"/>
        <v>2840.5</v>
      </c>
      <c r="J30" s="956">
        <f t="shared" si="19"/>
        <v>2.8405</v>
      </c>
      <c r="K30" s="956">
        <f t="shared" si="20"/>
        <v>1036.7825</v>
      </c>
    </row>
    <row r="31" spans="1:11" ht="15" x14ac:dyDescent="0.25">
      <c r="A31" s="163" t="s">
        <v>413</v>
      </c>
      <c r="B31" s="162" t="s">
        <v>103</v>
      </c>
      <c r="C31" s="957">
        <v>6</v>
      </c>
      <c r="D31" s="957">
        <v>1</v>
      </c>
      <c r="E31" s="957">
        <v>33750</v>
      </c>
      <c r="F31" s="952">
        <f t="shared" si="15"/>
        <v>202500</v>
      </c>
      <c r="G31" s="953">
        <f t="shared" si="16"/>
        <v>10125</v>
      </c>
      <c r="H31" s="954">
        <f t="shared" si="17"/>
        <v>192375</v>
      </c>
      <c r="I31" s="955">
        <f t="shared" si="18"/>
        <v>12504.375</v>
      </c>
      <c r="J31" s="956">
        <f t="shared" si="19"/>
        <v>12.504375</v>
      </c>
      <c r="K31" s="956">
        <f t="shared" si="20"/>
        <v>4564.0968750000002</v>
      </c>
    </row>
    <row r="32" spans="1:11" ht="15" x14ac:dyDescent="0.25">
      <c r="A32" s="163" t="s">
        <v>413</v>
      </c>
      <c r="B32" s="162" t="s">
        <v>102</v>
      </c>
      <c r="C32" s="957">
        <v>33</v>
      </c>
      <c r="D32" s="957">
        <v>1</v>
      </c>
      <c r="E32" s="957">
        <v>5000</v>
      </c>
      <c r="F32" s="952">
        <f t="shared" si="15"/>
        <v>165000</v>
      </c>
      <c r="G32" s="953">
        <f t="shared" si="16"/>
        <v>8250</v>
      </c>
      <c r="H32" s="954">
        <f t="shared" si="17"/>
        <v>156750</v>
      </c>
      <c r="I32" s="955">
        <f t="shared" si="18"/>
        <v>10188.75</v>
      </c>
      <c r="J32" s="956">
        <f t="shared" si="19"/>
        <v>10.188750000000001</v>
      </c>
      <c r="K32" s="956">
        <f t="shared" si="20"/>
        <v>3718.8937500000002</v>
      </c>
    </row>
    <row r="33" spans="1:11" ht="15" x14ac:dyDescent="0.25">
      <c r="A33" s="163" t="s">
        <v>413</v>
      </c>
      <c r="B33" s="162" t="s">
        <v>20</v>
      </c>
      <c r="C33" s="957">
        <v>1</v>
      </c>
      <c r="D33" s="957">
        <v>1</v>
      </c>
      <c r="E33" s="957">
        <v>300000</v>
      </c>
      <c r="F33" s="952">
        <f t="shared" si="15"/>
        <v>300000</v>
      </c>
      <c r="G33" s="953">
        <f t="shared" si="16"/>
        <v>15000</v>
      </c>
      <c r="H33" s="954">
        <f t="shared" si="17"/>
        <v>285000</v>
      </c>
      <c r="I33" s="955">
        <f t="shared" si="18"/>
        <v>18525</v>
      </c>
      <c r="J33" s="956">
        <f t="shared" si="19"/>
        <v>18.524999999999999</v>
      </c>
      <c r="K33" s="956">
        <f t="shared" si="20"/>
        <v>6761.6249999999991</v>
      </c>
    </row>
    <row r="34" spans="1:11" ht="15" x14ac:dyDescent="0.25">
      <c r="A34" s="163" t="s">
        <v>413</v>
      </c>
      <c r="B34" s="162" t="s">
        <v>101</v>
      </c>
      <c r="C34" s="957">
        <v>2</v>
      </c>
      <c r="D34" s="957">
        <v>1</v>
      </c>
      <c r="E34" s="957">
        <v>6500</v>
      </c>
      <c r="F34" s="952">
        <f t="shared" si="15"/>
        <v>13000</v>
      </c>
      <c r="G34" s="953">
        <f t="shared" si="16"/>
        <v>650</v>
      </c>
      <c r="H34" s="954">
        <f t="shared" si="17"/>
        <v>12350</v>
      </c>
      <c r="I34" s="955">
        <f t="shared" si="18"/>
        <v>802.75</v>
      </c>
      <c r="J34" s="956">
        <f t="shared" si="19"/>
        <v>0.80274999999999996</v>
      </c>
      <c r="K34" s="956">
        <f t="shared" si="20"/>
        <v>293.00374999999997</v>
      </c>
    </row>
    <row r="35" spans="1:11" ht="15" x14ac:dyDescent="0.25">
      <c r="A35" s="163" t="s">
        <v>413</v>
      </c>
      <c r="B35" s="162" t="s">
        <v>100</v>
      </c>
      <c r="C35" s="957">
        <v>15</v>
      </c>
      <c r="D35" s="957">
        <v>1</v>
      </c>
      <c r="E35" s="957">
        <v>1000</v>
      </c>
      <c r="F35" s="952">
        <f t="shared" si="15"/>
        <v>15000</v>
      </c>
      <c r="G35" s="953">
        <f t="shared" si="16"/>
        <v>750</v>
      </c>
      <c r="H35" s="954">
        <f t="shared" si="17"/>
        <v>14250</v>
      </c>
      <c r="I35" s="955">
        <f t="shared" si="18"/>
        <v>926.25</v>
      </c>
      <c r="J35" s="956">
        <f t="shared" si="19"/>
        <v>0.92625000000000002</v>
      </c>
      <c r="K35" s="956">
        <f t="shared" si="20"/>
        <v>338.08125000000001</v>
      </c>
    </row>
    <row r="36" spans="1:11" ht="15.75" thickBot="1" x14ac:dyDescent="0.3">
      <c r="A36" s="161" t="s">
        <v>413</v>
      </c>
      <c r="B36" s="160" t="s">
        <v>99</v>
      </c>
      <c r="C36" s="958" t="s">
        <v>145</v>
      </c>
      <c r="D36" s="958" t="s">
        <v>145</v>
      </c>
      <c r="E36" s="958" t="s">
        <v>145</v>
      </c>
      <c r="F36" s="959">
        <f t="shared" si="15"/>
        <v>0</v>
      </c>
      <c r="G36" s="960">
        <f t="shared" si="16"/>
        <v>0</v>
      </c>
      <c r="H36" s="961">
        <f t="shared" si="17"/>
        <v>0</v>
      </c>
      <c r="I36" s="962">
        <f t="shared" si="18"/>
        <v>0</v>
      </c>
      <c r="J36" s="963">
        <f t="shared" si="19"/>
        <v>0</v>
      </c>
      <c r="K36" s="963">
        <f t="shared" si="20"/>
        <v>0</v>
      </c>
    </row>
    <row r="37" spans="1:11" ht="15.75" thickBot="1" x14ac:dyDescent="0.3">
      <c r="A37" s="167" t="s">
        <v>540</v>
      </c>
      <c r="B37" s="935"/>
      <c r="C37" s="936">
        <f>SUM(C25:C36)</f>
        <v>141</v>
      </c>
      <c r="D37" s="936"/>
      <c r="E37" s="936">
        <f t="shared" ref="E37:K37" si="21">SUM(E25:E36)</f>
        <v>401950</v>
      </c>
      <c r="F37" s="936">
        <f t="shared" si="21"/>
        <v>1225400</v>
      </c>
      <c r="G37" s="936">
        <f t="shared" si="21"/>
        <v>61270</v>
      </c>
      <c r="H37" s="936">
        <f t="shared" si="21"/>
        <v>1164130</v>
      </c>
      <c r="I37" s="936">
        <f t="shared" si="21"/>
        <v>75668.45</v>
      </c>
      <c r="J37" s="936">
        <f t="shared" si="21"/>
        <v>75.668449999999993</v>
      </c>
      <c r="K37" s="968">
        <f t="shared" si="21"/>
        <v>27618.984249999998</v>
      </c>
    </row>
    <row r="38" spans="1:11" ht="15" x14ac:dyDescent="0.25">
      <c r="A38" s="166" t="s">
        <v>423</v>
      </c>
      <c r="B38" s="165" t="s">
        <v>19</v>
      </c>
      <c r="C38" s="966">
        <v>18</v>
      </c>
      <c r="D38" s="966">
        <v>1</v>
      </c>
      <c r="E38" s="966">
        <v>100</v>
      </c>
      <c r="F38" s="967">
        <f t="shared" ref="F38:F45" si="22">IFERROR(C38*D38*E38,0)</f>
        <v>1800</v>
      </c>
      <c r="G38" s="953">
        <f t="shared" ref="G38:G45" si="23">IF(F38="-","-",F38*0.05)</f>
        <v>90</v>
      </c>
      <c r="H38" s="954">
        <f t="shared" ref="H38:H45" si="24">IF(F38="-","-",F38-G38)</f>
        <v>1710</v>
      </c>
      <c r="I38" s="955">
        <f t="shared" ref="I38:I45" si="25">IF(H38="-","-",H38*0.065)</f>
        <v>111.15</v>
      </c>
      <c r="J38" s="956">
        <f t="shared" ref="J38:J45" si="26">IF(I38="-","-",I38/1000)</f>
        <v>0.11115</v>
      </c>
      <c r="K38" s="956">
        <f t="shared" ref="K38:K45" si="27">IF(J38="-","-",J38*365)</f>
        <v>40.569749999999999</v>
      </c>
    </row>
    <row r="39" spans="1:11" ht="15" x14ac:dyDescent="0.25">
      <c r="A39" s="163" t="s">
        <v>423</v>
      </c>
      <c r="B39" s="162" t="s">
        <v>18</v>
      </c>
      <c r="C39" s="957" t="s">
        <v>145</v>
      </c>
      <c r="D39" s="957" t="s">
        <v>145</v>
      </c>
      <c r="E39" s="957" t="s">
        <v>145</v>
      </c>
      <c r="F39" s="952">
        <f t="shared" si="22"/>
        <v>0</v>
      </c>
      <c r="G39" s="953">
        <f t="shared" si="23"/>
        <v>0</v>
      </c>
      <c r="H39" s="954">
        <f t="shared" si="24"/>
        <v>0</v>
      </c>
      <c r="I39" s="955">
        <f t="shared" si="25"/>
        <v>0</v>
      </c>
      <c r="J39" s="956">
        <f t="shared" si="26"/>
        <v>0</v>
      </c>
      <c r="K39" s="956">
        <f t="shared" si="27"/>
        <v>0</v>
      </c>
    </row>
    <row r="40" spans="1:11" ht="15" x14ac:dyDescent="0.25">
      <c r="A40" s="163" t="s">
        <v>423</v>
      </c>
      <c r="B40" s="162" t="s">
        <v>98</v>
      </c>
      <c r="C40" s="957">
        <v>1</v>
      </c>
      <c r="D40" s="957">
        <v>1</v>
      </c>
      <c r="E40" s="957">
        <v>500</v>
      </c>
      <c r="F40" s="952">
        <f t="shared" si="22"/>
        <v>500</v>
      </c>
      <c r="G40" s="953">
        <f t="shared" si="23"/>
        <v>25</v>
      </c>
      <c r="H40" s="954">
        <f t="shared" si="24"/>
        <v>475</v>
      </c>
      <c r="I40" s="955">
        <f t="shared" si="25"/>
        <v>30.875</v>
      </c>
      <c r="J40" s="956">
        <f t="shared" si="26"/>
        <v>3.0875E-2</v>
      </c>
      <c r="K40" s="956">
        <f t="shared" si="27"/>
        <v>11.269375</v>
      </c>
    </row>
    <row r="41" spans="1:11" ht="15" x14ac:dyDescent="0.25">
      <c r="A41" s="163" t="s">
        <v>423</v>
      </c>
      <c r="B41" s="162" t="s">
        <v>97</v>
      </c>
      <c r="C41" s="957">
        <v>2</v>
      </c>
      <c r="D41" s="957">
        <v>1</v>
      </c>
      <c r="E41" s="957">
        <v>32055</v>
      </c>
      <c r="F41" s="952">
        <f t="shared" si="22"/>
        <v>64110</v>
      </c>
      <c r="G41" s="953">
        <f t="shared" si="23"/>
        <v>3205.5</v>
      </c>
      <c r="H41" s="954">
        <f t="shared" si="24"/>
        <v>60904.5</v>
      </c>
      <c r="I41" s="955">
        <f t="shared" si="25"/>
        <v>3958.7925</v>
      </c>
      <c r="J41" s="956">
        <f t="shared" si="26"/>
        <v>3.9587924999999999</v>
      </c>
      <c r="K41" s="956">
        <f t="shared" si="27"/>
        <v>1444.9592625</v>
      </c>
    </row>
    <row r="42" spans="1:11" ht="15" x14ac:dyDescent="0.25">
      <c r="A42" s="163" t="s">
        <v>423</v>
      </c>
      <c r="B42" s="162" t="s">
        <v>96</v>
      </c>
      <c r="C42" s="957">
        <v>1</v>
      </c>
      <c r="D42" s="957">
        <v>1</v>
      </c>
      <c r="E42" s="957">
        <v>5800</v>
      </c>
      <c r="F42" s="952">
        <f t="shared" si="22"/>
        <v>5800</v>
      </c>
      <c r="G42" s="953">
        <f t="shared" si="23"/>
        <v>290</v>
      </c>
      <c r="H42" s="954">
        <f t="shared" si="24"/>
        <v>5510</v>
      </c>
      <c r="I42" s="955">
        <f t="shared" si="25"/>
        <v>358.15000000000003</v>
      </c>
      <c r="J42" s="956">
        <f t="shared" si="26"/>
        <v>0.35815000000000002</v>
      </c>
      <c r="K42" s="956">
        <f t="shared" si="27"/>
        <v>130.72475</v>
      </c>
    </row>
    <row r="43" spans="1:11" ht="15" x14ac:dyDescent="0.25">
      <c r="A43" s="163" t="s">
        <v>423</v>
      </c>
      <c r="B43" s="162" t="s">
        <v>95</v>
      </c>
      <c r="C43" s="957">
        <v>10</v>
      </c>
      <c r="D43" s="957">
        <v>1</v>
      </c>
      <c r="E43" s="957">
        <v>700</v>
      </c>
      <c r="F43" s="952">
        <f t="shared" si="22"/>
        <v>7000</v>
      </c>
      <c r="G43" s="953">
        <f t="shared" si="23"/>
        <v>350</v>
      </c>
      <c r="H43" s="954">
        <f t="shared" si="24"/>
        <v>6650</v>
      </c>
      <c r="I43" s="955">
        <f t="shared" si="25"/>
        <v>432.25</v>
      </c>
      <c r="J43" s="956">
        <f t="shared" si="26"/>
        <v>0.43225000000000002</v>
      </c>
      <c r="K43" s="956">
        <f t="shared" si="27"/>
        <v>157.77125000000001</v>
      </c>
    </row>
    <row r="44" spans="1:11" ht="15" x14ac:dyDescent="0.25">
      <c r="A44" s="163" t="s">
        <v>423</v>
      </c>
      <c r="B44" s="162" t="s">
        <v>451</v>
      </c>
      <c r="C44" s="957">
        <v>50</v>
      </c>
      <c r="D44" s="957">
        <v>1</v>
      </c>
      <c r="E44" s="957">
        <v>150</v>
      </c>
      <c r="F44" s="952">
        <f t="shared" si="22"/>
        <v>7500</v>
      </c>
      <c r="G44" s="953">
        <f t="shared" si="23"/>
        <v>375</v>
      </c>
      <c r="H44" s="954">
        <f t="shared" si="24"/>
        <v>7125</v>
      </c>
      <c r="I44" s="955">
        <f t="shared" si="25"/>
        <v>463.125</v>
      </c>
      <c r="J44" s="956">
        <f t="shared" si="26"/>
        <v>0.46312500000000001</v>
      </c>
      <c r="K44" s="956">
        <f t="shared" si="27"/>
        <v>169.04062500000001</v>
      </c>
    </row>
    <row r="45" spans="1:11" ht="15.75" thickBot="1" x14ac:dyDescent="0.3">
      <c r="A45" s="161" t="s">
        <v>423</v>
      </c>
      <c r="B45" s="160" t="s">
        <v>93</v>
      </c>
      <c r="C45" s="958">
        <v>35</v>
      </c>
      <c r="D45" s="958">
        <v>1</v>
      </c>
      <c r="E45" s="958">
        <v>200</v>
      </c>
      <c r="F45" s="959">
        <f t="shared" si="22"/>
        <v>7000</v>
      </c>
      <c r="G45" s="960">
        <f t="shared" si="23"/>
        <v>350</v>
      </c>
      <c r="H45" s="961">
        <f t="shared" si="24"/>
        <v>6650</v>
      </c>
      <c r="I45" s="962">
        <f t="shared" si="25"/>
        <v>432.25</v>
      </c>
      <c r="J45" s="963">
        <f t="shared" si="26"/>
        <v>0.43225000000000002</v>
      </c>
      <c r="K45" s="963">
        <f t="shared" si="27"/>
        <v>157.77125000000001</v>
      </c>
    </row>
    <row r="46" spans="1:11" ht="15.75" thickBot="1" x14ac:dyDescent="0.3">
      <c r="A46" s="167" t="s">
        <v>541</v>
      </c>
      <c r="B46" s="935"/>
      <c r="C46" s="936">
        <f>SUM(C38:C45)</f>
        <v>117</v>
      </c>
      <c r="D46" s="936"/>
      <c r="E46" s="936">
        <f t="shared" ref="E46:K46" si="28">SUM(E38:E45)</f>
        <v>39505</v>
      </c>
      <c r="F46" s="936">
        <f t="shared" si="28"/>
        <v>93710</v>
      </c>
      <c r="G46" s="936">
        <f t="shared" si="28"/>
        <v>4685.5</v>
      </c>
      <c r="H46" s="936">
        <f t="shared" si="28"/>
        <v>89024.5</v>
      </c>
      <c r="I46" s="936">
        <f t="shared" si="28"/>
        <v>5786.5924999999997</v>
      </c>
      <c r="J46" s="936">
        <f t="shared" si="28"/>
        <v>5.7865924999999994</v>
      </c>
      <c r="K46" s="968">
        <f t="shared" si="28"/>
        <v>2112.1062625000004</v>
      </c>
    </row>
    <row r="47" spans="1:11" ht="15" x14ac:dyDescent="0.25">
      <c r="A47" s="166" t="s">
        <v>416</v>
      </c>
      <c r="B47" s="165" t="s">
        <v>92</v>
      </c>
      <c r="C47" s="966">
        <v>1</v>
      </c>
      <c r="D47" s="966">
        <v>1</v>
      </c>
      <c r="E47" s="966">
        <v>120</v>
      </c>
      <c r="F47" s="967">
        <f t="shared" ref="F47:F53" si="29">IFERROR(C47*D47*E47,0)</f>
        <v>120</v>
      </c>
      <c r="G47" s="953">
        <f t="shared" ref="G47:G53" si="30">IF(F47="-","-",F47*0.05)</f>
        <v>6</v>
      </c>
      <c r="H47" s="954">
        <f t="shared" ref="H47:H53" si="31">IF(F47="-","-",F47-G47)</f>
        <v>114</v>
      </c>
      <c r="I47" s="955">
        <f t="shared" ref="I47:I53" si="32">IF(H47="-","-",H47*0.065)</f>
        <v>7.41</v>
      </c>
      <c r="J47" s="956">
        <f t="shared" ref="J47:J53" si="33">IF(I47="-","-",I47/1000)</f>
        <v>7.4099999999999999E-3</v>
      </c>
      <c r="K47" s="956">
        <f t="shared" ref="K47:K53" si="34">IF(J47="-","-",J47*365)</f>
        <v>2.70465</v>
      </c>
    </row>
    <row r="48" spans="1:11" ht="15" x14ac:dyDescent="0.25">
      <c r="A48" s="163" t="s">
        <v>416</v>
      </c>
      <c r="B48" s="165" t="s">
        <v>91</v>
      </c>
      <c r="C48" s="957">
        <v>55</v>
      </c>
      <c r="D48" s="957">
        <v>1</v>
      </c>
      <c r="E48" s="957">
        <v>100</v>
      </c>
      <c r="F48" s="952">
        <f t="shared" si="29"/>
        <v>5500</v>
      </c>
      <c r="G48" s="953">
        <f t="shared" si="30"/>
        <v>275</v>
      </c>
      <c r="H48" s="954">
        <f t="shared" si="31"/>
        <v>5225</v>
      </c>
      <c r="I48" s="955">
        <f t="shared" si="32"/>
        <v>339.625</v>
      </c>
      <c r="J48" s="956">
        <f t="shared" si="33"/>
        <v>0.33962500000000001</v>
      </c>
      <c r="K48" s="956">
        <f t="shared" si="34"/>
        <v>123.96312500000001</v>
      </c>
    </row>
    <row r="49" spans="1:11" ht="15" x14ac:dyDescent="0.25">
      <c r="A49" s="163" t="s">
        <v>416</v>
      </c>
      <c r="B49" s="162" t="s">
        <v>590</v>
      </c>
      <c r="C49" s="957" t="s">
        <v>145</v>
      </c>
      <c r="D49" s="957" t="s">
        <v>145</v>
      </c>
      <c r="E49" s="957" t="s">
        <v>145</v>
      </c>
      <c r="F49" s="952">
        <f t="shared" si="29"/>
        <v>0</v>
      </c>
      <c r="G49" s="953">
        <f t="shared" si="30"/>
        <v>0</v>
      </c>
      <c r="H49" s="954">
        <f t="shared" si="31"/>
        <v>0</v>
      </c>
      <c r="I49" s="955">
        <f t="shared" si="32"/>
        <v>0</v>
      </c>
      <c r="J49" s="956">
        <f t="shared" si="33"/>
        <v>0</v>
      </c>
      <c r="K49" s="956">
        <f t="shared" si="34"/>
        <v>0</v>
      </c>
    </row>
    <row r="50" spans="1:11" ht="15" x14ac:dyDescent="0.25">
      <c r="A50" s="163" t="s">
        <v>416</v>
      </c>
      <c r="B50" s="162" t="s">
        <v>89</v>
      </c>
      <c r="C50" s="957">
        <v>14</v>
      </c>
      <c r="D50" s="957">
        <v>1</v>
      </c>
      <c r="E50" s="957">
        <v>2.2719999999999998</v>
      </c>
      <c r="F50" s="952">
        <f t="shared" si="29"/>
        <v>31.807999999999996</v>
      </c>
      <c r="G50" s="953">
        <f t="shared" si="30"/>
        <v>1.5903999999999998</v>
      </c>
      <c r="H50" s="954">
        <f t="shared" si="31"/>
        <v>30.217599999999997</v>
      </c>
      <c r="I50" s="955">
        <f t="shared" si="32"/>
        <v>1.9641439999999999</v>
      </c>
      <c r="J50" s="956">
        <f t="shared" si="33"/>
        <v>1.9641439999999997E-3</v>
      </c>
      <c r="K50" s="956">
        <f t="shared" si="34"/>
        <v>0.71691255999999992</v>
      </c>
    </row>
    <row r="51" spans="1:11" ht="15" x14ac:dyDescent="0.25">
      <c r="A51" s="163" t="s">
        <v>416</v>
      </c>
      <c r="B51" s="162" t="s">
        <v>88</v>
      </c>
      <c r="C51" s="957">
        <v>5</v>
      </c>
      <c r="D51" s="957">
        <v>1</v>
      </c>
      <c r="E51" s="957">
        <v>600</v>
      </c>
      <c r="F51" s="952">
        <f t="shared" si="29"/>
        <v>3000</v>
      </c>
      <c r="G51" s="953">
        <f t="shared" si="30"/>
        <v>150</v>
      </c>
      <c r="H51" s="954">
        <f t="shared" si="31"/>
        <v>2850</v>
      </c>
      <c r="I51" s="955">
        <f t="shared" si="32"/>
        <v>185.25</v>
      </c>
      <c r="J51" s="956">
        <f t="shared" si="33"/>
        <v>0.18525</v>
      </c>
      <c r="K51" s="956">
        <f t="shared" si="34"/>
        <v>67.616249999999994</v>
      </c>
    </row>
    <row r="52" spans="1:11" ht="15" x14ac:dyDescent="0.25">
      <c r="A52" s="163" t="s">
        <v>416</v>
      </c>
      <c r="B52" s="165" t="s">
        <v>589</v>
      </c>
      <c r="C52" s="957">
        <v>9</v>
      </c>
      <c r="D52" s="957">
        <v>1</v>
      </c>
      <c r="E52" s="957">
        <v>1980</v>
      </c>
      <c r="F52" s="952">
        <f t="shared" si="29"/>
        <v>17820</v>
      </c>
      <c r="G52" s="953">
        <f t="shared" si="30"/>
        <v>891</v>
      </c>
      <c r="H52" s="954">
        <f t="shared" si="31"/>
        <v>16929</v>
      </c>
      <c r="I52" s="955">
        <f t="shared" si="32"/>
        <v>1100.385</v>
      </c>
      <c r="J52" s="956">
        <f t="shared" si="33"/>
        <v>1.1003849999999999</v>
      </c>
      <c r="K52" s="956">
        <f t="shared" si="34"/>
        <v>401.64052499999997</v>
      </c>
    </row>
    <row r="53" spans="1:11" ht="15.75" thickBot="1" x14ac:dyDescent="0.3">
      <c r="A53" s="161" t="s">
        <v>416</v>
      </c>
      <c r="B53" s="160" t="s">
        <v>86</v>
      </c>
      <c r="C53" s="958">
        <v>1</v>
      </c>
      <c r="D53" s="958">
        <v>1</v>
      </c>
      <c r="E53" s="958">
        <v>60500</v>
      </c>
      <c r="F53" s="959">
        <f t="shared" si="29"/>
        <v>60500</v>
      </c>
      <c r="G53" s="960">
        <f t="shared" si="30"/>
        <v>3025</v>
      </c>
      <c r="H53" s="961">
        <f t="shared" si="31"/>
        <v>57475</v>
      </c>
      <c r="I53" s="962">
        <f t="shared" si="32"/>
        <v>3735.875</v>
      </c>
      <c r="J53" s="963">
        <f t="shared" si="33"/>
        <v>3.7358750000000001</v>
      </c>
      <c r="K53" s="963">
        <f t="shared" si="34"/>
        <v>1363.5943750000001</v>
      </c>
    </row>
    <row r="54" spans="1:11" ht="15.75" thickBot="1" x14ac:dyDescent="0.3">
      <c r="A54" s="167" t="s">
        <v>542</v>
      </c>
      <c r="B54" s="935"/>
      <c r="C54" s="936">
        <f>SUM(C47:C53)</f>
        <v>85</v>
      </c>
      <c r="D54" s="936"/>
      <c r="E54" s="936">
        <f t="shared" ref="E54:K54" si="35">SUM(E47:E53)</f>
        <v>63302.271999999997</v>
      </c>
      <c r="F54" s="936">
        <f t="shared" si="35"/>
        <v>86971.808000000005</v>
      </c>
      <c r="G54" s="936">
        <f t="shared" si="35"/>
        <v>4348.5904</v>
      </c>
      <c r="H54" s="936">
        <f t="shared" si="35"/>
        <v>82623.217600000004</v>
      </c>
      <c r="I54" s="936">
        <f t="shared" si="35"/>
        <v>5370.5091439999997</v>
      </c>
      <c r="J54" s="936">
        <f t="shared" si="35"/>
        <v>5.3705091439999997</v>
      </c>
      <c r="K54" s="968">
        <f t="shared" si="35"/>
        <v>1960.2358375600002</v>
      </c>
    </row>
    <row r="55" spans="1:11" ht="15" x14ac:dyDescent="0.25">
      <c r="A55" s="166" t="s">
        <v>85</v>
      </c>
      <c r="B55" s="165" t="s">
        <v>85</v>
      </c>
      <c r="C55" s="966">
        <v>6</v>
      </c>
      <c r="D55" s="966">
        <v>1</v>
      </c>
      <c r="E55" s="966">
        <v>700</v>
      </c>
      <c r="F55" s="967">
        <f>IFERROR(C55*D55*E55,0)</f>
        <v>4200</v>
      </c>
      <c r="G55" s="953">
        <f>IF(F55="-","-",F55*0.05)</f>
        <v>210</v>
      </c>
      <c r="H55" s="954">
        <f>IF(F55="-","-",F55-G55)</f>
        <v>3990</v>
      </c>
      <c r="I55" s="955">
        <f>IF(H55="-","-",H55*0.065)</f>
        <v>259.35000000000002</v>
      </c>
      <c r="J55" s="956">
        <f>IF(I55="-","-",I55/1000)</f>
        <v>0.25935000000000002</v>
      </c>
      <c r="K55" s="956">
        <f>IF(J55="-","-",J55*365)</f>
        <v>94.662750000000003</v>
      </c>
    </row>
    <row r="56" spans="1:11" ht="15.75" thickBot="1" x14ac:dyDescent="0.3">
      <c r="A56" s="161" t="s">
        <v>85</v>
      </c>
      <c r="B56" s="160" t="s">
        <v>84</v>
      </c>
      <c r="C56" s="958">
        <v>10</v>
      </c>
      <c r="D56" s="958">
        <v>1</v>
      </c>
      <c r="E56" s="958">
        <v>500</v>
      </c>
      <c r="F56" s="959">
        <f>IFERROR(C56*D56*E56,0)</f>
        <v>5000</v>
      </c>
      <c r="G56" s="960">
        <f>IF(F56="-","-",F56*0.05)</f>
        <v>250</v>
      </c>
      <c r="H56" s="961">
        <f>IF(F56="-","-",F56-G56)</f>
        <v>4750</v>
      </c>
      <c r="I56" s="962">
        <f>IF(H56="-","-",H56*0.065)</f>
        <v>308.75</v>
      </c>
      <c r="J56" s="963">
        <f>IF(I56="-","-",I56/1000)</f>
        <v>0.30875000000000002</v>
      </c>
      <c r="K56" s="963">
        <f>IF(J56="-","-",J56*365)</f>
        <v>112.69375000000001</v>
      </c>
    </row>
    <row r="57" spans="1:11" ht="15.75" thickBot="1" x14ac:dyDescent="0.3">
      <c r="A57" s="167" t="s">
        <v>543</v>
      </c>
      <c r="B57" s="935"/>
      <c r="C57" s="936">
        <f>SUM(C55:C56)</f>
        <v>16</v>
      </c>
      <c r="D57" s="936"/>
      <c r="E57" s="936">
        <f t="shared" ref="E57:K57" si="36">SUM(E55:E56)</f>
        <v>1200</v>
      </c>
      <c r="F57" s="936">
        <f t="shared" si="36"/>
        <v>9200</v>
      </c>
      <c r="G57" s="936">
        <f t="shared" si="36"/>
        <v>460</v>
      </c>
      <c r="H57" s="936">
        <f t="shared" si="36"/>
        <v>8740</v>
      </c>
      <c r="I57" s="936">
        <f t="shared" si="36"/>
        <v>568.1</v>
      </c>
      <c r="J57" s="936">
        <f t="shared" si="36"/>
        <v>0.56810000000000005</v>
      </c>
      <c r="K57" s="968">
        <f t="shared" si="36"/>
        <v>207.35650000000001</v>
      </c>
    </row>
    <row r="58" spans="1:11" ht="15" x14ac:dyDescent="0.25">
      <c r="A58" s="166" t="s">
        <v>420</v>
      </c>
      <c r="B58" s="165" t="s">
        <v>83</v>
      </c>
      <c r="C58" s="966">
        <v>75</v>
      </c>
      <c r="D58" s="966">
        <v>1</v>
      </c>
      <c r="E58" s="966">
        <v>7000</v>
      </c>
      <c r="F58" s="967">
        <f t="shared" ref="F58:F67" si="37">IFERROR(C58*D58*E58,0)</f>
        <v>525000</v>
      </c>
      <c r="G58" s="953">
        <f t="shared" ref="G58:G67" si="38">IF(F58="-","-",F58*0.05)</f>
        <v>26250</v>
      </c>
      <c r="H58" s="954">
        <f t="shared" ref="H58:H67" si="39">IF(F58="-","-",F58-G58)</f>
        <v>498750</v>
      </c>
      <c r="I58" s="955">
        <f t="shared" ref="I58:I67" si="40">IF(H58="-","-",H58*0.065)</f>
        <v>32418.75</v>
      </c>
      <c r="J58" s="956">
        <f t="shared" ref="J58:J67" si="41">IF(I58="-","-",I58/1000)</f>
        <v>32.418750000000003</v>
      </c>
      <c r="K58" s="956">
        <f t="shared" ref="K58:K67" si="42">IF(J58="-","-",J58*365)</f>
        <v>11832.843750000002</v>
      </c>
    </row>
    <row r="59" spans="1:11" ht="15" x14ac:dyDescent="0.25">
      <c r="A59" s="163" t="s">
        <v>420</v>
      </c>
      <c r="B59" s="162" t="s">
        <v>17</v>
      </c>
      <c r="C59" s="957">
        <v>5</v>
      </c>
      <c r="D59" s="957">
        <v>1</v>
      </c>
      <c r="E59" s="957">
        <v>3400</v>
      </c>
      <c r="F59" s="952">
        <f t="shared" si="37"/>
        <v>17000</v>
      </c>
      <c r="G59" s="953">
        <f t="shared" si="38"/>
        <v>850</v>
      </c>
      <c r="H59" s="954">
        <f t="shared" si="39"/>
        <v>16150</v>
      </c>
      <c r="I59" s="955">
        <f t="shared" si="40"/>
        <v>1049.75</v>
      </c>
      <c r="J59" s="956">
        <f t="shared" si="41"/>
        <v>1.04975</v>
      </c>
      <c r="K59" s="956">
        <f t="shared" si="42"/>
        <v>383.15875</v>
      </c>
    </row>
    <row r="60" spans="1:11" ht="15" x14ac:dyDescent="0.25">
      <c r="A60" s="163" t="s">
        <v>420</v>
      </c>
      <c r="B60" s="162" t="s">
        <v>82</v>
      </c>
      <c r="C60" s="957">
        <v>20</v>
      </c>
      <c r="D60" s="957">
        <v>1</v>
      </c>
      <c r="E60" s="957">
        <v>9000</v>
      </c>
      <c r="F60" s="952">
        <f t="shared" si="37"/>
        <v>180000</v>
      </c>
      <c r="G60" s="953">
        <f t="shared" si="38"/>
        <v>9000</v>
      </c>
      <c r="H60" s="954">
        <f t="shared" si="39"/>
        <v>171000</v>
      </c>
      <c r="I60" s="955">
        <f t="shared" si="40"/>
        <v>11115</v>
      </c>
      <c r="J60" s="956">
        <f t="shared" si="41"/>
        <v>11.115</v>
      </c>
      <c r="K60" s="956">
        <f t="shared" si="42"/>
        <v>4056.9749999999999</v>
      </c>
    </row>
    <row r="61" spans="1:11" ht="15" x14ac:dyDescent="0.25">
      <c r="A61" s="163" t="s">
        <v>420</v>
      </c>
      <c r="B61" s="162" t="s">
        <v>78</v>
      </c>
      <c r="C61" s="957">
        <v>96</v>
      </c>
      <c r="D61" s="957">
        <v>1</v>
      </c>
      <c r="E61" s="957">
        <v>2100</v>
      </c>
      <c r="F61" s="952">
        <f t="shared" si="37"/>
        <v>201600</v>
      </c>
      <c r="G61" s="953">
        <f t="shared" si="38"/>
        <v>10080</v>
      </c>
      <c r="H61" s="954">
        <f t="shared" si="39"/>
        <v>191520</v>
      </c>
      <c r="I61" s="955">
        <f t="shared" si="40"/>
        <v>12448.800000000001</v>
      </c>
      <c r="J61" s="956">
        <f t="shared" si="41"/>
        <v>12.4488</v>
      </c>
      <c r="K61" s="956">
        <f t="shared" si="42"/>
        <v>4543.8119999999999</v>
      </c>
    </row>
    <row r="62" spans="1:11" ht="15" x14ac:dyDescent="0.25">
      <c r="A62" s="163" t="s">
        <v>420</v>
      </c>
      <c r="B62" s="162" t="s">
        <v>77</v>
      </c>
      <c r="C62" s="957">
        <v>120</v>
      </c>
      <c r="D62" s="957">
        <v>1</v>
      </c>
      <c r="E62" s="957">
        <v>15000</v>
      </c>
      <c r="F62" s="952">
        <f t="shared" si="37"/>
        <v>1800000</v>
      </c>
      <c r="G62" s="953">
        <f t="shared" si="38"/>
        <v>90000</v>
      </c>
      <c r="H62" s="954">
        <f t="shared" si="39"/>
        <v>1710000</v>
      </c>
      <c r="I62" s="955">
        <f t="shared" si="40"/>
        <v>111150</v>
      </c>
      <c r="J62" s="956">
        <f t="shared" si="41"/>
        <v>111.15</v>
      </c>
      <c r="K62" s="956">
        <f t="shared" si="42"/>
        <v>40569.75</v>
      </c>
    </row>
    <row r="63" spans="1:11" ht="15" x14ac:dyDescent="0.25">
      <c r="A63" s="163" t="s">
        <v>420</v>
      </c>
      <c r="B63" s="162" t="s">
        <v>81</v>
      </c>
      <c r="C63" s="957">
        <v>6</v>
      </c>
      <c r="D63" s="957">
        <v>1</v>
      </c>
      <c r="E63" s="957">
        <v>6000</v>
      </c>
      <c r="F63" s="952">
        <f t="shared" si="37"/>
        <v>36000</v>
      </c>
      <c r="G63" s="953">
        <f t="shared" si="38"/>
        <v>1800</v>
      </c>
      <c r="H63" s="954">
        <f t="shared" si="39"/>
        <v>34200</v>
      </c>
      <c r="I63" s="955">
        <f t="shared" si="40"/>
        <v>2223</v>
      </c>
      <c r="J63" s="956">
        <f t="shared" si="41"/>
        <v>2.2229999999999999</v>
      </c>
      <c r="K63" s="956">
        <f t="shared" si="42"/>
        <v>811.39499999999998</v>
      </c>
    </row>
    <row r="64" spans="1:11" ht="15" x14ac:dyDescent="0.25">
      <c r="A64" s="163" t="s">
        <v>420</v>
      </c>
      <c r="B64" s="162" t="s">
        <v>80</v>
      </c>
      <c r="C64" s="957">
        <v>5</v>
      </c>
      <c r="D64" s="957">
        <v>1</v>
      </c>
      <c r="E64" s="957">
        <v>50000</v>
      </c>
      <c r="F64" s="952">
        <f t="shared" si="37"/>
        <v>250000</v>
      </c>
      <c r="G64" s="953">
        <f t="shared" si="38"/>
        <v>12500</v>
      </c>
      <c r="H64" s="954">
        <f t="shared" si="39"/>
        <v>237500</v>
      </c>
      <c r="I64" s="955">
        <f t="shared" si="40"/>
        <v>15437.5</v>
      </c>
      <c r="J64" s="956">
        <f t="shared" si="41"/>
        <v>15.4375</v>
      </c>
      <c r="K64" s="956">
        <f t="shared" si="42"/>
        <v>5634.6875</v>
      </c>
    </row>
    <row r="65" spans="1:11" ht="15" x14ac:dyDescent="0.25">
      <c r="A65" s="163" t="s">
        <v>420</v>
      </c>
      <c r="B65" s="162" t="s">
        <v>16</v>
      </c>
      <c r="C65" s="957">
        <v>3</v>
      </c>
      <c r="D65" s="957">
        <v>1</v>
      </c>
      <c r="E65" s="957">
        <v>7500</v>
      </c>
      <c r="F65" s="952">
        <f t="shared" si="37"/>
        <v>22500</v>
      </c>
      <c r="G65" s="953">
        <f t="shared" si="38"/>
        <v>1125</v>
      </c>
      <c r="H65" s="954">
        <f t="shared" si="39"/>
        <v>21375</v>
      </c>
      <c r="I65" s="955">
        <f t="shared" si="40"/>
        <v>1389.375</v>
      </c>
      <c r="J65" s="956">
        <f t="shared" si="41"/>
        <v>1.389375</v>
      </c>
      <c r="K65" s="956">
        <f t="shared" si="42"/>
        <v>507.12187499999999</v>
      </c>
    </row>
    <row r="66" spans="1:11" ht="15" x14ac:dyDescent="0.25">
      <c r="A66" s="163" t="s">
        <v>420</v>
      </c>
      <c r="B66" s="162" t="s">
        <v>15</v>
      </c>
      <c r="C66" s="957">
        <v>200</v>
      </c>
      <c r="D66" s="957">
        <v>1</v>
      </c>
      <c r="E66" s="957">
        <v>2500</v>
      </c>
      <c r="F66" s="952">
        <f t="shared" si="37"/>
        <v>500000</v>
      </c>
      <c r="G66" s="953">
        <f t="shared" si="38"/>
        <v>25000</v>
      </c>
      <c r="H66" s="954">
        <f t="shared" si="39"/>
        <v>475000</v>
      </c>
      <c r="I66" s="955">
        <f t="shared" si="40"/>
        <v>30875</v>
      </c>
      <c r="J66" s="956">
        <f t="shared" si="41"/>
        <v>30.875</v>
      </c>
      <c r="K66" s="956">
        <f t="shared" si="42"/>
        <v>11269.375</v>
      </c>
    </row>
    <row r="67" spans="1:11" ht="15.75" thickBot="1" x14ac:dyDescent="0.3">
      <c r="A67" s="161" t="s">
        <v>420</v>
      </c>
      <c r="B67" s="160" t="s">
        <v>79</v>
      </c>
      <c r="C67" s="958">
        <v>10</v>
      </c>
      <c r="D67" s="958">
        <v>1</v>
      </c>
      <c r="E67" s="958">
        <v>2098</v>
      </c>
      <c r="F67" s="959">
        <f t="shared" si="37"/>
        <v>20980</v>
      </c>
      <c r="G67" s="960">
        <f t="shared" si="38"/>
        <v>1049</v>
      </c>
      <c r="H67" s="961">
        <f t="shared" si="39"/>
        <v>19931</v>
      </c>
      <c r="I67" s="962">
        <f t="shared" si="40"/>
        <v>1295.5150000000001</v>
      </c>
      <c r="J67" s="963">
        <f t="shared" si="41"/>
        <v>1.2955150000000002</v>
      </c>
      <c r="K67" s="963">
        <f t="shared" si="42"/>
        <v>472.86297500000006</v>
      </c>
    </row>
    <row r="68" spans="1:11" ht="15.75" thickBot="1" x14ac:dyDescent="0.3">
      <c r="A68" s="167" t="s">
        <v>544</v>
      </c>
      <c r="B68" s="935"/>
      <c r="C68" s="936">
        <f>SUM(C58:C67)</f>
        <v>540</v>
      </c>
      <c r="D68" s="936"/>
      <c r="E68" s="936">
        <f t="shared" ref="E68:K68" si="43">SUM(E58:E67)</f>
        <v>104598</v>
      </c>
      <c r="F68" s="936">
        <f t="shared" si="43"/>
        <v>3553080</v>
      </c>
      <c r="G68" s="936">
        <f t="shared" si="43"/>
        <v>177654</v>
      </c>
      <c r="H68" s="936">
        <f t="shared" si="43"/>
        <v>3375426</v>
      </c>
      <c r="I68" s="936">
        <f t="shared" si="43"/>
        <v>219402.69</v>
      </c>
      <c r="J68" s="936">
        <f t="shared" si="43"/>
        <v>219.40269000000001</v>
      </c>
      <c r="K68" s="968">
        <f t="shared" si="43"/>
        <v>80081.981849999996</v>
      </c>
    </row>
    <row r="69" spans="1:11" ht="15" x14ac:dyDescent="0.25">
      <c r="A69" s="166" t="s">
        <v>422</v>
      </c>
      <c r="B69" s="165" t="s">
        <v>76</v>
      </c>
      <c r="C69" s="966">
        <v>4</v>
      </c>
      <c r="D69" s="966">
        <v>1</v>
      </c>
      <c r="E69" s="966">
        <v>500</v>
      </c>
      <c r="F69" s="967">
        <f t="shared" ref="F69:F76" si="44">IFERROR(C69*D69*E69,0)</f>
        <v>2000</v>
      </c>
      <c r="G69" s="953">
        <f t="shared" ref="G69:G76" si="45">IF(F69="-","-",F69*0.05)</f>
        <v>100</v>
      </c>
      <c r="H69" s="954">
        <f t="shared" ref="H69:H76" si="46">IF(F69="-","-",F69-G69)</f>
        <v>1900</v>
      </c>
      <c r="I69" s="955">
        <f t="shared" ref="I69:I76" si="47">IF(H69="-","-",H69*0.065)</f>
        <v>123.5</v>
      </c>
      <c r="J69" s="956">
        <f t="shared" ref="J69:J76" si="48">IF(I69="-","-",I69/1000)</f>
        <v>0.1235</v>
      </c>
      <c r="K69" s="956">
        <f t="shared" ref="K69:K76" si="49">IF(J69="-","-",J69*365)</f>
        <v>45.077500000000001</v>
      </c>
    </row>
    <row r="70" spans="1:11" ht="15" x14ac:dyDescent="0.25">
      <c r="A70" s="163" t="s">
        <v>422</v>
      </c>
      <c r="B70" s="162" t="s">
        <v>75</v>
      </c>
      <c r="C70" s="957">
        <v>3</v>
      </c>
      <c r="D70" s="957" t="s">
        <v>145</v>
      </c>
      <c r="E70" s="957">
        <v>2500</v>
      </c>
      <c r="F70" s="952">
        <f t="shared" si="44"/>
        <v>0</v>
      </c>
      <c r="G70" s="953">
        <f t="shared" si="45"/>
        <v>0</v>
      </c>
      <c r="H70" s="954">
        <f t="shared" si="46"/>
        <v>0</v>
      </c>
      <c r="I70" s="955">
        <f t="shared" si="47"/>
        <v>0</v>
      </c>
      <c r="J70" s="956">
        <f t="shared" si="48"/>
        <v>0</v>
      </c>
      <c r="K70" s="956">
        <f t="shared" si="49"/>
        <v>0</v>
      </c>
    </row>
    <row r="71" spans="1:11" ht="15" x14ac:dyDescent="0.25">
      <c r="A71" s="163" t="s">
        <v>422</v>
      </c>
      <c r="B71" s="162" t="s">
        <v>74</v>
      </c>
      <c r="C71" s="957">
        <v>25</v>
      </c>
      <c r="D71" s="957">
        <v>1</v>
      </c>
      <c r="E71" s="957">
        <v>1800</v>
      </c>
      <c r="F71" s="952">
        <f t="shared" si="44"/>
        <v>45000</v>
      </c>
      <c r="G71" s="953">
        <f t="shared" si="45"/>
        <v>2250</v>
      </c>
      <c r="H71" s="954">
        <f t="shared" si="46"/>
        <v>42750</v>
      </c>
      <c r="I71" s="955">
        <f t="shared" si="47"/>
        <v>2778.75</v>
      </c>
      <c r="J71" s="956">
        <f t="shared" si="48"/>
        <v>2.7787500000000001</v>
      </c>
      <c r="K71" s="956">
        <f t="shared" si="49"/>
        <v>1014.24375</v>
      </c>
    </row>
    <row r="72" spans="1:11" ht="15" x14ac:dyDescent="0.25">
      <c r="A72" s="163" t="s">
        <v>422</v>
      </c>
      <c r="B72" s="162" t="s">
        <v>73</v>
      </c>
      <c r="C72" s="957">
        <v>10</v>
      </c>
      <c r="D72" s="957">
        <v>1</v>
      </c>
      <c r="E72" s="957">
        <v>100</v>
      </c>
      <c r="F72" s="952">
        <f t="shared" si="44"/>
        <v>1000</v>
      </c>
      <c r="G72" s="953">
        <f t="shared" si="45"/>
        <v>50</v>
      </c>
      <c r="H72" s="954">
        <f t="shared" si="46"/>
        <v>950</v>
      </c>
      <c r="I72" s="955">
        <f t="shared" si="47"/>
        <v>61.75</v>
      </c>
      <c r="J72" s="956">
        <f t="shared" si="48"/>
        <v>6.1749999999999999E-2</v>
      </c>
      <c r="K72" s="956">
        <f t="shared" si="49"/>
        <v>22.53875</v>
      </c>
    </row>
    <row r="73" spans="1:11" ht="15" x14ac:dyDescent="0.25">
      <c r="A73" s="163" t="s">
        <v>422</v>
      </c>
      <c r="B73" s="162" t="s">
        <v>72</v>
      </c>
      <c r="C73" s="957">
        <v>8</v>
      </c>
      <c r="D73" s="957">
        <v>1</v>
      </c>
      <c r="E73" s="957">
        <v>2600</v>
      </c>
      <c r="F73" s="952">
        <f t="shared" si="44"/>
        <v>20800</v>
      </c>
      <c r="G73" s="953">
        <f t="shared" si="45"/>
        <v>1040</v>
      </c>
      <c r="H73" s="954">
        <f t="shared" si="46"/>
        <v>19760</v>
      </c>
      <c r="I73" s="955">
        <f t="shared" si="47"/>
        <v>1284.4000000000001</v>
      </c>
      <c r="J73" s="956">
        <f t="shared" si="48"/>
        <v>1.2844</v>
      </c>
      <c r="K73" s="956">
        <f t="shared" si="49"/>
        <v>468.80599999999998</v>
      </c>
    </row>
    <row r="74" spans="1:11" ht="15" x14ac:dyDescent="0.25">
      <c r="A74" s="163" t="s">
        <v>422</v>
      </c>
      <c r="B74" s="162" t="s">
        <v>71</v>
      </c>
      <c r="C74" s="957">
        <v>4</v>
      </c>
      <c r="D74" s="957">
        <v>1</v>
      </c>
      <c r="E74" s="957">
        <v>120</v>
      </c>
      <c r="F74" s="952">
        <f t="shared" si="44"/>
        <v>480</v>
      </c>
      <c r="G74" s="953">
        <f t="shared" si="45"/>
        <v>24</v>
      </c>
      <c r="H74" s="954">
        <f t="shared" si="46"/>
        <v>456</v>
      </c>
      <c r="I74" s="955">
        <f t="shared" si="47"/>
        <v>29.64</v>
      </c>
      <c r="J74" s="956">
        <f t="shared" si="48"/>
        <v>2.964E-2</v>
      </c>
      <c r="K74" s="956">
        <f t="shared" si="49"/>
        <v>10.8186</v>
      </c>
    </row>
    <row r="75" spans="1:11" ht="15" x14ac:dyDescent="0.25">
      <c r="A75" s="163" t="s">
        <v>422</v>
      </c>
      <c r="B75" s="162" t="s">
        <v>70</v>
      </c>
      <c r="C75" s="957" t="s">
        <v>145</v>
      </c>
      <c r="D75" s="957" t="s">
        <v>145</v>
      </c>
      <c r="E75" s="957" t="s">
        <v>145</v>
      </c>
      <c r="F75" s="952">
        <f t="shared" si="44"/>
        <v>0</v>
      </c>
      <c r="G75" s="953">
        <f t="shared" si="45"/>
        <v>0</v>
      </c>
      <c r="H75" s="954">
        <f t="shared" si="46"/>
        <v>0</v>
      </c>
      <c r="I75" s="955">
        <f t="shared" si="47"/>
        <v>0</v>
      </c>
      <c r="J75" s="956">
        <f t="shared" si="48"/>
        <v>0</v>
      </c>
      <c r="K75" s="956">
        <f t="shared" si="49"/>
        <v>0</v>
      </c>
    </row>
    <row r="76" spans="1:11" ht="15.75" thickBot="1" x14ac:dyDescent="0.3">
      <c r="A76" s="161" t="s">
        <v>422</v>
      </c>
      <c r="B76" s="160" t="s">
        <v>14</v>
      </c>
      <c r="C76" s="958">
        <v>119</v>
      </c>
      <c r="D76" s="958">
        <v>1</v>
      </c>
      <c r="E76" s="958">
        <v>40</v>
      </c>
      <c r="F76" s="959">
        <f t="shared" si="44"/>
        <v>4760</v>
      </c>
      <c r="G76" s="960">
        <f t="shared" si="45"/>
        <v>238</v>
      </c>
      <c r="H76" s="961">
        <f t="shared" si="46"/>
        <v>4522</v>
      </c>
      <c r="I76" s="962">
        <f t="shared" si="47"/>
        <v>293.93</v>
      </c>
      <c r="J76" s="963">
        <f t="shared" si="48"/>
        <v>0.29393000000000002</v>
      </c>
      <c r="K76" s="963">
        <f t="shared" si="49"/>
        <v>107.28445000000001</v>
      </c>
    </row>
    <row r="77" spans="1:11" ht="15.75" thickBot="1" x14ac:dyDescent="0.3">
      <c r="A77" s="167" t="s">
        <v>545</v>
      </c>
      <c r="B77" s="935"/>
      <c r="C77" s="936">
        <f>SUM(C69:C76)</f>
        <v>173</v>
      </c>
      <c r="D77" s="936"/>
      <c r="E77" s="936">
        <f>SUM(E69:E76)</f>
        <v>7660</v>
      </c>
      <c r="F77" s="936">
        <f>SUM(F69:F76)</f>
        <v>74040</v>
      </c>
      <c r="G77" s="936">
        <f>SUM(G69:G76)</f>
        <v>3702</v>
      </c>
      <c r="H77" s="936">
        <v>2468</v>
      </c>
      <c r="I77" s="936">
        <f>SUM(I69:I76)</f>
        <v>4571.97</v>
      </c>
      <c r="J77" s="936">
        <f>SUM(J69:J76)</f>
        <v>4.5719700000000003</v>
      </c>
      <c r="K77" s="968">
        <f>SUM(K69:K76)</f>
        <v>1668.7690500000001</v>
      </c>
    </row>
    <row r="78" spans="1:11" ht="15" x14ac:dyDescent="0.25">
      <c r="A78" s="166" t="s">
        <v>565</v>
      </c>
      <c r="B78" s="165" t="s">
        <v>60</v>
      </c>
      <c r="C78" s="966">
        <v>3</v>
      </c>
      <c r="D78" s="966">
        <v>1</v>
      </c>
      <c r="E78" s="966">
        <v>112000</v>
      </c>
      <c r="F78" s="967">
        <f t="shared" ref="F78:F88" si="50">IFERROR(C78*D78*E78,0)</f>
        <v>336000</v>
      </c>
      <c r="G78" s="953">
        <f t="shared" ref="G78:G88" si="51">IF(F78="-","-",F78*0.05)</f>
        <v>16800</v>
      </c>
      <c r="H78" s="954">
        <f t="shared" ref="H78:H88" si="52">IF(F78="-","-",F78-G78)</f>
        <v>319200</v>
      </c>
      <c r="I78" s="955">
        <f t="shared" ref="I78:I88" si="53">IF(H78="-","-",H78*0.065)</f>
        <v>20748</v>
      </c>
      <c r="J78" s="956">
        <f t="shared" ref="J78:J88" si="54">IF(I78="-","-",I78/1000)</f>
        <v>20.748000000000001</v>
      </c>
      <c r="K78" s="956">
        <f t="shared" ref="K78:K88" si="55">IF(J78="-","-",J78*365)</f>
        <v>7573.02</v>
      </c>
    </row>
    <row r="79" spans="1:11" ht="15" x14ac:dyDescent="0.25">
      <c r="A79" s="163" t="s">
        <v>565</v>
      </c>
      <c r="B79" s="162" t="s">
        <v>61</v>
      </c>
      <c r="C79" s="957" t="s">
        <v>145</v>
      </c>
      <c r="D79" s="957" t="s">
        <v>145</v>
      </c>
      <c r="E79" s="957" t="s">
        <v>145</v>
      </c>
      <c r="F79" s="952">
        <f t="shared" si="50"/>
        <v>0</v>
      </c>
      <c r="G79" s="953">
        <f t="shared" si="51"/>
        <v>0</v>
      </c>
      <c r="H79" s="954">
        <f t="shared" si="52"/>
        <v>0</v>
      </c>
      <c r="I79" s="955">
        <f t="shared" si="53"/>
        <v>0</v>
      </c>
      <c r="J79" s="956">
        <f t="shared" si="54"/>
        <v>0</v>
      </c>
      <c r="K79" s="956">
        <f t="shared" si="55"/>
        <v>0</v>
      </c>
    </row>
    <row r="80" spans="1:11" ht="15" x14ac:dyDescent="0.25">
      <c r="A80" s="163" t="s">
        <v>565</v>
      </c>
      <c r="B80" s="162" t="s">
        <v>62</v>
      </c>
      <c r="C80" s="957">
        <v>8</v>
      </c>
      <c r="D80" s="957">
        <v>1</v>
      </c>
      <c r="E80" s="957">
        <v>13200</v>
      </c>
      <c r="F80" s="952">
        <f t="shared" si="50"/>
        <v>105600</v>
      </c>
      <c r="G80" s="953">
        <f t="shared" si="51"/>
        <v>5280</v>
      </c>
      <c r="H80" s="954">
        <f t="shared" si="52"/>
        <v>100320</v>
      </c>
      <c r="I80" s="955">
        <f t="shared" si="53"/>
        <v>6520.8</v>
      </c>
      <c r="J80" s="956">
        <f t="shared" si="54"/>
        <v>6.5208000000000004</v>
      </c>
      <c r="K80" s="956">
        <f t="shared" si="55"/>
        <v>2380.0920000000001</v>
      </c>
    </row>
    <row r="81" spans="1:11" ht="15" x14ac:dyDescent="0.25">
      <c r="A81" s="163" t="s">
        <v>565</v>
      </c>
      <c r="B81" s="162" t="s">
        <v>63</v>
      </c>
      <c r="C81" s="957">
        <v>2</v>
      </c>
      <c r="D81" s="957">
        <v>1</v>
      </c>
      <c r="E81" s="957">
        <v>120000</v>
      </c>
      <c r="F81" s="952">
        <f t="shared" si="50"/>
        <v>240000</v>
      </c>
      <c r="G81" s="953">
        <f t="shared" si="51"/>
        <v>12000</v>
      </c>
      <c r="H81" s="954">
        <f t="shared" si="52"/>
        <v>228000</v>
      </c>
      <c r="I81" s="955">
        <f t="shared" si="53"/>
        <v>14820</v>
      </c>
      <c r="J81" s="956">
        <f t="shared" si="54"/>
        <v>14.82</v>
      </c>
      <c r="K81" s="956">
        <f t="shared" si="55"/>
        <v>5409.3</v>
      </c>
    </row>
    <row r="82" spans="1:11" ht="15" x14ac:dyDescent="0.25">
      <c r="A82" s="163" t="s">
        <v>565</v>
      </c>
      <c r="B82" s="162" t="s">
        <v>588</v>
      </c>
      <c r="C82" s="957">
        <v>7</v>
      </c>
      <c r="D82" s="957">
        <v>1</v>
      </c>
      <c r="E82" s="957">
        <v>50000</v>
      </c>
      <c r="F82" s="952">
        <f t="shared" si="50"/>
        <v>350000</v>
      </c>
      <c r="G82" s="953">
        <f t="shared" si="51"/>
        <v>17500</v>
      </c>
      <c r="H82" s="954">
        <f t="shared" si="52"/>
        <v>332500</v>
      </c>
      <c r="I82" s="955">
        <f t="shared" si="53"/>
        <v>21612.5</v>
      </c>
      <c r="J82" s="956">
        <f t="shared" si="54"/>
        <v>21.612500000000001</v>
      </c>
      <c r="K82" s="956">
        <f t="shared" si="55"/>
        <v>7888.5625</v>
      </c>
    </row>
    <row r="83" spans="1:11" ht="15" x14ac:dyDescent="0.25">
      <c r="A83" s="163" t="s">
        <v>565</v>
      </c>
      <c r="B83" s="162" t="s">
        <v>65</v>
      </c>
      <c r="C83" s="957">
        <v>2</v>
      </c>
      <c r="D83" s="957">
        <v>1</v>
      </c>
      <c r="E83" s="957">
        <v>160000</v>
      </c>
      <c r="F83" s="952">
        <f t="shared" si="50"/>
        <v>320000</v>
      </c>
      <c r="G83" s="953">
        <f t="shared" si="51"/>
        <v>16000</v>
      </c>
      <c r="H83" s="954">
        <f t="shared" si="52"/>
        <v>304000</v>
      </c>
      <c r="I83" s="955">
        <f t="shared" si="53"/>
        <v>19760</v>
      </c>
      <c r="J83" s="956">
        <f t="shared" si="54"/>
        <v>19.760000000000002</v>
      </c>
      <c r="K83" s="956">
        <f t="shared" si="55"/>
        <v>7212.4000000000005</v>
      </c>
    </row>
    <row r="84" spans="1:11" ht="15" x14ac:dyDescent="0.25">
      <c r="A84" s="163" t="s">
        <v>565</v>
      </c>
      <c r="B84" s="162" t="s">
        <v>66</v>
      </c>
      <c r="C84" s="957">
        <v>3</v>
      </c>
      <c r="D84" s="957">
        <v>1</v>
      </c>
      <c r="E84" s="957">
        <v>28300</v>
      </c>
      <c r="F84" s="952">
        <f t="shared" si="50"/>
        <v>84900</v>
      </c>
      <c r="G84" s="953">
        <f t="shared" si="51"/>
        <v>4245</v>
      </c>
      <c r="H84" s="954">
        <f t="shared" si="52"/>
        <v>80655</v>
      </c>
      <c r="I84" s="955">
        <f t="shared" si="53"/>
        <v>5242.5749999999998</v>
      </c>
      <c r="J84" s="956">
        <f t="shared" si="54"/>
        <v>5.2425749999999995</v>
      </c>
      <c r="K84" s="956">
        <f t="shared" si="55"/>
        <v>1913.5398749999999</v>
      </c>
    </row>
    <row r="85" spans="1:11" ht="15" x14ac:dyDescent="0.25">
      <c r="A85" s="163" t="s">
        <v>565</v>
      </c>
      <c r="B85" s="162" t="s">
        <v>587</v>
      </c>
      <c r="C85" s="957">
        <v>2</v>
      </c>
      <c r="D85" s="957">
        <v>1</v>
      </c>
      <c r="E85" s="957">
        <v>35000</v>
      </c>
      <c r="F85" s="952">
        <f t="shared" si="50"/>
        <v>70000</v>
      </c>
      <c r="G85" s="953">
        <f t="shared" si="51"/>
        <v>3500</v>
      </c>
      <c r="H85" s="954">
        <f t="shared" si="52"/>
        <v>66500</v>
      </c>
      <c r="I85" s="955">
        <f t="shared" si="53"/>
        <v>4322.5</v>
      </c>
      <c r="J85" s="956">
        <f t="shared" si="54"/>
        <v>4.3224999999999998</v>
      </c>
      <c r="K85" s="956">
        <f t="shared" si="55"/>
        <v>1577.7124999999999</v>
      </c>
    </row>
    <row r="86" spans="1:11" ht="15" x14ac:dyDescent="0.25">
      <c r="A86" s="163" t="s">
        <v>565</v>
      </c>
      <c r="B86" s="162" t="s">
        <v>68</v>
      </c>
      <c r="C86" s="957">
        <v>3</v>
      </c>
      <c r="D86" s="957">
        <v>1</v>
      </c>
      <c r="E86" s="957">
        <v>12500</v>
      </c>
      <c r="F86" s="952">
        <f t="shared" si="50"/>
        <v>37500</v>
      </c>
      <c r="G86" s="953">
        <f t="shared" si="51"/>
        <v>1875</v>
      </c>
      <c r="H86" s="954">
        <f t="shared" si="52"/>
        <v>35625</v>
      </c>
      <c r="I86" s="955">
        <f t="shared" si="53"/>
        <v>2315.625</v>
      </c>
      <c r="J86" s="956">
        <f t="shared" si="54"/>
        <v>2.3156249999999998</v>
      </c>
      <c r="K86" s="956">
        <f t="shared" si="55"/>
        <v>845.20312499999989</v>
      </c>
    </row>
    <row r="87" spans="1:11" ht="15" x14ac:dyDescent="0.25">
      <c r="A87" s="163" t="s">
        <v>565</v>
      </c>
      <c r="B87" s="162" t="s">
        <v>13</v>
      </c>
      <c r="C87" s="957">
        <v>4</v>
      </c>
      <c r="D87" s="957">
        <v>1</v>
      </c>
      <c r="E87" s="957">
        <v>40000</v>
      </c>
      <c r="F87" s="952">
        <f t="shared" si="50"/>
        <v>160000</v>
      </c>
      <c r="G87" s="953">
        <f t="shared" si="51"/>
        <v>8000</v>
      </c>
      <c r="H87" s="954">
        <f t="shared" si="52"/>
        <v>152000</v>
      </c>
      <c r="I87" s="955">
        <f t="shared" si="53"/>
        <v>9880</v>
      </c>
      <c r="J87" s="956">
        <f t="shared" si="54"/>
        <v>9.8800000000000008</v>
      </c>
      <c r="K87" s="956">
        <f t="shared" si="55"/>
        <v>3606.2000000000003</v>
      </c>
    </row>
    <row r="88" spans="1:11" ht="15.75" thickBot="1" x14ac:dyDescent="0.3">
      <c r="A88" s="161" t="s">
        <v>565</v>
      </c>
      <c r="B88" s="160" t="s">
        <v>69</v>
      </c>
      <c r="C88" s="958">
        <v>3</v>
      </c>
      <c r="D88" s="958">
        <v>1</v>
      </c>
      <c r="E88" s="958">
        <v>8000</v>
      </c>
      <c r="F88" s="959">
        <f t="shared" si="50"/>
        <v>24000</v>
      </c>
      <c r="G88" s="960">
        <f t="shared" si="51"/>
        <v>1200</v>
      </c>
      <c r="H88" s="961">
        <f t="shared" si="52"/>
        <v>22800</v>
      </c>
      <c r="I88" s="962">
        <f t="shared" si="53"/>
        <v>1482</v>
      </c>
      <c r="J88" s="963">
        <f t="shared" si="54"/>
        <v>1.482</v>
      </c>
      <c r="K88" s="963">
        <f t="shared" si="55"/>
        <v>540.92999999999995</v>
      </c>
    </row>
    <row r="89" spans="1:11" ht="15.75" thickBot="1" x14ac:dyDescent="0.3">
      <c r="A89" s="167" t="s">
        <v>586</v>
      </c>
      <c r="B89" s="935"/>
      <c r="C89" s="936">
        <f>SUM(C78:C88)</f>
        <v>37</v>
      </c>
      <c r="D89" s="936"/>
      <c r="E89" s="936">
        <f t="shared" ref="E89:K89" si="56">SUM(E78:E88)</f>
        <v>579000</v>
      </c>
      <c r="F89" s="936">
        <f t="shared" si="56"/>
        <v>1728000</v>
      </c>
      <c r="G89" s="936">
        <f t="shared" si="56"/>
        <v>86400</v>
      </c>
      <c r="H89" s="936">
        <f t="shared" si="56"/>
        <v>1641600</v>
      </c>
      <c r="I89" s="936">
        <f t="shared" si="56"/>
        <v>106704</v>
      </c>
      <c r="J89" s="936">
        <f t="shared" si="56"/>
        <v>106.70400000000001</v>
      </c>
      <c r="K89" s="968">
        <f t="shared" si="56"/>
        <v>38946.959999999999</v>
      </c>
    </row>
    <row r="90" spans="1:11" ht="15" x14ac:dyDescent="0.25">
      <c r="A90" s="173" t="s">
        <v>417</v>
      </c>
      <c r="B90" s="171" t="s">
        <v>59</v>
      </c>
      <c r="C90" s="966">
        <v>1</v>
      </c>
      <c r="D90" s="966">
        <v>1</v>
      </c>
      <c r="E90" s="966">
        <v>562000</v>
      </c>
      <c r="F90" s="967">
        <f t="shared" ref="F90:F97" si="57">IFERROR(C90*D90*E90,0)</f>
        <v>562000</v>
      </c>
      <c r="G90" s="953">
        <f t="shared" ref="G90:G97" si="58">IF(F90="-","-",F90*0.05)</f>
        <v>28100</v>
      </c>
      <c r="H90" s="954">
        <f t="shared" ref="H90:H97" si="59">IF(F90="-","-",F90-G90)</f>
        <v>533900</v>
      </c>
      <c r="I90" s="955">
        <f t="shared" ref="I90:I97" si="60">IF(H90="-","-",H90*0.065)</f>
        <v>34703.5</v>
      </c>
      <c r="J90" s="956">
        <f t="shared" ref="J90:J97" si="61">IF(I90="-","-",I90/1000)</f>
        <v>34.703499999999998</v>
      </c>
      <c r="K90" s="956">
        <f t="shared" ref="K90:K97" si="62">IF(J90="-","-",J90*365)</f>
        <v>12666.7775</v>
      </c>
    </row>
    <row r="91" spans="1:11" ht="15" x14ac:dyDescent="0.25">
      <c r="A91" s="172" t="s">
        <v>417</v>
      </c>
      <c r="B91" s="171" t="s">
        <v>585</v>
      </c>
      <c r="C91" s="957">
        <v>3</v>
      </c>
      <c r="D91" s="957">
        <v>1</v>
      </c>
      <c r="E91" s="957">
        <v>71346</v>
      </c>
      <c r="F91" s="952">
        <f t="shared" si="57"/>
        <v>214038</v>
      </c>
      <c r="G91" s="953">
        <f t="shared" si="58"/>
        <v>10701.900000000001</v>
      </c>
      <c r="H91" s="954">
        <f t="shared" si="59"/>
        <v>203336.1</v>
      </c>
      <c r="I91" s="955">
        <f t="shared" si="60"/>
        <v>13216.846500000001</v>
      </c>
      <c r="J91" s="956">
        <f t="shared" si="61"/>
        <v>13.216846500000001</v>
      </c>
      <c r="K91" s="956">
        <f t="shared" si="62"/>
        <v>4824.1489725000001</v>
      </c>
    </row>
    <row r="92" spans="1:11" ht="15" x14ac:dyDescent="0.25">
      <c r="A92" s="172" t="s">
        <v>417</v>
      </c>
      <c r="B92" s="171" t="s">
        <v>57</v>
      </c>
      <c r="C92" s="957">
        <v>4</v>
      </c>
      <c r="D92" s="957">
        <v>1</v>
      </c>
      <c r="E92" s="957">
        <v>17000</v>
      </c>
      <c r="F92" s="952">
        <f t="shared" si="57"/>
        <v>68000</v>
      </c>
      <c r="G92" s="953">
        <f t="shared" si="58"/>
        <v>3400</v>
      </c>
      <c r="H92" s="954">
        <f t="shared" si="59"/>
        <v>64600</v>
      </c>
      <c r="I92" s="955">
        <f t="shared" si="60"/>
        <v>4199</v>
      </c>
      <c r="J92" s="956">
        <f t="shared" si="61"/>
        <v>4.1989999999999998</v>
      </c>
      <c r="K92" s="956">
        <f t="shared" si="62"/>
        <v>1532.635</v>
      </c>
    </row>
    <row r="93" spans="1:11" ht="15" x14ac:dyDescent="0.25">
      <c r="A93" s="172" t="s">
        <v>417</v>
      </c>
      <c r="B93" s="171" t="s">
        <v>56</v>
      </c>
      <c r="C93" s="957">
        <v>2</v>
      </c>
      <c r="D93" s="957">
        <v>1</v>
      </c>
      <c r="E93" s="957">
        <v>390</v>
      </c>
      <c r="F93" s="952">
        <f t="shared" si="57"/>
        <v>780</v>
      </c>
      <c r="G93" s="953">
        <f t="shared" si="58"/>
        <v>39</v>
      </c>
      <c r="H93" s="954">
        <f t="shared" si="59"/>
        <v>741</v>
      </c>
      <c r="I93" s="955">
        <f t="shared" si="60"/>
        <v>48.164999999999999</v>
      </c>
      <c r="J93" s="956">
        <f t="shared" si="61"/>
        <v>4.8164999999999999E-2</v>
      </c>
      <c r="K93" s="956">
        <f t="shared" si="62"/>
        <v>17.580224999999999</v>
      </c>
    </row>
    <row r="94" spans="1:11" ht="15" x14ac:dyDescent="0.25">
      <c r="A94" s="172" t="s">
        <v>417</v>
      </c>
      <c r="B94" s="171" t="s">
        <v>55</v>
      </c>
      <c r="C94" s="957">
        <v>4</v>
      </c>
      <c r="D94" s="957">
        <v>1</v>
      </c>
      <c r="E94" s="957">
        <v>40000</v>
      </c>
      <c r="F94" s="952">
        <f t="shared" si="57"/>
        <v>160000</v>
      </c>
      <c r="G94" s="953">
        <f t="shared" si="58"/>
        <v>8000</v>
      </c>
      <c r="H94" s="954">
        <f t="shared" si="59"/>
        <v>152000</v>
      </c>
      <c r="I94" s="955">
        <f t="shared" si="60"/>
        <v>9880</v>
      </c>
      <c r="J94" s="956">
        <f t="shared" si="61"/>
        <v>9.8800000000000008</v>
      </c>
      <c r="K94" s="956">
        <f t="shared" si="62"/>
        <v>3606.2000000000003</v>
      </c>
    </row>
    <row r="95" spans="1:11" ht="15" x14ac:dyDescent="0.25">
      <c r="A95" s="172" t="s">
        <v>417</v>
      </c>
      <c r="B95" s="171" t="s">
        <v>54</v>
      </c>
      <c r="C95" s="957" t="s">
        <v>145</v>
      </c>
      <c r="D95" s="957" t="s">
        <v>145</v>
      </c>
      <c r="E95" s="957" t="s">
        <v>145</v>
      </c>
      <c r="F95" s="952">
        <f t="shared" si="57"/>
        <v>0</v>
      </c>
      <c r="G95" s="953">
        <f t="shared" si="58"/>
        <v>0</v>
      </c>
      <c r="H95" s="954">
        <f t="shared" si="59"/>
        <v>0</v>
      </c>
      <c r="I95" s="955">
        <f t="shared" si="60"/>
        <v>0</v>
      </c>
      <c r="J95" s="956">
        <f t="shared" si="61"/>
        <v>0</v>
      </c>
      <c r="K95" s="956">
        <f t="shared" si="62"/>
        <v>0</v>
      </c>
    </row>
    <row r="96" spans="1:11" ht="15" x14ac:dyDescent="0.25">
      <c r="A96" s="172" t="s">
        <v>417</v>
      </c>
      <c r="B96" s="171" t="s">
        <v>53</v>
      </c>
      <c r="C96" s="957">
        <v>1</v>
      </c>
      <c r="D96" s="957">
        <v>1</v>
      </c>
      <c r="E96" s="957">
        <v>450</v>
      </c>
      <c r="F96" s="952">
        <f t="shared" si="57"/>
        <v>450</v>
      </c>
      <c r="G96" s="953">
        <f t="shared" si="58"/>
        <v>22.5</v>
      </c>
      <c r="H96" s="954">
        <f t="shared" si="59"/>
        <v>427.5</v>
      </c>
      <c r="I96" s="955">
        <f t="shared" si="60"/>
        <v>27.787500000000001</v>
      </c>
      <c r="J96" s="956">
        <f t="shared" si="61"/>
        <v>2.77875E-2</v>
      </c>
      <c r="K96" s="956">
        <f t="shared" si="62"/>
        <v>10.1424375</v>
      </c>
    </row>
    <row r="97" spans="1:11" ht="15.75" thickBot="1" x14ac:dyDescent="0.3">
      <c r="A97" s="170" t="s">
        <v>417</v>
      </c>
      <c r="B97" s="169" t="s">
        <v>52</v>
      </c>
      <c r="C97" s="958">
        <v>4</v>
      </c>
      <c r="D97" s="958">
        <v>1</v>
      </c>
      <c r="E97" s="958">
        <v>45000</v>
      </c>
      <c r="F97" s="959">
        <f t="shared" si="57"/>
        <v>180000</v>
      </c>
      <c r="G97" s="960">
        <f t="shared" si="58"/>
        <v>9000</v>
      </c>
      <c r="H97" s="961">
        <f t="shared" si="59"/>
        <v>171000</v>
      </c>
      <c r="I97" s="962">
        <f t="shared" si="60"/>
        <v>11115</v>
      </c>
      <c r="J97" s="963">
        <f t="shared" si="61"/>
        <v>11.115</v>
      </c>
      <c r="K97" s="963">
        <f t="shared" si="62"/>
        <v>4056.9749999999999</v>
      </c>
    </row>
    <row r="98" spans="1:11" ht="15.75" thickBot="1" x14ac:dyDescent="0.3">
      <c r="A98" s="168" t="s">
        <v>547</v>
      </c>
      <c r="B98" s="937"/>
      <c r="C98" s="936">
        <f>SUM(C90:C97)</f>
        <v>19</v>
      </c>
      <c r="D98" s="936"/>
      <c r="E98" s="936">
        <f t="shared" ref="E98:K98" si="63">SUM(E90:E97)</f>
        <v>736186</v>
      </c>
      <c r="F98" s="936">
        <f t="shared" si="63"/>
        <v>1185268</v>
      </c>
      <c r="G98" s="936">
        <f t="shared" si="63"/>
        <v>59263.4</v>
      </c>
      <c r="H98" s="936">
        <f t="shared" si="63"/>
        <v>1126004.6000000001</v>
      </c>
      <c r="I98" s="936">
        <f t="shared" si="63"/>
        <v>73190.298999999999</v>
      </c>
      <c r="J98" s="936">
        <f t="shared" si="63"/>
        <v>73.190298999999996</v>
      </c>
      <c r="K98" s="968">
        <f t="shared" si="63"/>
        <v>26714.459134999997</v>
      </c>
    </row>
    <row r="99" spans="1:11" ht="15" x14ac:dyDescent="0.25">
      <c r="A99" s="166" t="s">
        <v>51</v>
      </c>
      <c r="B99" s="165" t="s">
        <v>22</v>
      </c>
      <c r="C99" s="966">
        <v>2</v>
      </c>
      <c r="D99" s="966">
        <v>1</v>
      </c>
      <c r="E99" s="966">
        <v>5500</v>
      </c>
      <c r="F99" s="967">
        <f>IFERROR(C99*D99*E99,0)</f>
        <v>11000</v>
      </c>
      <c r="G99" s="953">
        <f>IF(F99="-","-",F99*0.05)</f>
        <v>550</v>
      </c>
      <c r="H99" s="954">
        <f>IF(F99="-","-",F99-G99)</f>
        <v>10450</v>
      </c>
      <c r="I99" s="955">
        <f>IF(H99="-","-",H99*0.065)</f>
        <v>679.25</v>
      </c>
      <c r="J99" s="956">
        <f>IF(I99="-","-",I99/1000)</f>
        <v>0.67925000000000002</v>
      </c>
      <c r="K99" s="956">
        <f>IF(J99="-","-",J99*365)</f>
        <v>247.92625000000001</v>
      </c>
    </row>
    <row r="100" spans="1:11" ht="15.75" thickBot="1" x14ac:dyDescent="0.3">
      <c r="A100" s="161" t="s">
        <v>51</v>
      </c>
      <c r="B100" s="160" t="s">
        <v>51</v>
      </c>
      <c r="C100" s="958">
        <v>10</v>
      </c>
      <c r="D100" s="958">
        <v>1</v>
      </c>
      <c r="E100" s="958">
        <v>390</v>
      </c>
      <c r="F100" s="959">
        <f>IFERROR(C100*D100*E100,0)</f>
        <v>3900</v>
      </c>
      <c r="G100" s="960">
        <f>IF(F100="-","-",F100*0.05)</f>
        <v>195</v>
      </c>
      <c r="H100" s="961">
        <f>IF(F100="-","-",F100-G100)</f>
        <v>3705</v>
      </c>
      <c r="I100" s="962">
        <f>IF(H100="-","-",H100*0.065)</f>
        <v>240.82500000000002</v>
      </c>
      <c r="J100" s="963">
        <f>IF(I100="-","-",I100/1000)</f>
        <v>0.24082500000000001</v>
      </c>
      <c r="K100" s="963">
        <f>IF(J100="-","-",J100*365)</f>
        <v>87.901125000000008</v>
      </c>
    </row>
    <row r="101" spans="1:11" ht="15.75" thickBot="1" x14ac:dyDescent="0.3">
      <c r="A101" s="167" t="s">
        <v>548</v>
      </c>
      <c r="B101" s="935"/>
      <c r="C101" s="936">
        <f>SUM(C99:C100)</f>
        <v>12</v>
      </c>
      <c r="D101" s="936"/>
      <c r="E101" s="936">
        <f t="shared" ref="E101:K101" si="64">SUM(E99:E100)</f>
        <v>5890</v>
      </c>
      <c r="F101" s="936">
        <f t="shared" si="64"/>
        <v>14900</v>
      </c>
      <c r="G101" s="936">
        <f t="shared" si="64"/>
        <v>745</v>
      </c>
      <c r="H101" s="936">
        <f t="shared" si="64"/>
        <v>14155</v>
      </c>
      <c r="I101" s="936">
        <f t="shared" si="64"/>
        <v>920.07500000000005</v>
      </c>
      <c r="J101" s="936">
        <f t="shared" si="64"/>
        <v>0.92007499999999998</v>
      </c>
      <c r="K101" s="968">
        <f t="shared" si="64"/>
        <v>335.82737500000002</v>
      </c>
    </row>
    <row r="102" spans="1:11" ht="15" x14ac:dyDescent="0.25">
      <c r="A102" s="166" t="s">
        <v>415</v>
      </c>
      <c r="B102" s="165" t="s">
        <v>50</v>
      </c>
      <c r="C102" s="966">
        <v>17</v>
      </c>
      <c r="D102" s="966">
        <v>1</v>
      </c>
      <c r="E102" s="966">
        <v>22000</v>
      </c>
      <c r="F102" s="967">
        <f t="shared" ref="F102:F111" si="65">IFERROR(C102*D102*E102,0)</f>
        <v>374000</v>
      </c>
      <c r="G102" s="953">
        <f t="shared" ref="G102:G111" si="66">IF(F102="-","-",F102*0.05)</f>
        <v>18700</v>
      </c>
      <c r="H102" s="954">
        <f t="shared" ref="H102:H111" si="67">IF(F102="-","-",F102-G102)</f>
        <v>355300</v>
      </c>
      <c r="I102" s="955">
        <f t="shared" ref="I102:I111" si="68">IF(H102="-","-",H102*0.065)</f>
        <v>23094.5</v>
      </c>
      <c r="J102" s="956">
        <f t="shared" ref="J102:J111" si="69">IF(I102="-","-",I102/1000)</f>
        <v>23.0945</v>
      </c>
      <c r="K102" s="956">
        <f t="shared" ref="K102:K111" si="70">IF(J102="-","-",J102*365)</f>
        <v>8429.4925000000003</v>
      </c>
    </row>
    <row r="103" spans="1:11" ht="15" x14ac:dyDescent="0.25">
      <c r="A103" s="163" t="s">
        <v>415</v>
      </c>
      <c r="B103" s="165" t="s">
        <v>49</v>
      </c>
      <c r="C103" s="957" t="s">
        <v>145</v>
      </c>
      <c r="D103" s="957" t="s">
        <v>145</v>
      </c>
      <c r="E103" s="957" t="s">
        <v>145</v>
      </c>
      <c r="F103" s="952">
        <f t="shared" si="65"/>
        <v>0</v>
      </c>
      <c r="G103" s="953">
        <f t="shared" si="66"/>
        <v>0</v>
      </c>
      <c r="H103" s="954">
        <f t="shared" si="67"/>
        <v>0</v>
      </c>
      <c r="I103" s="955">
        <f t="shared" si="68"/>
        <v>0</v>
      </c>
      <c r="J103" s="956">
        <f t="shared" si="69"/>
        <v>0</v>
      </c>
      <c r="K103" s="956">
        <f t="shared" si="70"/>
        <v>0</v>
      </c>
    </row>
    <row r="104" spans="1:11" ht="15" x14ac:dyDescent="0.25">
      <c r="A104" s="163" t="s">
        <v>415</v>
      </c>
      <c r="B104" s="162" t="s">
        <v>48</v>
      </c>
      <c r="C104" s="957">
        <v>38</v>
      </c>
      <c r="D104" s="957">
        <v>1</v>
      </c>
      <c r="E104" s="957">
        <v>30929</v>
      </c>
      <c r="F104" s="952">
        <f t="shared" si="65"/>
        <v>1175302</v>
      </c>
      <c r="G104" s="953">
        <f t="shared" si="66"/>
        <v>58765.100000000006</v>
      </c>
      <c r="H104" s="954">
        <f t="shared" si="67"/>
        <v>1116536.8999999999</v>
      </c>
      <c r="I104" s="955">
        <f t="shared" si="68"/>
        <v>72574.898499999996</v>
      </c>
      <c r="J104" s="956">
        <f t="shared" si="69"/>
        <v>72.574898499999989</v>
      </c>
      <c r="K104" s="956">
        <f t="shared" si="70"/>
        <v>26489.837952499995</v>
      </c>
    </row>
    <row r="105" spans="1:11" ht="15" x14ac:dyDescent="0.25">
      <c r="A105" s="163" t="s">
        <v>415</v>
      </c>
      <c r="B105" s="162" t="s">
        <v>47</v>
      </c>
      <c r="C105" s="957">
        <v>1</v>
      </c>
      <c r="D105" s="957">
        <v>1</v>
      </c>
      <c r="E105" s="957">
        <v>800</v>
      </c>
      <c r="F105" s="952">
        <f t="shared" si="65"/>
        <v>800</v>
      </c>
      <c r="G105" s="953">
        <f t="shared" si="66"/>
        <v>40</v>
      </c>
      <c r="H105" s="954">
        <f t="shared" si="67"/>
        <v>760</v>
      </c>
      <c r="I105" s="955">
        <f t="shared" si="68"/>
        <v>49.4</v>
      </c>
      <c r="J105" s="956">
        <f t="shared" si="69"/>
        <v>4.9399999999999999E-2</v>
      </c>
      <c r="K105" s="956">
        <f t="shared" si="70"/>
        <v>18.030999999999999</v>
      </c>
    </row>
    <row r="106" spans="1:11" ht="15" x14ac:dyDescent="0.25">
      <c r="A106" s="163" t="s">
        <v>415</v>
      </c>
      <c r="B106" s="162" t="s">
        <v>12</v>
      </c>
      <c r="C106" s="957">
        <v>1</v>
      </c>
      <c r="D106" s="957">
        <v>1</v>
      </c>
      <c r="E106" s="957">
        <v>3000</v>
      </c>
      <c r="F106" s="952">
        <f t="shared" si="65"/>
        <v>3000</v>
      </c>
      <c r="G106" s="953">
        <f t="shared" si="66"/>
        <v>150</v>
      </c>
      <c r="H106" s="954">
        <f t="shared" si="67"/>
        <v>2850</v>
      </c>
      <c r="I106" s="955">
        <f t="shared" si="68"/>
        <v>185.25</v>
      </c>
      <c r="J106" s="956">
        <f t="shared" si="69"/>
        <v>0.18525</v>
      </c>
      <c r="K106" s="956">
        <f t="shared" si="70"/>
        <v>67.616249999999994</v>
      </c>
    </row>
    <row r="107" spans="1:11" ht="15" x14ac:dyDescent="0.25">
      <c r="A107" s="163" t="s">
        <v>415</v>
      </c>
      <c r="B107" s="162" t="s">
        <v>46</v>
      </c>
      <c r="C107" s="957">
        <v>1</v>
      </c>
      <c r="D107" s="957">
        <v>1</v>
      </c>
      <c r="E107" s="957">
        <v>600</v>
      </c>
      <c r="F107" s="952">
        <f t="shared" si="65"/>
        <v>600</v>
      </c>
      <c r="G107" s="953">
        <f t="shared" si="66"/>
        <v>30</v>
      </c>
      <c r="H107" s="954">
        <f t="shared" si="67"/>
        <v>570</v>
      </c>
      <c r="I107" s="955">
        <f t="shared" si="68"/>
        <v>37.050000000000004</v>
      </c>
      <c r="J107" s="956">
        <f t="shared" si="69"/>
        <v>3.7050000000000007E-2</v>
      </c>
      <c r="K107" s="956">
        <f t="shared" si="70"/>
        <v>13.523250000000003</v>
      </c>
    </row>
    <row r="108" spans="1:11" ht="15" x14ac:dyDescent="0.25">
      <c r="A108" s="163" t="s">
        <v>415</v>
      </c>
      <c r="B108" s="162" t="s">
        <v>45</v>
      </c>
      <c r="C108" s="957" t="s">
        <v>145</v>
      </c>
      <c r="D108" s="957" t="s">
        <v>145</v>
      </c>
      <c r="E108" s="957" t="s">
        <v>145</v>
      </c>
      <c r="F108" s="952">
        <f t="shared" si="65"/>
        <v>0</v>
      </c>
      <c r="G108" s="953">
        <f t="shared" si="66"/>
        <v>0</v>
      </c>
      <c r="H108" s="954">
        <f t="shared" si="67"/>
        <v>0</v>
      </c>
      <c r="I108" s="955">
        <f t="shared" si="68"/>
        <v>0</v>
      </c>
      <c r="J108" s="956">
        <f t="shared" si="69"/>
        <v>0</v>
      </c>
      <c r="K108" s="956">
        <f t="shared" si="70"/>
        <v>0</v>
      </c>
    </row>
    <row r="109" spans="1:11" ht="15" x14ac:dyDescent="0.25">
      <c r="A109" s="163" t="s">
        <v>415</v>
      </c>
      <c r="B109" s="162" t="s">
        <v>44</v>
      </c>
      <c r="C109" s="957">
        <v>14</v>
      </c>
      <c r="D109" s="957">
        <v>1</v>
      </c>
      <c r="E109" s="957">
        <v>10000</v>
      </c>
      <c r="F109" s="952">
        <f t="shared" si="65"/>
        <v>140000</v>
      </c>
      <c r="G109" s="953">
        <f t="shared" si="66"/>
        <v>7000</v>
      </c>
      <c r="H109" s="954">
        <f t="shared" si="67"/>
        <v>133000</v>
      </c>
      <c r="I109" s="955">
        <f t="shared" si="68"/>
        <v>8645</v>
      </c>
      <c r="J109" s="956">
        <f t="shared" si="69"/>
        <v>8.6449999999999996</v>
      </c>
      <c r="K109" s="956">
        <f t="shared" si="70"/>
        <v>3155.4249999999997</v>
      </c>
    </row>
    <row r="110" spans="1:11" ht="15" x14ac:dyDescent="0.25">
      <c r="A110" s="161" t="s">
        <v>415</v>
      </c>
      <c r="B110" s="160" t="s">
        <v>43</v>
      </c>
      <c r="C110" s="957">
        <v>1</v>
      </c>
      <c r="D110" s="957">
        <v>1</v>
      </c>
      <c r="E110" s="957">
        <v>30000</v>
      </c>
      <c r="F110" s="952">
        <f t="shared" si="65"/>
        <v>30000</v>
      </c>
      <c r="G110" s="953">
        <f t="shared" si="66"/>
        <v>1500</v>
      </c>
      <c r="H110" s="954">
        <f t="shared" si="67"/>
        <v>28500</v>
      </c>
      <c r="I110" s="955">
        <f t="shared" si="68"/>
        <v>1852.5</v>
      </c>
      <c r="J110" s="956">
        <f t="shared" si="69"/>
        <v>1.8525</v>
      </c>
      <c r="K110" s="956">
        <f t="shared" si="70"/>
        <v>676.16250000000002</v>
      </c>
    </row>
    <row r="111" spans="1:11" ht="15.75" thickBot="1" x14ac:dyDescent="0.3">
      <c r="A111" s="161" t="s">
        <v>415</v>
      </c>
      <c r="B111" s="160" t="s">
        <v>42</v>
      </c>
      <c r="C111" s="958">
        <v>12</v>
      </c>
      <c r="D111" s="958">
        <v>1</v>
      </c>
      <c r="E111" s="958">
        <v>70</v>
      </c>
      <c r="F111" s="959">
        <f t="shared" si="65"/>
        <v>840</v>
      </c>
      <c r="G111" s="960">
        <f t="shared" si="66"/>
        <v>42</v>
      </c>
      <c r="H111" s="961">
        <f t="shared" si="67"/>
        <v>798</v>
      </c>
      <c r="I111" s="962">
        <f t="shared" si="68"/>
        <v>51.870000000000005</v>
      </c>
      <c r="J111" s="963">
        <f t="shared" si="69"/>
        <v>5.1870000000000006E-2</v>
      </c>
      <c r="K111" s="963">
        <f t="shared" si="70"/>
        <v>18.932550000000003</v>
      </c>
    </row>
    <row r="112" spans="1:11" ht="15.75" thickBot="1" x14ac:dyDescent="0.3">
      <c r="A112" s="167" t="s">
        <v>549</v>
      </c>
      <c r="B112" s="935"/>
      <c r="C112" s="936">
        <f>SUM(C102:C111)</f>
        <v>85</v>
      </c>
      <c r="D112" s="936"/>
      <c r="E112" s="936">
        <f t="shared" ref="E112:K112" si="71">SUM(E102:E111)</f>
        <v>97399</v>
      </c>
      <c r="F112" s="936">
        <f t="shared" si="71"/>
        <v>1724542</v>
      </c>
      <c r="G112" s="936">
        <f t="shared" si="71"/>
        <v>86227.1</v>
      </c>
      <c r="H112" s="936">
        <f t="shared" si="71"/>
        <v>1638314.9</v>
      </c>
      <c r="I112" s="936">
        <f t="shared" si="71"/>
        <v>106490.46849999999</v>
      </c>
      <c r="J112" s="936">
        <f t="shared" si="71"/>
        <v>106.49046849999998</v>
      </c>
      <c r="K112" s="968">
        <f t="shared" si="71"/>
        <v>38869.021002499998</v>
      </c>
    </row>
    <row r="113" spans="1:11" ht="15" x14ac:dyDescent="0.25">
      <c r="A113" s="934" t="s">
        <v>414</v>
      </c>
      <c r="B113" s="939" t="s">
        <v>41</v>
      </c>
      <c r="C113" s="969">
        <v>3</v>
      </c>
      <c r="D113" s="951">
        <v>1</v>
      </c>
      <c r="E113" s="951">
        <v>20000</v>
      </c>
      <c r="F113" s="970">
        <f t="shared" ref="F113:F122" si="72">IFERROR(C113*D113*E113,0)</f>
        <v>60000</v>
      </c>
      <c r="G113" s="971">
        <f t="shared" ref="G113:G122" si="73">IF(F113="-","-",F113*0.05)</f>
        <v>3000</v>
      </c>
      <c r="H113" s="972">
        <f t="shared" ref="H113:H122" si="74">IF(F113="-","-",F113-G113)</f>
        <v>57000</v>
      </c>
      <c r="I113" s="973">
        <f t="shared" ref="I113:I122" si="75">IF(H113="-","-",H113*0.065)</f>
        <v>3705</v>
      </c>
      <c r="J113" s="974">
        <f t="shared" ref="J113:J122" si="76">IF(I113="-","-",I113/1000)</f>
        <v>3.7050000000000001</v>
      </c>
      <c r="K113" s="974">
        <f t="shared" ref="K113:K122" si="77">IF(J113="-","-",J113*365)</f>
        <v>1352.325</v>
      </c>
    </row>
    <row r="114" spans="1:11" ht="15" x14ac:dyDescent="0.25">
      <c r="A114" s="894" t="s">
        <v>414</v>
      </c>
      <c r="B114" s="940" t="s">
        <v>40</v>
      </c>
      <c r="C114" s="975">
        <v>5</v>
      </c>
      <c r="D114" s="957">
        <v>1</v>
      </c>
      <c r="E114" s="957">
        <v>15000</v>
      </c>
      <c r="F114" s="952">
        <f t="shared" si="72"/>
        <v>75000</v>
      </c>
      <c r="G114" s="953">
        <f t="shared" si="73"/>
        <v>3750</v>
      </c>
      <c r="H114" s="954">
        <f t="shared" si="74"/>
        <v>71250</v>
      </c>
      <c r="I114" s="955">
        <f t="shared" si="75"/>
        <v>4631.25</v>
      </c>
      <c r="J114" s="956">
        <f t="shared" si="76"/>
        <v>4.6312499999999996</v>
      </c>
      <c r="K114" s="956">
        <f t="shared" si="77"/>
        <v>1690.4062499999998</v>
      </c>
    </row>
    <row r="115" spans="1:11" ht="15" x14ac:dyDescent="0.25">
      <c r="A115" s="894" t="s">
        <v>414</v>
      </c>
      <c r="B115" s="940" t="s">
        <v>39</v>
      </c>
      <c r="C115" s="975">
        <v>150</v>
      </c>
      <c r="D115" s="957">
        <v>1</v>
      </c>
      <c r="E115" s="957">
        <v>100</v>
      </c>
      <c r="F115" s="952">
        <f t="shared" si="72"/>
        <v>15000</v>
      </c>
      <c r="G115" s="953">
        <f t="shared" si="73"/>
        <v>750</v>
      </c>
      <c r="H115" s="954">
        <f t="shared" si="74"/>
        <v>14250</v>
      </c>
      <c r="I115" s="955">
        <f t="shared" si="75"/>
        <v>926.25</v>
      </c>
      <c r="J115" s="956">
        <f t="shared" si="76"/>
        <v>0.92625000000000002</v>
      </c>
      <c r="K115" s="956">
        <f t="shared" si="77"/>
        <v>338.08125000000001</v>
      </c>
    </row>
    <row r="116" spans="1:11" ht="15" x14ac:dyDescent="0.25">
      <c r="A116" s="894" t="s">
        <v>414</v>
      </c>
      <c r="B116" s="940" t="s">
        <v>38</v>
      </c>
      <c r="C116" s="975">
        <v>40</v>
      </c>
      <c r="D116" s="957">
        <v>1</v>
      </c>
      <c r="E116" s="957">
        <v>60000</v>
      </c>
      <c r="F116" s="952">
        <f t="shared" si="72"/>
        <v>2400000</v>
      </c>
      <c r="G116" s="953">
        <f t="shared" si="73"/>
        <v>120000</v>
      </c>
      <c r="H116" s="954">
        <f t="shared" si="74"/>
        <v>2280000</v>
      </c>
      <c r="I116" s="955">
        <f t="shared" si="75"/>
        <v>148200</v>
      </c>
      <c r="J116" s="956">
        <f t="shared" si="76"/>
        <v>148.19999999999999</v>
      </c>
      <c r="K116" s="956">
        <f t="shared" si="77"/>
        <v>54092.999999999993</v>
      </c>
    </row>
    <row r="117" spans="1:11" ht="15" x14ac:dyDescent="0.25">
      <c r="A117" s="894" t="s">
        <v>414</v>
      </c>
      <c r="B117" s="941" t="s">
        <v>37</v>
      </c>
      <c r="C117" s="975">
        <v>4</v>
      </c>
      <c r="D117" s="957">
        <v>1</v>
      </c>
      <c r="E117" s="957">
        <v>9100</v>
      </c>
      <c r="F117" s="976">
        <f t="shared" si="72"/>
        <v>36400</v>
      </c>
      <c r="G117" s="976">
        <f t="shared" si="73"/>
        <v>1820</v>
      </c>
      <c r="H117" s="977">
        <f t="shared" si="74"/>
        <v>34580</v>
      </c>
      <c r="I117" s="977">
        <f t="shared" si="75"/>
        <v>2247.7000000000003</v>
      </c>
      <c r="J117" s="977">
        <f t="shared" si="76"/>
        <v>2.2477000000000005</v>
      </c>
      <c r="K117" s="978">
        <f t="shared" si="77"/>
        <v>820.41050000000018</v>
      </c>
    </row>
    <row r="118" spans="1:11" ht="15" x14ac:dyDescent="0.25">
      <c r="A118" s="894" t="s">
        <v>414</v>
      </c>
      <c r="B118" s="941" t="s">
        <v>36</v>
      </c>
      <c r="C118" s="975">
        <v>16</v>
      </c>
      <c r="D118" s="957">
        <v>1</v>
      </c>
      <c r="E118" s="957">
        <v>1248</v>
      </c>
      <c r="F118" s="976">
        <f t="shared" si="72"/>
        <v>19968</v>
      </c>
      <c r="G118" s="976">
        <f t="shared" si="73"/>
        <v>998.40000000000009</v>
      </c>
      <c r="H118" s="977">
        <f t="shared" si="74"/>
        <v>18969.599999999999</v>
      </c>
      <c r="I118" s="977">
        <f t="shared" si="75"/>
        <v>1233.0239999999999</v>
      </c>
      <c r="J118" s="977">
        <f t="shared" si="76"/>
        <v>1.2330239999999999</v>
      </c>
      <c r="K118" s="978">
        <f t="shared" si="77"/>
        <v>450.05375999999995</v>
      </c>
    </row>
    <row r="119" spans="1:11" ht="15" x14ac:dyDescent="0.25">
      <c r="A119" s="894" t="s">
        <v>414</v>
      </c>
      <c r="B119" s="941" t="s">
        <v>35</v>
      </c>
      <c r="C119" s="975">
        <v>10</v>
      </c>
      <c r="D119" s="957">
        <v>1</v>
      </c>
      <c r="E119" s="957">
        <v>12000</v>
      </c>
      <c r="F119" s="976">
        <f t="shared" si="72"/>
        <v>120000</v>
      </c>
      <c r="G119" s="976">
        <f t="shared" si="73"/>
        <v>6000</v>
      </c>
      <c r="H119" s="977">
        <f t="shared" si="74"/>
        <v>114000</v>
      </c>
      <c r="I119" s="977">
        <f t="shared" si="75"/>
        <v>7410</v>
      </c>
      <c r="J119" s="977">
        <f t="shared" si="76"/>
        <v>7.41</v>
      </c>
      <c r="K119" s="978">
        <f t="shared" si="77"/>
        <v>2704.65</v>
      </c>
    </row>
    <row r="120" spans="1:11" ht="15" x14ac:dyDescent="0.25">
      <c r="A120" s="894" t="s">
        <v>414</v>
      </c>
      <c r="B120" s="941" t="s">
        <v>34</v>
      </c>
      <c r="C120" s="975">
        <v>9</v>
      </c>
      <c r="D120" s="957">
        <v>1</v>
      </c>
      <c r="E120" s="957">
        <v>19000</v>
      </c>
      <c r="F120" s="976">
        <f t="shared" si="72"/>
        <v>171000</v>
      </c>
      <c r="G120" s="976">
        <f t="shared" si="73"/>
        <v>8550</v>
      </c>
      <c r="H120" s="977">
        <f t="shared" si="74"/>
        <v>162450</v>
      </c>
      <c r="I120" s="977">
        <f t="shared" si="75"/>
        <v>10559.25</v>
      </c>
      <c r="J120" s="977">
        <f t="shared" si="76"/>
        <v>10.55925</v>
      </c>
      <c r="K120" s="978">
        <f t="shared" si="77"/>
        <v>3854.1262500000003</v>
      </c>
    </row>
    <row r="121" spans="1:11" ht="15" x14ac:dyDescent="0.25">
      <c r="A121" s="894" t="s">
        <v>414</v>
      </c>
      <c r="B121" s="941" t="s">
        <v>33</v>
      </c>
      <c r="C121" s="975">
        <v>2</v>
      </c>
      <c r="D121" s="957">
        <v>1</v>
      </c>
      <c r="E121" s="957">
        <v>65000</v>
      </c>
      <c r="F121" s="976">
        <f t="shared" si="72"/>
        <v>130000</v>
      </c>
      <c r="G121" s="976">
        <f t="shared" si="73"/>
        <v>6500</v>
      </c>
      <c r="H121" s="977">
        <f t="shared" si="74"/>
        <v>123500</v>
      </c>
      <c r="I121" s="977">
        <f t="shared" si="75"/>
        <v>8027.5</v>
      </c>
      <c r="J121" s="977">
        <f t="shared" si="76"/>
        <v>8.0274999999999999</v>
      </c>
      <c r="K121" s="978">
        <f t="shared" si="77"/>
        <v>2930.0374999999999</v>
      </c>
    </row>
    <row r="122" spans="1:11" ht="15.75" thickBot="1" x14ac:dyDescent="0.3">
      <c r="A122" s="895" t="s">
        <v>414</v>
      </c>
      <c r="B122" s="941" t="s">
        <v>32</v>
      </c>
      <c r="C122" s="975">
        <v>35</v>
      </c>
      <c r="D122" s="957">
        <v>1</v>
      </c>
      <c r="E122" s="957">
        <v>25000</v>
      </c>
      <c r="F122" s="976">
        <f t="shared" si="72"/>
        <v>875000</v>
      </c>
      <c r="G122" s="976">
        <f t="shared" si="73"/>
        <v>43750</v>
      </c>
      <c r="H122" s="977">
        <f t="shared" si="74"/>
        <v>831250</v>
      </c>
      <c r="I122" s="977">
        <f t="shared" si="75"/>
        <v>54031.25</v>
      </c>
      <c r="J122" s="977">
        <f t="shared" si="76"/>
        <v>54.03125</v>
      </c>
      <c r="K122" s="978">
        <f t="shared" si="77"/>
        <v>19721.40625</v>
      </c>
    </row>
    <row r="123" spans="1:11" ht="15.75" thickBot="1" x14ac:dyDescent="0.3">
      <c r="A123" s="938" t="s">
        <v>550</v>
      </c>
      <c r="B123" s="942"/>
      <c r="C123" s="979">
        <f>SUM(C113:C122)</f>
        <v>274</v>
      </c>
      <c r="D123" s="980"/>
      <c r="E123" s="980">
        <f t="shared" ref="E123:K123" si="78">SUM(E113:E122)</f>
        <v>226448</v>
      </c>
      <c r="F123" s="980">
        <f t="shared" si="78"/>
        <v>3902368</v>
      </c>
      <c r="G123" s="980">
        <f t="shared" si="78"/>
        <v>195118.4</v>
      </c>
      <c r="H123" s="980">
        <f t="shared" si="78"/>
        <v>3707249.6</v>
      </c>
      <c r="I123" s="980">
        <f t="shared" si="78"/>
        <v>240971.22400000002</v>
      </c>
      <c r="J123" s="980">
        <f t="shared" si="78"/>
        <v>240.97122399999998</v>
      </c>
      <c r="K123" s="981">
        <f t="shared" si="78"/>
        <v>87954.496759999995</v>
      </c>
    </row>
    <row r="124" spans="1:11" ht="15" x14ac:dyDescent="0.25">
      <c r="A124" s="934" t="s">
        <v>23</v>
      </c>
      <c r="B124" s="940" t="s">
        <v>31</v>
      </c>
      <c r="C124" s="982">
        <v>3</v>
      </c>
      <c r="D124" s="966">
        <v>1</v>
      </c>
      <c r="E124" s="966">
        <v>5300</v>
      </c>
      <c r="F124" s="983">
        <f t="shared" ref="F124:F133" si="79">IFERROR(C124*D124*E124,0)</f>
        <v>15900</v>
      </c>
      <c r="G124" s="983">
        <f t="shared" ref="G124:G133" si="80">IF(F124="-","-",F124*0.05)</f>
        <v>795</v>
      </c>
      <c r="H124" s="955">
        <f t="shared" ref="H124:H133" si="81">IF(F124="-","-",F124-G124)</f>
        <v>15105</v>
      </c>
      <c r="I124" s="955">
        <f t="shared" ref="I124:I133" si="82">IF(H124="-","-",H124*0.065)</f>
        <v>981.82500000000005</v>
      </c>
      <c r="J124" s="955">
        <f t="shared" ref="J124:J133" si="83">IF(I124="-","-",I124/1000)</f>
        <v>0.98182500000000006</v>
      </c>
      <c r="K124" s="955">
        <f t="shared" ref="K124:K133" si="84">IF(J124="-","-",J124*365)</f>
        <v>358.36612500000001</v>
      </c>
    </row>
    <row r="125" spans="1:11" ht="15" x14ac:dyDescent="0.25">
      <c r="A125" s="894" t="s">
        <v>23</v>
      </c>
      <c r="B125" s="941" t="s">
        <v>30</v>
      </c>
      <c r="C125" s="975">
        <v>5</v>
      </c>
      <c r="D125" s="957">
        <v>1</v>
      </c>
      <c r="E125" s="957">
        <v>200</v>
      </c>
      <c r="F125" s="976">
        <f t="shared" si="79"/>
        <v>1000</v>
      </c>
      <c r="G125" s="976">
        <f t="shared" si="80"/>
        <v>50</v>
      </c>
      <c r="H125" s="977">
        <f t="shared" si="81"/>
        <v>950</v>
      </c>
      <c r="I125" s="977">
        <f t="shared" si="82"/>
        <v>61.75</v>
      </c>
      <c r="J125" s="977">
        <f t="shared" si="83"/>
        <v>6.1749999999999999E-2</v>
      </c>
      <c r="K125" s="977">
        <f t="shared" si="84"/>
        <v>22.53875</v>
      </c>
    </row>
    <row r="126" spans="1:11" ht="15" x14ac:dyDescent="0.25">
      <c r="A126" s="894" t="s">
        <v>23</v>
      </c>
      <c r="B126" s="941" t="s">
        <v>29</v>
      </c>
      <c r="C126" s="975">
        <v>12</v>
      </c>
      <c r="D126" s="957">
        <v>1</v>
      </c>
      <c r="E126" s="957">
        <v>70</v>
      </c>
      <c r="F126" s="976">
        <f t="shared" si="79"/>
        <v>840</v>
      </c>
      <c r="G126" s="976">
        <f t="shared" si="80"/>
        <v>42</v>
      </c>
      <c r="H126" s="977">
        <f t="shared" si="81"/>
        <v>798</v>
      </c>
      <c r="I126" s="977">
        <f t="shared" si="82"/>
        <v>51.870000000000005</v>
      </c>
      <c r="J126" s="977">
        <f t="shared" si="83"/>
        <v>5.1870000000000006E-2</v>
      </c>
      <c r="K126" s="977">
        <f t="shared" si="84"/>
        <v>18.932550000000003</v>
      </c>
    </row>
    <row r="127" spans="1:11" ht="15" x14ac:dyDescent="0.25">
      <c r="A127" s="894" t="s">
        <v>23</v>
      </c>
      <c r="B127" s="941" t="s">
        <v>28</v>
      </c>
      <c r="C127" s="975">
        <v>40</v>
      </c>
      <c r="D127" s="957">
        <v>1</v>
      </c>
      <c r="E127" s="957">
        <v>200</v>
      </c>
      <c r="F127" s="976">
        <f t="shared" si="79"/>
        <v>8000</v>
      </c>
      <c r="G127" s="976">
        <f t="shared" si="80"/>
        <v>400</v>
      </c>
      <c r="H127" s="977">
        <f t="shared" si="81"/>
        <v>7600</v>
      </c>
      <c r="I127" s="977">
        <f t="shared" si="82"/>
        <v>494</v>
      </c>
      <c r="J127" s="977">
        <f t="shared" si="83"/>
        <v>0.49399999999999999</v>
      </c>
      <c r="K127" s="977">
        <f t="shared" si="84"/>
        <v>180.31</v>
      </c>
    </row>
    <row r="128" spans="1:11" ht="15" x14ac:dyDescent="0.25">
      <c r="A128" s="894" t="s">
        <v>23</v>
      </c>
      <c r="B128" s="941" t="s">
        <v>27</v>
      </c>
      <c r="C128" s="975">
        <v>1</v>
      </c>
      <c r="D128" s="957">
        <v>1</v>
      </c>
      <c r="E128" s="957">
        <v>2000</v>
      </c>
      <c r="F128" s="976">
        <f t="shared" si="79"/>
        <v>2000</v>
      </c>
      <c r="G128" s="976">
        <f t="shared" si="80"/>
        <v>100</v>
      </c>
      <c r="H128" s="977">
        <f t="shared" si="81"/>
        <v>1900</v>
      </c>
      <c r="I128" s="977">
        <f t="shared" si="82"/>
        <v>123.5</v>
      </c>
      <c r="J128" s="977">
        <f t="shared" si="83"/>
        <v>0.1235</v>
      </c>
      <c r="K128" s="977">
        <f t="shared" si="84"/>
        <v>45.077500000000001</v>
      </c>
    </row>
    <row r="129" spans="1:12" ht="15" x14ac:dyDescent="0.25">
      <c r="A129" s="894" t="s">
        <v>23</v>
      </c>
      <c r="B129" s="941" t="s">
        <v>26</v>
      </c>
      <c r="C129" s="975">
        <v>5</v>
      </c>
      <c r="D129" s="957">
        <v>1</v>
      </c>
      <c r="E129" s="957">
        <v>150</v>
      </c>
      <c r="F129" s="976">
        <f t="shared" si="79"/>
        <v>750</v>
      </c>
      <c r="G129" s="976">
        <f t="shared" si="80"/>
        <v>37.5</v>
      </c>
      <c r="H129" s="977">
        <f t="shared" si="81"/>
        <v>712.5</v>
      </c>
      <c r="I129" s="977">
        <f t="shared" si="82"/>
        <v>46.3125</v>
      </c>
      <c r="J129" s="977">
        <f t="shared" si="83"/>
        <v>4.63125E-2</v>
      </c>
      <c r="K129" s="977">
        <f t="shared" si="84"/>
        <v>16.904062499999998</v>
      </c>
    </row>
    <row r="130" spans="1:12" ht="15" x14ac:dyDescent="0.25">
      <c r="A130" s="894" t="s">
        <v>23</v>
      </c>
      <c r="B130" s="941" t="s">
        <v>1</v>
      </c>
      <c r="C130" s="975">
        <v>6</v>
      </c>
      <c r="D130" s="957">
        <v>1</v>
      </c>
      <c r="E130" s="957">
        <v>150</v>
      </c>
      <c r="F130" s="976">
        <f t="shared" si="79"/>
        <v>900</v>
      </c>
      <c r="G130" s="976">
        <f t="shared" si="80"/>
        <v>45</v>
      </c>
      <c r="H130" s="977">
        <f t="shared" si="81"/>
        <v>855</v>
      </c>
      <c r="I130" s="977">
        <f t="shared" si="82"/>
        <v>55.575000000000003</v>
      </c>
      <c r="J130" s="977">
        <f t="shared" si="83"/>
        <v>5.5574999999999999E-2</v>
      </c>
      <c r="K130" s="977">
        <f t="shared" si="84"/>
        <v>20.284875</v>
      </c>
    </row>
    <row r="131" spans="1:12" ht="15" x14ac:dyDescent="0.25">
      <c r="A131" s="894" t="s">
        <v>23</v>
      </c>
      <c r="B131" s="941" t="s">
        <v>25</v>
      </c>
      <c r="C131" s="975" t="s">
        <v>145</v>
      </c>
      <c r="D131" s="957" t="s">
        <v>145</v>
      </c>
      <c r="E131" s="957" t="s">
        <v>145</v>
      </c>
      <c r="F131" s="976">
        <f t="shared" si="79"/>
        <v>0</v>
      </c>
      <c r="G131" s="976">
        <f t="shared" si="80"/>
        <v>0</v>
      </c>
      <c r="H131" s="977">
        <f t="shared" si="81"/>
        <v>0</v>
      </c>
      <c r="I131" s="977">
        <f t="shared" si="82"/>
        <v>0</v>
      </c>
      <c r="J131" s="977">
        <f t="shared" si="83"/>
        <v>0</v>
      </c>
      <c r="K131" s="977">
        <f t="shared" si="84"/>
        <v>0</v>
      </c>
    </row>
    <row r="132" spans="1:12" ht="15" x14ac:dyDescent="0.25">
      <c r="A132" s="894" t="s">
        <v>23</v>
      </c>
      <c r="B132" s="941" t="s">
        <v>24</v>
      </c>
      <c r="C132" s="975" t="s">
        <v>145</v>
      </c>
      <c r="D132" s="957" t="s">
        <v>145</v>
      </c>
      <c r="E132" s="957" t="s">
        <v>145</v>
      </c>
      <c r="F132" s="976">
        <f t="shared" si="79"/>
        <v>0</v>
      </c>
      <c r="G132" s="976">
        <f t="shared" si="80"/>
        <v>0</v>
      </c>
      <c r="H132" s="977">
        <f t="shared" si="81"/>
        <v>0</v>
      </c>
      <c r="I132" s="977">
        <f t="shared" si="82"/>
        <v>0</v>
      </c>
      <c r="J132" s="977">
        <f t="shared" si="83"/>
        <v>0</v>
      </c>
      <c r="K132" s="977">
        <f t="shared" si="84"/>
        <v>0</v>
      </c>
    </row>
    <row r="133" spans="1:12" ht="15.75" thickBot="1" x14ac:dyDescent="0.3">
      <c r="A133" s="895" t="s">
        <v>23</v>
      </c>
      <c r="B133" s="941" t="s">
        <v>23</v>
      </c>
      <c r="C133" s="975" t="s">
        <v>145</v>
      </c>
      <c r="D133" s="957" t="s">
        <v>145</v>
      </c>
      <c r="E133" s="957" t="s">
        <v>145</v>
      </c>
      <c r="F133" s="976">
        <f t="shared" si="79"/>
        <v>0</v>
      </c>
      <c r="G133" s="976">
        <f t="shared" si="80"/>
        <v>0</v>
      </c>
      <c r="H133" s="977">
        <f t="shared" si="81"/>
        <v>0</v>
      </c>
      <c r="I133" s="977">
        <f t="shared" si="82"/>
        <v>0</v>
      </c>
      <c r="J133" s="977">
        <f t="shared" si="83"/>
        <v>0</v>
      </c>
      <c r="K133" s="977">
        <f t="shared" si="84"/>
        <v>0</v>
      </c>
    </row>
    <row r="134" spans="1:12" ht="15.75" thickBot="1" x14ac:dyDescent="0.3">
      <c r="A134" s="938" t="s">
        <v>551</v>
      </c>
      <c r="B134" s="942" t="s">
        <v>11</v>
      </c>
      <c r="C134" s="979">
        <f>SUM(C124:C133)</f>
        <v>72</v>
      </c>
      <c r="D134" s="980"/>
      <c r="E134" s="980">
        <f t="shared" ref="E134:K134" si="85">SUM(E124:E133)</f>
        <v>8070</v>
      </c>
      <c r="F134" s="980">
        <f t="shared" si="85"/>
        <v>29390</v>
      </c>
      <c r="G134" s="980">
        <f t="shared" si="85"/>
        <v>1469.5</v>
      </c>
      <c r="H134" s="980">
        <f t="shared" si="85"/>
        <v>27920.5</v>
      </c>
      <c r="I134" s="980">
        <f t="shared" si="85"/>
        <v>1814.8325000000002</v>
      </c>
      <c r="J134" s="980">
        <f t="shared" si="85"/>
        <v>1.8148325000000001</v>
      </c>
      <c r="K134" s="981">
        <f t="shared" si="85"/>
        <v>662.41386250000005</v>
      </c>
    </row>
    <row r="135" spans="1:12" ht="18.75" customHeight="1" thickBot="1" x14ac:dyDescent="0.3">
      <c r="B135" s="943" t="s">
        <v>828</v>
      </c>
      <c r="C135" s="984">
        <f>C11+C20+C24+C37+C46+C54+C57+C68+C77+C89+C98+C101+C112+C123+C134</f>
        <v>2123</v>
      </c>
      <c r="D135" s="985"/>
      <c r="E135" s="985">
        <f t="shared" ref="E135:K135" si="86">SUM(E11+E20+E24+E37+E46+E54+E57+E68+E77+E89+E98+E101+E112+E123+E134)</f>
        <v>2608484.2719999999</v>
      </c>
      <c r="F135" s="985">
        <f t="shared" si="86"/>
        <v>14596563.808</v>
      </c>
      <c r="G135" s="985">
        <f t="shared" si="86"/>
        <v>729828.19040000008</v>
      </c>
      <c r="H135" s="985">
        <f t="shared" si="86"/>
        <v>13798865.6176</v>
      </c>
      <c r="I135" s="985">
        <f t="shared" si="86"/>
        <v>901337.81514399999</v>
      </c>
      <c r="J135" s="985">
        <f t="shared" si="86"/>
        <v>901.33781514400005</v>
      </c>
      <c r="K135" s="986">
        <f t="shared" si="86"/>
        <v>328988.30252755992</v>
      </c>
      <c r="L135" s="766"/>
    </row>
  </sheetData>
  <sheetProtection sort="0" autoFilter="0"/>
  <autoFilter ref="A3:L135" xr:uid="{00000000-0009-0000-0000-000019000000}"/>
  <mergeCells count="3">
    <mergeCell ref="C2:K2"/>
    <mergeCell ref="C1:K1"/>
    <mergeCell ref="B1:B2"/>
  </mergeCells>
  <hyperlinks>
    <hyperlink ref="A1" location="PRESENTACIÓN!A1" display="PRESENTACIÓN!A1" xr:uid="{00000000-0004-0000-1900-000000000000}"/>
    <hyperlink ref="B1" location="PRESENTACIÓN!A1" display="PRESENTACIÓN!A1" xr:uid="{00000000-0004-0000-1900-000001000000}"/>
  </hyperlinks>
  <pageMargins left="0.70866141732283472" right="0.70866141732283472" top="0.35433070866141736" bottom="0.35433070866141736" header="0.31496062992125984" footer="0.31496062992125984"/>
  <pageSetup scale="81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O135"/>
  <sheetViews>
    <sheetView topLeftCell="B1" zoomScaleNormal="100" workbookViewId="0">
      <pane xSplit="3" ySplit="2" topLeftCell="E3" activePane="bottomRight" state="frozen"/>
      <selection activeCell="B1" sqref="B1"/>
      <selection pane="topRight" activeCell="E1" sqref="E1"/>
      <selection pane="bottomLeft" activeCell="B3" sqref="B3"/>
      <selection pane="bottomRight" activeCell="S2" sqref="S2"/>
    </sheetView>
  </sheetViews>
  <sheetFormatPr baseColWidth="10" defaultRowHeight="15" outlineLevelRow="2" x14ac:dyDescent="0.25"/>
  <cols>
    <col min="1" max="1" width="20.85546875" customWidth="1"/>
    <col min="2" max="2" width="22.140625" style="1" customWidth="1"/>
    <col min="3" max="3" width="13.28515625" customWidth="1"/>
    <col min="4" max="4" width="14.5703125" customWidth="1"/>
    <col min="6" max="6" width="15.5703125" bestFit="1" customWidth="1"/>
    <col min="7" max="7" width="15.140625" customWidth="1"/>
    <col min="8" max="8" width="14.28515625" customWidth="1"/>
  </cols>
  <sheetData>
    <row r="1" spans="1:15" ht="45.75" customHeight="1" thickBot="1" x14ac:dyDescent="0.3">
      <c r="A1" s="114" t="s">
        <v>490</v>
      </c>
      <c r="B1" s="114" t="s">
        <v>490</v>
      </c>
      <c r="D1" s="1084" t="s">
        <v>690</v>
      </c>
      <c r="E1" s="1085"/>
      <c r="F1" s="1085"/>
      <c r="G1" s="1085"/>
      <c r="H1" s="1085"/>
      <c r="I1" s="1085"/>
      <c r="J1" s="1085"/>
      <c r="K1" s="1085"/>
      <c r="L1" s="1085"/>
      <c r="M1" s="1085"/>
      <c r="N1" s="1085"/>
      <c r="O1" s="1086"/>
    </row>
    <row r="2" spans="1:15" s="2" customFormat="1" ht="135.75" thickBot="1" x14ac:dyDescent="0.3">
      <c r="A2" s="408" t="s">
        <v>410</v>
      </c>
      <c r="B2" s="767" t="s">
        <v>2</v>
      </c>
      <c r="C2" s="409" t="s">
        <v>411</v>
      </c>
      <c r="D2" s="767" t="s">
        <v>330</v>
      </c>
      <c r="E2" s="767" t="s">
        <v>691</v>
      </c>
      <c r="F2" s="767" t="s">
        <v>381</v>
      </c>
      <c r="G2" s="767" t="s">
        <v>692</v>
      </c>
      <c r="H2" s="767" t="s">
        <v>693</v>
      </c>
      <c r="I2" s="767" t="s">
        <v>694</v>
      </c>
      <c r="J2" s="767" t="s">
        <v>695</v>
      </c>
      <c r="K2" s="767" t="s">
        <v>696</v>
      </c>
      <c r="L2" s="767" t="s">
        <v>697</v>
      </c>
      <c r="M2" s="767" t="s">
        <v>698</v>
      </c>
      <c r="N2" s="767" t="s">
        <v>699</v>
      </c>
      <c r="O2" s="768" t="s">
        <v>700</v>
      </c>
    </row>
    <row r="3" spans="1:15" outlineLevel="2" x14ac:dyDescent="0.25">
      <c r="A3" s="38" t="s">
        <v>421</v>
      </c>
      <c r="B3" s="311" t="s">
        <v>126</v>
      </c>
      <c r="C3" s="40">
        <v>25183</v>
      </c>
      <c r="D3" s="405" t="s">
        <v>145</v>
      </c>
      <c r="E3" s="354" t="s">
        <v>145</v>
      </c>
      <c r="F3" s="354" t="s">
        <v>145</v>
      </c>
      <c r="G3" s="354" t="s">
        <v>145</v>
      </c>
      <c r="H3" s="354" t="s">
        <v>145</v>
      </c>
      <c r="I3" s="368" t="s">
        <v>145</v>
      </c>
      <c r="J3" s="406" t="s">
        <v>145</v>
      </c>
      <c r="K3" s="214" t="s">
        <v>145</v>
      </c>
      <c r="L3" s="214" t="s">
        <v>145</v>
      </c>
      <c r="M3" s="214" t="s">
        <v>145</v>
      </c>
      <c r="N3" s="214" t="s">
        <v>145</v>
      </c>
      <c r="O3" s="407" t="s">
        <v>145</v>
      </c>
    </row>
    <row r="4" spans="1:15" outlineLevel="2" x14ac:dyDescent="0.25">
      <c r="A4" s="36" t="s">
        <v>421</v>
      </c>
      <c r="B4" s="46" t="s">
        <v>21</v>
      </c>
      <c r="C4" s="37">
        <v>25426</v>
      </c>
      <c r="D4" s="23" t="s">
        <v>145</v>
      </c>
      <c r="E4" s="18" t="s">
        <v>145</v>
      </c>
      <c r="F4" s="18" t="s">
        <v>145</v>
      </c>
      <c r="G4" s="18" t="s">
        <v>145</v>
      </c>
      <c r="H4" s="18" t="s">
        <v>145</v>
      </c>
      <c r="I4" s="19" t="s">
        <v>145</v>
      </c>
      <c r="J4" s="401" t="s">
        <v>145</v>
      </c>
      <c r="K4" s="25" t="s">
        <v>145</v>
      </c>
      <c r="L4" s="25" t="s">
        <v>145</v>
      </c>
      <c r="M4" s="25" t="s">
        <v>145</v>
      </c>
      <c r="N4" s="25" t="s">
        <v>145</v>
      </c>
      <c r="O4" s="402" t="s">
        <v>145</v>
      </c>
    </row>
    <row r="5" spans="1:15" outlineLevel="2" x14ac:dyDescent="0.25">
      <c r="A5" s="36" t="s">
        <v>421</v>
      </c>
      <c r="B5" s="46" t="s">
        <v>125</v>
      </c>
      <c r="C5" s="37">
        <v>25436</v>
      </c>
      <c r="D5" s="23">
        <v>6</v>
      </c>
      <c r="E5" s="18">
        <v>30</v>
      </c>
      <c r="F5" s="18">
        <v>2</v>
      </c>
      <c r="G5" s="18">
        <v>1</v>
      </c>
      <c r="H5" s="18">
        <v>60</v>
      </c>
      <c r="I5" s="19">
        <v>23000</v>
      </c>
      <c r="J5" s="401" t="s">
        <v>145</v>
      </c>
      <c r="K5" s="25" t="s">
        <v>145</v>
      </c>
      <c r="L5" s="25" t="s">
        <v>145</v>
      </c>
      <c r="M5" s="25" t="s">
        <v>145</v>
      </c>
      <c r="N5" s="25" t="s">
        <v>145</v>
      </c>
      <c r="O5" s="402" t="s">
        <v>145</v>
      </c>
    </row>
    <row r="6" spans="1:15" outlineLevel="2" x14ac:dyDescent="0.25">
      <c r="A6" s="36" t="s">
        <v>421</v>
      </c>
      <c r="B6" s="46" t="s">
        <v>124</v>
      </c>
      <c r="C6" s="37">
        <v>25736</v>
      </c>
      <c r="D6" s="23">
        <v>20</v>
      </c>
      <c r="E6" s="18">
        <v>390</v>
      </c>
      <c r="F6" s="18">
        <v>2</v>
      </c>
      <c r="G6" s="18">
        <v>15</v>
      </c>
      <c r="H6" s="18">
        <v>11700</v>
      </c>
      <c r="I6" s="19">
        <v>18000</v>
      </c>
      <c r="J6" s="401">
        <v>20</v>
      </c>
      <c r="K6" s="25">
        <v>70</v>
      </c>
      <c r="L6" s="25">
        <v>1</v>
      </c>
      <c r="M6" s="25">
        <v>12.5</v>
      </c>
      <c r="N6" s="25">
        <v>875</v>
      </c>
      <c r="O6" s="402">
        <v>20000</v>
      </c>
    </row>
    <row r="7" spans="1:15" outlineLevel="2" x14ac:dyDescent="0.25">
      <c r="A7" s="36" t="s">
        <v>421</v>
      </c>
      <c r="B7" s="46" t="s">
        <v>123</v>
      </c>
      <c r="C7" s="37">
        <v>25772</v>
      </c>
      <c r="D7" s="23">
        <v>3</v>
      </c>
      <c r="E7" s="18">
        <v>25</v>
      </c>
      <c r="F7" s="18">
        <v>2</v>
      </c>
      <c r="G7" s="18">
        <v>10</v>
      </c>
      <c r="H7" s="18">
        <v>500</v>
      </c>
      <c r="I7" s="19">
        <v>16000</v>
      </c>
      <c r="J7" s="401" t="s">
        <v>145</v>
      </c>
      <c r="K7" s="25" t="s">
        <v>145</v>
      </c>
      <c r="L7" s="25" t="s">
        <v>145</v>
      </c>
      <c r="M7" s="25" t="s">
        <v>145</v>
      </c>
      <c r="N7" s="25" t="s">
        <v>145</v>
      </c>
      <c r="O7" s="402" t="s">
        <v>145</v>
      </c>
    </row>
    <row r="8" spans="1:15" outlineLevel="2" x14ac:dyDescent="0.25">
      <c r="A8" s="36" t="s">
        <v>421</v>
      </c>
      <c r="B8" s="46" t="s">
        <v>122</v>
      </c>
      <c r="C8" s="37">
        <v>25807</v>
      </c>
      <c r="D8" s="23">
        <v>20</v>
      </c>
      <c r="E8" s="18">
        <v>70</v>
      </c>
      <c r="F8" s="18">
        <v>2</v>
      </c>
      <c r="G8" s="18">
        <v>20</v>
      </c>
      <c r="H8" s="18">
        <v>2800</v>
      </c>
      <c r="I8" s="19">
        <v>20000</v>
      </c>
      <c r="J8" s="401" t="s">
        <v>145</v>
      </c>
      <c r="K8" s="25" t="s">
        <v>145</v>
      </c>
      <c r="L8" s="25" t="s">
        <v>145</v>
      </c>
      <c r="M8" s="25" t="s">
        <v>145</v>
      </c>
      <c r="N8" s="25" t="s">
        <v>145</v>
      </c>
      <c r="O8" s="402" t="s">
        <v>145</v>
      </c>
    </row>
    <row r="9" spans="1:15" ht="15.75" outlineLevel="2" thickBot="1" x14ac:dyDescent="0.3">
      <c r="A9" s="55" t="s">
        <v>421</v>
      </c>
      <c r="B9" s="56" t="s">
        <v>121</v>
      </c>
      <c r="C9" s="57">
        <v>25873</v>
      </c>
      <c r="D9" s="189">
        <v>7</v>
      </c>
      <c r="E9" s="190">
        <v>310</v>
      </c>
      <c r="F9" s="190">
        <v>2</v>
      </c>
      <c r="G9" s="190">
        <v>20</v>
      </c>
      <c r="H9" s="190">
        <v>12400</v>
      </c>
      <c r="I9" s="191">
        <v>25000</v>
      </c>
      <c r="J9" s="403">
        <v>2</v>
      </c>
      <c r="K9" s="243">
        <v>310</v>
      </c>
      <c r="L9" s="243">
        <v>2</v>
      </c>
      <c r="M9" s="243">
        <v>20</v>
      </c>
      <c r="N9" s="243">
        <v>12400</v>
      </c>
      <c r="O9" s="404">
        <v>22000</v>
      </c>
    </row>
    <row r="10" spans="1:15" ht="15.75" outlineLevel="1" thickBot="1" x14ac:dyDescent="0.3">
      <c r="A10" s="284" t="s">
        <v>537</v>
      </c>
      <c r="B10" s="279"/>
      <c r="C10" s="289"/>
      <c r="D10" s="280">
        <f>SUBTOTAL(9,D3:D9)</f>
        <v>56</v>
      </c>
      <c r="E10" s="280">
        <f>SUBTOTAL(9,E3:E9)</f>
        <v>825</v>
      </c>
      <c r="F10" s="280"/>
      <c r="G10" s="280"/>
      <c r="H10" s="280">
        <f>SUBTOTAL(9,H3:H9)</f>
        <v>27460</v>
      </c>
      <c r="I10" s="280"/>
      <c r="J10" s="280">
        <f>SUBTOTAL(9,J3:J9)</f>
        <v>22</v>
      </c>
      <c r="K10" s="280">
        <f>SUBTOTAL(9,K3:K9)</f>
        <v>380</v>
      </c>
      <c r="L10" s="280"/>
      <c r="M10" s="280">
        <f>SUBTOTAL(9,M3:M9)</f>
        <v>32.5</v>
      </c>
      <c r="N10" s="280">
        <f>SUBTOTAL(9,N3:N9)</f>
        <v>13275</v>
      </c>
      <c r="O10" s="281"/>
    </row>
    <row r="11" spans="1:15" outlineLevel="2" x14ac:dyDescent="0.25">
      <c r="A11" s="38" t="s">
        <v>412</v>
      </c>
      <c r="B11" s="311" t="s">
        <v>120</v>
      </c>
      <c r="C11" s="40">
        <v>25001</v>
      </c>
      <c r="D11" s="405">
        <v>2</v>
      </c>
      <c r="E11" s="354">
        <v>11</v>
      </c>
      <c r="F11" s="354">
        <v>2</v>
      </c>
      <c r="G11" s="354">
        <v>8</v>
      </c>
      <c r="H11" s="354">
        <v>176</v>
      </c>
      <c r="I11" s="368">
        <v>15000</v>
      </c>
      <c r="J11" s="406">
        <v>1</v>
      </c>
      <c r="K11" s="214">
        <v>4</v>
      </c>
      <c r="L11" s="214">
        <v>2</v>
      </c>
      <c r="M11" s="214">
        <v>2</v>
      </c>
      <c r="N11" s="214">
        <v>16</v>
      </c>
      <c r="O11" s="407" t="s">
        <v>145</v>
      </c>
    </row>
    <row r="12" spans="1:15" outlineLevel="2" x14ac:dyDescent="0.25">
      <c r="A12" s="36" t="s">
        <v>412</v>
      </c>
      <c r="B12" s="46" t="s">
        <v>119</v>
      </c>
      <c r="C12" s="37">
        <v>25307</v>
      </c>
      <c r="D12" s="23">
        <v>7</v>
      </c>
      <c r="E12" s="18">
        <v>38</v>
      </c>
      <c r="F12" s="18">
        <v>2</v>
      </c>
      <c r="G12" s="18">
        <v>1</v>
      </c>
      <c r="H12" s="18">
        <v>76</v>
      </c>
      <c r="I12" s="19">
        <v>35000</v>
      </c>
      <c r="J12" s="401" t="s">
        <v>145</v>
      </c>
      <c r="K12" s="25" t="s">
        <v>145</v>
      </c>
      <c r="L12" s="25" t="s">
        <v>145</v>
      </c>
      <c r="M12" s="25" t="s">
        <v>145</v>
      </c>
      <c r="N12" s="25" t="s">
        <v>145</v>
      </c>
      <c r="O12" s="402" t="s">
        <v>145</v>
      </c>
    </row>
    <row r="13" spans="1:15" outlineLevel="2" x14ac:dyDescent="0.25">
      <c r="A13" s="36" t="s">
        <v>412</v>
      </c>
      <c r="B13" s="46" t="s">
        <v>118</v>
      </c>
      <c r="C13" s="37">
        <v>25324</v>
      </c>
      <c r="D13" s="23" t="s">
        <v>145</v>
      </c>
      <c r="E13" s="18" t="s">
        <v>145</v>
      </c>
      <c r="F13" s="18" t="s">
        <v>145</v>
      </c>
      <c r="G13" s="18" t="s">
        <v>145</v>
      </c>
      <c r="H13" s="18" t="s">
        <v>145</v>
      </c>
      <c r="I13" s="19" t="s">
        <v>145</v>
      </c>
      <c r="J13" s="401" t="s">
        <v>145</v>
      </c>
      <c r="K13" s="25" t="s">
        <v>145</v>
      </c>
      <c r="L13" s="25" t="s">
        <v>145</v>
      </c>
      <c r="M13" s="25" t="s">
        <v>145</v>
      </c>
      <c r="N13" s="25" t="s">
        <v>145</v>
      </c>
      <c r="O13" s="402" t="s">
        <v>145</v>
      </c>
    </row>
    <row r="14" spans="1:15" outlineLevel="2" x14ac:dyDescent="0.25">
      <c r="A14" s="36" t="s">
        <v>412</v>
      </c>
      <c r="B14" s="46" t="s">
        <v>117</v>
      </c>
      <c r="C14" s="37">
        <v>25368</v>
      </c>
      <c r="D14" s="23" t="s">
        <v>145</v>
      </c>
      <c r="E14" s="18" t="s">
        <v>145</v>
      </c>
      <c r="F14" s="18" t="s">
        <v>145</v>
      </c>
      <c r="G14" s="18" t="s">
        <v>145</v>
      </c>
      <c r="H14" s="18" t="s">
        <v>145</v>
      </c>
      <c r="I14" s="19" t="s">
        <v>145</v>
      </c>
      <c r="J14" s="401" t="s">
        <v>145</v>
      </c>
      <c r="K14" s="25" t="s">
        <v>145</v>
      </c>
      <c r="L14" s="25" t="s">
        <v>145</v>
      </c>
      <c r="M14" s="25" t="s">
        <v>145</v>
      </c>
      <c r="N14" s="25" t="s">
        <v>145</v>
      </c>
      <c r="O14" s="402" t="s">
        <v>145</v>
      </c>
    </row>
    <row r="15" spans="1:15" outlineLevel="2" x14ac:dyDescent="0.25">
      <c r="A15" s="36" t="s">
        <v>412</v>
      </c>
      <c r="B15" s="46" t="s">
        <v>116</v>
      </c>
      <c r="C15" s="37">
        <v>25483</v>
      </c>
      <c r="D15" s="23">
        <v>1</v>
      </c>
      <c r="E15" s="18">
        <v>22</v>
      </c>
      <c r="F15" s="18">
        <v>2</v>
      </c>
      <c r="G15" s="18">
        <v>12</v>
      </c>
      <c r="H15" s="18">
        <v>528</v>
      </c>
      <c r="I15" s="19">
        <v>25000</v>
      </c>
      <c r="J15" s="401" t="s">
        <v>145</v>
      </c>
      <c r="K15" s="25" t="s">
        <v>145</v>
      </c>
      <c r="L15" s="25" t="s">
        <v>145</v>
      </c>
      <c r="M15" s="25" t="s">
        <v>145</v>
      </c>
      <c r="N15" s="25" t="s">
        <v>145</v>
      </c>
      <c r="O15" s="402" t="s">
        <v>145</v>
      </c>
    </row>
    <row r="16" spans="1:15" outlineLevel="2" x14ac:dyDescent="0.25">
      <c r="A16" s="36" t="s">
        <v>412</v>
      </c>
      <c r="B16" s="46" t="s">
        <v>115</v>
      </c>
      <c r="C16" s="37">
        <v>25488</v>
      </c>
      <c r="D16" s="23" t="s">
        <v>145</v>
      </c>
      <c r="E16" s="18" t="s">
        <v>145</v>
      </c>
      <c r="F16" s="18" t="s">
        <v>145</v>
      </c>
      <c r="G16" s="18" t="s">
        <v>145</v>
      </c>
      <c r="H16" s="18" t="s">
        <v>145</v>
      </c>
      <c r="I16" s="19" t="s">
        <v>145</v>
      </c>
      <c r="J16" s="401" t="s">
        <v>145</v>
      </c>
      <c r="K16" s="25" t="s">
        <v>145</v>
      </c>
      <c r="L16" s="25" t="s">
        <v>145</v>
      </c>
      <c r="M16" s="25" t="s">
        <v>145</v>
      </c>
      <c r="N16" s="25" t="s">
        <v>145</v>
      </c>
      <c r="O16" s="402" t="s">
        <v>145</v>
      </c>
    </row>
    <row r="17" spans="1:15" outlineLevel="2" x14ac:dyDescent="0.25">
      <c r="A17" s="36" t="s">
        <v>412</v>
      </c>
      <c r="B17" s="46" t="s">
        <v>114</v>
      </c>
      <c r="C17" s="37">
        <v>25612</v>
      </c>
      <c r="D17" s="23" t="s">
        <v>145</v>
      </c>
      <c r="E17" s="18" t="s">
        <v>145</v>
      </c>
      <c r="F17" s="18" t="s">
        <v>145</v>
      </c>
      <c r="G17" s="18" t="s">
        <v>145</v>
      </c>
      <c r="H17" s="18" t="s">
        <v>145</v>
      </c>
      <c r="I17" s="19" t="s">
        <v>145</v>
      </c>
      <c r="J17" s="401" t="s">
        <v>145</v>
      </c>
      <c r="K17" s="25" t="s">
        <v>145</v>
      </c>
      <c r="L17" s="25" t="s">
        <v>145</v>
      </c>
      <c r="M17" s="25" t="s">
        <v>145</v>
      </c>
      <c r="N17" s="25" t="s">
        <v>145</v>
      </c>
      <c r="O17" s="402" t="s">
        <v>145</v>
      </c>
    </row>
    <row r="18" spans="1:15" ht="15.75" outlineLevel="2" thickBot="1" x14ac:dyDescent="0.3">
      <c r="A18" s="55" t="s">
        <v>412</v>
      </c>
      <c r="B18" s="56" t="s">
        <v>113</v>
      </c>
      <c r="C18" s="57">
        <v>25815</v>
      </c>
      <c r="D18" s="189" t="s">
        <v>145</v>
      </c>
      <c r="E18" s="190" t="s">
        <v>145</v>
      </c>
      <c r="F18" s="190" t="s">
        <v>145</v>
      </c>
      <c r="G18" s="190" t="s">
        <v>145</v>
      </c>
      <c r="H18" s="190" t="s">
        <v>145</v>
      </c>
      <c r="I18" s="191" t="s">
        <v>145</v>
      </c>
      <c r="J18" s="403" t="s">
        <v>145</v>
      </c>
      <c r="K18" s="243" t="s">
        <v>145</v>
      </c>
      <c r="L18" s="243" t="s">
        <v>145</v>
      </c>
      <c r="M18" s="243" t="s">
        <v>145</v>
      </c>
      <c r="N18" s="243" t="s">
        <v>145</v>
      </c>
      <c r="O18" s="404" t="s">
        <v>145</v>
      </c>
    </row>
    <row r="19" spans="1:15" ht="15.75" outlineLevel="1" thickBot="1" x14ac:dyDescent="0.3">
      <c r="A19" s="284" t="s">
        <v>538</v>
      </c>
      <c r="B19" s="279"/>
      <c r="C19" s="289"/>
      <c r="D19" s="280">
        <f>SUBTOTAL(9,D11:D18)</f>
        <v>10</v>
      </c>
      <c r="E19" s="280">
        <f>SUBTOTAL(9,E11:E18)</f>
        <v>71</v>
      </c>
      <c r="F19" s="280"/>
      <c r="G19" s="280"/>
      <c r="H19" s="280">
        <f>SUBTOTAL(9,H11:H18)</f>
        <v>780</v>
      </c>
      <c r="I19" s="280"/>
      <c r="J19" s="280">
        <f>SUBTOTAL(9,J11:J18)</f>
        <v>1</v>
      </c>
      <c r="K19" s="280">
        <f>SUBTOTAL(9,K11:K18)</f>
        <v>4</v>
      </c>
      <c r="L19" s="280"/>
      <c r="M19" s="280">
        <f>SUBTOTAL(9,M11:M18)</f>
        <v>2</v>
      </c>
      <c r="N19" s="280">
        <f>SUBTOTAL(9,N11:N18)</f>
        <v>16</v>
      </c>
      <c r="O19" s="281"/>
    </row>
    <row r="20" spans="1:15" outlineLevel="2" x14ac:dyDescent="0.25">
      <c r="A20" s="38" t="s">
        <v>419</v>
      </c>
      <c r="B20" s="311" t="s">
        <v>112</v>
      </c>
      <c r="C20" s="40">
        <v>25148</v>
      </c>
      <c r="D20" s="405">
        <v>8</v>
      </c>
      <c r="E20" s="354">
        <v>32</v>
      </c>
      <c r="F20" s="354">
        <v>1</v>
      </c>
      <c r="G20" s="354">
        <v>15</v>
      </c>
      <c r="H20" s="354">
        <v>480</v>
      </c>
      <c r="I20" s="368">
        <v>30000</v>
      </c>
      <c r="J20" s="406" t="s">
        <v>145</v>
      </c>
      <c r="K20" s="214" t="s">
        <v>145</v>
      </c>
      <c r="L20" s="214" t="s">
        <v>145</v>
      </c>
      <c r="M20" s="214" t="s">
        <v>145</v>
      </c>
      <c r="N20" s="214" t="s">
        <v>145</v>
      </c>
      <c r="O20" s="407" t="s">
        <v>145</v>
      </c>
    </row>
    <row r="21" spans="1:15" outlineLevel="2" x14ac:dyDescent="0.25">
      <c r="A21" s="36" t="s">
        <v>419</v>
      </c>
      <c r="B21" s="46" t="s">
        <v>111</v>
      </c>
      <c r="C21" s="37">
        <v>25320</v>
      </c>
      <c r="D21" s="23">
        <v>35</v>
      </c>
      <c r="E21" s="18">
        <v>400</v>
      </c>
      <c r="F21" s="18">
        <v>2</v>
      </c>
      <c r="G21" s="18">
        <v>15</v>
      </c>
      <c r="H21" s="18">
        <v>12000</v>
      </c>
      <c r="I21" s="19">
        <v>30000</v>
      </c>
      <c r="J21" s="401">
        <v>2</v>
      </c>
      <c r="K21" s="25">
        <v>30</v>
      </c>
      <c r="L21" s="25">
        <v>1</v>
      </c>
      <c r="M21" s="25">
        <v>15</v>
      </c>
      <c r="N21" s="25">
        <v>450</v>
      </c>
      <c r="O21" s="402">
        <v>20000</v>
      </c>
    </row>
    <row r="22" spans="1:15" ht="15.75" outlineLevel="2" thickBot="1" x14ac:dyDescent="0.3">
      <c r="A22" s="55" t="s">
        <v>419</v>
      </c>
      <c r="B22" s="56" t="s">
        <v>110</v>
      </c>
      <c r="C22" s="57">
        <v>25572</v>
      </c>
      <c r="D22" s="189" t="s">
        <v>145</v>
      </c>
      <c r="E22" s="190" t="s">
        <v>145</v>
      </c>
      <c r="F22" s="190" t="s">
        <v>145</v>
      </c>
      <c r="G22" s="190" t="s">
        <v>145</v>
      </c>
      <c r="H22" s="190" t="s">
        <v>145</v>
      </c>
      <c r="I22" s="191" t="s">
        <v>145</v>
      </c>
      <c r="J22" s="403" t="s">
        <v>145</v>
      </c>
      <c r="K22" s="243" t="s">
        <v>145</v>
      </c>
      <c r="L22" s="243" t="s">
        <v>145</v>
      </c>
      <c r="M22" s="243" t="s">
        <v>145</v>
      </c>
      <c r="N22" s="243" t="s">
        <v>145</v>
      </c>
      <c r="O22" s="404" t="s">
        <v>145</v>
      </c>
    </row>
    <row r="23" spans="1:15" ht="15.75" outlineLevel="1" thickBot="1" x14ac:dyDescent="0.3">
      <c r="A23" s="284" t="s">
        <v>539</v>
      </c>
      <c r="B23" s="279"/>
      <c r="C23" s="289"/>
      <c r="D23" s="280">
        <f>SUBTOTAL(9,D20:D22)</f>
        <v>43</v>
      </c>
      <c r="E23" s="280">
        <f>SUBTOTAL(9,E20:E22)</f>
        <v>432</v>
      </c>
      <c r="F23" s="280"/>
      <c r="G23" s="280"/>
      <c r="H23" s="280">
        <f>SUBTOTAL(9,H20:H22)</f>
        <v>12480</v>
      </c>
      <c r="I23" s="280"/>
      <c r="J23" s="280">
        <f>SUBTOTAL(9,J20:J22)</f>
        <v>2</v>
      </c>
      <c r="K23" s="280">
        <f>SUBTOTAL(9,K20:K22)</f>
        <v>30</v>
      </c>
      <c r="L23" s="280"/>
      <c r="M23" s="280">
        <f>SUBTOTAL(9,M20:M22)</f>
        <v>15</v>
      </c>
      <c r="N23" s="280">
        <f>SUBTOTAL(9,N20:N22)</f>
        <v>450</v>
      </c>
      <c r="O23" s="281"/>
    </row>
    <row r="24" spans="1:15" outlineLevel="2" x14ac:dyDescent="0.25">
      <c r="A24" s="38" t="s">
        <v>413</v>
      </c>
      <c r="B24" s="311" t="s">
        <v>109</v>
      </c>
      <c r="C24" s="40">
        <v>25019</v>
      </c>
      <c r="D24" s="405" t="s">
        <v>145</v>
      </c>
      <c r="E24" s="354" t="s">
        <v>145</v>
      </c>
      <c r="F24" s="354" t="s">
        <v>145</v>
      </c>
      <c r="G24" s="354" t="s">
        <v>145</v>
      </c>
      <c r="H24" s="354" t="s">
        <v>145</v>
      </c>
      <c r="I24" s="368" t="s">
        <v>145</v>
      </c>
      <c r="J24" s="406" t="s">
        <v>145</v>
      </c>
      <c r="K24" s="214" t="s">
        <v>145</v>
      </c>
      <c r="L24" s="214" t="s">
        <v>145</v>
      </c>
      <c r="M24" s="214" t="s">
        <v>145</v>
      </c>
      <c r="N24" s="214" t="s">
        <v>145</v>
      </c>
      <c r="O24" s="407" t="s">
        <v>145</v>
      </c>
    </row>
    <row r="25" spans="1:15" outlineLevel="2" x14ac:dyDescent="0.25">
      <c r="A25" s="36" t="s">
        <v>413</v>
      </c>
      <c r="B25" s="46" t="s">
        <v>108</v>
      </c>
      <c r="C25" s="37">
        <v>25398</v>
      </c>
      <c r="D25" s="23" t="s">
        <v>145</v>
      </c>
      <c r="E25" s="18" t="s">
        <v>145</v>
      </c>
      <c r="F25" s="18" t="s">
        <v>145</v>
      </c>
      <c r="G25" s="18" t="s">
        <v>145</v>
      </c>
      <c r="H25" s="18" t="s">
        <v>145</v>
      </c>
      <c r="I25" s="19" t="s">
        <v>145</v>
      </c>
      <c r="J25" s="401" t="s">
        <v>145</v>
      </c>
      <c r="K25" s="25" t="s">
        <v>145</v>
      </c>
      <c r="L25" s="25" t="s">
        <v>145</v>
      </c>
      <c r="M25" s="25" t="s">
        <v>145</v>
      </c>
      <c r="N25" s="25" t="s">
        <v>145</v>
      </c>
      <c r="O25" s="402" t="s">
        <v>145</v>
      </c>
    </row>
    <row r="26" spans="1:15" outlineLevel="2" x14ac:dyDescent="0.25">
      <c r="A26" s="36" t="s">
        <v>413</v>
      </c>
      <c r="B26" s="46" t="s">
        <v>107</v>
      </c>
      <c r="C26" s="37">
        <v>25402</v>
      </c>
      <c r="D26" s="23">
        <v>10</v>
      </c>
      <c r="E26" s="18">
        <v>60</v>
      </c>
      <c r="F26" s="18">
        <v>2</v>
      </c>
      <c r="G26" s="18">
        <v>8</v>
      </c>
      <c r="H26" s="18">
        <v>960</v>
      </c>
      <c r="I26" s="19">
        <v>20000</v>
      </c>
      <c r="J26" s="401" t="s">
        <v>145</v>
      </c>
      <c r="K26" s="25" t="s">
        <v>145</v>
      </c>
      <c r="L26" s="25" t="s">
        <v>145</v>
      </c>
      <c r="M26" s="25" t="s">
        <v>145</v>
      </c>
      <c r="N26" s="25" t="s">
        <v>145</v>
      </c>
      <c r="O26" s="402" t="s">
        <v>145</v>
      </c>
    </row>
    <row r="27" spans="1:15" outlineLevel="2" x14ac:dyDescent="0.25">
      <c r="A27" s="36" t="s">
        <v>413</v>
      </c>
      <c r="B27" s="46" t="s">
        <v>106</v>
      </c>
      <c r="C27" s="37">
        <v>25489</v>
      </c>
      <c r="D27" s="23" t="s">
        <v>145</v>
      </c>
      <c r="E27" s="18" t="s">
        <v>145</v>
      </c>
      <c r="F27" s="18" t="s">
        <v>145</v>
      </c>
      <c r="G27" s="18" t="s">
        <v>145</v>
      </c>
      <c r="H27" s="18" t="s">
        <v>145</v>
      </c>
      <c r="I27" s="19" t="s">
        <v>145</v>
      </c>
      <c r="J27" s="401" t="s">
        <v>145</v>
      </c>
      <c r="K27" s="25" t="s">
        <v>145</v>
      </c>
      <c r="L27" s="25" t="s">
        <v>145</v>
      </c>
      <c r="M27" s="25" t="s">
        <v>145</v>
      </c>
      <c r="N27" s="25" t="s">
        <v>145</v>
      </c>
      <c r="O27" s="402" t="s">
        <v>145</v>
      </c>
    </row>
    <row r="28" spans="1:15" outlineLevel="2" x14ac:dyDescent="0.25">
      <c r="A28" s="36" t="s">
        <v>413</v>
      </c>
      <c r="B28" s="46" t="s">
        <v>105</v>
      </c>
      <c r="C28" s="37">
        <v>25491</v>
      </c>
      <c r="D28" s="23" t="s">
        <v>145</v>
      </c>
      <c r="E28" s="18" t="s">
        <v>145</v>
      </c>
      <c r="F28" s="18" t="s">
        <v>145</v>
      </c>
      <c r="G28" s="18" t="s">
        <v>145</v>
      </c>
      <c r="H28" s="18" t="s">
        <v>145</v>
      </c>
      <c r="I28" s="19" t="s">
        <v>145</v>
      </c>
      <c r="J28" s="401" t="s">
        <v>145</v>
      </c>
      <c r="K28" s="25" t="s">
        <v>145</v>
      </c>
      <c r="L28" s="25" t="s">
        <v>145</v>
      </c>
      <c r="M28" s="25" t="s">
        <v>145</v>
      </c>
      <c r="N28" s="25" t="s">
        <v>145</v>
      </c>
      <c r="O28" s="402" t="s">
        <v>145</v>
      </c>
    </row>
    <row r="29" spans="1:15" outlineLevel="2" x14ac:dyDescent="0.25">
      <c r="A29" s="36" t="s">
        <v>413</v>
      </c>
      <c r="B29" s="46" t="s">
        <v>104</v>
      </c>
      <c r="C29" s="37">
        <v>25592</v>
      </c>
      <c r="D29" s="23" t="s">
        <v>145</v>
      </c>
      <c r="E29" s="18" t="s">
        <v>145</v>
      </c>
      <c r="F29" s="18" t="s">
        <v>145</v>
      </c>
      <c r="G29" s="18" t="s">
        <v>145</v>
      </c>
      <c r="H29" s="18" t="s">
        <v>145</v>
      </c>
      <c r="I29" s="19" t="s">
        <v>145</v>
      </c>
      <c r="J29" s="401" t="s">
        <v>145</v>
      </c>
      <c r="K29" s="25" t="s">
        <v>145</v>
      </c>
      <c r="L29" s="25" t="s">
        <v>145</v>
      </c>
      <c r="M29" s="25" t="s">
        <v>145</v>
      </c>
      <c r="N29" s="25" t="s">
        <v>145</v>
      </c>
      <c r="O29" s="402" t="s">
        <v>145</v>
      </c>
    </row>
    <row r="30" spans="1:15" outlineLevel="2" x14ac:dyDescent="0.25">
      <c r="A30" s="36" t="s">
        <v>413</v>
      </c>
      <c r="B30" s="46" t="s">
        <v>103</v>
      </c>
      <c r="C30" s="37">
        <v>25658</v>
      </c>
      <c r="D30" s="23">
        <v>10</v>
      </c>
      <c r="E30" s="18">
        <v>33</v>
      </c>
      <c r="F30" s="18">
        <v>2</v>
      </c>
      <c r="G30" s="18">
        <v>10</v>
      </c>
      <c r="H30" s="18">
        <v>660</v>
      </c>
      <c r="I30" s="19">
        <v>15000</v>
      </c>
      <c r="J30" s="401" t="s">
        <v>145</v>
      </c>
      <c r="K30" s="25" t="s">
        <v>145</v>
      </c>
      <c r="L30" s="25" t="s">
        <v>145</v>
      </c>
      <c r="M30" s="25" t="s">
        <v>145</v>
      </c>
      <c r="N30" s="25" t="s">
        <v>145</v>
      </c>
      <c r="O30" s="402" t="s">
        <v>145</v>
      </c>
    </row>
    <row r="31" spans="1:15" outlineLevel="2" x14ac:dyDescent="0.25">
      <c r="A31" s="36" t="s">
        <v>413</v>
      </c>
      <c r="B31" s="46" t="s">
        <v>102</v>
      </c>
      <c r="C31" s="37">
        <v>25718</v>
      </c>
      <c r="D31" s="23">
        <v>7</v>
      </c>
      <c r="E31" s="18">
        <v>30</v>
      </c>
      <c r="F31" s="18">
        <v>2</v>
      </c>
      <c r="G31" s="18">
        <v>6</v>
      </c>
      <c r="H31" s="18">
        <v>360</v>
      </c>
      <c r="I31" s="19">
        <v>27000</v>
      </c>
      <c r="J31" s="401">
        <v>7</v>
      </c>
      <c r="K31" s="25">
        <v>30</v>
      </c>
      <c r="L31" s="25">
        <v>1</v>
      </c>
      <c r="M31" s="25">
        <v>1</v>
      </c>
      <c r="N31" s="25">
        <v>30</v>
      </c>
      <c r="O31" s="402">
        <v>25000</v>
      </c>
    </row>
    <row r="32" spans="1:15" outlineLevel="2" x14ac:dyDescent="0.25">
      <c r="A32" s="36" t="s">
        <v>413</v>
      </c>
      <c r="B32" s="46" t="s">
        <v>20</v>
      </c>
      <c r="C32" s="37">
        <v>25777</v>
      </c>
      <c r="D32" s="23">
        <v>3</v>
      </c>
      <c r="E32" s="18">
        <v>20</v>
      </c>
      <c r="F32" s="18">
        <v>2</v>
      </c>
      <c r="G32" s="18">
        <v>6</v>
      </c>
      <c r="H32" s="18">
        <v>240</v>
      </c>
      <c r="I32" s="19">
        <v>25000</v>
      </c>
      <c r="J32" s="401">
        <v>3</v>
      </c>
      <c r="K32" s="25">
        <v>20</v>
      </c>
      <c r="L32" s="25">
        <v>1</v>
      </c>
      <c r="M32" s="25">
        <v>1</v>
      </c>
      <c r="N32" s="25">
        <v>20</v>
      </c>
      <c r="O32" s="402">
        <v>30000</v>
      </c>
    </row>
    <row r="33" spans="1:15" outlineLevel="2" x14ac:dyDescent="0.25">
      <c r="A33" s="36" t="s">
        <v>413</v>
      </c>
      <c r="B33" s="46" t="s">
        <v>101</v>
      </c>
      <c r="C33" s="37">
        <v>25851</v>
      </c>
      <c r="D33" s="23" t="s">
        <v>145</v>
      </c>
      <c r="E33" s="18" t="s">
        <v>145</v>
      </c>
      <c r="F33" s="18" t="s">
        <v>145</v>
      </c>
      <c r="G33" s="18" t="s">
        <v>145</v>
      </c>
      <c r="H33" s="18" t="s">
        <v>145</v>
      </c>
      <c r="I33" s="19" t="s">
        <v>145</v>
      </c>
      <c r="J33" s="401" t="s">
        <v>145</v>
      </c>
      <c r="K33" s="25" t="s">
        <v>145</v>
      </c>
      <c r="L33" s="25" t="s">
        <v>145</v>
      </c>
      <c r="M33" s="25" t="s">
        <v>145</v>
      </c>
      <c r="N33" s="25" t="s">
        <v>145</v>
      </c>
      <c r="O33" s="402" t="s">
        <v>145</v>
      </c>
    </row>
    <row r="34" spans="1:15" outlineLevel="2" x14ac:dyDescent="0.25">
      <c r="A34" s="36" t="s">
        <v>413</v>
      </c>
      <c r="B34" s="46" t="s">
        <v>100</v>
      </c>
      <c r="C34" s="37" t="s">
        <v>424</v>
      </c>
      <c r="D34" s="23" t="s">
        <v>145</v>
      </c>
      <c r="E34" s="18" t="s">
        <v>145</v>
      </c>
      <c r="F34" s="18" t="s">
        <v>145</v>
      </c>
      <c r="G34" s="18" t="s">
        <v>145</v>
      </c>
      <c r="H34" s="18" t="s">
        <v>145</v>
      </c>
      <c r="I34" s="19" t="s">
        <v>145</v>
      </c>
      <c r="J34" s="401" t="s">
        <v>145</v>
      </c>
      <c r="K34" s="25" t="s">
        <v>145</v>
      </c>
      <c r="L34" s="25" t="s">
        <v>145</v>
      </c>
      <c r="M34" s="25" t="s">
        <v>145</v>
      </c>
      <c r="N34" s="25" t="s">
        <v>145</v>
      </c>
      <c r="O34" s="402" t="s">
        <v>145</v>
      </c>
    </row>
    <row r="35" spans="1:15" ht="15.75" outlineLevel="2" thickBot="1" x14ac:dyDescent="0.3">
      <c r="A35" s="55" t="s">
        <v>413</v>
      </c>
      <c r="B35" s="56" t="s">
        <v>99</v>
      </c>
      <c r="C35" s="57">
        <v>25875</v>
      </c>
      <c r="D35" s="189" t="s">
        <v>145</v>
      </c>
      <c r="E35" s="190" t="s">
        <v>145</v>
      </c>
      <c r="F35" s="190" t="s">
        <v>145</v>
      </c>
      <c r="G35" s="190" t="s">
        <v>145</v>
      </c>
      <c r="H35" s="190" t="s">
        <v>145</v>
      </c>
      <c r="I35" s="191" t="s">
        <v>145</v>
      </c>
      <c r="J35" s="403" t="s">
        <v>145</v>
      </c>
      <c r="K35" s="243" t="s">
        <v>145</v>
      </c>
      <c r="L35" s="243" t="s">
        <v>145</v>
      </c>
      <c r="M35" s="243" t="s">
        <v>145</v>
      </c>
      <c r="N35" s="243" t="s">
        <v>145</v>
      </c>
      <c r="O35" s="404" t="s">
        <v>145</v>
      </c>
    </row>
    <row r="36" spans="1:15" ht="15.75" outlineLevel="1" thickBot="1" x14ac:dyDescent="0.3">
      <c r="A36" s="284" t="s">
        <v>540</v>
      </c>
      <c r="B36" s="279"/>
      <c r="C36" s="289"/>
      <c r="D36" s="280">
        <f>SUBTOTAL(9,D24:D35)</f>
        <v>30</v>
      </c>
      <c r="E36" s="280">
        <f>SUBTOTAL(9,E24:E35)</f>
        <v>143</v>
      </c>
      <c r="F36" s="280"/>
      <c r="G36" s="280"/>
      <c r="H36" s="280">
        <f>SUBTOTAL(9,H24:H35)</f>
        <v>2220</v>
      </c>
      <c r="I36" s="280"/>
      <c r="J36" s="280">
        <f>SUBTOTAL(9,J24:J35)</f>
        <v>10</v>
      </c>
      <c r="K36" s="280">
        <f>SUBTOTAL(9,K24:K35)</f>
        <v>50</v>
      </c>
      <c r="L36" s="280"/>
      <c r="M36" s="280">
        <f>SUBTOTAL(9,M24:M35)</f>
        <v>2</v>
      </c>
      <c r="N36" s="280">
        <f>SUBTOTAL(9,N24:N35)</f>
        <v>50</v>
      </c>
      <c r="O36" s="281"/>
    </row>
    <row r="37" spans="1:15" outlineLevel="2" x14ac:dyDescent="0.25">
      <c r="A37" s="38" t="s">
        <v>423</v>
      </c>
      <c r="B37" s="311" t="s">
        <v>19</v>
      </c>
      <c r="C37" s="40">
        <v>25293</v>
      </c>
      <c r="D37" s="405">
        <v>36</v>
      </c>
      <c r="E37" s="354">
        <v>170</v>
      </c>
      <c r="F37" s="354">
        <v>2</v>
      </c>
      <c r="G37" s="354">
        <v>8</v>
      </c>
      <c r="H37" s="354">
        <v>2720</v>
      </c>
      <c r="I37" s="368">
        <v>25000</v>
      </c>
      <c r="J37" s="406">
        <v>12</v>
      </c>
      <c r="K37" s="214">
        <v>170</v>
      </c>
      <c r="L37" s="214">
        <v>5</v>
      </c>
      <c r="M37" s="214">
        <v>1</v>
      </c>
      <c r="N37" s="214">
        <v>850</v>
      </c>
      <c r="O37" s="407">
        <v>20000</v>
      </c>
    </row>
    <row r="38" spans="1:15" outlineLevel="2" x14ac:dyDescent="0.25">
      <c r="A38" s="36" t="s">
        <v>423</v>
      </c>
      <c r="B38" s="46" t="s">
        <v>18</v>
      </c>
      <c r="C38" s="37">
        <v>25297</v>
      </c>
      <c r="D38" s="23">
        <v>10</v>
      </c>
      <c r="E38" s="18">
        <v>320</v>
      </c>
      <c r="F38" s="18">
        <v>1</v>
      </c>
      <c r="G38" s="18">
        <v>8</v>
      </c>
      <c r="H38" s="18">
        <v>2560</v>
      </c>
      <c r="I38" s="19">
        <v>25000</v>
      </c>
      <c r="J38" s="401">
        <v>2</v>
      </c>
      <c r="K38" s="25">
        <v>50</v>
      </c>
      <c r="L38" s="25">
        <v>1</v>
      </c>
      <c r="M38" s="25">
        <v>1</v>
      </c>
      <c r="N38" s="25">
        <v>50</v>
      </c>
      <c r="O38" s="402">
        <v>30000</v>
      </c>
    </row>
    <row r="39" spans="1:15" outlineLevel="2" x14ac:dyDescent="0.25">
      <c r="A39" s="36" t="s">
        <v>423</v>
      </c>
      <c r="B39" s="46" t="s">
        <v>98</v>
      </c>
      <c r="C39" s="37">
        <v>25299</v>
      </c>
      <c r="D39" s="23">
        <v>5</v>
      </c>
      <c r="E39" s="18">
        <v>30</v>
      </c>
      <c r="F39" s="18">
        <v>1</v>
      </c>
      <c r="G39" s="18">
        <v>10</v>
      </c>
      <c r="H39" s="18">
        <v>300</v>
      </c>
      <c r="I39" s="19">
        <v>35000</v>
      </c>
      <c r="J39" s="401" t="s">
        <v>145</v>
      </c>
      <c r="K39" s="25" t="s">
        <v>145</v>
      </c>
      <c r="L39" s="25" t="s">
        <v>145</v>
      </c>
      <c r="M39" s="25" t="s">
        <v>145</v>
      </c>
      <c r="N39" s="25" t="s">
        <v>145</v>
      </c>
      <c r="O39" s="402" t="s">
        <v>145</v>
      </c>
    </row>
    <row r="40" spans="1:15" outlineLevel="2" x14ac:dyDescent="0.25">
      <c r="A40" s="36" t="s">
        <v>423</v>
      </c>
      <c r="B40" s="46" t="s">
        <v>97</v>
      </c>
      <c r="C40" s="37">
        <v>25322</v>
      </c>
      <c r="D40" s="23">
        <v>11</v>
      </c>
      <c r="E40" s="18">
        <v>820</v>
      </c>
      <c r="F40" s="18">
        <v>3</v>
      </c>
      <c r="G40" s="18">
        <v>9</v>
      </c>
      <c r="H40" s="18">
        <v>22140</v>
      </c>
      <c r="I40" s="19">
        <v>17000</v>
      </c>
      <c r="J40" s="401">
        <v>11</v>
      </c>
      <c r="K40" s="25">
        <v>820</v>
      </c>
      <c r="L40" s="25">
        <v>5</v>
      </c>
      <c r="M40" s="25">
        <v>2</v>
      </c>
      <c r="N40" s="25">
        <f>M40*L40*K40</f>
        <v>8200</v>
      </c>
      <c r="O40" s="402">
        <v>25000</v>
      </c>
    </row>
    <row r="41" spans="1:15" outlineLevel="2" x14ac:dyDescent="0.25">
      <c r="A41" s="36" t="s">
        <v>423</v>
      </c>
      <c r="B41" s="46" t="s">
        <v>96</v>
      </c>
      <c r="C41" s="37">
        <v>25326</v>
      </c>
      <c r="D41" s="23" t="s">
        <v>145</v>
      </c>
      <c r="E41" s="18" t="s">
        <v>145</v>
      </c>
      <c r="F41" s="18" t="s">
        <v>145</v>
      </c>
      <c r="G41" s="18" t="s">
        <v>145</v>
      </c>
      <c r="H41" s="18" t="s">
        <v>145</v>
      </c>
      <c r="I41" s="19" t="s">
        <v>145</v>
      </c>
      <c r="J41" s="401" t="s">
        <v>145</v>
      </c>
      <c r="K41" s="25" t="s">
        <v>145</v>
      </c>
      <c r="L41" s="25" t="s">
        <v>145</v>
      </c>
      <c r="M41" s="25" t="s">
        <v>145</v>
      </c>
      <c r="N41" s="25" t="s">
        <v>145</v>
      </c>
      <c r="O41" s="402" t="s">
        <v>145</v>
      </c>
    </row>
    <row r="42" spans="1:15" outlineLevel="2" x14ac:dyDescent="0.25">
      <c r="A42" s="36" t="s">
        <v>423</v>
      </c>
      <c r="B42" s="46" t="s">
        <v>95</v>
      </c>
      <c r="C42" s="37">
        <v>25372</v>
      </c>
      <c r="D42" s="23">
        <v>12</v>
      </c>
      <c r="E42" s="18">
        <v>60</v>
      </c>
      <c r="F42" s="18">
        <v>1</v>
      </c>
      <c r="G42" s="18">
        <v>5</v>
      </c>
      <c r="H42" s="18">
        <v>300</v>
      </c>
      <c r="I42" s="19">
        <v>25000</v>
      </c>
      <c r="J42" s="401" t="s">
        <v>145</v>
      </c>
      <c r="K42" s="25" t="s">
        <v>145</v>
      </c>
      <c r="L42" s="25" t="s">
        <v>145</v>
      </c>
      <c r="M42" s="25" t="s">
        <v>145</v>
      </c>
      <c r="N42" s="25" t="s">
        <v>145</v>
      </c>
      <c r="O42" s="402" t="s">
        <v>145</v>
      </c>
    </row>
    <row r="43" spans="1:15" outlineLevel="2" x14ac:dyDescent="0.25">
      <c r="A43" s="36" t="s">
        <v>423</v>
      </c>
      <c r="B43" s="46" t="s">
        <v>94</v>
      </c>
      <c r="C43" s="37">
        <v>25377</v>
      </c>
      <c r="D43" s="23">
        <v>33</v>
      </c>
      <c r="E43" s="18">
        <v>250</v>
      </c>
      <c r="F43" s="18">
        <v>2</v>
      </c>
      <c r="G43" s="18">
        <v>10</v>
      </c>
      <c r="H43" s="18">
        <v>5000</v>
      </c>
      <c r="I43" s="19">
        <v>20000</v>
      </c>
      <c r="J43" s="401">
        <v>30</v>
      </c>
      <c r="K43" s="25">
        <v>250</v>
      </c>
      <c r="L43" s="25">
        <v>2</v>
      </c>
      <c r="M43" s="25">
        <v>2</v>
      </c>
      <c r="N43" s="25">
        <v>1000</v>
      </c>
      <c r="O43" s="402">
        <v>25000</v>
      </c>
    </row>
    <row r="44" spans="1:15" ht="15.75" outlineLevel="2" thickBot="1" x14ac:dyDescent="0.3">
      <c r="A44" s="55" t="s">
        <v>423</v>
      </c>
      <c r="B44" s="56" t="s">
        <v>93</v>
      </c>
      <c r="C44" s="57">
        <v>25839</v>
      </c>
      <c r="D44" s="189">
        <v>34</v>
      </c>
      <c r="E44" s="190">
        <v>170</v>
      </c>
      <c r="F44" s="190">
        <v>2</v>
      </c>
      <c r="G44" s="190">
        <v>10</v>
      </c>
      <c r="H44" s="190">
        <v>3400</v>
      </c>
      <c r="I44" s="191">
        <v>35000</v>
      </c>
      <c r="J44" s="403">
        <v>34</v>
      </c>
      <c r="K44" s="243">
        <v>170</v>
      </c>
      <c r="L44" s="243">
        <v>1</v>
      </c>
      <c r="M44" s="243">
        <v>3</v>
      </c>
      <c r="N44" s="243">
        <v>510</v>
      </c>
      <c r="O44" s="404">
        <v>22000</v>
      </c>
    </row>
    <row r="45" spans="1:15" ht="15.75" outlineLevel="1" thickBot="1" x14ac:dyDescent="0.3">
      <c r="A45" s="284" t="s">
        <v>541</v>
      </c>
      <c r="B45" s="279"/>
      <c r="C45" s="289"/>
      <c r="D45" s="280">
        <f>SUBTOTAL(9,D37:D44)</f>
        <v>141</v>
      </c>
      <c r="E45" s="280">
        <f>SUBTOTAL(9,E37:E44)</f>
        <v>1820</v>
      </c>
      <c r="F45" s="280"/>
      <c r="G45" s="280"/>
      <c r="H45" s="280">
        <f>SUBTOTAL(9,H37:H44)</f>
        <v>36420</v>
      </c>
      <c r="I45" s="280"/>
      <c r="J45" s="280">
        <f>SUBTOTAL(9,J37:J44)</f>
        <v>89</v>
      </c>
      <c r="K45" s="280">
        <f>SUBTOTAL(9,K37:K44)</f>
        <v>1460</v>
      </c>
      <c r="L45" s="280"/>
      <c r="M45" s="280">
        <f>SUBTOTAL(9,M37:M44)</f>
        <v>9</v>
      </c>
      <c r="N45" s="280">
        <f>SUBTOTAL(9,N37:N44)</f>
        <v>10610</v>
      </c>
      <c r="O45" s="281"/>
    </row>
    <row r="46" spans="1:15" outlineLevel="2" x14ac:dyDescent="0.25">
      <c r="A46" s="38" t="s">
        <v>416</v>
      </c>
      <c r="B46" s="311" t="s">
        <v>92</v>
      </c>
      <c r="C46" s="40">
        <v>25086</v>
      </c>
      <c r="D46" s="405" t="s">
        <v>145</v>
      </c>
      <c r="E46" s="354" t="s">
        <v>145</v>
      </c>
      <c r="F46" s="354" t="s">
        <v>145</v>
      </c>
      <c r="G46" s="354" t="s">
        <v>145</v>
      </c>
      <c r="H46" s="354" t="s">
        <v>145</v>
      </c>
      <c r="I46" s="368" t="s">
        <v>145</v>
      </c>
      <c r="J46" s="406" t="s">
        <v>145</v>
      </c>
      <c r="K46" s="214" t="s">
        <v>145</v>
      </c>
      <c r="L46" s="214" t="s">
        <v>145</v>
      </c>
      <c r="M46" s="214" t="s">
        <v>145</v>
      </c>
      <c r="N46" s="214" t="s">
        <v>145</v>
      </c>
      <c r="O46" s="407" t="s">
        <v>145</v>
      </c>
    </row>
    <row r="47" spans="1:15" outlineLevel="2" x14ac:dyDescent="0.25">
      <c r="A47" s="36" t="s">
        <v>416</v>
      </c>
      <c r="B47" s="46" t="s">
        <v>91</v>
      </c>
      <c r="C47" s="37">
        <v>25095</v>
      </c>
      <c r="D47" s="23">
        <v>16</v>
      </c>
      <c r="E47" s="18">
        <v>140</v>
      </c>
      <c r="F47" s="18">
        <v>2</v>
      </c>
      <c r="G47" s="18">
        <v>10</v>
      </c>
      <c r="H47" s="18">
        <v>2800</v>
      </c>
      <c r="I47" s="19">
        <v>20000</v>
      </c>
      <c r="J47" s="401">
        <v>2</v>
      </c>
      <c r="K47" s="25">
        <v>48</v>
      </c>
      <c r="L47" s="25">
        <v>2</v>
      </c>
      <c r="M47" s="25">
        <v>1</v>
      </c>
      <c r="N47" s="25">
        <v>96</v>
      </c>
      <c r="O47" s="402">
        <v>15000</v>
      </c>
    </row>
    <row r="48" spans="1:15" outlineLevel="2" x14ac:dyDescent="0.25">
      <c r="A48" s="36" t="s">
        <v>416</v>
      </c>
      <c r="B48" s="46" t="s">
        <v>90</v>
      </c>
      <c r="C48" s="37">
        <v>25168</v>
      </c>
      <c r="D48" s="23">
        <v>20</v>
      </c>
      <c r="E48" s="18" t="s">
        <v>145</v>
      </c>
      <c r="F48" s="18" t="s">
        <v>145</v>
      </c>
      <c r="G48" s="18" t="s">
        <v>145</v>
      </c>
      <c r="H48" s="18" t="s">
        <v>145</v>
      </c>
      <c r="I48" s="19" t="s">
        <v>145</v>
      </c>
      <c r="J48" s="401" t="s">
        <v>145</v>
      </c>
      <c r="K48" s="25" t="s">
        <v>145</v>
      </c>
      <c r="L48" s="25" t="s">
        <v>145</v>
      </c>
      <c r="M48" s="25" t="s">
        <v>145</v>
      </c>
      <c r="N48" s="25" t="s">
        <v>145</v>
      </c>
      <c r="O48" s="402" t="s">
        <v>145</v>
      </c>
    </row>
    <row r="49" spans="1:15" outlineLevel="2" x14ac:dyDescent="0.25">
      <c r="A49" s="36" t="s">
        <v>416</v>
      </c>
      <c r="B49" s="46" t="s">
        <v>89</v>
      </c>
      <c r="C49" s="37">
        <v>25328</v>
      </c>
      <c r="D49" s="23" t="s">
        <v>145</v>
      </c>
      <c r="E49" s="18" t="s">
        <v>145</v>
      </c>
      <c r="F49" s="18" t="s">
        <v>145</v>
      </c>
      <c r="G49" s="18" t="s">
        <v>145</v>
      </c>
      <c r="H49" s="18" t="s">
        <v>145</v>
      </c>
      <c r="I49" s="19" t="s">
        <v>145</v>
      </c>
      <c r="J49" s="401" t="s">
        <v>145</v>
      </c>
      <c r="K49" s="25" t="s">
        <v>145</v>
      </c>
      <c r="L49" s="25" t="s">
        <v>145</v>
      </c>
      <c r="M49" s="25" t="s">
        <v>145</v>
      </c>
      <c r="N49" s="25" t="s">
        <v>145</v>
      </c>
      <c r="O49" s="402" t="s">
        <v>145</v>
      </c>
    </row>
    <row r="50" spans="1:15" outlineLevel="2" x14ac:dyDescent="0.25">
      <c r="A50" s="36" t="s">
        <v>416</v>
      </c>
      <c r="B50" s="46" t="s">
        <v>88</v>
      </c>
      <c r="C50" s="37">
        <v>25580</v>
      </c>
      <c r="D50" s="23" t="s">
        <v>145</v>
      </c>
      <c r="E50" s="18" t="s">
        <v>145</v>
      </c>
      <c r="F50" s="18" t="s">
        <v>145</v>
      </c>
      <c r="G50" s="18" t="s">
        <v>145</v>
      </c>
      <c r="H50" s="18" t="s">
        <v>145</v>
      </c>
      <c r="I50" s="19" t="s">
        <v>145</v>
      </c>
      <c r="J50" s="401" t="s">
        <v>145</v>
      </c>
      <c r="K50" s="25" t="s">
        <v>145</v>
      </c>
      <c r="L50" s="25" t="s">
        <v>145</v>
      </c>
      <c r="M50" s="25" t="s">
        <v>145</v>
      </c>
      <c r="N50" s="25" t="s">
        <v>145</v>
      </c>
      <c r="O50" s="402" t="s">
        <v>145</v>
      </c>
    </row>
    <row r="51" spans="1:15" outlineLevel="2" x14ac:dyDescent="0.25">
      <c r="A51" s="36" t="s">
        <v>416</v>
      </c>
      <c r="B51" s="46" t="s">
        <v>87</v>
      </c>
      <c r="C51" s="37">
        <v>25662</v>
      </c>
      <c r="D51" s="23">
        <v>18</v>
      </c>
      <c r="E51" s="18">
        <v>311</v>
      </c>
      <c r="F51" s="18">
        <v>2</v>
      </c>
      <c r="G51" s="18">
        <v>12</v>
      </c>
      <c r="H51" s="18">
        <v>7464</v>
      </c>
      <c r="I51" s="19">
        <v>27000</v>
      </c>
      <c r="J51" s="401" t="s">
        <v>145</v>
      </c>
      <c r="K51" s="25" t="s">
        <v>145</v>
      </c>
      <c r="L51" s="25" t="s">
        <v>145</v>
      </c>
      <c r="M51" s="25" t="s">
        <v>145</v>
      </c>
      <c r="N51" s="25" t="s">
        <v>145</v>
      </c>
      <c r="O51" s="402" t="s">
        <v>145</v>
      </c>
    </row>
    <row r="52" spans="1:15" ht="15.75" outlineLevel="2" thickBot="1" x14ac:dyDescent="0.3">
      <c r="A52" s="55" t="s">
        <v>416</v>
      </c>
      <c r="B52" s="56" t="s">
        <v>86</v>
      </c>
      <c r="C52" s="57">
        <v>25867</v>
      </c>
      <c r="D52" s="189">
        <v>1</v>
      </c>
      <c r="E52" s="190">
        <v>5</v>
      </c>
      <c r="F52" s="190">
        <v>2</v>
      </c>
      <c r="G52" s="190">
        <v>15</v>
      </c>
      <c r="H52" s="190">
        <v>150</v>
      </c>
      <c r="I52" s="191">
        <v>30000</v>
      </c>
      <c r="J52" s="403">
        <v>1</v>
      </c>
      <c r="K52" s="243">
        <v>5</v>
      </c>
      <c r="L52" s="243">
        <v>2</v>
      </c>
      <c r="M52" s="243">
        <v>8</v>
      </c>
      <c r="N52" s="243">
        <v>80</v>
      </c>
      <c r="O52" s="404">
        <v>12000</v>
      </c>
    </row>
    <row r="53" spans="1:15" ht="15.75" outlineLevel="1" thickBot="1" x14ac:dyDescent="0.3">
      <c r="A53" s="284" t="s">
        <v>542</v>
      </c>
      <c r="B53" s="279"/>
      <c r="C53" s="289"/>
      <c r="D53" s="280">
        <f>SUBTOTAL(9,D46:D52)</f>
        <v>55</v>
      </c>
      <c r="E53" s="280">
        <f>SUBTOTAL(9,E46:E52)</f>
        <v>456</v>
      </c>
      <c r="F53" s="280"/>
      <c r="G53" s="280"/>
      <c r="H53" s="280">
        <f>SUBTOTAL(9,H46:H52)</f>
        <v>10414</v>
      </c>
      <c r="I53" s="280"/>
      <c r="J53" s="280">
        <f>SUBTOTAL(9,J46:J52)</f>
        <v>3</v>
      </c>
      <c r="K53" s="280">
        <f>SUBTOTAL(9,K46:K52)</f>
        <v>53</v>
      </c>
      <c r="L53" s="280"/>
      <c r="M53" s="280">
        <f>SUBTOTAL(9,M46:M52)</f>
        <v>9</v>
      </c>
      <c r="N53" s="280">
        <f>SUBTOTAL(9,N46:N52)</f>
        <v>176</v>
      </c>
      <c r="O53" s="281"/>
    </row>
    <row r="54" spans="1:15" outlineLevel="2" x14ac:dyDescent="0.25">
      <c r="A54" s="38" t="s">
        <v>85</v>
      </c>
      <c r="B54" s="311" t="s">
        <v>85</v>
      </c>
      <c r="C54" s="40">
        <v>25438</v>
      </c>
      <c r="D54" s="405">
        <v>1</v>
      </c>
      <c r="E54" s="354">
        <v>15</v>
      </c>
      <c r="F54" s="354">
        <v>2</v>
      </c>
      <c r="G54" s="354">
        <v>15</v>
      </c>
      <c r="H54" s="354">
        <v>450</v>
      </c>
      <c r="I54" s="368">
        <v>30000</v>
      </c>
      <c r="J54" s="406" t="s">
        <v>145</v>
      </c>
      <c r="K54" s="214" t="s">
        <v>145</v>
      </c>
      <c r="L54" s="214" t="s">
        <v>145</v>
      </c>
      <c r="M54" s="214" t="s">
        <v>145</v>
      </c>
      <c r="N54" s="214" t="s">
        <v>145</v>
      </c>
      <c r="O54" s="407" t="s">
        <v>145</v>
      </c>
    </row>
    <row r="55" spans="1:15" ht="15.75" outlineLevel="2" thickBot="1" x14ac:dyDescent="0.3">
      <c r="A55" s="55" t="s">
        <v>85</v>
      </c>
      <c r="B55" s="56" t="s">
        <v>84</v>
      </c>
      <c r="C55" s="57">
        <v>25530</v>
      </c>
      <c r="D55" s="189" t="s">
        <v>145</v>
      </c>
      <c r="E55" s="190" t="s">
        <v>145</v>
      </c>
      <c r="F55" s="190" t="s">
        <v>145</v>
      </c>
      <c r="G55" s="190" t="s">
        <v>145</v>
      </c>
      <c r="H55" s="190" t="s">
        <v>145</v>
      </c>
      <c r="I55" s="191" t="s">
        <v>145</v>
      </c>
      <c r="J55" s="403" t="s">
        <v>145</v>
      </c>
      <c r="K55" s="243" t="s">
        <v>145</v>
      </c>
      <c r="L55" s="243" t="s">
        <v>145</v>
      </c>
      <c r="M55" s="243" t="s">
        <v>145</v>
      </c>
      <c r="N55" s="243" t="s">
        <v>145</v>
      </c>
      <c r="O55" s="404" t="s">
        <v>145</v>
      </c>
    </row>
    <row r="56" spans="1:15" ht="15.75" outlineLevel="1" thickBot="1" x14ac:dyDescent="0.3">
      <c r="A56" s="284" t="s">
        <v>543</v>
      </c>
      <c r="B56" s="279"/>
      <c r="C56" s="289"/>
      <c r="D56" s="280">
        <f>SUBTOTAL(9,D54:D55)</f>
        <v>1</v>
      </c>
      <c r="E56" s="280">
        <f>SUBTOTAL(9,E54:E55)</f>
        <v>15</v>
      </c>
      <c r="F56" s="280"/>
      <c r="G56" s="280"/>
      <c r="H56" s="280">
        <f>SUBTOTAL(9,H54:H55)</f>
        <v>450</v>
      </c>
      <c r="I56" s="280"/>
      <c r="J56" s="280">
        <f>SUBTOTAL(9,J54:J55)</f>
        <v>0</v>
      </c>
      <c r="K56" s="280">
        <f>SUBTOTAL(9,K54:K55)</f>
        <v>0</v>
      </c>
      <c r="L56" s="280"/>
      <c r="M56" s="280">
        <f>SUBTOTAL(9,M54:M55)</f>
        <v>0</v>
      </c>
      <c r="N56" s="280">
        <f>SUBTOTAL(9,N54:N55)</f>
        <v>0</v>
      </c>
      <c r="O56" s="281"/>
    </row>
    <row r="57" spans="1:15" outlineLevel="2" x14ac:dyDescent="0.25">
      <c r="A57" s="38" t="s">
        <v>420</v>
      </c>
      <c r="B57" s="311" t="s">
        <v>83</v>
      </c>
      <c r="C57" s="40">
        <v>25151</v>
      </c>
      <c r="D57" s="405">
        <v>10</v>
      </c>
      <c r="E57" s="354">
        <v>50</v>
      </c>
      <c r="F57" s="354">
        <v>1</v>
      </c>
      <c r="G57" s="354">
        <v>8</v>
      </c>
      <c r="H57" s="354">
        <v>400</v>
      </c>
      <c r="I57" s="368">
        <v>30000</v>
      </c>
      <c r="J57" s="406" t="s">
        <v>145</v>
      </c>
      <c r="K57" s="214" t="s">
        <v>145</v>
      </c>
      <c r="L57" s="214" t="s">
        <v>145</v>
      </c>
      <c r="M57" s="214" t="s">
        <v>145</v>
      </c>
      <c r="N57" s="214" t="s">
        <v>145</v>
      </c>
      <c r="O57" s="407" t="s">
        <v>145</v>
      </c>
    </row>
    <row r="58" spans="1:15" outlineLevel="2" x14ac:dyDescent="0.25">
      <c r="A58" s="36" t="s">
        <v>420</v>
      </c>
      <c r="B58" s="46" t="s">
        <v>17</v>
      </c>
      <c r="C58" s="37">
        <v>25178</v>
      </c>
      <c r="D58" s="23" t="s">
        <v>145</v>
      </c>
      <c r="E58" s="18" t="s">
        <v>145</v>
      </c>
      <c r="F58" s="18" t="s">
        <v>145</v>
      </c>
      <c r="G58" s="18" t="s">
        <v>145</v>
      </c>
      <c r="H58" s="18" t="s">
        <v>145</v>
      </c>
      <c r="I58" s="19" t="s">
        <v>145</v>
      </c>
      <c r="J58" s="401" t="s">
        <v>145</v>
      </c>
      <c r="K58" s="25" t="s">
        <v>145</v>
      </c>
      <c r="L58" s="25" t="s">
        <v>145</v>
      </c>
      <c r="M58" s="25" t="s">
        <v>145</v>
      </c>
      <c r="N58" s="25" t="s">
        <v>145</v>
      </c>
      <c r="O58" s="402" t="s">
        <v>145</v>
      </c>
    </row>
    <row r="59" spans="1:15" outlineLevel="2" x14ac:dyDescent="0.25">
      <c r="A59" s="36" t="s">
        <v>420</v>
      </c>
      <c r="B59" s="46" t="s">
        <v>82</v>
      </c>
      <c r="C59" s="37">
        <v>25181</v>
      </c>
      <c r="D59" s="23">
        <v>2</v>
      </c>
      <c r="E59" s="18">
        <v>40</v>
      </c>
      <c r="F59" s="18">
        <v>1</v>
      </c>
      <c r="G59" s="18">
        <v>15</v>
      </c>
      <c r="H59" s="18">
        <v>600</v>
      </c>
      <c r="I59" s="19">
        <v>25000</v>
      </c>
      <c r="J59" s="401" t="s">
        <v>145</v>
      </c>
      <c r="K59" s="25" t="s">
        <v>145</v>
      </c>
      <c r="L59" s="25" t="s">
        <v>145</v>
      </c>
      <c r="M59" s="25" t="s">
        <v>145</v>
      </c>
      <c r="N59" s="25" t="s">
        <v>145</v>
      </c>
      <c r="O59" s="402" t="s">
        <v>145</v>
      </c>
    </row>
    <row r="60" spans="1:15" outlineLevel="2" x14ac:dyDescent="0.25">
      <c r="A60" s="36" t="s">
        <v>420</v>
      </c>
      <c r="B60" s="46" t="s">
        <v>78</v>
      </c>
      <c r="C60" s="37">
        <v>25279</v>
      </c>
      <c r="D60" s="23">
        <v>15</v>
      </c>
      <c r="E60" s="18">
        <v>70</v>
      </c>
      <c r="F60" s="18">
        <v>1</v>
      </c>
      <c r="G60" s="18">
        <v>8</v>
      </c>
      <c r="H60" s="18">
        <v>560</v>
      </c>
      <c r="I60" s="19">
        <v>30000</v>
      </c>
      <c r="J60" s="401" t="s">
        <v>145</v>
      </c>
      <c r="K60" s="25" t="s">
        <v>145</v>
      </c>
      <c r="L60" s="25" t="s">
        <v>145</v>
      </c>
      <c r="M60" s="25" t="s">
        <v>145</v>
      </c>
      <c r="N60" s="25" t="s">
        <v>145</v>
      </c>
      <c r="O60" s="402" t="s">
        <v>145</v>
      </c>
    </row>
    <row r="61" spans="1:15" outlineLevel="2" x14ac:dyDescent="0.25">
      <c r="A61" s="36" t="s">
        <v>420</v>
      </c>
      <c r="B61" s="46" t="s">
        <v>77</v>
      </c>
      <c r="C61" s="37">
        <v>25281</v>
      </c>
      <c r="D61" s="23">
        <v>1</v>
      </c>
      <c r="E61" s="18">
        <v>90</v>
      </c>
      <c r="F61" s="18">
        <v>2</v>
      </c>
      <c r="G61" s="18">
        <v>18</v>
      </c>
      <c r="H61" s="18">
        <v>3240</v>
      </c>
      <c r="I61" s="19">
        <v>10000</v>
      </c>
      <c r="J61" s="401" t="s">
        <v>145</v>
      </c>
      <c r="K61" s="25" t="s">
        <v>145</v>
      </c>
      <c r="L61" s="25" t="s">
        <v>145</v>
      </c>
      <c r="M61" s="25" t="s">
        <v>145</v>
      </c>
      <c r="N61" s="25" t="s">
        <v>145</v>
      </c>
      <c r="O61" s="402" t="s">
        <v>145</v>
      </c>
    </row>
    <row r="62" spans="1:15" outlineLevel="2" x14ac:dyDescent="0.25">
      <c r="A62" s="36" t="s">
        <v>420</v>
      </c>
      <c r="B62" s="46" t="s">
        <v>81</v>
      </c>
      <c r="C62" s="37">
        <v>25335</v>
      </c>
      <c r="D62" s="23">
        <v>3</v>
      </c>
      <c r="E62" s="18">
        <v>80</v>
      </c>
      <c r="F62" s="18">
        <v>1</v>
      </c>
      <c r="G62" s="18">
        <v>20</v>
      </c>
      <c r="H62" s="18">
        <v>1600</v>
      </c>
      <c r="I62" s="19">
        <v>22000</v>
      </c>
      <c r="J62" s="401" t="s">
        <v>145</v>
      </c>
      <c r="K62" s="25" t="s">
        <v>145</v>
      </c>
      <c r="L62" s="25" t="s">
        <v>145</v>
      </c>
      <c r="M62" s="25" t="s">
        <v>145</v>
      </c>
      <c r="N62" s="25" t="s">
        <v>145</v>
      </c>
      <c r="O62" s="402" t="s">
        <v>145</v>
      </c>
    </row>
    <row r="63" spans="1:15" outlineLevel="2" x14ac:dyDescent="0.25">
      <c r="A63" s="36" t="s">
        <v>420</v>
      </c>
      <c r="B63" s="46" t="s">
        <v>80</v>
      </c>
      <c r="C63" s="37">
        <v>25339</v>
      </c>
      <c r="D63" s="23">
        <v>6</v>
      </c>
      <c r="E63" s="18">
        <v>52</v>
      </c>
      <c r="F63" s="18">
        <v>1</v>
      </c>
      <c r="G63" s="18">
        <v>8</v>
      </c>
      <c r="H63" s="18">
        <v>416</v>
      </c>
      <c r="I63" s="19">
        <v>40000</v>
      </c>
      <c r="J63" s="401" t="s">
        <v>145</v>
      </c>
      <c r="K63" s="25" t="s">
        <v>145</v>
      </c>
      <c r="L63" s="25" t="s">
        <v>145</v>
      </c>
      <c r="M63" s="25" t="s">
        <v>145</v>
      </c>
      <c r="N63" s="25" t="s">
        <v>145</v>
      </c>
      <c r="O63" s="402" t="s">
        <v>145</v>
      </c>
    </row>
    <row r="64" spans="1:15" outlineLevel="2" x14ac:dyDescent="0.25">
      <c r="A64" s="36" t="s">
        <v>420</v>
      </c>
      <c r="B64" s="46" t="s">
        <v>16</v>
      </c>
      <c r="C64" s="37">
        <v>25594</v>
      </c>
      <c r="D64" s="23">
        <v>8</v>
      </c>
      <c r="E64" s="18">
        <v>50</v>
      </c>
      <c r="F64" s="18">
        <v>2</v>
      </c>
      <c r="G64" s="18">
        <v>12</v>
      </c>
      <c r="H64" s="18">
        <v>1200</v>
      </c>
      <c r="I64" s="19">
        <v>30000</v>
      </c>
      <c r="J64" s="401" t="s">
        <v>145</v>
      </c>
      <c r="K64" s="25" t="s">
        <v>145</v>
      </c>
      <c r="L64" s="25" t="s">
        <v>145</v>
      </c>
      <c r="M64" s="25" t="s">
        <v>145</v>
      </c>
      <c r="N64" s="25" t="s">
        <v>145</v>
      </c>
      <c r="O64" s="402" t="s">
        <v>145</v>
      </c>
    </row>
    <row r="65" spans="1:15" outlineLevel="2" x14ac:dyDescent="0.25">
      <c r="A65" s="36" t="s">
        <v>420</v>
      </c>
      <c r="B65" s="46" t="s">
        <v>15</v>
      </c>
      <c r="C65" s="37">
        <v>25841</v>
      </c>
      <c r="D65" s="23">
        <v>5</v>
      </c>
      <c r="E65" s="18">
        <v>75</v>
      </c>
      <c r="F65" s="18">
        <v>1</v>
      </c>
      <c r="G65" s="18">
        <v>10</v>
      </c>
      <c r="H65" s="18">
        <v>750</v>
      </c>
      <c r="I65" s="19">
        <v>39000</v>
      </c>
      <c r="J65" s="401">
        <v>1</v>
      </c>
      <c r="K65" s="25">
        <v>34</v>
      </c>
      <c r="L65" s="25">
        <v>2</v>
      </c>
      <c r="M65" s="25">
        <v>24</v>
      </c>
      <c r="N65" s="25">
        <v>1632</v>
      </c>
      <c r="O65" s="402">
        <v>25000</v>
      </c>
    </row>
    <row r="66" spans="1:15" ht="15.75" outlineLevel="2" thickBot="1" x14ac:dyDescent="0.3">
      <c r="A66" s="55" t="s">
        <v>420</v>
      </c>
      <c r="B66" s="56" t="s">
        <v>79</v>
      </c>
      <c r="C66" s="57">
        <v>25845</v>
      </c>
      <c r="D66" s="189">
        <v>8</v>
      </c>
      <c r="E66" s="190">
        <v>160</v>
      </c>
      <c r="F66" s="190">
        <v>2</v>
      </c>
      <c r="G66" s="190">
        <v>8</v>
      </c>
      <c r="H66" s="190">
        <v>2560</v>
      </c>
      <c r="I66" s="191">
        <v>21000</v>
      </c>
      <c r="J66" s="403">
        <v>8</v>
      </c>
      <c r="K66" s="243">
        <v>160</v>
      </c>
      <c r="L66" s="243">
        <v>12</v>
      </c>
      <c r="M66" s="243">
        <v>2</v>
      </c>
      <c r="N66" s="243">
        <v>3840</v>
      </c>
      <c r="O66" s="404">
        <v>24500</v>
      </c>
    </row>
    <row r="67" spans="1:15" ht="15.75" outlineLevel="1" thickBot="1" x14ac:dyDescent="0.3">
      <c r="A67" s="284" t="s">
        <v>544</v>
      </c>
      <c r="B67" s="279"/>
      <c r="C67" s="289"/>
      <c r="D67" s="280">
        <f>SUBTOTAL(9,D57:D66)</f>
        <v>58</v>
      </c>
      <c r="E67" s="280">
        <f>SUBTOTAL(9,E57:E66)</f>
        <v>667</v>
      </c>
      <c r="F67" s="280"/>
      <c r="G67" s="280"/>
      <c r="H67" s="280">
        <f>SUBTOTAL(9,H57:H66)</f>
        <v>11326</v>
      </c>
      <c r="I67" s="280"/>
      <c r="J67" s="280">
        <f>SUBTOTAL(9,J57:J66)</f>
        <v>9</v>
      </c>
      <c r="K67" s="280">
        <f>SUBTOTAL(9,K57:K66)</f>
        <v>194</v>
      </c>
      <c r="L67" s="280"/>
      <c r="M67" s="280">
        <f>SUBTOTAL(9,M57:M66)</f>
        <v>26</v>
      </c>
      <c r="N67" s="280">
        <f>SUBTOTAL(9,N57:N66)</f>
        <v>5472</v>
      </c>
      <c r="O67" s="281"/>
    </row>
    <row r="68" spans="1:15" outlineLevel="2" x14ac:dyDescent="0.25">
      <c r="A68" s="38" t="s">
        <v>422</v>
      </c>
      <c r="B68" s="311" t="s">
        <v>76</v>
      </c>
      <c r="C68" s="40">
        <v>25258</v>
      </c>
      <c r="D68" s="405">
        <v>1</v>
      </c>
      <c r="E68" s="354">
        <v>8</v>
      </c>
      <c r="F68" s="354">
        <v>2</v>
      </c>
      <c r="G68" s="354" t="s">
        <v>145</v>
      </c>
      <c r="H68" s="354" t="s">
        <v>145</v>
      </c>
      <c r="I68" s="368" t="s">
        <v>145</v>
      </c>
      <c r="J68" s="406" t="s">
        <v>145</v>
      </c>
      <c r="K68" s="214" t="s">
        <v>145</v>
      </c>
      <c r="L68" s="214" t="s">
        <v>145</v>
      </c>
      <c r="M68" s="214" t="s">
        <v>145</v>
      </c>
      <c r="N68" s="214" t="s">
        <v>145</v>
      </c>
      <c r="O68" s="407" t="s">
        <v>145</v>
      </c>
    </row>
    <row r="69" spans="1:15" outlineLevel="2" x14ac:dyDescent="0.25">
      <c r="A69" s="36" t="s">
        <v>422</v>
      </c>
      <c r="B69" s="46" t="s">
        <v>75</v>
      </c>
      <c r="C69" s="37">
        <v>25394</v>
      </c>
      <c r="D69" s="23">
        <v>5</v>
      </c>
      <c r="E69" s="18">
        <v>40</v>
      </c>
      <c r="F69" s="18" t="s">
        <v>145</v>
      </c>
      <c r="G69" s="18" t="s">
        <v>145</v>
      </c>
      <c r="H69" s="18" t="s">
        <v>145</v>
      </c>
      <c r="I69" s="19" t="s">
        <v>145</v>
      </c>
      <c r="J69" s="401" t="s">
        <v>145</v>
      </c>
      <c r="K69" s="25" t="s">
        <v>145</v>
      </c>
      <c r="L69" s="25" t="s">
        <v>145</v>
      </c>
      <c r="M69" s="25" t="s">
        <v>145</v>
      </c>
      <c r="N69" s="25" t="s">
        <v>145</v>
      </c>
      <c r="O69" s="402" t="s">
        <v>145</v>
      </c>
    </row>
    <row r="70" spans="1:15" outlineLevel="2" x14ac:dyDescent="0.25">
      <c r="A70" s="36" t="s">
        <v>422</v>
      </c>
      <c r="B70" s="46" t="s">
        <v>74</v>
      </c>
      <c r="C70" s="37">
        <v>25513</v>
      </c>
      <c r="D70" s="23">
        <v>14</v>
      </c>
      <c r="E70" s="18">
        <v>135</v>
      </c>
      <c r="F70" s="18">
        <v>3</v>
      </c>
      <c r="G70" s="18">
        <v>4</v>
      </c>
      <c r="H70" s="18">
        <v>1620</v>
      </c>
      <c r="I70" s="19">
        <v>30000</v>
      </c>
      <c r="J70" s="401" t="s">
        <v>145</v>
      </c>
      <c r="K70" s="25" t="s">
        <v>145</v>
      </c>
      <c r="L70" s="25" t="s">
        <v>145</v>
      </c>
      <c r="M70" s="25" t="s">
        <v>145</v>
      </c>
      <c r="N70" s="25" t="s">
        <v>145</v>
      </c>
      <c r="O70" s="402" t="s">
        <v>145</v>
      </c>
    </row>
    <row r="71" spans="1:15" outlineLevel="2" x14ac:dyDescent="0.25">
      <c r="A71" s="36" t="s">
        <v>422</v>
      </c>
      <c r="B71" s="46" t="s">
        <v>73</v>
      </c>
      <c r="C71" s="37">
        <v>25518</v>
      </c>
      <c r="D71" s="23">
        <v>5</v>
      </c>
      <c r="E71" s="18">
        <v>20</v>
      </c>
      <c r="F71" s="18">
        <v>1</v>
      </c>
      <c r="G71" s="18">
        <v>3</v>
      </c>
      <c r="H71" s="18">
        <v>60</v>
      </c>
      <c r="I71" s="19">
        <v>30000</v>
      </c>
      <c r="J71" s="401" t="s">
        <v>145</v>
      </c>
      <c r="K71" s="25" t="s">
        <v>145</v>
      </c>
      <c r="L71" s="25" t="s">
        <v>145</v>
      </c>
      <c r="M71" s="25" t="s">
        <v>145</v>
      </c>
      <c r="N71" s="25" t="s">
        <v>145</v>
      </c>
      <c r="O71" s="402" t="s">
        <v>145</v>
      </c>
    </row>
    <row r="72" spans="1:15" outlineLevel="2" x14ac:dyDescent="0.25">
      <c r="A72" s="36" t="s">
        <v>422</v>
      </c>
      <c r="B72" s="46" t="s">
        <v>72</v>
      </c>
      <c r="C72" s="37">
        <v>25653</v>
      </c>
      <c r="D72" s="23">
        <v>1</v>
      </c>
      <c r="E72" s="18">
        <v>40</v>
      </c>
      <c r="F72" s="18">
        <v>2</v>
      </c>
      <c r="G72" s="18">
        <v>22</v>
      </c>
      <c r="H72" s="18">
        <v>1760</v>
      </c>
      <c r="I72" s="19">
        <v>25000</v>
      </c>
      <c r="J72" s="401" t="s">
        <v>145</v>
      </c>
      <c r="K72" s="25" t="s">
        <v>145</v>
      </c>
      <c r="L72" s="25" t="s">
        <v>145</v>
      </c>
      <c r="M72" s="25" t="s">
        <v>145</v>
      </c>
      <c r="N72" s="25" t="s">
        <v>145</v>
      </c>
      <c r="O72" s="402" t="s">
        <v>145</v>
      </c>
    </row>
    <row r="73" spans="1:15" outlineLevel="2" x14ac:dyDescent="0.25">
      <c r="A73" s="36" t="s">
        <v>422</v>
      </c>
      <c r="B73" s="46" t="s">
        <v>71</v>
      </c>
      <c r="C73" s="37">
        <v>25823</v>
      </c>
      <c r="D73" s="23" t="s">
        <v>145</v>
      </c>
      <c r="E73" s="18" t="s">
        <v>145</v>
      </c>
      <c r="F73" s="18" t="s">
        <v>145</v>
      </c>
      <c r="G73" s="18" t="s">
        <v>145</v>
      </c>
      <c r="H73" s="18" t="s">
        <v>145</v>
      </c>
      <c r="I73" s="19" t="s">
        <v>145</v>
      </c>
      <c r="J73" s="401" t="s">
        <v>145</v>
      </c>
      <c r="K73" s="25" t="s">
        <v>145</v>
      </c>
      <c r="L73" s="25" t="s">
        <v>145</v>
      </c>
      <c r="M73" s="25" t="s">
        <v>145</v>
      </c>
      <c r="N73" s="25" t="s">
        <v>145</v>
      </c>
      <c r="O73" s="402" t="s">
        <v>145</v>
      </c>
    </row>
    <row r="74" spans="1:15" outlineLevel="2" x14ac:dyDescent="0.25">
      <c r="A74" s="36" t="s">
        <v>422</v>
      </c>
      <c r="B74" s="46" t="s">
        <v>70</v>
      </c>
      <c r="C74" s="37">
        <v>25871</v>
      </c>
      <c r="D74" s="23" t="s">
        <v>145</v>
      </c>
      <c r="E74" s="18" t="s">
        <v>145</v>
      </c>
      <c r="F74" s="18" t="s">
        <v>145</v>
      </c>
      <c r="G74" s="18" t="s">
        <v>145</v>
      </c>
      <c r="H74" s="18" t="s">
        <v>145</v>
      </c>
      <c r="I74" s="19" t="s">
        <v>145</v>
      </c>
      <c r="J74" s="401" t="s">
        <v>145</v>
      </c>
      <c r="K74" s="25" t="s">
        <v>145</v>
      </c>
      <c r="L74" s="25" t="s">
        <v>145</v>
      </c>
      <c r="M74" s="25" t="s">
        <v>145</v>
      </c>
      <c r="N74" s="25" t="s">
        <v>145</v>
      </c>
      <c r="O74" s="402" t="s">
        <v>145</v>
      </c>
    </row>
    <row r="75" spans="1:15" ht="15.75" outlineLevel="2" thickBot="1" x14ac:dyDescent="0.3">
      <c r="A75" s="55" t="s">
        <v>422</v>
      </c>
      <c r="B75" s="56" t="s">
        <v>14</v>
      </c>
      <c r="C75" s="57">
        <v>25885</v>
      </c>
      <c r="D75" s="189">
        <v>10</v>
      </c>
      <c r="E75" s="190">
        <v>65</v>
      </c>
      <c r="F75" s="190">
        <v>2</v>
      </c>
      <c r="G75" s="190">
        <v>3</v>
      </c>
      <c r="H75" s="190">
        <v>390</v>
      </c>
      <c r="I75" s="191">
        <v>28000</v>
      </c>
      <c r="J75" s="403">
        <v>3</v>
      </c>
      <c r="K75" s="243">
        <v>10</v>
      </c>
      <c r="L75" s="243">
        <v>2</v>
      </c>
      <c r="M75" s="243">
        <v>1.5</v>
      </c>
      <c r="N75" s="243">
        <v>525</v>
      </c>
      <c r="O75" s="404">
        <v>21000</v>
      </c>
    </row>
    <row r="76" spans="1:15" ht="15.75" outlineLevel="1" thickBot="1" x14ac:dyDescent="0.3">
      <c r="A76" s="284" t="s">
        <v>545</v>
      </c>
      <c r="B76" s="279"/>
      <c r="C76" s="289"/>
      <c r="D76" s="280">
        <f>SUBTOTAL(9,D68:D75)</f>
        <v>36</v>
      </c>
      <c r="E76" s="280">
        <f>SUBTOTAL(9,E68:E75)</f>
        <v>308</v>
      </c>
      <c r="F76" s="280"/>
      <c r="G76" s="280"/>
      <c r="H76" s="280">
        <f>SUBTOTAL(9,H68:H75)</f>
        <v>3830</v>
      </c>
      <c r="I76" s="280"/>
      <c r="J76" s="280">
        <f>SUBTOTAL(9,J68:J75)</f>
        <v>3</v>
      </c>
      <c r="K76" s="280">
        <f>SUBTOTAL(9,K68:K75)</f>
        <v>10</v>
      </c>
      <c r="L76" s="280"/>
      <c r="M76" s="280">
        <f>SUBTOTAL(9,M68:M75)</f>
        <v>1.5</v>
      </c>
      <c r="N76" s="280">
        <f>SUBTOTAL(9,N68:N75)</f>
        <v>525</v>
      </c>
      <c r="O76" s="281"/>
    </row>
    <row r="77" spans="1:15" outlineLevel="2" x14ac:dyDescent="0.25">
      <c r="A77" s="38" t="s">
        <v>418</v>
      </c>
      <c r="B77" s="311" t="s">
        <v>60</v>
      </c>
      <c r="C77" s="40">
        <v>25126</v>
      </c>
      <c r="D77" s="405" t="s">
        <v>145</v>
      </c>
      <c r="E77" s="354" t="s">
        <v>145</v>
      </c>
      <c r="F77" s="354" t="s">
        <v>145</v>
      </c>
      <c r="G77" s="354" t="s">
        <v>145</v>
      </c>
      <c r="H77" s="354" t="s">
        <v>145</v>
      </c>
      <c r="I77" s="368" t="s">
        <v>145</v>
      </c>
      <c r="J77" s="406" t="s">
        <v>145</v>
      </c>
      <c r="K77" s="214" t="s">
        <v>145</v>
      </c>
      <c r="L77" s="214" t="s">
        <v>145</v>
      </c>
      <c r="M77" s="214" t="s">
        <v>145</v>
      </c>
      <c r="N77" s="214" t="s">
        <v>145</v>
      </c>
      <c r="O77" s="407" t="s">
        <v>145</v>
      </c>
    </row>
    <row r="78" spans="1:15" outlineLevel="2" x14ac:dyDescent="0.25">
      <c r="A78" s="36" t="s">
        <v>418</v>
      </c>
      <c r="B78" s="46" t="s">
        <v>61</v>
      </c>
      <c r="C78" s="37">
        <v>25175</v>
      </c>
      <c r="D78" s="23">
        <v>4</v>
      </c>
      <c r="E78" s="18">
        <v>50</v>
      </c>
      <c r="F78" s="18">
        <v>4</v>
      </c>
      <c r="G78" s="18">
        <v>15</v>
      </c>
      <c r="H78" s="18">
        <v>3000</v>
      </c>
      <c r="I78" s="19" t="s">
        <v>145</v>
      </c>
      <c r="J78" s="401">
        <v>4</v>
      </c>
      <c r="K78" s="25">
        <v>50</v>
      </c>
      <c r="L78" s="25">
        <v>3</v>
      </c>
      <c r="M78" s="25">
        <v>13</v>
      </c>
      <c r="N78" s="25">
        <v>1950</v>
      </c>
      <c r="O78" s="402" t="s">
        <v>145</v>
      </c>
    </row>
    <row r="79" spans="1:15" outlineLevel="2" x14ac:dyDescent="0.25">
      <c r="A79" s="36" t="s">
        <v>418</v>
      </c>
      <c r="B79" s="46" t="s">
        <v>62</v>
      </c>
      <c r="C79" s="37">
        <v>25200</v>
      </c>
      <c r="D79" s="23">
        <v>18</v>
      </c>
      <c r="E79" s="18">
        <v>210</v>
      </c>
      <c r="F79" s="18">
        <v>1</v>
      </c>
      <c r="G79" s="18">
        <v>15</v>
      </c>
      <c r="H79" s="18">
        <v>3150</v>
      </c>
      <c r="I79" s="19">
        <v>25000</v>
      </c>
      <c r="J79" s="401">
        <v>5</v>
      </c>
      <c r="K79" s="25">
        <v>100</v>
      </c>
      <c r="L79" s="25">
        <v>1</v>
      </c>
      <c r="M79" s="25">
        <v>15</v>
      </c>
      <c r="N79" s="25">
        <v>1500</v>
      </c>
      <c r="O79" s="402">
        <v>20000</v>
      </c>
    </row>
    <row r="80" spans="1:15" outlineLevel="2" x14ac:dyDescent="0.25">
      <c r="A80" s="36" t="s">
        <v>418</v>
      </c>
      <c r="B80" s="46" t="s">
        <v>63</v>
      </c>
      <c r="C80" s="37">
        <v>25214</v>
      </c>
      <c r="D80" s="23">
        <v>10</v>
      </c>
      <c r="E80" s="18">
        <v>90</v>
      </c>
      <c r="F80" s="18">
        <v>2</v>
      </c>
      <c r="G80" s="18">
        <v>6</v>
      </c>
      <c r="H80" s="18">
        <v>1080</v>
      </c>
      <c r="I80" s="19">
        <v>30000</v>
      </c>
      <c r="J80" s="401">
        <v>8</v>
      </c>
      <c r="K80" s="25">
        <v>14</v>
      </c>
      <c r="L80" s="25">
        <v>4</v>
      </c>
      <c r="M80" s="25">
        <v>4</v>
      </c>
      <c r="N80" s="25">
        <v>224</v>
      </c>
      <c r="O80" s="402">
        <v>20000</v>
      </c>
    </row>
    <row r="81" spans="1:15" outlineLevel="2" x14ac:dyDescent="0.25">
      <c r="A81" s="36" t="s">
        <v>418</v>
      </c>
      <c r="B81" s="46" t="s">
        <v>64</v>
      </c>
      <c r="C81" s="37">
        <v>25295</v>
      </c>
      <c r="D81" s="23">
        <v>4</v>
      </c>
      <c r="E81" s="18">
        <v>100</v>
      </c>
      <c r="F81" s="18">
        <v>2</v>
      </c>
      <c r="G81" s="18">
        <v>2</v>
      </c>
      <c r="H81" s="18">
        <v>400</v>
      </c>
      <c r="I81" s="19">
        <v>19000</v>
      </c>
      <c r="J81" s="401">
        <v>4</v>
      </c>
      <c r="K81" s="25">
        <v>100</v>
      </c>
      <c r="L81" s="25">
        <v>5</v>
      </c>
      <c r="M81" s="25">
        <v>1</v>
      </c>
      <c r="N81" s="25">
        <v>500</v>
      </c>
      <c r="O81" s="402">
        <v>25000</v>
      </c>
    </row>
    <row r="82" spans="1:15" outlineLevel="2" x14ac:dyDescent="0.25">
      <c r="A82" s="36" t="s">
        <v>418</v>
      </c>
      <c r="B82" s="46" t="s">
        <v>65</v>
      </c>
      <c r="C82" s="37">
        <v>25486</v>
      </c>
      <c r="D82" s="23">
        <v>5</v>
      </c>
      <c r="E82" s="18">
        <v>30</v>
      </c>
      <c r="F82" s="18">
        <v>2</v>
      </c>
      <c r="G82" s="18">
        <v>5</v>
      </c>
      <c r="H82" s="18">
        <v>300</v>
      </c>
      <c r="I82" s="19">
        <v>30000</v>
      </c>
      <c r="J82" s="401" t="s">
        <v>145</v>
      </c>
      <c r="K82" s="25" t="s">
        <v>145</v>
      </c>
      <c r="L82" s="25" t="s">
        <v>145</v>
      </c>
      <c r="M82" s="25" t="s">
        <v>145</v>
      </c>
      <c r="N82" s="25" t="s">
        <v>145</v>
      </c>
      <c r="O82" s="402" t="s">
        <v>145</v>
      </c>
    </row>
    <row r="83" spans="1:15" outlineLevel="2" x14ac:dyDescent="0.25">
      <c r="A83" s="36" t="s">
        <v>418</v>
      </c>
      <c r="B83" s="46" t="s">
        <v>66</v>
      </c>
      <c r="C83" s="37">
        <v>25758</v>
      </c>
      <c r="D83" s="23">
        <v>3</v>
      </c>
      <c r="E83" s="18">
        <v>150</v>
      </c>
      <c r="F83" s="18">
        <v>12</v>
      </c>
      <c r="G83" s="18">
        <v>16</v>
      </c>
      <c r="H83" s="18">
        <v>28800</v>
      </c>
      <c r="I83" s="19">
        <v>14000</v>
      </c>
      <c r="J83" s="401">
        <v>3</v>
      </c>
      <c r="K83" s="25">
        <v>150</v>
      </c>
      <c r="L83" s="25">
        <v>12</v>
      </c>
      <c r="M83" s="25">
        <v>6</v>
      </c>
      <c r="N83" s="25">
        <v>10800</v>
      </c>
      <c r="O83" s="402">
        <v>15000</v>
      </c>
    </row>
    <row r="84" spans="1:15" outlineLevel="2" x14ac:dyDescent="0.25">
      <c r="A84" s="36" t="s">
        <v>418</v>
      </c>
      <c r="B84" s="46" t="s">
        <v>67</v>
      </c>
      <c r="C84" s="37">
        <v>25785</v>
      </c>
      <c r="D84" s="23" t="s">
        <v>145</v>
      </c>
      <c r="E84" s="18" t="s">
        <v>145</v>
      </c>
      <c r="F84" s="18" t="s">
        <v>145</v>
      </c>
      <c r="G84" s="18" t="s">
        <v>145</v>
      </c>
      <c r="H84" s="18" t="s">
        <v>145</v>
      </c>
      <c r="I84" s="19" t="s">
        <v>145</v>
      </c>
      <c r="J84" s="401" t="s">
        <v>145</v>
      </c>
      <c r="K84" s="25" t="s">
        <v>145</v>
      </c>
      <c r="L84" s="25" t="s">
        <v>145</v>
      </c>
      <c r="M84" s="25" t="s">
        <v>145</v>
      </c>
      <c r="N84" s="25" t="s">
        <v>145</v>
      </c>
      <c r="O84" s="402" t="s">
        <v>145</v>
      </c>
    </row>
    <row r="85" spans="1:15" outlineLevel="2" x14ac:dyDescent="0.25">
      <c r="A85" s="36" t="s">
        <v>418</v>
      </c>
      <c r="B85" s="46" t="s">
        <v>68</v>
      </c>
      <c r="C85" s="37">
        <v>25799</v>
      </c>
      <c r="D85" s="23">
        <v>6</v>
      </c>
      <c r="E85" s="18">
        <v>26</v>
      </c>
      <c r="F85" s="18">
        <v>2</v>
      </c>
      <c r="G85" s="18">
        <v>14</v>
      </c>
      <c r="H85" s="18">
        <v>728</v>
      </c>
      <c r="I85" s="19">
        <v>30000</v>
      </c>
      <c r="J85" s="401">
        <v>5</v>
      </c>
      <c r="K85" s="25">
        <v>18</v>
      </c>
      <c r="L85" s="25">
        <v>2</v>
      </c>
      <c r="M85" s="25">
        <v>24</v>
      </c>
      <c r="N85" s="25">
        <v>864</v>
      </c>
      <c r="O85" s="402">
        <v>25000</v>
      </c>
    </row>
    <row r="86" spans="1:15" outlineLevel="2" x14ac:dyDescent="0.25">
      <c r="A86" s="36" t="s">
        <v>418</v>
      </c>
      <c r="B86" s="46" t="s">
        <v>13</v>
      </c>
      <c r="C86" s="37">
        <v>25817</v>
      </c>
      <c r="D86" s="23">
        <v>14</v>
      </c>
      <c r="E86" s="18">
        <v>120</v>
      </c>
      <c r="F86" s="18">
        <v>2</v>
      </c>
      <c r="G86" s="18">
        <v>18</v>
      </c>
      <c r="H86" s="18">
        <v>4320</v>
      </c>
      <c r="I86" s="19">
        <v>26000</v>
      </c>
      <c r="J86" s="401">
        <v>5</v>
      </c>
      <c r="K86" s="25">
        <v>45</v>
      </c>
      <c r="L86" s="25">
        <v>12</v>
      </c>
      <c r="M86" s="25">
        <v>4</v>
      </c>
      <c r="N86" s="25">
        <v>2160</v>
      </c>
      <c r="O86" s="402">
        <v>22000</v>
      </c>
    </row>
    <row r="87" spans="1:15" ht="15.75" outlineLevel="2" thickBot="1" x14ac:dyDescent="0.3">
      <c r="A87" s="55" t="s">
        <v>418</v>
      </c>
      <c r="B87" s="56" t="s">
        <v>69</v>
      </c>
      <c r="C87" s="57">
        <v>25899</v>
      </c>
      <c r="D87" s="189">
        <v>15</v>
      </c>
      <c r="E87" s="190">
        <v>70</v>
      </c>
      <c r="F87" s="190">
        <v>1</v>
      </c>
      <c r="G87" s="190">
        <v>40</v>
      </c>
      <c r="H87" s="190">
        <v>2800</v>
      </c>
      <c r="I87" s="191">
        <v>20000</v>
      </c>
      <c r="J87" s="403">
        <v>2</v>
      </c>
      <c r="K87" s="243">
        <v>45</v>
      </c>
      <c r="L87" s="243">
        <v>1</v>
      </c>
      <c r="M87" s="243">
        <v>35</v>
      </c>
      <c r="N87" s="243">
        <v>1575</v>
      </c>
      <c r="O87" s="404">
        <v>25000</v>
      </c>
    </row>
    <row r="88" spans="1:15" ht="15.75" outlineLevel="1" thickBot="1" x14ac:dyDescent="0.3">
      <c r="A88" s="284" t="s">
        <v>546</v>
      </c>
      <c r="B88" s="279"/>
      <c r="C88" s="289"/>
      <c r="D88" s="280">
        <f>SUBTOTAL(9,D77:D87)</f>
        <v>79</v>
      </c>
      <c r="E88" s="280">
        <f>SUBTOTAL(9,E77:E87)</f>
        <v>846</v>
      </c>
      <c r="F88" s="280"/>
      <c r="G88" s="280"/>
      <c r="H88" s="280">
        <f>SUBTOTAL(9,H77:H87)</f>
        <v>44578</v>
      </c>
      <c r="I88" s="280"/>
      <c r="J88" s="280">
        <f>SUBTOTAL(9,J77:J87)</f>
        <v>36</v>
      </c>
      <c r="K88" s="280">
        <f>SUBTOTAL(9,K77:K87)</f>
        <v>522</v>
      </c>
      <c r="L88" s="280"/>
      <c r="M88" s="280">
        <f>SUBTOTAL(9,M77:M87)</f>
        <v>102</v>
      </c>
      <c r="N88" s="280">
        <f>SUBTOTAL(9,N77:N87)</f>
        <v>19573</v>
      </c>
      <c r="O88" s="281"/>
    </row>
    <row r="89" spans="1:15" outlineLevel="2" x14ac:dyDescent="0.25">
      <c r="A89" s="38" t="s">
        <v>417</v>
      </c>
      <c r="B89" s="311" t="s">
        <v>59</v>
      </c>
      <c r="C89" s="40">
        <v>25099</v>
      </c>
      <c r="D89" s="405">
        <v>9</v>
      </c>
      <c r="E89" s="354">
        <v>27</v>
      </c>
      <c r="F89" s="354">
        <v>3</v>
      </c>
      <c r="G89" s="354">
        <v>40</v>
      </c>
      <c r="H89" s="354">
        <v>3240</v>
      </c>
      <c r="I89" s="368">
        <v>30000</v>
      </c>
      <c r="J89" s="406">
        <v>9</v>
      </c>
      <c r="K89" s="214">
        <v>27</v>
      </c>
      <c r="L89" s="214">
        <v>12</v>
      </c>
      <c r="M89" s="214">
        <v>2.8</v>
      </c>
      <c r="N89" s="214">
        <f>M89*L89*K89</f>
        <v>907.19999999999982</v>
      </c>
      <c r="O89" s="407">
        <v>25000</v>
      </c>
    </row>
    <row r="90" spans="1:15" outlineLevel="2" x14ac:dyDescent="0.25">
      <c r="A90" s="36" t="s">
        <v>417</v>
      </c>
      <c r="B90" s="46" t="s">
        <v>58</v>
      </c>
      <c r="C90" s="37">
        <v>25260</v>
      </c>
      <c r="D90" s="23">
        <v>6</v>
      </c>
      <c r="E90" s="18">
        <v>24</v>
      </c>
      <c r="F90" s="18">
        <v>1</v>
      </c>
      <c r="G90" s="18">
        <v>15</v>
      </c>
      <c r="H90" s="18">
        <v>360</v>
      </c>
      <c r="I90" s="19">
        <v>30000</v>
      </c>
      <c r="J90" s="401">
        <v>1</v>
      </c>
      <c r="K90" s="25">
        <v>3</v>
      </c>
      <c r="L90" s="25">
        <v>1</v>
      </c>
      <c r="M90" s="25">
        <v>12</v>
      </c>
      <c r="N90" s="25">
        <v>36</v>
      </c>
      <c r="O90" s="402">
        <v>15000</v>
      </c>
    </row>
    <row r="91" spans="1:15" outlineLevel="2" x14ac:dyDescent="0.25">
      <c r="A91" s="36" t="s">
        <v>417</v>
      </c>
      <c r="B91" s="46" t="s">
        <v>57</v>
      </c>
      <c r="C91" s="37">
        <v>25269</v>
      </c>
      <c r="D91" s="23">
        <v>4</v>
      </c>
      <c r="E91" s="18">
        <v>45</v>
      </c>
      <c r="F91" s="18">
        <v>2</v>
      </c>
      <c r="G91" s="18">
        <v>10</v>
      </c>
      <c r="H91" s="18">
        <v>900</v>
      </c>
      <c r="I91" s="19">
        <v>30000</v>
      </c>
      <c r="J91" s="401" t="s">
        <v>145</v>
      </c>
      <c r="K91" s="25" t="s">
        <v>145</v>
      </c>
      <c r="L91" s="25" t="s">
        <v>145</v>
      </c>
      <c r="M91" s="25" t="s">
        <v>145</v>
      </c>
      <c r="N91" s="25" t="s">
        <v>145</v>
      </c>
      <c r="O91" s="402" t="s">
        <v>145</v>
      </c>
    </row>
    <row r="92" spans="1:15" outlineLevel="2" x14ac:dyDescent="0.25">
      <c r="A92" s="36" t="s">
        <v>417</v>
      </c>
      <c r="B92" s="46" t="s">
        <v>56</v>
      </c>
      <c r="C92" s="37">
        <v>25286</v>
      </c>
      <c r="D92" s="23">
        <v>5</v>
      </c>
      <c r="E92" s="18">
        <v>570</v>
      </c>
      <c r="F92" s="18">
        <v>2</v>
      </c>
      <c r="G92" s="18">
        <v>20</v>
      </c>
      <c r="H92" s="18">
        <v>22800</v>
      </c>
      <c r="I92" s="19">
        <v>23000</v>
      </c>
      <c r="J92" s="401">
        <v>5</v>
      </c>
      <c r="K92" s="25">
        <v>500</v>
      </c>
      <c r="L92" s="25">
        <v>2</v>
      </c>
      <c r="M92" s="25">
        <v>20</v>
      </c>
      <c r="N92" s="25">
        <v>20000</v>
      </c>
      <c r="O92" s="402" t="s">
        <v>145</v>
      </c>
    </row>
    <row r="93" spans="1:15" outlineLevel="2" x14ac:dyDescent="0.25">
      <c r="A93" s="36" t="s">
        <v>417</v>
      </c>
      <c r="B93" s="46" t="s">
        <v>55</v>
      </c>
      <c r="C93" s="37">
        <v>25430</v>
      </c>
      <c r="D93" s="23">
        <v>3</v>
      </c>
      <c r="E93" s="18">
        <v>20</v>
      </c>
      <c r="F93" s="18">
        <v>1</v>
      </c>
      <c r="G93" s="18">
        <v>10</v>
      </c>
      <c r="H93" s="18">
        <v>200</v>
      </c>
      <c r="I93" s="19">
        <v>25000</v>
      </c>
      <c r="J93" s="401">
        <v>11</v>
      </c>
      <c r="K93" s="25">
        <v>65</v>
      </c>
      <c r="L93" s="25">
        <v>2</v>
      </c>
      <c r="M93" s="25">
        <v>2</v>
      </c>
      <c r="N93" s="25">
        <v>260</v>
      </c>
      <c r="O93" s="402">
        <v>20000</v>
      </c>
    </row>
    <row r="94" spans="1:15" outlineLevel="2" x14ac:dyDescent="0.25">
      <c r="A94" s="36" t="s">
        <v>417</v>
      </c>
      <c r="B94" s="46" t="s">
        <v>54</v>
      </c>
      <c r="C94" s="37">
        <v>25473</v>
      </c>
      <c r="D94" s="23" t="s">
        <v>145</v>
      </c>
      <c r="E94" s="18" t="s">
        <v>145</v>
      </c>
      <c r="F94" s="18" t="s">
        <v>145</v>
      </c>
      <c r="G94" s="18" t="s">
        <v>145</v>
      </c>
      <c r="H94" s="18" t="s">
        <v>145</v>
      </c>
      <c r="I94" s="19" t="s">
        <v>145</v>
      </c>
      <c r="J94" s="401" t="s">
        <v>145</v>
      </c>
      <c r="K94" s="25" t="s">
        <v>145</v>
      </c>
      <c r="L94" s="25" t="s">
        <v>145</v>
      </c>
      <c r="M94" s="25" t="s">
        <v>145</v>
      </c>
      <c r="N94" s="25" t="s">
        <v>145</v>
      </c>
      <c r="O94" s="402" t="s">
        <v>145</v>
      </c>
    </row>
    <row r="95" spans="1:15" outlineLevel="2" x14ac:dyDescent="0.25">
      <c r="A95" s="36" t="s">
        <v>417</v>
      </c>
      <c r="B95" s="46" t="s">
        <v>53</v>
      </c>
      <c r="C95" s="37">
        <v>25769</v>
      </c>
      <c r="D95" s="23">
        <v>5</v>
      </c>
      <c r="E95" s="18">
        <v>95</v>
      </c>
      <c r="F95" s="18">
        <v>2</v>
      </c>
      <c r="G95" s="18">
        <v>5</v>
      </c>
      <c r="H95" s="18">
        <v>950</v>
      </c>
      <c r="I95" s="19">
        <v>20000</v>
      </c>
      <c r="J95" s="401" t="s">
        <v>145</v>
      </c>
      <c r="K95" s="25" t="s">
        <v>145</v>
      </c>
      <c r="L95" s="25" t="s">
        <v>145</v>
      </c>
      <c r="M95" s="25" t="s">
        <v>145</v>
      </c>
      <c r="N95" s="25" t="s">
        <v>145</v>
      </c>
      <c r="O95" s="402" t="s">
        <v>145</v>
      </c>
    </row>
    <row r="96" spans="1:15" ht="15.75" outlineLevel="2" thickBot="1" x14ac:dyDescent="0.3">
      <c r="A96" s="55" t="s">
        <v>417</v>
      </c>
      <c r="B96" s="56" t="s">
        <v>52</v>
      </c>
      <c r="C96" s="57">
        <v>25898</v>
      </c>
      <c r="D96" s="189">
        <v>2</v>
      </c>
      <c r="E96" s="190">
        <v>8</v>
      </c>
      <c r="F96" s="190">
        <v>2</v>
      </c>
      <c r="G96" s="190">
        <v>15</v>
      </c>
      <c r="H96" s="190">
        <v>240</v>
      </c>
      <c r="I96" s="191">
        <v>18500</v>
      </c>
      <c r="J96" s="403" t="s">
        <v>145</v>
      </c>
      <c r="K96" s="243" t="s">
        <v>145</v>
      </c>
      <c r="L96" s="243" t="s">
        <v>145</v>
      </c>
      <c r="M96" s="243" t="s">
        <v>145</v>
      </c>
      <c r="N96" s="243" t="s">
        <v>145</v>
      </c>
      <c r="O96" s="404" t="s">
        <v>145</v>
      </c>
    </row>
    <row r="97" spans="1:15" ht="15.75" outlineLevel="1" thickBot="1" x14ac:dyDescent="0.3">
      <c r="A97" s="284" t="s">
        <v>547</v>
      </c>
      <c r="B97" s="279"/>
      <c r="C97" s="289"/>
      <c r="D97" s="280">
        <f>SUBTOTAL(9,D89:D96)</f>
        <v>34</v>
      </c>
      <c r="E97" s="280">
        <f>SUBTOTAL(9,E89:E96)</f>
        <v>789</v>
      </c>
      <c r="F97" s="280"/>
      <c r="G97" s="280"/>
      <c r="H97" s="280">
        <f>SUBTOTAL(9,H89:H96)</f>
        <v>28690</v>
      </c>
      <c r="I97" s="280"/>
      <c r="J97" s="280">
        <f>SUBTOTAL(9,J89:J96)</f>
        <v>26</v>
      </c>
      <c r="K97" s="280">
        <f>SUBTOTAL(9,K89:K96)</f>
        <v>595</v>
      </c>
      <c r="L97" s="280"/>
      <c r="M97" s="280">
        <f>SUBTOTAL(9,M89:M96)</f>
        <v>36.799999999999997</v>
      </c>
      <c r="N97" s="280">
        <f>SUBTOTAL(9,N89:N96)</f>
        <v>21203.200000000001</v>
      </c>
      <c r="O97" s="281"/>
    </row>
    <row r="98" spans="1:15" outlineLevel="2" x14ac:dyDescent="0.25">
      <c r="A98" s="38" t="s">
        <v>51</v>
      </c>
      <c r="B98" s="311" t="s">
        <v>22</v>
      </c>
      <c r="C98" s="40">
        <v>25740</v>
      </c>
      <c r="D98" s="405">
        <v>14</v>
      </c>
      <c r="E98" s="354">
        <v>212</v>
      </c>
      <c r="F98" s="354">
        <v>6</v>
      </c>
      <c r="G98" s="354">
        <v>7</v>
      </c>
      <c r="H98" s="354">
        <v>8904</v>
      </c>
      <c r="I98" s="368">
        <v>25000</v>
      </c>
      <c r="J98" s="406">
        <v>17</v>
      </c>
      <c r="K98" s="214">
        <v>268</v>
      </c>
      <c r="L98" s="214">
        <v>12</v>
      </c>
      <c r="M98" s="214">
        <v>20</v>
      </c>
      <c r="N98" s="214">
        <v>64320</v>
      </c>
      <c r="O98" s="407">
        <v>20000</v>
      </c>
    </row>
    <row r="99" spans="1:15" ht="15.75" outlineLevel="2" thickBot="1" x14ac:dyDescent="0.3">
      <c r="A99" s="55" t="s">
        <v>51</v>
      </c>
      <c r="B99" s="56" t="s">
        <v>51</v>
      </c>
      <c r="C99" s="57">
        <v>25754</v>
      </c>
      <c r="D99" s="189">
        <v>7</v>
      </c>
      <c r="E99" s="190">
        <v>116</v>
      </c>
      <c r="F99" s="190">
        <v>2</v>
      </c>
      <c r="G99" s="190">
        <v>17</v>
      </c>
      <c r="H99" s="190">
        <v>3944</v>
      </c>
      <c r="I99" s="191">
        <v>15000</v>
      </c>
      <c r="J99" s="403">
        <v>2</v>
      </c>
      <c r="K99" s="243">
        <v>35</v>
      </c>
      <c r="L99" s="243">
        <v>2</v>
      </c>
      <c r="M99" s="243">
        <v>5</v>
      </c>
      <c r="N99" s="243">
        <v>350</v>
      </c>
      <c r="O99" s="404">
        <v>25000</v>
      </c>
    </row>
    <row r="100" spans="1:15" ht="15.75" outlineLevel="1" thickBot="1" x14ac:dyDescent="0.3">
      <c r="A100" s="284" t="s">
        <v>548</v>
      </c>
      <c r="B100" s="279"/>
      <c r="C100" s="289"/>
      <c r="D100" s="280">
        <f>SUBTOTAL(9,D98:D99)</f>
        <v>21</v>
      </c>
      <c r="E100" s="280">
        <f>SUBTOTAL(9,E98:E99)</f>
        <v>328</v>
      </c>
      <c r="F100" s="280"/>
      <c r="G100" s="280"/>
      <c r="H100" s="280">
        <f>SUBTOTAL(9,H98:H99)</f>
        <v>12848</v>
      </c>
      <c r="I100" s="280"/>
      <c r="J100" s="280">
        <f>SUBTOTAL(9,J98:J99)</f>
        <v>19</v>
      </c>
      <c r="K100" s="280">
        <f>SUBTOTAL(9,K98:K99)</f>
        <v>303</v>
      </c>
      <c r="L100" s="280"/>
      <c r="M100" s="280">
        <f>SUBTOTAL(9,M98:M99)</f>
        <v>25</v>
      </c>
      <c r="N100" s="280">
        <f>SUBTOTAL(9,N98:N99)</f>
        <v>64670</v>
      </c>
      <c r="O100" s="281"/>
    </row>
    <row r="101" spans="1:15" outlineLevel="2" x14ac:dyDescent="0.25">
      <c r="A101" s="38" t="s">
        <v>415</v>
      </c>
      <c r="B101" s="311" t="s">
        <v>50</v>
      </c>
      <c r="C101" s="40">
        <v>25053</v>
      </c>
      <c r="D101" s="405">
        <v>6</v>
      </c>
      <c r="E101" s="354">
        <v>85</v>
      </c>
      <c r="F101" s="354">
        <v>2</v>
      </c>
      <c r="G101" s="354">
        <v>4</v>
      </c>
      <c r="H101" s="354">
        <v>680</v>
      </c>
      <c r="I101" s="368">
        <v>30000</v>
      </c>
      <c r="J101" s="406">
        <v>4</v>
      </c>
      <c r="K101" s="214">
        <v>85</v>
      </c>
      <c r="L101" s="214">
        <v>2</v>
      </c>
      <c r="M101" s="214">
        <v>2</v>
      </c>
      <c r="N101" s="214">
        <v>340</v>
      </c>
      <c r="O101" s="407">
        <v>25000</v>
      </c>
    </row>
    <row r="102" spans="1:15" outlineLevel="2" x14ac:dyDescent="0.25">
      <c r="A102" s="36" t="s">
        <v>415</v>
      </c>
      <c r="B102" s="46" t="s">
        <v>49</v>
      </c>
      <c r="C102" s="37">
        <v>25120</v>
      </c>
      <c r="D102" s="23" t="s">
        <v>145</v>
      </c>
      <c r="E102" s="18" t="s">
        <v>145</v>
      </c>
      <c r="F102" s="18" t="s">
        <v>145</v>
      </c>
      <c r="G102" s="18" t="s">
        <v>145</v>
      </c>
      <c r="H102" s="18" t="s">
        <v>145</v>
      </c>
      <c r="I102" s="19" t="s">
        <v>145</v>
      </c>
      <c r="J102" s="401" t="s">
        <v>145</v>
      </c>
      <c r="K102" s="25" t="s">
        <v>145</v>
      </c>
      <c r="L102" s="25" t="s">
        <v>145</v>
      </c>
      <c r="M102" s="25" t="s">
        <v>145</v>
      </c>
      <c r="N102" s="25" t="s">
        <v>145</v>
      </c>
      <c r="O102" s="402" t="s">
        <v>145</v>
      </c>
    </row>
    <row r="103" spans="1:15" outlineLevel="2" x14ac:dyDescent="0.25">
      <c r="A103" s="36" t="s">
        <v>415</v>
      </c>
      <c r="B103" s="46" t="s">
        <v>48</v>
      </c>
      <c r="C103" s="37">
        <v>25290</v>
      </c>
      <c r="D103" s="23">
        <v>47</v>
      </c>
      <c r="E103" s="18">
        <v>400</v>
      </c>
      <c r="F103" s="18">
        <v>1</v>
      </c>
      <c r="G103" s="18">
        <v>30</v>
      </c>
      <c r="H103" s="18">
        <v>12000</v>
      </c>
      <c r="I103" s="19">
        <v>35000</v>
      </c>
      <c r="J103" s="401" t="s">
        <v>145</v>
      </c>
      <c r="K103" s="25" t="s">
        <v>145</v>
      </c>
      <c r="L103" s="25" t="s">
        <v>145</v>
      </c>
      <c r="M103" s="25" t="s">
        <v>145</v>
      </c>
      <c r="N103" s="25" t="s">
        <v>145</v>
      </c>
      <c r="O103" s="402" t="s">
        <v>145</v>
      </c>
    </row>
    <row r="104" spans="1:15" outlineLevel="2" x14ac:dyDescent="0.25">
      <c r="A104" s="36" t="s">
        <v>415</v>
      </c>
      <c r="B104" s="46" t="s">
        <v>47</v>
      </c>
      <c r="C104" s="37">
        <v>25312</v>
      </c>
      <c r="D104" s="23">
        <v>3</v>
      </c>
      <c r="E104" s="18">
        <v>17</v>
      </c>
      <c r="F104" s="18">
        <v>1</v>
      </c>
      <c r="G104" s="18">
        <v>31</v>
      </c>
      <c r="H104" s="18">
        <v>527</v>
      </c>
      <c r="I104" s="19">
        <v>30000</v>
      </c>
      <c r="J104" s="401" t="s">
        <v>145</v>
      </c>
      <c r="K104" s="25" t="s">
        <v>145</v>
      </c>
      <c r="L104" s="25" t="s">
        <v>145</v>
      </c>
      <c r="M104" s="25" t="s">
        <v>145</v>
      </c>
      <c r="N104" s="25" t="s">
        <v>145</v>
      </c>
      <c r="O104" s="402" t="s">
        <v>145</v>
      </c>
    </row>
    <row r="105" spans="1:15" outlineLevel="2" x14ac:dyDescent="0.25">
      <c r="A105" s="36" t="s">
        <v>415</v>
      </c>
      <c r="B105" s="46" t="s">
        <v>12</v>
      </c>
      <c r="C105" s="37">
        <v>25524</v>
      </c>
      <c r="D105" s="23" t="s">
        <v>145</v>
      </c>
      <c r="E105" s="18" t="s">
        <v>145</v>
      </c>
      <c r="F105" s="18" t="s">
        <v>145</v>
      </c>
      <c r="G105" s="18" t="s">
        <v>145</v>
      </c>
      <c r="H105" s="18" t="s">
        <v>145</v>
      </c>
      <c r="I105" s="19" t="s">
        <v>145</v>
      </c>
      <c r="J105" s="401" t="s">
        <v>145</v>
      </c>
      <c r="K105" s="25" t="s">
        <v>145</v>
      </c>
      <c r="L105" s="25" t="s">
        <v>145</v>
      </c>
      <c r="M105" s="25" t="s">
        <v>145</v>
      </c>
      <c r="N105" s="25" t="s">
        <v>145</v>
      </c>
      <c r="O105" s="402" t="s">
        <v>145</v>
      </c>
    </row>
    <row r="106" spans="1:15" outlineLevel="2" x14ac:dyDescent="0.25">
      <c r="A106" s="36" t="s">
        <v>415</v>
      </c>
      <c r="B106" s="46" t="s">
        <v>46</v>
      </c>
      <c r="C106" s="37">
        <v>25535</v>
      </c>
      <c r="D106" s="23">
        <v>2</v>
      </c>
      <c r="E106" s="18">
        <v>11</v>
      </c>
      <c r="F106" s="18">
        <v>2</v>
      </c>
      <c r="G106" s="18">
        <v>26</v>
      </c>
      <c r="H106" s="18">
        <v>572</v>
      </c>
      <c r="I106" s="19">
        <v>30000</v>
      </c>
      <c r="J106" s="401" t="s">
        <v>145</v>
      </c>
      <c r="K106" s="25" t="s">
        <v>145</v>
      </c>
      <c r="L106" s="25" t="s">
        <v>145</v>
      </c>
      <c r="M106" s="25" t="s">
        <v>145</v>
      </c>
      <c r="N106" s="25" t="s">
        <v>145</v>
      </c>
      <c r="O106" s="402" t="s">
        <v>145</v>
      </c>
    </row>
    <row r="107" spans="1:15" outlineLevel="2" x14ac:dyDescent="0.25">
      <c r="A107" s="36" t="s">
        <v>415</v>
      </c>
      <c r="B107" s="46" t="s">
        <v>45</v>
      </c>
      <c r="C107" s="37">
        <v>25649</v>
      </c>
      <c r="D107" s="23">
        <v>2</v>
      </c>
      <c r="E107" s="18">
        <v>18</v>
      </c>
      <c r="F107" s="18">
        <v>2</v>
      </c>
      <c r="G107" s="18">
        <v>9</v>
      </c>
      <c r="H107" s="18">
        <v>324</v>
      </c>
      <c r="I107" s="19">
        <v>30000</v>
      </c>
      <c r="J107" s="401" t="s">
        <v>145</v>
      </c>
      <c r="K107" s="25" t="s">
        <v>145</v>
      </c>
      <c r="L107" s="25" t="s">
        <v>145</v>
      </c>
      <c r="M107" s="25" t="s">
        <v>145</v>
      </c>
      <c r="N107" s="25" t="s">
        <v>145</v>
      </c>
      <c r="O107" s="402" t="s">
        <v>145</v>
      </c>
    </row>
    <row r="108" spans="1:15" outlineLevel="2" x14ac:dyDescent="0.25">
      <c r="A108" s="36" t="s">
        <v>415</v>
      </c>
      <c r="B108" s="46" t="s">
        <v>44</v>
      </c>
      <c r="C108" s="37">
        <v>25743</v>
      </c>
      <c r="D108" s="23">
        <v>2</v>
      </c>
      <c r="E108" s="18">
        <v>65</v>
      </c>
      <c r="F108" s="18">
        <v>2</v>
      </c>
      <c r="G108" s="18">
        <v>7</v>
      </c>
      <c r="H108" s="18">
        <v>910</v>
      </c>
      <c r="I108" s="19">
        <v>30000</v>
      </c>
      <c r="J108" s="401">
        <v>2</v>
      </c>
      <c r="K108" s="25">
        <v>65</v>
      </c>
      <c r="L108" s="25">
        <v>2</v>
      </c>
      <c r="M108" s="25">
        <v>2</v>
      </c>
      <c r="N108" s="25">
        <v>260</v>
      </c>
      <c r="O108" s="402">
        <v>25000</v>
      </c>
    </row>
    <row r="109" spans="1:15" outlineLevel="2" x14ac:dyDescent="0.25">
      <c r="A109" s="36" t="s">
        <v>415</v>
      </c>
      <c r="B109" s="46" t="s">
        <v>43</v>
      </c>
      <c r="C109" s="37">
        <v>25805</v>
      </c>
      <c r="D109" s="23">
        <v>11</v>
      </c>
      <c r="E109" s="18">
        <v>89</v>
      </c>
      <c r="F109" s="18">
        <v>2</v>
      </c>
      <c r="G109" s="18">
        <v>6</v>
      </c>
      <c r="H109" s="18">
        <v>1068</v>
      </c>
      <c r="I109" s="19">
        <v>35000</v>
      </c>
      <c r="J109" s="401" t="s">
        <v>145</v>
      </c>
      <c r="K109" s="25" t="s">
        <v>145</v>
      </c>
      <c r="L109" s="25" t="s">
        <v>145</v>
      </c>
      <c r="M109" s="25" t="s">
        <v>145</v>
      </c>
      <c r="N109" s="25" t="s">
        <v>145</v>
      </c>
      <c r="O109" s="402" t="s">
        <v>145</v>
      </c>
    </row>
    <row r="110" spans="1:15" ht="15.75" outlineLevel="2" thickBot="1" x14ac:dyDescent="0.3">
      <c r="A110" s="55" t="s">
        <v>415</v>
      </c>
      <c r="B110" s="56" t="s">
        <v>42</v>
      </c>
      <c r="C110" s="57">
        <v>25506</v>
      </c>
      <c r="D110" s="189">
        <v>4</v>
      </c>
      <c r="E110" s="190">
        <v>70</v>
      </c>
      <c r="F110" s="190">
        <v>2</v>
      </c>
      <c r="G110" s="190">
        <v>25</v>
      </c>
      <c r="H110" s="190">
        <v>3500</v>
      </c>
      <c r="I110" s="191">
        <v>30000</v>
      </c>
      <c r="J110" s="403" t="s">
        <v>145</v>
      </c>
      <c r="K110" s="243" t="s">
        <v>145</v>
      </c>
      <c r="L110" s="243" t="s">
        <v>145</v>
      </c>
      <c r="M110" s="243" t="s">
        <v>145</v>
      </c>
      <c r="N110" s="243" t="s">
        <v>145</v>
      </c>
      <c r="O110" s="404" t="s">
        <v>145</v>
      </c>
    </row>
    <row r="111" spans="1:15" ht="15.75" outlineLevel="1" thickBot="1" x14ac:dyDescent="0.3">
      <c r="A111" s="284" t="s">
        <v>549</v>
      </c>
      <c r="B111" s="279"/>
      <c r="C111" s="289"/>
      <c r="D111" s="280">
        <f>SUBTOTAL(9,D101:D110)</f>
        <v>77</v>
      </c>
      <c r="E111" s="280">
        <f>SUBTOTAL(9,E101:E110)</f>
        <v>755</v>
      </c>
      <c r="F111" s="280"/>
      <c r="G111" s="280"/>
      <c r="H111" s="280">
        <f>SUBTOTAL(9,H101:H110)</f>
        <v>19581</v>
      </c>
      <c r="I111" s="280"/>
      <c r="J111" s="280">
        <f>SUBTOTAL(9,J101:J110)</f>
        <v>6</v>
      </c>
      <c r="K111" s="280">
        <f>SUBTOTAL(9,K101:K110)</f>
        <v>150</v>
      </c>
      <c r="L111" s="280"/>
      <c r="M111" s="280">
        <f>SUBTOTAL(9,M101:M110)</f>
        <v>4</v>
      </c>
      <c r="N111" s="280">
        <f>SUBTOTAL(9,N101:N110)</f>
        <v>600</v>
      </c>
      <c r="O111" s="281"/>
    </row>
    <row r="112" spans="1:15" outlineLevel="2" x14ac:dyDescent="0.25">
      <c r="A112" s="38" t="s">
        <v>414</v>
      </c>
      <c r="B112" s="311" t="s">
        <v>41</v>
      </c>
      <c r="C112" s="40">
        <v>25035</v>
      </c>
      <c r="D112" s="405">
        <v>1</v>
      </c>
      <c r="E112" s="354">
        <v>15</v>
      </c>
      <c r="F112" s="354">
        <v>2</v>
      </c>
      <c r="G112" s="354">
        <v>15</v>
      </c>
      <c r="H112" s="354">
        <v>450</v>
      </c>
      <c r="I112" s="368">
        <v>20000</v>
      </c>
      <c r="J112" s="406" t="s">
        <v>145</v>
      </c>
      <c r="K112" s="214" t="s">
        <v>145</v>
      </c>
      <c r="L112" s="214" t="s">
        <v>145</v>
      </c>
      <c r="M112" s="214" t="s">
        <v>145</v>
      </c>
      <c r="N112" s="214" t="s">
        <v>145</v>
      </c>
      <c r="O112" s="407" t="s">
        <v>145</v>
      </c>
    </row>
    <row r="113" spans="1:15" outlineLevel="2" x14ac:dyDescent="0.25">
      <c r="A113" s="36" t="s">
        <v>414</v>
      </c>
      <c r="B113" s="46" t="s">
        <v>40</v>
      </c>
      <c r="C113" s="37">
        <v>25040</v>
      </c>
      <c r="D113" s="23">
        <v>29</v>
      </c>
      <c r="E113" s="18">
        <v>523</v>
      </c>
      <c r="F113" s="18">
        <v>2</v>
      </c>
      <c r="G113" s="18">
        <v>15</v>
      </c>
      <c r="H113" s="18">
        <v>15690</v>
      </c>
      <c r="I113" s="19">
        <v>30000</v>
      </c>
      <c r="J113" s="401" t="s">
        <v>145</v>
      </c>
      <c r="K113" s="25" t="s">
        <v>145</v>
      </c>
      <c r="L113" s="25" t="s">
        <v>145</v>
      </c>
      <c r="M113" s="25" t="s">
        <v>145</v>
      </c>
      <c r="N113" s="25" t="s">
        <v>145</v>
      </c>
      <c r="O113" s="402" t="s">
        <v>145</v>
      </c>
    </row>
    <row r="114" spans="1:15" outlineLevel="2" x14ac:dyDescent="0.25">
      <c r="A114" s="36" t="s">
        <v>414</v>
      </c>
      <c r="B114" s="46" t="s">
        <v>39</v>
      </c>
      <c r="C114" s="37">
        <v>25599</v>
      </c>
      <c r="D114" s="23">
        <v>2</v>
      </c>
      <c r="E114" s="18">
        <v>24</v>
      </c>
      <c r="F114" s="18">
        <v>1</v>
      </c>
      <c r="G114" s="18">
        <v>8</v>
      </c>
      <c r="H114" s="18">
        <v>192</v>
      </c>
      <c r="I114" s="19">
        <v>30000</v>
      </c>
      <c r="J114" s="401" t="s">
        <v>145</v>
      </c>
      <c r="K114" s="25" t="s">
        <v>145</v>
      </c>
      <c r="L114" s="25" t="s">
        <v>145</v>
      </c>
      <c r="M114" s="25" t="s">
        <v>145</v>
      </c>
      <c r="N114" s="25" t="s">
        <v>145</v>
      </c>
      <c r="O114" s="402" t="s">
        <v>145</v>
      </c>
    </row>
    <row r="115" spans="1:15" outlineLevel="2" x14ac:dyDescent="0.25">
      <c r="A115" s="36" t="s">
        <v>414</v>
      </c>
      <c r="B115" s="46" t="s">
        <v>38</v>
      </c>
      <c r="C115" s="37">
        <v>25123</v>
      </c>
      <c r="D115" s="23">
        <v>40</v>
      </c>
      <c r="E115" s="18">
        <v>105</v>
      </c>
      <c r="F115" s="18">
        <v>2</v>
      </c>
      <c r="G115" s="18">
        <v>22</v>
      </c>
      <c r="H115" s="18">
        <v>4620</v>
      </c>
      <c r="I115" s="19">
        <v>26000</v>
      </c>
      <c r="J115" s="401" t="s">
        <v>145</v>
      </c>
      <c r="K115" s="25" t="s">
        <v>145</v>
      </c>
      <c r="L115" s="25" t="s">
        <v>145</v>
      </c>
      <c r="M115" s="25" t="s">
        <v>145</v>
      </c>
      <c r="N115" s="25" t="s">
        <v>145</v>
      </c>
      <c r="O115" s="402" t="s">
        <v>145</v>
      </c>
    </row>
    <row r="116" spans="1:15" outlineLevel="2" x14ac:dyDescent="0.25">
      <c r="A116" s="36" t="s">
        <v>414</v>
      </c>
      <c r="B116" s="46" t="s">
        <v>37</v>
      </c>
      <c r="C116" s="37">
        <v>25245</v>
      </c>
      <c r="D116" s="23">
        <v>9</v>
      </c>
      <c r="E116" s="18">
        <v>85</v>
      </c>
      <c r="F116" s="18">
        <v>2</v>
      </c>
      <c r="G116" s="18">
        <v>10</v>
      </c>
      <c r="H116" s="18">
        <v>1700</v>
      </c>
      <c r="I116" s="19" t="s">
        <v>145</v>
      </c>
      <c r="J116" s="401" t="s">
        <v>145</v>
      </c>
      <c r="K116" s="25" t="s">
        <v>145</v>
      </c>
      <c r="L116" s="25" t="s">
        <v>145</v>
      </c>
      <c r="M116" s="25" t="s">
        <v>145</v>
      </c>
      <c r="N116" s="25" t="s">
        <v>145</v>
      </c>
      <c r="O116" s="402" t="s">
        <v>145</v>
      </c>
    </row>
    <row r="117" spans="1:15" outlineLevel="2" x14ac:dyDescent="0.25">
      <c r="A117" s="36" t="s">
        <v>414</v>
      </c>
      <c r="B117" s="46" t="s">
        <v>36</v>
      </c>
      <c r="C117" s="37">
        <v>25386</v>
      </c>
      <c r="D117" s="23">
        <v>20</v>
      </c>
      <c r="E117" s="18">
        <v>280</v>
      </c>
      <c r="F117" s="18">
        <v>2</v>
      </c>
      <c r="G117" s="18">
        <v>6</v>
      </c>
      <c r="H117" s="18">
        <v>3360</v>
      </c>
      <c r="I117" s="19">
        <v>20000</v>
      </c>
      <c r="J117" s="401" t="s">
        <v>145</v>
      </c>
      <c r="K117" s="25" t="s">
        <v>145</v>
      </c>
      <c r="L117" s="25" t="s">
        <v>145</v>
      </c>
      <c r="M117" s="25" t="s">
        <v>145</v>
      </c>
      <c r="N117" s="25" t="s">
        <v>145</v>
      </c>
      <c r="O117" s="402" t="s">
        <v>145</v>
      </c>
    </row>
    <row r="118" spans="1:15" outlineLevel="2" x14ac:dyDescent="0.25">
      <c r="A118" s="36" t="s">
        <v>414</v>
      </c>
      <c r="B118" s="46" t="s">
        <v>35</v>
      </c>
      <c r="C118" s="37">
        <v>25596</v>
      </c>
      <c r="D118" s="23" t="s">
        <v>145</v>
      </c>
      <c r="E118" s="18" t="s">
        <v>145</v>
      </c>
      <c r="F118" s="18" t="s">
        <v>145</v>
      </c>
      <c r="G118" s="18" t="s">
        <v>145</v>
      </c>
      <c r="H118" s="18" t="s">
        <v>145</v>
      </c>
      <c r="I118" s="19" t="s">
        <v>145</v>
      </c>
      <c r="J118" s="401" t="s">
        <v>145</v>
      </c>
      <c r="K118" s="25" t="s">
        <v>145</v>
      </c>
      <c r="L118" s="25" t="s">
        <v>145</v>
      </c>
      <c r="M118" s="25" t="s">
        <v>145</v>
      </c>
      <c r="N118" s="25" t="s">
        <v>145</v>
      </c>
      <c r="O118" s="402" t="s">
        <v>145</v>
      </c>
    </row>
    <row r="119" spans="1:15" outlineLevel="2" x14ac:dyDescent="0.25">
      <c r="A119" s="36" t="s">
        <v>414</v>
      </c>
      <c r="B119" s="46" t="s">
        <v>34</v>
      </c>
      <c r="C119" s="37">
        <v>25645</v>
      </c>
      <c r="D119" s="23" t="s">
        <v>145</v>
      </c>
      <c r="E119" s="18">
        <v>88</v>
      </c>
      <c r="F119" s="18">
        <v>2</v>
      </c>
      <c r="G119" s="18">
        <v>8</v>
      </c>
      <c r="H119" s="18">
        <v>1408</v>
      </c>
      <c r="I119" s="19" t="s">
        <v>145</v>
      </c>
      <c r="J119" s="401" t="s">
        <v>145</v>
      </c>
      <c r="K119" s="25" t="s">
        <v>145</v>
      </c>
      <c r="L119" s="25" t="s">
        <v>145</v>
      </c>
      <c r="M119" s="25" t="s">
        <v>145</v>
      </c>
      <c r="N119" s="25" t="s">
        <v>145</v>
      </c>
      <c r="O119" s="402" t="s">
        <v>145</v>
      </c>
    </row>
    <row r="120" spans="1:15" outlineLevel="2" x14ac:dyDescent="0.25">
      <c r="A120" s="36" t="s">
        <v>414</v>
      </c>
      <c r="B120" s="46" t="s">
        <v>33</v>
      </c>
      <c r="C120" s="37">
        <v>25797</v>
      </c>
      <c r="D120" s="23">
        <v>8</v>
      </c>
      <c r="E120" s="18">
        <v>30</v>
      </c>
      <c r="F120" s="18">
        <v>1</v>
      </c>
      <c r="G120" s="18">
        <v>10</v>
      </c>
      <c r="H120" s="18">
        <v>300</v>
      </c>
      <c r="I120" s="19">
        <v>25000</v>
      </c>
      <c r="J120" s="401" t="s">
        <v>145</v>
      </c>
      <c r="K120" s="25" t="s">
        <v>145</v>
      </c>
      <c r="L120" s="25" t="s">
        <v>145</v>
      </c>
      <c r="M120" s="25" t="s">
        <v>145</v>
      </c>
      <c r="N120" s="25" t="s">
        <v>145</v>
      </c>
      <c r="O120" s="402" t="s">
        <v>145</v>
      </c>
    </row>
    <row r="121" spans="1:15" ht="15.75" outlineLevel="2" thickBot="1" x14ac:dyDescent="0.3">
      <c r="A121" s="55" t="s">
        <v>414</v>
      </c>
      <c r="B121" s="56" t="s">
        <v>32</v>
      </c>
      <c r="C121" s="57">
        <v>25878</v>
      </c>
      <c r="D121" s="189">
        <v>30</v>
      </c>
      <c r="E121" s="190">
        <v>120</v>
      </c>
      <c r="F121" s="190">
        <v>2</v>
      </c>
      <c r="G121" s="190">
        <v>18</v>
      </c>
      <c r="H121" s="190">
        <v>4320</v>
      </c>
      <c r="I121" s="191">
        <v>15000</v>
      </c>
      <c r="J121" s="403" t="s">
        <v>145</v>
      </c>
      <c r="K121" s="243" t="s">
        <v>145</v>
      </c>
      <c r="L121" s="243" t="s">
        <v>145</v>
      </c>
      <c r="M121" s="243" t="s">
        <v>145</v>
      </c>
      <c r="N121" s="243" t="s">
        <v>145</v>
      </c>
      <c r="O121" s="404" t="s">
        <v>145</v>
      </c>
    </row>
    <row r="122" spans="1:15" ht="15.75" outlineLevel="1" thickBot="1" x14ac:dyDescent="0.3">
      <c r="A122" s="284" t="s">
        <v>550</v>
      </c>
      <c r="B122" s="279"/>
      <c r="C122" s="289"/>
      <c r="D122" s="280">
        <f>SUBTOTAL(9,D112:D121)</f>
        <v>139</v>
      </c>
      <c r="E122" s="280">
        <f>SUBTOTAL(9,E112:E121)</f>
        <v>1270</v>
      </c>
      <c r="F122" s="280"/>
      <c r="G122" s="280"/>
      <c r="H122" s="280">
        <f>SUBTOTAL(9,H112:H121)</f>
        <v>32040</v>
      </c>
      <c r="I122" s="280"/>
      <c r="J122" s="280">
        <f>SUBTOTAL(9,J112:J121)</f>
        <v>0</v>
      </c>
      <c r="K122" s="280">
        <f>SUBTOTAL(9,K112:K121)</f>
        <v>0</v>
      </c>
      <c r="L122" s="280"/>
      <c r="M122" s="280">
        <f>SUBTOTAL(9,M112:M121)</f>
        <v>0</v>
      </c>
      <c r="N122" s="280">
        <f>SUBTOTAL(9,N112:N121)</f>
        <v>0</v>
      </c>
      <c r="O122" s="281"/>
    </row>
    <row r="123" spans="1:15" outlineLevel="2" x14ac:dyDescent="0.25">
      <c r="A123" s="38" t="s">
        <v>23</v>
      </c>
      <c r="B123" s="311" t="s">
        <v>31</v>
      </c>
      <c r="C123" s="40">
        <v>25154</v>
      </c>
      <c r="D123" s="405">
        <v>6</v>
      </c>
      <c r="E123" s="354">
        <v>25</v>
      </c>
      <c r="F123" s="354">
        <v>2</v>
      </c>
      <c r="G123" s="354">
        <v>14</v>
      </c>
      <c r="H123" s="354">
        <v>700</v>
      </c>
      <c r="I123" s="368">
        <v>40000</v>
      </c>
      <c r="J123" s="406" t="s">
        <v>145</v>
      </c>
      <c r="K123" s="214" t="s">
        <v>145</v>
      </c>
      <c r="L123" s="214" t="s">
        <v>145</v>
      </c>
      <c r="M123" s="214" t="s">
        <v>145</v>
      </c>
      <c r="N123" s="214" t="s">
        <v>145</v>
      </c>
      <c r="O123" s="407" t="s">
        <v>145</v>
      </c>
    </row>
    <row r="124" spans="1:15" outlineLevel="2" x14ac:dyDescent="0.25">
      <c r="A124" s="36" t="s">
        <v>23</v>
      </c>
      <c r="B124" s="46" t="s">
        <v>30</v>
      </c>
      <c r="C124" s="37">
        <v>25224</v>
      </c>
      <c r="D124" s="23" t="s">
        <v>145</v>
      </c>
      <c r="E124" s="18" t="s">
        <v>145</v>
      </c>
      <c r="F124" s="18" t="s">
        <v>145</v>
      </c>
      <c r="G124" s="18" t="s">
        <v>145</v>
      </c>
      <c r="H124" s="18" t="s">
        <v>145</v>
      </c>
      <c r="I124" s="19" t="s">
        <v>145</v>
      </c>
      <c r="J124" s="401" t="s">
        <v>145</v>
      </c>
      <c r="K124" s="25" t="s">
        <v>145</v>
      </c>
      <c r="L124" s="25" t="s">
        <v>145</v>
      </c>
      <c r="M124" s="25" t="s">
        <v>145</v>
      </c>
      <c r="N124" s="25" t="s">
        <v>145</v>
      </c>
      <c r="O124" s="402" t="s">
        <v>145</v>
      </c>
    </row>
    <row r="125" spans="1:15" outlineLevel="2" x14ac:dyDescent="0.25">
      <c r="A125" s="36" t="s">
        <v>23</v>
      </c>
      <c r="B125" s="46" t="s">
        <v>29</v>
      </c>
      <c r="C125" s="37">
        <v>25288</v>
      </c>
      <c r="D125" s="23">
        <v>6</v>
      </c>
      <c r="E125" s="18">
        <v>42</v>
      </c>
      <c r="F125" s="18">
        <v>2</v>
      </c>
      <c r="G125" s="18">
        <v>10</v>
      </c>
      <c r="H125" s="18">
        <v>840</v>
      </c>
      <c r="I125" s="19">
        <v>20000</v>
      </c>
      <c r="J125" s="401" t="s">
        <v>145</v>
      </c>
      <c r="K125" s="25" t="s">
        <v>145</v>
      </c>
      <c r="L125" s="25" t="s">
        <v>145</v>
      </c>
      <c r="M125" s="25" t="s">
        <v>145</v>
      </c>
      <c r="N125" s="25" t="s">
        <v>145</v>
      </c>
      <c r="O125" s="402" t="s">
        <v>145</v>
      </c>
    </row>
    <row r="126" spans="1:15" outlineLevel="2" x14ac:dyDescent="0.25">
      <c r="A126" s="36" t="s">
        <v>23</v>
      </c>
      <c r="B126" s="46" t="s">
        <v>28</v>
      </c>
      <c r="C126" s="37">
        <v>25317</v>
      </c>
      <c r="D126" s="23">
        <v>4</v>
      </c>
      <c r="E126" s="18">
        <v>30</v>
      </c>
      <c r="F126" s="18">
        <v>4</v>
      </c>
      <c r="G126" s="18">
        <v>30</v>
      </c>
      <c r="H126" s="18">
        <v>3600</v>
      </c>
      <c r="I126" s="19">
        <v>25000</v>
      </c>
      <c r="J126" s="401">
        <v>4</v>
      </c>
      <c r="K126" s="25">
        <v>30</v>
      </c>
      <c r="L126" s="25">
        <v>1</v>
      </c>
      <c r="M126" s="25">
        <v>2</v>
      </c>
      <c r="N126" s="25">
        <v>60</v>
      </c>
      <c r="O126" s="402">
        <v>10000</v>
      </c>
    </row>
    <row r="127" spans="1:15" outlineLevel="2" x14ac:dyDescent="0.25">
      <c r="A127" s="36" t="s">
        <v>23</v>
      </c>
      <c r="B127" s="46" t="s">
        <v>27</v>
      </c>
      <c r="C127" s="37">
        <v>25407</v>
      </c>
      <c r="D127" s="23">
        <v>3</v>
      </c>
      <c r="E127" s="18">
        <v>15</v>
      </c>
      <c r="F127" s="18">
        <v>2</v>
      </c>
      <c r="G127" s="18">
        <v>15</v>
      </c>
      <c r="H127" s="18">
        <v>450</v>
      </c>
      <c r="I127" s="19">
        <v>25000</v>
      </c>
      <c r="J127" s="401" t="s">
        <v>145</v>
      </c>
      <c r="K127" s="25" t="s">
        <v>145</v>
      </c>
      <c r="L127" s="25" t="s">
        <v>145</v>
      </c>
      <c r="M127" s="25" t="s">
        <v>145</v>
      </c>
      <c r="N127" s="25" t="s">
        <v>145</v>
      </c>
      <c r="O127" s="402" t="s">
        <v>145</v>
      </c>
    </row>
    <row r="128" spans="1:15" outlineLevel="2" x14ac:dyDescent="0.25">
      <c r="A128" s="36" t="s">
        <v>23</v>
      </c>
      <c r="B128" s="46" t="s">
        <v>26</v>
      </c>
      <c r="C128" s="37">
        <v>25745</v>
      </c>
      <c r="D128" s="23">
        <v>12</v>
      </c>
      <c r="E128" s="18">
        <v>160</v>
      </c>
      <c r="F128" s="18">
        <v>1</v>
      </c>
      <c r="G128" s="18">
        <v>10</v>
      </c>
      <c r="H128" s="18">
        <v>1600</v>
      </c>
      <c r="I128" s="19">
        <v>20000</v>
      </c>
      <c r="J128" s="401">
        <v>12</v>
      </c>
      <c r="K128" s="25">
        <v>60</v>
      </c>
      <c r="L128" s="25">
        <v>4</v>
      </c>
      <c r="M128" s="25">
        <v>2</v>
      </c>
      <c r="N128" s="25">
        <v>480</v>
      </c>
      <c r="O128" s="402">
        <v>18000</v>
      </c>
    </row>
    <row r="129" spans="1:15" outlineLevel="2" x14ac:dyDescent="0.25">
      <c r="A129" s="36" t="s">
        <v>23</v>
      </c>
      <c r="B129" s="46" t="s">
        <v>1</v>
      </c>
      <c r="C129" s="37">
        <v>25779</v>
      </c>
      <c r="D129" s="23">
        <v>4</v>
      </c>
      <c r="E129" s="18">
        <v>80</v>
      </c>
      <c r="F129" s="18">
        <v>2</v>
      </c>
      <c r="G129" s="18">
        <v>15</v>
      </c>
      <c r="H129" s="18">
        <v>2400</v>
      </c>
      <c r="I129" s="19">
        <v>25000</v>
      </c>
      <c r="J129" s="401">
        <v>2</v>
      </c>
      <c r="K129" s="25">
        <v>30</v>
      </c>
      <c r="L129" s="25">
        <v>5</v>
      </c>
      <c r="M129" s="25">
        <v>10</v>
      </c>
      <c r="N129" s="25">
        <v>1500</v>
      </c>
      <c r="O129" s="402">
        <v>25000</v>
      </c>
    </row>
    <row r="130" spans="1:15" outlineLevel="2" x14ac:dyDescent="0.25">
      <c r="A130" s="36" t="s">
        <v>23</v>
      </c>
      <c r="B130" s="46" t="s">
        <v>25</v>
      </c>
      <c r="C130" s="37">
        <v>25781</v>
      </c>
      <c r="D130" s="23">
        <v>5</v>
      </c>
      <c r="E130" s="18">
        <v>15</v>
      </c>
      <c r="F130" s="18">
        <v>1</v>
      </c>
      <c r="G130" s="18">
        <v>15</v>
      </c>
      <c r="H130" s="18">
        <v>225</v>
      </c>
      <c r="I130" s="19">
        <v>30000</v>
      </c>
      <c r="J130" s="401" t="s">
        <v>145</v>
      </c>
      <c r="K130" s="25" t="s">
        <v>145</v>
      </c>
      <c r="L130" s="25" t="s">
        <v>145</v>
      </c>
      <c r="M130" s="25" t="s">
        <v>145</v>
      </c>
      <c r="N130" s="25" t="s">
        <v>145</v>
      </c>
      <c r="O130" s="402" t="s">
        <v>145</v>
      </c>
    </row>
    <row r="131" spans="1:15" outlineLevel="2" x14ac:dyDescent="0.25">
      <c r="A131" s="36" t="s">
        <v>23</v>
      </c>
      <c r="B131" s="46" t="s">
        <v>24</v>
      </c>
      <c r="C131" s="37">
        <v>25793</v>
      </c>
      <c r="D131" s="23">
        <v>8</v>
      </c>
      <c r="E131" s="18">
        <v>120</v>
      </c>
      <c r="F131" s="18">
        <v>3</v>
      </c>
      <c r="G131" s="18">
        <v>5</v>
      </c>
      <c r="H131" s="18">
        <v>1800</v>
      </c>
      <c r="I131" s="19">
        <v>33000</v>
      </c>
      <c r="J131" s="401" t="s">
        <v>145</v>
      </c>
      <c r="K131" s="25" t="s">
        <v>145</v>
      </c>
      <c r="L131" s="25" t="s">
        <v>145</v>
      </c>
      <c r="M131" s="25" t="s">
        <v>145</v>
      </c>
      <c r="N131" s="25" t="s">
        <v>145</v>
      </c>
      <c r="O131" s="402" t="s">
        <v>145</v>
      </c>
    </row>
    <row r="132" spans="1:15" ht="15.75" outlineLevel="2" thickBot="1" x14ac:dyDescent="0.3">
      <c r="A132" s="55" t="s">
        <v>23</v>
      </c>
      <c r="B132" s="56" t="s">
        <v>23</v>
      </c>
      <c r="C132" s="57">
        <v>25843</v>
      </c>
      <c r="D132" s="189" t="s">
        <v>145</v>
      </c>
      <c r="E132" s="190" t="s">
        <v>145</v>
      </c>
      <c r="F132" s="190" t="s">
        <v>145</v>
      </c>
      <c r="G132" s="190" t="s">
        <v>145</v>
      </c>
      <c r="H132" s="190" t="s">
        <v>145</v>
      </c>
      <c r="I132" s="191" t="s">
        <v>145</v>
      </c>
      <c r="J132" s="403" t="s">
        <v>145</v>
      </c>
      <c r="K132" s="243" t="s">
        <v>145</v>
      </c>
      <c r="L132" s="243" t="s">
        <v>145</v>
      </c>
      <c r="M132" s="243" t="s">
        <v>145</v>
      </c>
      <c r="N132" s="243" t="s">
        <v>145</v>
      </c>
      <c r="O132" s="404" t="s">
        <v>145</v>
      </c>
    </row>
    <row r="133" spans="1:15" outlineLevel="1" x14ac:dyDescent="0.25">
      <c r="A133" s="285" t="s">
        <v>551</v>
      </c>
      <c r="B133" s="291"/>
      <c r="C133" s="290"/>
      <c r="D133" s="286">
        <f>SUBTOTAL(9,D123:D132)</f>
        <v>48</v>
      </c>
      <c r="E133" s="286">
        <f>SUBTOTAL(9,E123:E132)</f>
        <v>487</v>
      </c>
      <c r="F133" s="286"/>
      <c r="G133" s="286"/>
      <c r="H133" s="286">
        <f>SUBTOTAL(9,H123:H132)</f>
        <v>11615</v>
      </c>
      <c r="I133" s="286"/>
      <c r="J133" s="286">
        <f>SUBTOTAL(9,J123:J132)</f>
        <v>18</v>
      </c>
      <c r="K133" s="286">
        <f>SUBTOTAL(9,K123:K132)</f>
        <v>120</v>
      </c>
      <c r="L133" s="286"/>
      <c r="M133" s="286">
        <f>SUBTOTAL(9,M123:M132)</f>
        <v>14</v>
      </c>
      <c r="N133" s="286">
        <f>SUBTOTAL(9,N123:N132)</f>
        <v>2040</v>
      </c>
      <c r="O133" s="292"/>
    </row>
    <row r="134" spans="1:15" ht="15.75" thickBot="1" x14ac:dyDescent="0.3">
      <c r="A134" s="287" t="s">
        <v>552</v>
      </c>
      <c r="B134" s="294"/>
      <c r="C134" s="293"/>
      <c r="D134" s="288">
        <f>SUBTOTAL(9,D3:D132)</f>
        <v>828</v>
      </c>
      <c r="E134" s="288">
        <f>SUBTOTAL(9,E3:E132)</f>
        <v>9212</v>
      </c>
      <c r="F134" s="288"/>
      <c r="G134" s="288"/>
      <c r="H134" s="288">
        <f>SUBTOTAL(9,H3:H132)</f>
        <v>254732</v>
      </c>
      <c r="I134" s="288"/>
      <c r="J134" s="288">
        <f>SUBTOTAL(9,J3:J132)</f>
        <v>244</v>
      </c>
      <c r="K134" s="288">
        <f>SUBTOTAL(9,K3:K132)</f>
        <v>3871</v>
      </c>
      <c r="L134" s="932"/>
      <c r="M134" s="932">
        <f>SUBTOTAL(9,M3:M132)</f>
        <v>278.8</v>
      </c>
      <c r="N134" s="932">
        <f>SUBTOTAL(9,N3:N132)</f>
        <v>138660.20000000001</v>
      </c>
      <c r="O134" s="295"/>
    </row>
    <row r="135" spans="1:15" x14ac:dyDescent="0.25">
      <c r="H135" s="130">
        <f>H134/1000</f>
        <v>254.732</v>
      </c>
      <c r="L135" s="46" t="s">
        <v>827</v>
      </c>
      <c r="M135" s="46"/>
      <c r="N135" s="933"/>
    </row>
  </sheetData>
  <autoFilter ref="A2:O133" xr:uid="{00000000-0009-0000-0000-00001A000000}"/>
  <mergeCells count="1">
    <mergeCell ref="D1:O1"/>
  </mergeCells>
  <hyperlinks>
    <hyperlink ref="A1" location="PRESENTACIÓN!A1" display="PRESENTACIÓN!A1" xr:uid="{00000000-0004-0000-1A00-000000000000}"/>
    <hyperlink ref="B1" location="PRESENTACIÓN!A1" display="PRESENTACIÓN!A1" xr:uid="{99174C9B-AB04-4D0C-9714-CD1221509F3E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O134"/>
  <sheetViews>
    <sheetView workbookViewId="0">
      <pane xSplit="3" ySplit="2" topLeftCell="D108" activePane="bottomRight" state="frozen"/>
      <selection activeCell="C130" sqref="C130"/>
      <selection pane="topRight" activeCell="C130" sqref="C130"/>
      <selection pane="bottomLeft" activeCell="C130" sqref="C130"/>
      <selection pane="bottomRight"/>
    </sheetView>
  </sheetViews>
  <sheetFormatPr baseColWidth="10" defaultRowHeight="15" outlineLevelRow="2" x14ac:dyDescent="0.25"/>
  <cols>
    <col min="1" max="1" width="25.140625" customWidth="1"/>
    <col min="2" max="2" width="16.5703125" customWidth="1"/>
    <col min="3" max="3" width="21.42578125" customWidth="1"/>
    <col min="4" max="5" width="15.140625" style="26" customWidth="1"/>
    <col min="6" max="6" width="15" style="26" customWidth="1"/>
    <col min="7" max="7" width="13.7109375" style="26" customWidth="1"/>
    <col min="8" max="9" width="11.42578125" style="26"/>
  </cols>
  <sheetData>
    <row r="1" spans="1:15" ht="44.25" customHeight="1" thickBot="1" x14ac:dyDescent="0.3">
      <c r="A1" s="114" t="s">
        <v>490</v>
      </c>
      <c r="D1" s="1137" t="s">
        <v>531</v>
      </c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138"/>
    </row>
    <row r="2" spans="1:15" s="117" customFormat="1" ht="105.75" thickBot="1" x14ac:dyDescent="0.3">
      <c r="A2" s="395" t="s">
        <v>410</v>
      </c>
      <c r="B2" s="304" t="s">
        <v>411</v>
      </c>
      <c r="C2" s="304" t="s">
        <v>2</v>
      </c>
      <c r="D2" s="271" t="s">
        <v>382</v>
      </c>
      <c r="E2" s="271" t="s">
        <v>383</v>
      </c>
      <c r="F2" s="271" t="s">
        <v>384</v>
      </c>
      <c r="G2" s="271" t="s">
        <v>385</v>
      </c>
      <c r="H2" s="271" t="s">
        <v>386</v>
      </c>
      <c r="I2" s="271" t="s">
        <v>387</v>
      </c>
      <c r="J2" s="304" t="s">
        <v>388</v>
      </c>
      <c r="K2" s="304" t="s">
        <v>389</v>
      </c>
      <c r="L2" s="304" t="s">
        <v>390</v>
      </c>
      <c r="M2" s="304" t="s">
        <v>391</v>
      </c>
      <c r="N2" s="304" t="s">
        <v>392</v>
      </c>
      <c r="O2" s="396" t="s">
        <v>393</v>
      </c>
    </row>
    <row r="3" spans="1:15" outlineLevel="2" x14ac:dyDescent="0.25">
      <c r="A3" s="394" t="s">
        <v>421</v>
      </c>
      <c r="B3" s="394">
        <v>25183</v>
      </c>
      <c r="C3" s="394" t="s">
        <v>126</v>
      </c>
      <c r="D3" s="68">
        <v>1</v>
      </c>
      <c r="E3" s="68">
        <v>20</v>
      </c>
      <c r="F3" s="68">
        <v>2</v>
      </c>
      <c r="G3" s="68">
        <v>22</v>
      </c>
      <c r="H3" s="68">
        <v>40</v>
      </c>
      <c r="I3" s="68">
        <v>800</v>
      </c>
      <c r="J3" s="333" t="s">
        <v>145</v>
      </c>
      <c r="K3" s="333" t="s">
        <v>145</v>
      </c>
      <c r="L3" s="333" t="s">
        <v>145</v>
      </c>
      <c r="M3" s="333" t="s">
        <v>145</v>
      </c>
      <c r="N3" s="333" t="s">
        <v>145</v>
      </c>
      <c r="O3" s="333" t="s">
        <v>145</v>
      </c>
    </row>
    <row r="4" spans="1:15" outlineLevel="2" x14ac:dyDescent="0.25">
      <c r="A4" s="115" t="s">
        <v>421</v>
      </c>
      <c r="B4" s="115">
        <v>25426</v>
      </c>
      <c r="C4" s="115" t="s">
        <v>21</v>
      </c>
      <c r="D4" s="67">
        <v>25</v>
      </c>
      <c r="E4" s="67">
        <v>90</v>
      </c>
      <c r="F4" s="67">
        <v>15</v>
      </c>
      <c r="G4" s="67">
        <v>105</v>
      </c>
      <c r="H4" s="67">
        <v>60</v>
      </c>
      <c r="I4" s="67">
        <v>5400</v>
      </c>
      <c r="J4" s="85" t="s">
        <v>145</v>
      </c>
      <c r="K4" s="85" t="s">
        <v>145</v>
      </c>
      <c r="L4" s="85" t="s">
        <v>145</v>
      </c>
      <c r="M4" s="85" t="s">
        <v>145</v>
      </c>
      <c r="N4" s="85" t="s">
        <v>145</v>
      </c>
      <c r="O4" s="85" t="s">
        <v>145</v>
      </c>
    </row>
    <row r="5" spans="1:15" outlineLevel="2" x14ac:dyDescent="0.25">
      <c r="A5" s="115" t="s">
        <v>421</v>
      </c>
      <c r="B5" s="115">
        <v>25436</v>
      </c>
      <c r="C5" s="115" t="s">
        <v>125</v>
      </c>
      <c r="D5" s="67" t="s">
        <v>145</v>
      </c>
      <c r="E5" s="67" t="s">
        <v>145</v>
      </c>
      <c r="F5" s="67" t="s">
        <v>145</v>
      </c>
      <c r="G5" s="67" t="s">
        <v>145</v>
      </c>
      <c r="H5" s="67" t="s">
        <v>145</v>
      </c>
      <c r="I5" s="67" t="s">
        <v>145</v>
      </c>
      <c r="J5" s="85" t="s">
        <v>145</v>
      </c>
      <c r="K5" s="85" t="s">
        <v>145</v>
      </c>
      <c r="L5" s="85" t="s">
        <v>145</v>
      </c>
      <c r="M5" s="85" t="s">
        <v>145</v>
      </c>
      <c r="N5" s="85" t="s">
        <v>145</v>
      </c>
      <c r="O5" s="85" t="s">
        <v>145</v>
      </c>
    </row>
    <row r="6" spans="1:15" outlineLevel="2" x14ac:dyDescent="0.25">
      <c r="A6" s="115" t="s">
        <v>421</v>
      </c>
      <c r="B6" s="115">
        <v>25736</v>
      </c>
      <c r="C6" s="115" t="s">
        <v>124</v>
      </c>
      <c r="D6" s="67" t="s">
        <v>145</v>
      </c>
      <c r="E6" s="67" t="s">
        <v>145</v>
      </c>
      <c r="F6" s="67" t="s">
        <v>145</v>
      </c>
      <c r="G6" s="67" t="s">
        <v>145</v>
      </c>
      <c r="H6" s="67" t="s">
        <v>145</v>
      </c>
      <c r="I6" s="67" t="s">
        <v>145</v>
      </c>
      <c r="J6" s="85" t="s">
        <v>145</v>
      </c>
      <c r="K6" s="85" t="s">
        <v>145</v>
      </c>
      <c r="L6" s="85" t="s">
        <v>145</v>
      </c>
      <c r="M6" s="85" t="s">
        <v>145</v>
      </c>
      <c r="N6" s="85" t="s">
        <v>145</v>
      </c>
      <c r="O6" s="85" t="s">
        <v>145</v>
      </c>
    </row>
    <row r="7" spans="1:15" outlineLevel="2" x14ac:dyDescent="0.25">
      <c r="A7" s="115" t="s">
        <v>421</v>
      </c>
      <c r="B7" s="115">
        <v>25772</v>
      </c>
      <c r="C7" s="115" t="s">
        <v>123</v>
      </c>
      <c r="D7" s="67" t="s">
        <v>145</v>
      </c>
      <c r="E7" s="67" t="s">
        <v>145</v>
      </c>
      <c r="F7" s="67" t="s">
        <v>145</v>
      </c>
      <c r="G7" s="67" t="s">
        <v>145</v>
      </c>
      <c r="H7" s="67" t="s">
        <v>145</v>
      </c>
      <c r="I7" s="67" t="s">
        <v>145</v>
      </c>
      <c r="J7" s="85" t="s">
        <v>145</v>
      </c>
      <c r="K7" s="85" t="s">
        <v>145</v>
      </c>
      <c r="L7" s="85" t="s">
        <v>145</v>
      </c>
      <c r="M7" s="85" t="s">
        <v>145</v>
      </c>
      <c r="N7" s="85" t="s">
        <v>145</v>
      </c>
      <c r="O7" s="85" t="s">
        <v>145</v>
      </c>
    </row>
    <row r="8" spans="1:15" outlineLevel="2" x14ac:dyDescent="0.25">
      <c r="A8" s="115" t="s">
        <v>421</v>
      </c>
      <c r="B8" s="115">
        <v>25807</v>
      </c>
      <c r="C8" s="115" t="s">
        <v>122</v>
      </c>
      <c r="D8" s="67">
        <v>6</v>
      </c>
      <c r="E8" s="67">
        <v>5</v>
      </c>
      <c r="F8" s="67">
        <v>1</v>
      </c>
      <c r="G8" s="67">
        <v>6</v>
      </c>
      <c r="H8" s="67">
        <v>100</v>
      </c>
      <c r="I8" s="67">
        <v>500</v>
      </c>
      <c r="J8" s="85" t="s">
        <v>145</v>
      </c>
      <c r="K8" s="85" t="s">
        <v>145</v>
      </c>
      <c r="L8" s="85" t="s">
        <v>145</v>
      </c>
      <c r="M8" s="85" t="s">
        <v>145</v>
      </c>
      <c r="N8" s="85" t="s">
        <v>145</v>
      </c>
      <c r="O8" s="85" t="s">
        <v>145</v>
      </c>
    </row>
    <row r="9" spans="1:15" ht="15.75" outlineLevel="2" thickBot="1" x14ac:dyDescent="0.3">
      <c r="A9" s="118" t="s">
        <v>421</v>
      </c>
      <c r="B9" s="118">
        <v>25873</v>
      </c>
      <c r="C9" s="118" t="s">
        <v>121</v>
      </c>
      <c r="D9" s="119" t="s">
        <v>145</v>
      </c>
      <c r="E9" s="119" t="s">
        <v>145</v>
      </c>
      <c r="F9" s="119" t="s">
        <v>145</v>
      </c>
      <c r="G9" s="119" t="s">
        <v>145</v>
      </c>
      <c r="H9" s="119" t="s">
        <v>145</v>
      </c>
      <c r="I9" s="119" t="s">
        <v>145</v>
      </c>
      <c r="J9" s="120" t="s">
        <v>145</v>
      </c>
      <c r="K9" s="120" t="s">
        <v>145</v>
      </c>
      <c r="L9" s="120" t="s">
        <v>145</v>
      </c>
      <c r="M9" s="120" t="s">
        <v>145</v>
      </c>
      <c r="N9" s="120" t="s">
        <v>145</v>
      </c>
      <c r="O9" s="120" t="s">
        <v>145</v>
      </c>
    </row>
    <row r="10" spans="1:15" ht="15.75" outlineLevel="1" thickBot="1" x14ac:dyDescent="0.3">
      <c r="A10" s="248" t="s">
        <v>537</v>
      </c>
      <c r="B10" s="279"/>
      <c r="C10" s="279"/>
      <c r="D10" s="280">
        <f>SUBTOTAL(9,D3:D9)</f>
        <v>32</v>
      </c>
      <c r="E10" s="280">
        <f>SUBTOTAL(9,E3:E9)</f>
        <v>115</v>
      </c>
      <c r="F10" s="280">
        <f>SUBTOTAL(9,F3:F9)</f>
        <v>18</v>
      </c>
      <c r="G10" s="280">
        <f>SUBTOTAL(9,G3:G9)</f>
        <v>133</v>
      </c>
      <c r="H10" s="280"/>
      <c r="I10" s="280"/>
      <c r="J10" s="279">
        <f>SUBTOTAL(9,J3:J9)</f>
        <v>0</v>
      </c>
      <c r="K10" s="279">
        <f>SUBTOTAL(9,K3:K9)</f>
        <v>0</v>
      </c>
      <c r="L10" s="279">
        <f>SUBTOTAL(9,L3:L9)</f>
        <v>0</v>
      </c>
      <c r="M10" s="279">
        <f>SUBTOTAL(9,M3:M9)</f>
        <v>0</v>
      </c>
      <c r="N10" s="279"/>
      <c r="O10" s="397">
        <f>SUBTOTAL(9,O3:O9)</f>
        <v>0</v>
      </c>
    </row>
    <row r="11" spans="1:15" outlineLevel="2" x14ac:dyDescent="0.25">
      <c r="A11" s="394" t="s">
        <v>412</v>
      </c>
      <c r="B11" s="394">
        <v>25001</v>
      </c>
      <c r="C11" s="394" t="s">
        <v>120</v>
      </c>
      <c r="D11" s="68">
        <v>22</v>
      </c>
      <c r="E11" s="68">
        <v>9</v>
      </c>
      <c r="F11" s="68">
        <v>27</v>
      </c>
      <c r="G11" s="68">
        <v>36</v>
      </c>
      <c r="H11" s="68">
        <v>90</v>
      </c>
      <c r="I11" s="68">
        <v>810</v>
      </c>
      <c r="J11" s="333" t="s">
        <v>145</v>
      </c>
      <c r="K11" s="333" t="s">
        <v>145</v>
      </c>
      <c r="L11" s="333" t="s">
        <v>145</v>
      </c>
      <c r="M11" s="333" t="s">
        <v>145</v>
      </c>
      <c r="N11" s="333" t="s">
        <v>145</v>
      </c>
      <c r="O11" s="333" t="s">
        <v>145</v>
      </c>
    </row>
    <row r="12" spans="1:15" outlineLevel="2" x14ac:dyDescent="0.25">
      <c r="A12" s="115" t="s">
        <v>412</v>
      </c>
      <c r="B12" s="115">
        <v>25307</v>
      </c>
      <c r="C12" s="115" t="s">
        <v>119</v>
      </c>
      <c r="D12" s="67">
        <v>3</v>
      </c>
      <c r="E12" s="67">
        <v>3</v>
      </c>
      <c r="F12" s="67">
        <v>31</v>
      </c>
      <c r="G12" s="67">
        <v>34</v>
      </c>
      <c r="H12" s="67">
        <v>80</v>
      </c>
      <c r="I12" s="67">
        <v>240</v>
      </c>
      <c r="J12" s="85" t="s">
        <v>145</v>
      </c>
      <c r="K12" s="85" t="s">
        <v>145</v>
      </c>
      <c r="L12" s="85" t="s">
        <v>145</v>
      </c>
      <c r="M12" s="85" t="s">
        <v>145</v>
      </c>
      <c r="N12" s="85" t="s">
        <v>145</v>
      </c>
      <c r="O12" s="85" t="s">
        <v>145</v>
      </c>
    </row>
    <row r="13" spans="1:15" outlineLevel="2" x14ac:dyDescent="0.25">
      <c r="A13" s="115" t="s">
        <v>412</v>
      </c>
      <c r="B13" s="115">
        <v>25324</v>
      </c>
      <c r="C13" s="115" t="s">
        <v>118</v>
      </c>
      <c r="D13" s="67" t="s">
        <v>145</v>
      </c>
      <c r="E13" s="67" t="s">
        <v>145</v>
      </c>
      <c r="F13" s="67" t="s">
        <v>145</v>
      </c>
      <c r="G13" s="67" t="s">
        <v>145</v>
      </c>
      <c r="H13" s="67" t="s">
        <v>145</v>
      </c>
      <c r="I13" s="67" t="s">
        <v>145</v>
      </c>
      <c r="J13" s="85" t="s">
        <v>145</v>
      </c>
      <c r="K13" s="85" t="s">
        <v>145</v>
      </c>
      <c r="L13" s="85" t="s">
        <v>145</v>
      </c>
      <c r="M13" s="85" t="s">
        <v>145</v>
      </c>
      <c r="N13" s="85" t="s">
        <v>145</v>
      </c>
      <c r="O13" s="85" t="s">
        <v>145</v>
      </c>
    </row>
    <row r="14" spans="1:15" outlineLevel="2" x14ac:dyDescent="0.25">
      <c r="A14" s="115" t="s">
        <v>412</v>
      </c>
      <c r="B14" s="115">
        <v>25368</v>
      </c>
      <c r="C14" s="115" t="s">
        <v>117</v>
      </c>
      <c r="D14" s="67">
        <v>17</v>
      </c>
      <c r="E14" s="67">
        <v>15</v>
      </c>
      <c r="F14" s="67" t="s">
        <v>145</v>
      </c>
      <c r="G14" s="67">
        <v>15</v>
      </c>
      <c r="H14" s="67">
        <v>80</v>
      </c>
      <c r="I14" s="67">
        <v>1200</v>
      </c>
      <c r="J14" s="85" t="s">
        <v>145</v>
      </c>
      <c r="K14" s="85" t="s">
        <v>145</v>
      </c>
      <c r="L14" s="85" t="s">
        <v>145</v>
      </c>
      <c r="M14" s="85" t="s">
        <v>145</v>
      </c>
      <c r="N14" s="85" t="s">
        <v>145</v>
      </c>
      <c r="O14" s="85" t="s">
        <v>145</v>
      </c>
    </row>
    <row r="15" spans="1:15" outlineLevel="2" x14ac:dyDescent="0.25">
      <c r="A15" s="115" t="s">
        <v>412</v>
      </c>
      <c r="B15" s="115">
        <v>25483</v>
      </c>
      <c r="C15" s="115" t="s">
        <v>116</v>
      </c>
      <c r="D15" s="67">
        <v>1</v>
      </c>
      <c r="E15" s="67">
        <v>4</v>
      </c>
      <c r="F15" s="67">
        <v>1</v>
      </c>
      <c r="G15" s="67">
        <v>5</v>
      </c>
      <c r="H15" s="67">
        <v>7</v>
      </c>
      <c r="I15" s="67">
        <v>28</v>
      </c>
      <c r="J15" s="85" t="s">
        <v>145</v>
      </c>
      <c r="K15" s="85" t="s">
        <v>145</v>
      </c>
      <c r="L15" s="85" t="s">
        <v>145</v>
      </c>
      <c r="M15" s="85" t="s">
        <v>145</v>
      </c>
      <c r="N15" s="85" t="s">
        <v>145</v>
      </c>
      <c r="O15" s="85" t="s">
        <v>145</v>
      </c>
    </row>
    <row r="16" spans="1:15" outlineLevel="2" x14ac:dyDescent="0.25">
      <c r="A16" s="115" t="s">
        <v>412</v>
      </c>
      <c r="B16" s="115">
        <v>25488</v>
      </c>
      <c r="C16" s="115" t="s">
        <v>115</v>
      </c>
      <c r="D16" s="67">
        <v>17</v>
      </c>
      <c r="E16" s="67">
        <v>21</v>
      </c>
      <c r="F16" s="67" t="s">
        <v>145</v>
      </c>
      <c r="G16" s="67">
        <v>21</v>
      </c>
      <c r="H16" s="67">
        <v>160</v>
      </c>
      <c r="I16" s="67">
        <v>3360</v>
      </c>
      <c r="J16" s="85" t="s">
        <v>145</v>
      </c>
      <c r="K16" s="85" t="s">
        <v>145</v>
      </c>
      <c r="L16" s="85" t="s">
        <v>145</v>
      </c>
      <c r="M16" s="85" t="s">
        <v>145</v>
      </c>
      <c r="N16" s="85" t="s">
        <v>145</v>
      </c>
      <c r="O16" s="85" t="s">
        <v>145</v>
      </c>
    </row>
    <row r="17" spans="1:15" outlineLevel="2" x14ac:dyDescent="0.25">
      <c r="A17" s="115" t="s">
        <v>412</v>
      </c>
      <c r="B17" s="115">
        <v>25612</v>
      </c>
      <c r="C17" s="115" t="s">
        <v>114</v>
      </c>
      <c r="D17" s="67">
        <v>1</v>
      </c>
      <c r="E17" s="67">
        <v>3</v>
      </c>
      <c r="F17" s="67" t="s">
        <v>145</v>
      </c>
      <c r="G17" s="67">
        <v>3</v>
      </c>
      <c r="H17" s="67">
        <v>3000</v>
      </c>
      <c r="I17" s="67">
        <v>9000</v>
      </c>
      <c r="J17" s="85" t="s">
        <v>145</v>
      </c>
      <c r="K17" s="85" t="s">
        <v>145</v>
      </c>
      <c r="L17" s="85" t="s">
        <v>145</v>
      </c>
      <c r="M17" s="85" t="s">
        <v>145</v>
      </c>
      <c r="N17" s="85" t="s">
        <v>145</v>
      </c>
      <c r="O17" s="85" t="s">
        <v>145</v>
      </c>
    </row>
    <row r="18" spans="1:15" ht="15.75" outlineLevel="2" thickBot="1" x14ac:dyDescent="0.3">
      <c r="A18" s="118" t="s">
        <v>412</v>
      </c>
      <c r="B18" s="118">
        <v>25815</v>
      </c>
      <c r="C18" s="118" t="s">
        <v>113</v>
      </c>
      <c r="D18" s="119">
        <v>18</v>
      </c>
      <c r="E18" s="119">
        <v>52</v>
      </c>
      <c r="F18" s="119">
        <v>11</v>
      </c>
      <c r="G18" s="119">
        <v>63</v>
      </c>
      <c r="H18" s="119">
        <v>150</v>
      </c>
      <c r="I18" s="119">
        <v>7800</v>
      </c>
      <c r="J18" s="120" t="s">
        <v>145</v>
      </c>
      <c r="K18" s="120" t="s">
        <v>145</v>
      </c>
      <c r="L18" s="120" t="s">
        <v>145</v>
      </c>
      <c r="M18" s="120" t="s">
        <v>145</v>
      </c>
      <c r="N18" s="120" t="s">
        <v>145</v>
      </c>
      <c r="O18" s="120" t="s">
        <v>145</v>
      </c>
    </row>
    <row r="19" spans="1:15" ht="15.75" outlineLevel="1" thickBot="1" x14ac:dyDescent="0.3">
      <c r="A19" s="248" t="s">
        <v>538</v>
      </c>
      <c r="B19" s="279"/>
      <c r="C19" s="279"/>
      <c r="D19" s="280">
        <f>SUBTOTAL(9,D11:D18)</f>
        <v>79</v>
      </c>
      <c r="E19" s="280">
        <f>SUBTOTAL(9,E11:E18)</f>
        <v>107</v>
      </c>
      <c r="F19" s="280">
        <f>SUBTOTAL(9,F11:F18)</f>
        <v>70</v>
      </c>
      <c r="G19" s="280">
        <f>SUBTOTAL(9,G11:G18)</f>
        <v>177</v>
      </c>
      <c r="H19" s="280"/>
      <c r="I19" s="280"/>
      <c r="J19" s="279">
        <f>SUBTOTAL(9,J11:J18)</f>
        <v>0</v>
      </c>
      <c r="K19" s="279">
        <f>SUBTOTAL(9,K11:K18)</f>
        <v>0</v>
      </c>
      <c r="L19" s="279">
        <f>SUBTOTAL(9,L11:L18)</f>
        <v>0</v>
      </c>
      <c r="M19" s="279">
        <f>SUBTOTAL(9,M11:M18)</f>
        <v>0</v>
      </c>
      <c r="N19" s="279"/>
      <c r="O19" s="397">
        <f>SUBTOTAL(9,O11:O18)</f>
        <v>0</v>
      </c>
    </row>
    <row r="20" spans="1:15" outlineLevel="2" x14ac:dyDescent="0.25">
      <c r="A20" s="394" t="s">
        <v>419</v>
      </c>
      <c r="B20" s="394">
        <v>25148</v>
      </c>
      <c r="C20" s="394" t="s">
        <v>112</v>
      </c>
      <c r="D20" s="68">
        <v>50</v>
      </c>
      <c r="E20" s="68">
        <v>50</v>
      </c>
      <c r="F20" s="68">
        <v>5588</v>
      </c>
      <c r="G20" s="68">
        <v>5638</v>
      </c>
      <c r="H20" s="68">
        <v>48</v>
      </c>
      <c r="I20" s="68">
        <v>2400</v>
      </c>
      <c r="J20" s="333" t="s">
        <v>145</v>
      </c>
      <c r="K20" s="333" t="s">
        <v>145</v>
      </c>
      <c r="L20" s="333" t="s">
        <v>145</v>
      </c>
      <c r="M20" s="333" t="s">
        <v>145</v>
      </c>
      <c r="N20" s="333" t="s">
        <v>145</v>
      </c>
      <c r="O20" s="333" t="s">
        <v>145</v>
      </c>
    </row>
    <row r="21" spans="1:15" outlineLevel="2" x14ac:dyDescent="0.25">
      <c r="A21" s="115" t="s">
        <v>419</v>
      </c>
      <c r="B21" s="115">
        <v>25320</v>
      </c>
      <c r="C21" s="115" t="s">
        <v>111</v>
      </c>
      <c r="D21" s="67">
        <v>1200</v>
      </c>
      <c r="E21" s="67">
        <v>2400</v>
      </c>
      <c r="F21" s="67">
        <v>100</v>
      </c>
      <c r="G21" s="67">
        <v>2500</v>
      </c>
      <c r="H21" s="67">
        <v>40</v>
      </c>
      <c r="I21" s="67">
        <v>96000</v>
      </c>
      <c r="J21" s="85" t="s">
        <v>145</v>
      </c>
      <c r="K21" s="85" t="s">
        <v>145</v>
      </c>
      <c r="L21" s="85" t="s">
        <v>145</v>
      </c>
      <c r="M21" s="85" t="s">
        <v>145</v>
      </c>
      <c r="N21" s="85" t="s">
        <v>145</v>
      </c>
      <c r="O21" s="85" t="s">
        <v>145</v>
      </c>
    </row>
    <row r="22" spans="1:15" ht="15.75" outlineLevel="2" thickBot="1" x14ac:dyDescent="0.3">
      <c r="A22" s="118" t="s">
        <v>419</v>
      </c>
      <c r="B22" s="118">
        <v>25572</v>
      </c>
      <c r="C22" s="118" t="s">
        <v>110</v>
      </c>
      <c r="D22" s="119">
        <v>10</v>
      </c>
      <c r="E22" s="119">
        <v>15</v>
      </c>
      <c r="F22" s="119">
        <v>13</v>
      </c>
      <c r="G22" s="119">
        <v>28</v>
      </c>
      <c r="H22" s="119">
        <v>350</v>
      </c>
      <c r="I22" s="119">
        <v>5250</v>
      </c>
      <c r="J22" s="120" t="s">
        <v>145</v>
      </c>
      <c r="K22" s="120" t="s">
        <v>145</v>
      </c>
      <c r="L22" s="120" t="s">
        <v>145</v>
      </c>
      <c r="M22" s="120" t="s">
        <v>145</v>
      </c>
      <c r="N22" s="120" t="s">
        <v>145</v>
      </c>
      <c r="O22" s="120" t="s">
        <v>145</v>
      </c>
    </row>
    <row r="23" spans="1:15" ht="15.75" outlineLevel="1" thickBot="1" x14ac:dyDescent="0.3">
      <c r="A23" s="248" t="s">
        <v>539</v>
      </c>
      <c r="B23" s="279"/>
      <c r="C23" s="279"/>
      <c r="D23" s="280">
        <f>SUBTOTAL(9,D20:D22)</f>
        <v>1260</v>
      </c>
      <c r="E23" s="280">
        <f>SUBTOTAL(9,E20:E22)</f>
        <v>2465</v>
      </c>
      <c r="F23" s="280">
        <f>SUBTOTAL(9,F20:F22)</f>
        <v>5701</v>
      </c>
      <c r="G23" s="280">
        <f>SUBTOTAL(9,G20:G22)</f>
        <v>8166</v>
      </c>
      <c r="H23" s="280"/>
      <c r="I23" s="280"/>
      <c r="J23" s="279">
        <f>SUBTOTAL(9,J20:J22)</f>
        <v>0</v>
      </c>
      <c r="K23" s="279">
        <f>SUBTOTAL(9,K20:K22)</f>
        <v>0</v>
      </c>
      <c r="L23" s="279">
        <f>SUBTOTAL(9,L20:L22)</f>
        <v>0</v>
      </c>
      <c r="M23" s="279">
        <f>SUBTOTAL(9,M20:M22)</f>
        <v>0</v>
      </c>
      <c r="N23" s="279"/>
      <c r="O23" s="397">
        <f>SUBTOTAL(9,O20:O22)</f>
        <v>0</v>
      </c>
    </row>
    <row r="24" spans="1:15" outlineLevel="2" x14ac:dyDescent="0.25">
      <c r="A24" s="394" t="s">
        <v>413</v>
      </c>
      <c r="B24" s="394">
        <v>25019</v>
      </c>
      <c r="C24" s="394" t="s">
        <v>109</v>
      </c>
      <c r="D24" s="68">
        <v>25</v>
      </c>
      <c r="E24" s="68">
        <v>12</v>
      </c>
      <c r="F24" s="68">
        <v>13</v>
      </c>
      <c r="G24" s="68">
        <v>25</v>
      </c>
      <c r="H24" s="68">
        <v>64</v>
      </c>
      <c r="I24" s="68">
        <v>768</v>
      </c>
      <c r="J24" s="333" t="s">
        <v>145</v>
      </c>
      <c r="K24" s="333" t="s">
        <v>145</v>
      </c>
      <c r="L24" s="333" t="s">
        <v>145</v>
      </c>
      <c r="M24" s="333" t="s">
        <v>145</v>
      </c>
      <c r="N24" s="333" t="s">
        <v>145</v>
      </c>
      <c r="O24" s="333" t="s">
        <v>145</v>
      </c>
    </row>
    <row r="25" spans="1:15" outlineLevel="2" x14ac:dyDescent="0.25">
      <c r="A25" s="115" t="s">
        <v>413</v>
      </c>
      <c r="B25" s="115">
        <v>25398</v>
      </c>
      <c r="C25" s="115" t="s">
        <v>108</v>
      </c>
      <c r="D25" s="67">
        <v>50</v>
      </c>
      <c r="E25" s="67">
        <v>100</v>
      </c>
      <c r="F25" s="67">
        <v>30</v>
      </c>
      <c r="G25" s="67">
        <v>130</v>
      </c>
      <c r="H25" s="67">
        <v>32</v>
      </c>
      <c r="I25" s="67">
        <v>3200</v>
      </c>
      <c r="J25" s="85" t="s">
        <v>145</v>
      </c>
      <c r="K25" s="85" t="s">
        <v>145</v>
      </c>
      <c r="L25" s="85" t="s">
        <v>145</v>
      </c>
      <c r="M25" s="85" t="s">
        <v>145</v>
      </c>
      <c r="N25" s="85" t="s">
        <v>145</v>
      </c>
      <c r="O25" s="85" t="s">
        <v>145</v>
      </c>
    </row>
    <row r="26" spans="1:15" outlineLevel="2" x14ac:dyDescent="0.25">
      <c r="A26" s="115" t="s">
        <v>413</v>
      </c>
      <c r="B26" s="115">
        <v>25402</v>
      </c>
      <c r="C26" s="115" t="s">
        <v>107</v>
      </c>
      <c r="D26" s="67">
        <v>80</v>
      </c>
      <c r="E26" s="67">
        <v>60</v>
      </c>
      <c r="F26" s="67">
        <v>15</v>
      </c>
      <c r="G26" s="67">
        <v>75</v>
      </c>
      <c r="H26" s="67">
        <v>160</v>
      </c>
      <c r="I26" s="67">
        <v>9600</v>
      </c>
      <c r="J26" s="85" t="s">
        <v>145</v>
      </c>
      <c r="K26" s="85" t="s">
        <v>145</v>
      </c>
      <c r="L26" s="85" t="s">
        <v>145</v>
      </c>
      <c r="M26" s="85" t="s">
        <v>145</v>
      </c>
      <c r="N26" s="85" t="s">
        <v>145</v>
      </c>
      <c r="O26" s="85" t="s">
        <v>145</v>
      </c>
    </row>
    <row r="27" spans="1:15" outlineLevel="2" x14ac:dyDescent="0.25">
      <c r="A27" s="115" t="s">
        <v>413</v>
      </c>
      <c r="B27" s="115">
        <v>25489</v>
      </c>
      <c r="C27" s="115" t="s">
        <v>106</v>
      </c>
      <c r="D27" s="67">
        <v>10</v>
      </c>
      <c r="E27" s="67">
        <v>30</v>
      </c>
      <c r="F27" s="67">
        <v>10</v>
      </c>
      <c r="G27" s="67">
        <v>40</v>
      </c>
      <c r="H27" s="67">
        <v>50</v>
      </c>
      <c r="I27" s="67">
        <v>1500</v>
      </c>
      <c r="J27" s="85" t="s">
        <v>145</v>
      </c>
      <c r="K27" s="85" t="s">
        <v>145</v>
      </c>
      <c r="L27" s="85" t="s">
        <v>145</v>
      </c>
      <c r="M27" s="85" t="s">
        <v>145</v>
      </c>
      <c r="N27" s="85" t="s">
        <v>145</v>
      </c>
      <c r="O27" s="85" t="s">
        <v>145</v>
      </c>
    </row>
    <row r="28" spans="1:15" outlineLevel="2" x14ac:dyDescent="0.25">
      <c r="A28" s="115" t="s">
        <v>413</v>
      </c>
      <c r="B28" s="115">
        <v>25491</v>
      </c>
      <c r="C28" s="115" t="s">
        <v>105</v>
      </c>
      <c r="D28" s="67">
        <v>60</v>
      </c>
      <c r="E28" s="67">
        <v>33</v>
      </c>
      <c r="F28" s="67">
        <v>27</v>
      </c>
      <c r="G28" s="67">
        <v>60</v>
      </c>
      <c r="H28" s="67">
        <v>60</v>
      </c>
      <c r="I28" s="67">
        <v>1980</v>
      </c>
      <c r="J28" s="85" t="s">
        <v>145</v>
      </c>
      <c r="K28" s="85" t="s">
        <v>145</v>
      </c>
      <c r="L28" s="85" t="s">
        <v>145</v>
      </c>
      <c r="M28" s="85" t="s">
        <v>145</v>
      </c>
      <c r="N28" s="85" t="s">
        <v>145</v>
      </c>
      <c r="O28" s="85" t="s">
        <v>145</v>
      </c>
    </row>
    <row r="29" spans="1:15" outlineLevel="2" x14ac:dyDescent="0.25">
      <c r="A29" s="115" t="s">
        <v>413</v>
      </c>
      <c r="B29" s="115">
        <v>25592</v>
      </c>
      <c r="C29" s="115" t="s">
        <v>104</v>
      </c>
      <c r="D29" s="67">
        <v>25</v>
      </c>
      <c r="E29" s="67">
        <v>65</v>
      </c>
      <c r="F29" s="67" t="s">
        <v>145</v>
      </c>
      <c r="G29" s="67">
        <v>65</v>
      </c>
      <c r="H29" s="67">
        <v>40</v>
      </c>
      <c r="I29" s="67">
        <v>2600</v>
      </c>
      <c r="J29" s="85" t="s">
        <v>145</v>
      </c>
      <c r="K29" s="85" t="s">
        <v>145</v>
      </c>
      <c r="L29" s="85" t="s">
        <v>145</v>
      </c>
      <c r="M29" s="85" t="s">
        <v>145</v>
      </c>
      <c r="N29" s="85" t="s">
        <v>145</v>
      </c>
      <c r="O29" s="85" t="s">
        <v>145</v>
      </c>
    </row>
    <row r="30" spans="1:15" outlineLevel="2" x14ac:dyDescent="0.25">
      <c r="A30" s="115" t="s">
        <v>413</v>
      </c>
      <c r="B30" s="115">
        <v>25658</v>
      </c>
      <c r="C30" s="115" t="s">
        <v>103</v>
      </c>
      <c r="D30" s="67">
        <v>108</v>
      </c>
      <c r="E30" s="67">
        <v>112</v>
      </c>
      <c r="F30" s="67">
        <v>45</v>
      </c>
      <c r="G30" s="67">
        <v>157</v>
      </c>
      <c r="H30" s="67">
        <v>84</v>
      </c>
      <c r="I30" s="67">
        <v>9408</v>
      </c>
      <c r="J30" s="85" t="s">
        <v>145</v>
      </c>
      <c r="K30" s="85" t="s">
        <v>145</v>
      </c>
      <c r="L30" s="85" t="s">
        <v>145</v>
      </c>
      <c r="M30" s="85" t="s">
        <v>145</v>
      </c>
      <c r="N30" s="85" t="s">
        <v>145</v>
      </c>
      <c r="O30" s="85" t="s">
        <v>145</v>
      </c>
    </row>
    <row r="31" spans="1:15" outlineLevel="2" x14ac:dyDescent="0.25">
      <c r="A31" s="115" t="s">
        <v>413</v>
      </c>
      <c r="B31" s="115">
        <v>25718</v>
      </c>
      <c r="C31" s="115" t="s">
        <v>102</v>
      </c>
      <c r="D31" s="67">
        <v>20</v>
      </c>
      <c r="E31" s="67">
        <v>44</v>
      </c>
      <c r="F31" s="67" t="s">
        <v>145</v>
      </c>
      <c r="G31" s="67">
        <v>44</v>
      </c>
      <c r="H31" s="67">
        <v>45</v>
      </c>
      <c r="I31" s="67">
        <v>1980</v>
      </c>
      <c r="J31" s="85" t="s">
        <v>145</v>
      </c>
      <c r="K31" s="85" t="s">
        <v>145</v>
      </c>
      <c r="L31" s="85" t="s">
        <v>145</v>
      </c>
      <c r="M31" s="85" t="s">
        <v>145</v>
      </c>
      <c r="N31" s="85" t="s">
        <v>145</v>
      </c>
      <c r="O31" s="85" t="s">
        <v>145</v>
      </c>
    </row>
    <row r="32" spans="1:15" outlineLevel="2" x14ac:dyDescent="0.25">
      <c r="A32" s="115" t="s">
        <v>413</v>
      </c>
      <c r="B32" s="115">
        <v>25777</v>
      </c>
      <c r="C32" s="115" t="s">
        <v>20</v>
      </c>
      <c r="D32" s="67">
        <v>240</v>
      </c>
      <c r="E32" s="67">
        <v>140</v>
      </c>
      <c r="F32" s="67">
        <v>100</v>
      </c>
      <c r="G32" s="67">
        <v>240</v>
      </c>
      <c r="H32" s="67">
        <v>40</v>
      </c>
      <c r="I32" s="67">
        <v>5600</v>
      </c>
      <c r="J32" s="85" t="s">
        <v>145</v>
      </c>
      <c r="K32" s="85" t="s">
        <v>145</v>
      </c>
      <c r="L32" s="85" t="s">
        <v>145</v>
      </c>
      <c r="M32" s="85" t="s">
        <v>145</v>
      </c>
      <c r="N32" s="85" t="s">
        <v>145</v>
      </c>
      <c r="O32" s="85" t="s">
        <v>145</v>
      </c>
    </row>
    <row r="33" spans="1:15" outlineLevel="2" x14ac:dyDescent="0.25">
      <c r="A33" s="115" t="s">
        <v>413</v>
      </c>
      <c r="B33" s="115">
        <v>25851</v>
      </c>
      <c r="C33" s="115" t="s">
        <v>101</v>
      </c>
      <c r="D33" s="67">
        <v>31</v>
      </c>
      <c r="E33" s="67">
        <v>26</v>
      </c>
      <c r="F33" s="67">
        <v>6</v>
      </c>
      <c r="G33" s="67">
        <v>32</v>
      </c>
      <c r="H33" s="67">
        <v>60</v>
      </c>
      <c r="I33" s="67">
        <v>1560</v>
      </c>
      <c r="J33" s="85" t="s">
        <v>145</v>
      </c>
      <c r="K33" s="85" t="s">
        <v>145</v>
      </c>
      <c r="L33" s="85" t="s">
        <v>145</v>
      </c>
      <c r="M33" s="85" t="s">
        <v>145</v>
      </c>
      <c r="N33" s="85" t="s">
        <v>145</v>
      </c>
      <c r="O33" s="85" t="s">
        <v>145</v>
      </c>
    </row>
    <row r="34" spans="1:15" outlineLevel="2" x14ac:dyDescent="0.25">
      <c r="A34" s="115" t="s">
        <v>413</v>
      </c>
      <c r="B34" s="116" t="s">
        <v>424</v>
      </c>
      <c r="C34" s="115" t="s">
        <v>100</v>
      </c>
      <c r="D34" s="67">
        <v>125</v>
      </c>
      <c r="E34" s="67">
        <v>125</v>
      </c>
      <c r="F34" s="67">
        <v>10</v>
      </c>
      <c r="G34" s="67">
        <v>135</v>
      </c>
      <c r="H34" s="67">
        <v>25</v>
      </c>
      <c r="I34" s="67">
        <v>3125</v>
      </c>
      <c r="J34" s="85" t="s">
        <v>145</v>
      </c>
      <c r="K34" s="85" t="s">
        <v>145</v>
      </c>
      <c r="L34" s="85" t="s">
        <v>145</v>
      </c>
      <c r="M34" s="85" t="s">
        <v>145</v>
      </c>
      <c r="N34" s="85" t="s">
        <v>145</v>
      </c>
      <c r="O34" s="85" t="s">
        <v>145</v>
      </c>
    </row>
    <row r="35" spans="1:15" ht="15.75" outlineLevel="2" thickBot="1" x14ac:dyDescent="0.3">
      <c r="A35" s="118" t="s">
        <v>413</v>
      </c>
      <c r="B35" s="118">
        <v>25875</v>
      </c>
      <c r="C35" s="118" t="s">
        <v>99</v>
      </c>
      <c r="D35" s="119">
        <v>310</v>
      </c>
      <c r="E35" s="119">
        <v>205</v>
      </c>
      <c r="F35" s="119">
        <v>51</v>
      </c>
      <c r="G35" s="119">
        <v>256</v>
      </c>
      <c r="H35" s="119">
        <v>30</v>
      </c>
      <c r="I35" s="119">
        <v>6150</v>
      </c>
      <c r="J35" s="120" t="s">
        <v>145</v>
      </c>
      <c r="K35" s="120" t="s">
        <v>145</v>
      </c>
      <c r="L35" s="120" t="s">
        <v>145</v>
      </c>
      <c r="M35" s="120" t="s">
        <v>145</v>
      </c>
      <c r="N35" s="120" t="s">
        <v>145</v>
      </c>
      <c r="O35" s="120" t="s">
        <v>145</v>
      </c>
    </row>
    <row r="36" spans="1:15" ht="15.75" outlineLevel="1" thickBot="1" x14ac:dyDescent="0.3">
      <c r="A36" s="248" t="s">
        <v>540</v>
      </c>
      <c r="B36" s="279"/>
      <c r="C36" s="279"/>
      <c r="D36" s="280">
        <f>SUBTOTAL(9,D24:D35)</f>
        <v>1084</v>
      </c>
      <c r="E36" s="280">
        <f>SUBTOTAL(9,E24:E35)</f>
        <v>952</v>
      </c>
      <c r="F36" s="280">
        <f>SUBTOTAL(9,F24:F35)</f>
        <v>307</v>
      </c>
      <c r="G36" s="280">
        <f>SUBTOTAL(9,G24:G35)</f>
        <v>1259</v>
      </c>
      <c r="H36" s="280"/>
      <c r="I36" s="280"/>
      <c r="J36" s="279">
        <f>SUBTOTAL(9,J24:J35)</f>
        <v>0</v>
      </c>
      <c r="K36" s="279">
        <f>SUBTOTAL(9,K24:K35)</f>
        <v>0</v>
      </c>
      <c r="L36" s="279">
        <f>SUBTOTAL(9,L24:L35)</f>
        <v>0</v>
      </c>
      <c r="M36" s="279">
        <f>SUBTOTAL(9,M24:M35)</f>
        <v>0</v>
      </c>
      <c r="N36" s="279"/>
      <c r="O36" s="397">
        <f>SUBTOTAL(9,O24:O35)</f>
        <v>0</v>
      </c>
    </row>
    <row r="37" spans="1:15" outlineLevel="2" x14ac:dyDescent="0.25">
      <c r="A37" s="394" t="s">
        <v>423</v>
      </c>
      <c r="B37" s="394">
        <v>25293</v>
      </c>
      <c r="C37" s="394" t="s">
        <v>19</v>
      </c>
      <c r="D37" s="68" t="s">
        <v>145</v>
      </c>
      <c r="E37" s="68" t="s">
        <v>145</v>
      </c>
      <c r="F37" s="68" t="s">
        <v>145</v>
      </c>
      <c r="G37" s="68" t="s">
        <v>145</v>
      </c>
      <c r="H37" s="68" t="s">
        <v>145</v>
      </c>
      <c r="I37" s="68" t="s">
        <v>145</v>
      </c>
      <c r="J37" s="333" t="s">
        <v>145</v>
      </c>
      <c r="K37" s="333" t="s">
        <v>145</v>
      </c>
      <c r="L37" s="333" t="s">
        <v>145</v>
      </c>
      <c r="M37" s="333" t="s">
        <v>145</v>
      </c>
      <c r="N37" s="333" t="s">
        <v>145</v>
      </c>
      <c r="O37" s="333" t="s">
        <v>145</v>
      </c>
    </row>
    <row r="38" spans="1:15" outlineLevel="2" x14ac:dyDescent="0.25">
      <c r="A38" s="115" t="s">
        <v>423</v>
      </c>
      <c r="B38" s="115">
        <v>25297</v>
      </c>
      <c r="C38" s="115" t="s">
        <v>18</v>
      </c>
      <c r="D38" s="67">
        <v>5</v>
      </c>
      <c r="E38" s="67">
        <v>26</v>
      </c>
      <c r="F38" s="67">
        <v>5</v>
      </c>
      <c r="G38" s="67">
        <v>31</v>
      </c>
      <c r="H38" s="67">
        <v>12</v>
      </c>
      <c r="I38" s="67">
        <v>312</v>
      </c>
      <c r="J38" s="85" t="s">
        <v>145</v>
      </c>
      <c r="K38" s="85" t="s">
        <v>145</v>
      </c>
      <c r="L38" s="85" t="s">
        <v>145</v>
      </c>
      <c r="M38" s="85" t="s">
        <v>145</v>
      </c>
      <c r="N38" s="85" t="s">
        <v>145</v>
      </c>
      <c r="O38" s="85" t="s">
        <v>145</v>
      </c>
    </row>
    <row r="39" spans="1:15" outlineLevel="2" x14ac:dyDescent="0.25">
      <c r="A39" s="115" t="s">
        <v>423</v>
      </c>
      <c r="B39" s="115">
        <v>25299</v>
      </c>
      <c r="C39" s="115" t="s">
        <v>98</v>
      </c>
      <c r="D39" s="67">
        <v>4</v>
      </c>
      <c r="E39" s="67">
        <v>6</v>
      </c>
      <c r="F39" s="67">
        <v>2</v>
      </c>
      <c r="G39" s="67">
        <v>8</v>
      </c>
      <c r="H39" s="67">
        <v>10</v>
      </c>
      <c r="I39" s="67">
        <v>60</v>
      </c>
      <c r="J39" s="85" t="s">
        <v>145</v>
      </c>
      <c r="K39" s="85" t="s">
        <v>145</v>
      </c>
      <c r="L39" s="85" t="s">
        <v>145</v>
      </c>
      <c r="M39" s="85" t="s">
        <v>145</v>
      </c>
      <c r="N39" s="85" t="s">
        <v>145</v>
      </c>
      <c r="O39" s="85" t="s">
        <v>145</v>
      </c>
    </row>
    <row r="40" spans="1:15" outlineLevel="2" x14ac:dyDescent="0.25">
      <c r="A40" s="115" t="s">
        <v>423</v>
      </c>
      <c r="B40" s="115">
        <v>25322</v>
      </c>
      <c r="C40" s="115" t="s">
        <v>97</v>
      </c>
      <c r="D40" s="67">
        <v>5</v>
      </c>
      <c r="E40" s="67">
        <v>135</v>
      </c>
      <c r="F40" s="67">
        <v>42</v>
      </c>
      <c r="G40" s="67">
        <v>177</v>
      </c>
      <c r="H40" s="67">
        <v>12</v>
      </c>
      <c r="I40" s="67">
        <v>1620</v>
      </c>
      <c r="J40" s="85" t="s">
        <v>145</v>
      </c>
      <c r="K40" s="85" t="s">
        <v>145</v>
      </c>
      <c r="L40" s="85" t="s">
        <v>145</v>
      </c>
      <c r="M40" s="85" t="s">
        <v>145</v>
      </c>
      <c r="N40" s="85" t="s">
        <v>145</v>
      </c>
      <c r="O40" s="85" t="s">
        <v>145</v>
      </c>
    </row>
    <row r="41" spans="1:15" outlineLevel="2" x14ac:dyDescent="0.25">
      <c r="A41" s="115" t="s">
        <v>423</v>
      </c>
      <c r="B41" s="115">
        <v>25326</v>
      </c>
      <c r="C41" s="115" t="s">
        <v>96</v>
      </c>
      <c r="D41" s="67">
        <v>1</v>
      </c>
      <c r="E41" s="67">
        <v>25</v>
      </c>
      <c r="F41" s="67">
        <v>5</v>
      </c>
      <c r="G41" s="67">
        <v>30</v>
      </c>
      <c r="H41" s="67">
        <v>600</v>
      </c>
      <c r="I41" s="67">
        <v>15000</v>
      </c>
      <c r="J41" s="85" t="s">
        <v>145</v>
      </c>
      <c r="K41" s="85" t="s">
        <v>145</v>
      </c>
      <c r="L41" s="85" t="s">
        <v>145</v>
      </c>
      <c r="M41" s="85" t="s">
        <v>145</v>
      </c>
      <c r="N41" s="85" t="s">
        <v>145</v>
      </c>
      <c r="O41" s="85" t="s">
        <v>145</v>
      </c>
    </row>
    <row r="42" spans="1:15" outlineLevel="2" x14ac:dyDescent="0.25">
      <c r="A42" s="115" t="s">
        <v>423</v>
      </c>
      <c r="B42" s="115">
        <v>25372</v>
      </c>
      <c r="C42" s="115" t="s">
        <v>95</v>
      </c>
      <c r="D42" s="67">
        <v>6</v>
      </c>
      <c r="E42" s="67">
        <v>16</v>
      </c>
      <c r="F42" s="67">
        <v>12</v>
      </c>
      <c r="G42" s="67">
        <v>28</v>
      </c>
      <c r="H42" s="67">
        <v>12</v>
      </c>
      <c r="I42" s="67">
        <v>192</v>
      </c>
      <c r="J42" s="85" t="s">
        <v>145</v>
      </c>
      <c r="K42" s="85" t="s">
        <v>145</v>
      </c>
      <c r="L42" s="85" t="s">
        <v>145</v>
      </c>
      <c r="M42" s="85" t="s">
        <v>145</v>
      </c>
      <c r="N42" s="85" t="s">
        <v>145</v>
      </c>
      <c r="O42" s="85" t="s">
        <v>145</v>
      </c>
    </row>
    <row r="43" spans="1:15" outlineLevel="2" x14ac:dyDescent="0.25">
      <c r="A43" s="115" t="s">
        <v>423</v>
      </c>
      <c r="B43" s="115">
        <v>25377</v>
      </c>
      <c r="C43" s="115" t="s">
        <v>94</v>
      </c>
      <c r="D43" s="67" t="s">
        <v>145</v>
      </c>
      <c r="E43" s="67" t="s">
        <v>145</v>
      </c>
      <c r="F43" s="67" t="s">
        <v>145</v>
      </c>
      <c r="G43" s="67" t="s">
        <v>145</v>
      </c>
      <c r="H43" s="67" t="s">
        <v>145</v>
      </c>
      <c r="I43" s="67" t="s">
        <v>145</v>
      </c>
      <c r="J43" s="85" t="s">
        <v>145</v>
      </c>
      <c r="K43" s="85" t="s">
        <v>145</v>
      </c>
      <c r="L43" s="85" t="s">
        <v>145</v>
      </c>
      <c r="M43" s="85" t="s">
        <v>145</v>
      </c>
      <c r="N43" s="85" t="s">
        <v>145</v>
      </c>
      <c r="O43" s="85" t="s">
        <v>145</v>
      </c>
    </row>
    <row r="44" spans="1:15" ht="15.75" outlineLevel="2" thickBot="1" x14ac:dyDescent="0.3">
      <c r="A44" s="118" t="s">
        <v>423</v>
      </c>
      <c r="B44" s="118">
        <v>25839</v>
      </c>
      <c r="C44" s="118" t="s">
        <v>93</v>
      </c>
      <c r="D44" s="119">
        <v>3</v>
      </c>
      <c r="E44" s="119">
        <v>30</v>
      </c>
      <c r="F44" s="119">
        <v>50</v>
      </c>
      <c r="G44" s="119">
        <v>80</v>
      </c>
      <c r="H44" s="119">
        <v>15</v>
      </c>
      <c r="I44" s="119">
        <v>450</v>
      </c>
      <c r="J44" s="120" t="s">
        <v>145</v>
      </c>
      <c r="K44" s="120" t="s">
        <v>145</v>
      </c>
      <c r="L44" s="120" t="s">
        <v>145</v>
      </c>
      <c r="M44" s="120" t="s">
        <v>145</v>
      </c>
      <c r="N44" s="120" t="s">
        <v>145</v>
      </c>
      <c r="O44" s="120" t="s">
        <v>145</v>
      </c>
    </row>
    <row r="45" spans="1:15" ht="15.75" outlineLevel="1" thickBot="1" x14ac:dyDescent="0.3">
      <c r="A45" s="248" t="s">
        <v>541</v>
      </c>
      <c r="B45" s="279"/>
      <c r="C45" s="279"/>
      <c r="D45" s="280">
        <f>SUBTOTAL(9,D37:D44)</f>
        <v>24</v>
      </c>
      <c r="E45" s="280">
        <f>SUBTOTAL(9,E37:E44)</f>
        <v>238</v>
      </c>
      <c r="F45" s="280">
        <f>SUBTOTAL(9,F37:F44)</f>
        <v>116</v>
      </c>
      <c r="G45" s="280">
        <f>SUBTOTAL(9,G37:G44)</f>
        <v>354</v>
      </c>
      <c r="H45" s="280"/>
      <c r="I45" s="280"/>
      <c r="J45" s="279">
        <f>SUBTOTAL(9,J37:J44)</f>
        <v>0</v>
      </c>
      <c r="K45" s="279">
        <f>SUBTOTAL(9,K37:K44)</f>
        <v>0</v>
      </c>
      <c r="L45" s="279">
        <f>SUBTOTAL(9,L37:L44)</f>
        <v>0</v>
      </c>
      <c r="M45" s="279">
        <f>SUBTOTAL(9,M37:M44)</f>
        <v>0</v>
      </c>
      <c r="N45" s="279"/>
      <c r="O45" s="397">
        <f>SUBTOTAL(9,O37:O44)</f>
        <v>0</v>
      </c>
    </row>
    <row r="46" spans="1:15" outlineLevel="2" x14ac:dyDescent="0.25">
      <c r="A46" s="394" t="s">
        <v>416</v>
      </c>
      <c r="B46" s="394">
        <v>25086</v>
      </c>
      <c r="C46" s="394" t="s">
        <v>92</v>
      </c>
      <c r="D46" s="68">
        <v>12</v>
      </c>
      <c r="E46" s="68">
        <v>8</v>
      </c>
      <c r="F46" s="68">
        <v>4</v>
      </c>
      <c r="G46" s="68">
        <v>12</v>
      </c>
      <c r="H46" s="68">
        <v>48</v>
      </c>
      <c r="I46" s="68">
        <v>384</v>
      </c>
      <c r="J46" s="333" t="s">
        <v>145</v>
      </c>
      <c r="K46" s="333" t="s">
        <v>145</v>
      </c>
      <c r="L46" s="333" t="s">
        <v>145</v>
      </c>
      <c r="M46" s="333" t="s">
        <v>145</v>
      </c>
      <c r="N46" s="333" t="s">
        <v>145</v>
      </c>
      <c r="O46" s="333" t="s">
        <v>145</v>
      </c>
    </row>
    <row r="47" spans="1:15" outlineLevel="2" x14ac:dyDescent="0.25">
      <c r="A47" s="115" t="s">
        <v>416</v>
      </c>
      <c r="B47" s="115">
        <v>25095</v>
      </c>
      <c r="C47" s="115" t="s">
        <v>91</v>
      </c>
      <c r="D47" s="67">
        <v>10</v>
      </c>
      <c r="E47" s="67">
        <v>7</v>
      </c>
      <c r="F47" s="67">
        <v>3</v>
      </c>
      <c r="G47" s="67">
        <v>10</v>
      </c>
      <c r="H47" s="67">
        <v>60</v>
      </c>
      <c r="I47" s="67">
        <v>420</v>
      </c>
      <c r="J47" s="85" t="s">
        <v>145</v>
      </c>
      <c r="K47" s="85" t="s">
        <v>145</v>
      </c>
      <c r="L47" s="85" t="s">
        <v>145</v>
      </c>
      <c r="M47" s="85" t="s">
        <v>145</v>
      </c>
      <c r="N47" s="85" t="s">
        <v>145</v>
      </c>
      <c r="O47" s="85" t="s">
        <v>145</v>
      </c>
    </row>
    <row r="48" spans="1:15" outlineLevel="2" x14ac:dyDescent="0.25">
      <c r="A48" s="115" t="s">
        <v>416</v>
      </c>
      <c r="B48" s="115">
        <v>25168</v>
      </c>
      <c r="C48" s="115" t="s">
        <v>90</v>
      </c>
      <c r="D48" s="67">
        <v>4</v>
      </c>
      <c r="E48" s="67">
        <v>5</v>
      </c>
      <c r="F48" s="67">
        <v>10</v>
      </c>
      <c r="G48" s="67">
        <v>15</v>
      </c>
      <c r="H48" s="67">
        <v>35</v>
      </c>
      <c r="I48" s="67">
        <v>175</v>
      </c>
      <c r="J48" s="85" t="s">
        <v>145</v>
      </c>
      <c r="K48" s="85" t="s">
        <v>145</v>
      </c>
      <c r="L48" s="85" t="s">
        <v>145</v>
      </c>
      <c r="M48" s="85" t="s">
        <v>145</v>
      </c>
      <c r="N48" s="85" t="s">
        <v>145</v>
      </c>
      <c r="O48" s="85" t="s">
        <v>145</v>
      </c>
    </row>
    <row r="49" spans="1:15" outlineLevel="2" x14ac:dyDescent="0.25">
      <c r="A49" s="115" t="s">
        <v>416</v>
      </c>
      <c r="B49" s="115">
        <v>25328</v>
      </c>
      <c r="C49" s="115" t="s">
        <v>89</v>
      </c>
      <c r="D49" s="67">
        <v>5</v>
      </c>
      <c r="E49" s="67">
        <v>11</v>
      </c>
      <c r="F49" s="67">
        <v>5</v>
      </c>
      <c r="G49" s="67">
        <v>16</v>
      </c>
      <c r="H49" s="67">
        <v>90</v>
      </c>
      <c r="I49" s="67">
        <v>990</v>
      </c>
      <c r="J49" s="85" t="s">
        <v>145</v>
      </c>
      <c r="K49" s="85" t="s">
        <v>145</v>
      </c>
      <c r="L49" s="85" t="s">
        <v>145</v>
      </c>
      <c r="M49" s="85" t="s">
        <v>145</v>
      </c>
      <c r="N49" s="85" t="s">
        <v>145</v>
      </c>
      <c r="O49" s="85" t="s">
        <v>145</v>
      </c>
    </row>
    <row r="50" spans="1:15" outlineLevel="2" x14ac:dyDescent="0.25">
      <c r="A50" s="115" t="s">
        <v>416</v>
      </c>
      <c r="B50" s="115">
        <v>25580</v>
      </c>
      <c r="C50" s="115" t="s">
        <v>88</v>
      </c>
      <c r="D50" s="67">
        <v>91</v>
      </c>
      <c r="E50" s="67">
        <v>82</v>
      </c>
      <c r="F50" s="67">
        <v>9</v>
      </c>
      <c r="G50" s="67">
        <v>91</v>
      </c>
      <c r="H50" s="67">
        <v>50</v>
      </c>
      <c r="I50" s="67">
        <v>4100</v>
      </c>
      <c r="J50" s="85" t="s">
        <v>145</v>
      </c>
      <c r="K50" s="85" t="s">
        <v>145</v>
      </c>
      <c r="L50" s="85" t="s">
        <v>145</v>
      </c>
      <c r="M50" s="85" t="s">
        <v>145</v>
      </c>
      <c r="N50" s="85" t="s">
        <v>145</v>
      </c>
      <c r="O50" s="85" t="s">
        <v>145</v>
      </c>
    </row>
    <row r="51" spans="1:15" outlineLevel="2" x14ac:dyDescent="0.25">
      <c r="A51" s="115" t="s">
        <v>416</v>
      </c>
      <c r="B51" s="115">
        <v>25662</v>
      </c>
      <c r="C51" s="115" t="s">
        <v>87</v>
      </c>
      <c r="D51" s="67">
        <v>70</v>
      </c>
      <c r="E51" s="67">
        <v>63</v>
      </c>
      <c r="F51" s="67">
        <v>97</v>
      </c>
      <c r="G51" s="67">
        <v>160</v>
      </c>
      <c r="H51" s="67">
        <v>80</v>
      </c>
      <c r="I51" s="67">
        <v>5040</v>
      </c>
      <c r="J51" s="85" t="s">
        <v>145</v>
      </c>
      <c r="K51" s="85" t="s">
        <v>145</v>
      </c>
      <c r="L51" s="85" t="s">
        <v>145</v>
      </c>
      <c r="M51" s="85" t="s">
        <v>145</v>
      </c>
      <c r="N51" s="85" t="s">
        <v>145</v>
      </c>
      <c r="O51" s="85" t="s">
        <v>145</v>
      </c>
    </row>
    <row r="52" spans="1:15" ht="15.75" outlineLevel="2" thickBot="1" x14ac:dyDescent="0.3">
      <c r="A52" s="118" t="s">
        <v>416</v>
      </c>
      <c r="B52" s="118">
        <v>25867</v>
      </c>
      <c r="C52" s="118" t="s">
        <v>86</v>
      </c>
      <c r="D52" s="119">
        <v>8</v>
      </c>
      <c r="E52" s="119">
        <v>25</v>
      </c>
      <c r="F52" s="119">
        <v>3</v>
      </c>
      <c r="G52" s="119">
        <v>28</v>
      </c>
      <c r="H52" s="119">
        <v>60</v>
      </c>
      <c r="I52" s="119">
        <v>1500</v>
      </c>
      <c r="J52" s="120" t="s">
        <v>145</v>
      </c>
      <c r="K52" s="120" t="s">
        <v>145</v>
      </c>
      <c r="L52" s="120" t="s">
        <v>145</v>
      </c>
      <c r="M52" s="120" t="s">
        <v>145</v>
      </c>
      <c r="N52" s="120" t="s">
        <v>145</v>
      </c>
      <c r="O52" s="120" t="s">
        <v>145</v>
      </c>
    </row>
    <row r="53" spans="1:15" ht="15.75" outlineLevel="1" thickBot="1" x14ac:dyDescent="0.3">
      <c r="A53" s="248" t="s">
        <v>542</v>
      </c>
      <c r="B53" s="279"/>
      <c r="C53" s="279"/>
      <c r="D53" s="280">
        <f>SUBTOTAL(9,D46:D52)</f>
        <v>200</v>
      </c>
      <c r="E53" s="280">
        <f>SUBTOTAL(9,E46:E52)</f>
        <v>201</v>
      </c>
      <c r="F53" s="280">
        <f>SUBTOTAL(9,F46:F52)</f>
        <v>131</v>
      </c>
      <c r="G53" s="280">
        <f>SUBTOTAL(9,G46:G52)</f>
        <v>332</v>
      </c>
      <c r="H53" s="280"/>
      <c r="I53" s="280"/>
      <c r="J53" s="279">
        <f>SUBTOTAL(9,J46:J52)</f>
        <v>0</v>
      </c>
      <c r="K53" s="279">
        <f>SUBTOTAL(9,K46:K52)</f>
        <v>0</v>
      </c>
      <c r="L53" s="279">
        <f>SUBTOTAL(9,L46:L52)</f>
        <v>0</v>
      </c>
      <c r="M53" s="279">
        <f>SUBTOTAL(9,M46:M52)</f>
        <v>0</v>
      </c>
      <c r="N53" s="279"/>
      <c r="O53" s="397">
        <f>SUBTOTAL(9,O46:O52)</f>
        <v>0</v>
      </c>
    </row>
    <row r="54" spans="1:15" outlineLevel="2" x14ac:dyDescent="0.25">
      <c r="A54" s="394" t="s">
        <v>85</v>
      </c>
      <c r="B54" s="394">
        <v>25438</v>
      </c>
      <c r="C54" s="394" t="s">
        <v>85</v>
      </c>
      <c r="D54" s="68">
        <v>22</v>
      </c>
      <c r="E54" s="68">
        <v>29</v>
      </c>
      <c r="F54" s="68" t="s">
        <v>177</v>
      </c>
      <c r="G54" s="68">
        <v>29</v>
      </c>
      <c r="H54" s="68">
        <v>372</v>
      </c>
      <c r="I54" s="68">
        <v>10788</v>
      </c>
      <c r="J54" s="333" t="s">
        <v>145</v>
      </c>
      <c r="K54" s="333" t="s">
        <v>145</v>
      </c>
      <c r="L54" s="333" t="s">
        <v>145</v>
      </c>
      <c r="M54" s="333" t="s">
        <v>145</v>
      </c>
      <c r="N54" s="333" t="s">
        <v>145</v>
      </c>
      <c r="O54" s="333" t="s">
        <v>145</v>
      </c>
    </row>
    <row r="55" spans="1:15" ht="15.75" outlineLevel="2" thickBot="1" x14ac:dyDescent="0.3">
      <c r="A55" s="118" t="s">
        <v>85</v>
      </c>
      <c r="B55" s="118">
        <v>25530</v>
      </c>
      <c r="C55" s="118" t="s">
        <v>84</v>
      </c>
      <c r="D55" s="119">
        <v>25</v>
      </c>
      <c r="E55" s="119">
        <v>151</v>
      </c>
      <c r="F55" s="119">
        <v>15</v>
      </c>
      <c r="G55" s="119">
        <v>166</v>
      </c>
      <c r="H55" s="119">
        <v>3311.2550000000001</v>
      </c>
      <c r="I55" s="119">
        <v>499999.505</v>
      </c>
      <c r="J55" s="120" t="s">
        <v>145</v>
      </c>
      <c r="K55" s="120" t="s">
        <v>145</v>
      </c>
      <c r="L55" s="120" t="s">
        <v>145</v>
      </c>
      <c r="M55" s="120" t="s">
        <v>145</v>
      </c>
      <c r="N55" s="120" t="s">
        <v>145</v>
      </c>
      <c r="O55" s="120" t="s">
        <v>145</v>
      </c>
    </row>
    <row r="56" spans="1:15" ht="15.75" outlineLevel="1" thickBot="1" x14ac:dyDescent="0.3">
      <c r="A56" s="248" t="s">
        <v>543</v>
      </c>
      <c r="B56" s="279"/>
      <c r="C56" s="279"/>
      <c r="D56" s="280">
        <f>SUBTOTAL(9,D54:D55)</f>
        <v>47</v>
      </c>
      <c r="E56" s="280">
        <f>SUBTOTAL(9,E54:E55)</f>
        <v>180</v>
      </c>
      <c r="F56" s="280">
        <f>SUBTOTAL(9,F54:F55)</f>
        <v>15</v>
      </c>
      <c r="G56" s="280">
        <f>SUBTOTAL(9,G54:G55)</f>
        <v>195</v>
      </c>
      <c r="H56" s="280"/>
      <c r="I56" s="280"/>
      <c r="J56" s="279">
        <f>SUBTOTAL(9,J54:J55)</f>
        <v>0</v>
      </c>
      <c r="K56" s="279">
        <f>SUBTOTAL(9,K54:K55)</f>
        <v>0</v>
      </c>
      <c r="L56" s="279">
        <f>SUBTOTAL(9,L54:L55)</f>
        <v>0</v>
      </c>
      <c r="M56" s="279">
        <f>SUBTOTAL(9,M54:M55)</f>
        <v>0</v>
      </c>
      <c r="N56" s="279"/>
      <c r="O56" s="397">
        <f>SUBTOTAL(9,O54:O55)</f>
        <v>0</v>
      </c>
    </row>
    <row r="57" spans="1:15" outlineLevel="2" x14ac:dyDescent="0.25">
      <c r="A57" s="394" t="s">
        <v>420</v>
      </c>
      <c r="B57" s="394">
        <v>25151</v>
      </c>
      <c r="C57" s="394" t="s">
        <v>83</v>
      </c>
      <c r="D57" s="68">
        <v>15</v>
      </c>
      <c r="E57" s="68">
        <v>15</v>
      </c>
      <c r="F57" s="68">
        <v>10</v>
      </c>
      <c r="G57" s="68">
        <v>25</v>
      </c>
      <c r="H57" s="68">
        <v>35</v>
      </c>
      <c r="I57" s="68">
        <v>525</v>
      </c>
      <c r="J57" s="333" t="s">
        <v>145</v>
      </c>
      <c r="K57" s="333" t="s">
        <v>145</v>
      </c>
      <c r="L57" s="333" t="s">
        <v>145</v>
      </c>
      <c r="M57" s="333" t="s">
        <v>145</v>
      </c>
      <c r="N57" s="333" t="s">
        <v>145</v>
      </c>
      <c r="O57" s="333" t="s">
        <v>145</v>
      </c>
    </row>
    <row r="58" spans="1:15" outlineLevel="2" x14ac:dyDescent="0.25">
      <c r="A58" s="115" t="s">
        <v>420</v>
      </c>
      <c r="B58" s="115">
        <v>25178</v>
      </c>
      <c r="C58" s="115" t="s">
        <v>17</v>
      </c>
      <c r="D58" s="67">
        <v>5</v>
      </c>
      <c r="E58" s="67">
        <v>10</v>
      </c>
      <c r="F58" s="67" t="s">
        <v>145</v>
      </c>
      <c r="G58" s="67">
        <v>10</v>
      </c>
      <c r="H58" s="67">
        <v>10</v>
      </c>
      <c r="I58" s="67">
        <v>100</v>
      </c>
      <c r="J58" s="85" t="s">
        <v>145</v>
      </c>
      <c r="K58" s="85" t="s">
        <v>145</v>
      </c>
      <c r="L58" s="85" t="s">
        <v>145</v>
      </c>
      <c r="M58" s="85" t="s">
        <v>145</v>
      </c>
      <c r="N58" s="85" t="s">
        <v>145</v>
      </c>
      <c r="O58" s="85" t="s">
        <v>145</v>
      </c>
    </row>
    <row r="59" spans="1:15" outlineLevel="2" x14ac:dyDescent="0.25">
      <c r="A59" s="115" t="s">
        <v>420</v>
      </c>
      <c r="B59" s="115">
        <v>25181</v>
      </c>
      <c r="C59" s="115" t="s">
        <v>82</v>
      </c>
      <c r="D59" s="67">
        <v>6</v>
      </c>
      <c r="E59" s="67">
        <v>8</v>
      </c>
      <c r="F59" s="67" t="s">
        <v>145</v>
      </c>
      <c r="G59" s="67">
        <v>8</v>
      </c>
      <c r="H59" s="67">
        <v>100</v>
      </c>
      <c r="I59" s="67">
        <v>800</v>
      </c>
      <c r="J59" s="85" t="s">
        <v>145</v>
      </c>
      <c r="K59" s="85" t="s">
        <v>145</v>
      </c>
      <c r="L59" s="85" t="s">
        <v>145</v>
      </c>
      <c r="M59" s="85" t="s">
        <v>145</v>
      </c>
      <c r="N59" s="85" t="s">
        <v>145</v>
      </c>
      <c r="O59" s="85" t="s">
        <v>145</v>
      </c>
    </row>
    <row r="60" spans="1:15" outlineLevel="2" x14ac:dyDescent="0.25">
      <c r="A60" s="115" t="s">
        <v>420</v>
      </c>
      <c r="B60" s="115">
        <v>25279</v>
      </c>
      <c r="C60" s="115" t="s">
        <v>78</v>
      </c>
      <c r="D60" s="67">
        <v>10</v>
      </c>
      <c r="E60" s="67">
        <v>15</v>
      </c>
      <c r="F60" s="67">
        <v>10</v>
      </c>
      <c r="G60" s="67">
        <v>25</v>
      </c>
      <c r="H60" s="67">
        <v>550</v>
      </c>
      <c r="I60" s="67">
        <v>8250</v>
      </c>
      <c r="J60" s="85" t="s">
        <v>145</v>
      </c>
      <c r="K60" s="85" t="s">
        <v>145</v>
      </c>
      <c r="L60" s="85" t="s">
        <v>145</v>
      </c>
      <c r="M60" s="85" t="s">
        <v>145</v>
      </c>
      <c r="N60" s="85" t="s">
        <v>145</v>
      </c>
      <c r="O60" s="85" t="s">
        <v>145</v>
      </c>
    </row>
    <row r="61" spans="1:15" outlineLevel="2" x14ac:dyDescent="0.25">
      <c r="A61" s="115" t="s">
        <v>420</v>
      </c>
      <c r="B61" s="115">
        <v>25281</v>
      </c>
      <c r="C61" s="115" t="s">
        <v>77</v>
      </c>
      <c r="D61" s="67">
        <v>10</v>
      </c>
      <c r="E61" s="67">
        <v>10</v>
      </c>
      <c r="F61" s="67" t="s">
        <v>145</v>
      </c>
      <c r="G61" s="67">
        <v>10</v>
      </c>
      <c r="H61" s="67">
        <v>4.5</v>
      </c>
      <c r="I61" s="67">
        <v>45</v>
      </c>
      <c r="J61" s="85" t="s">
        <v>145</v>
      </c>
      <c r="K61" s="85" t="s">
        <v>145</v>
      </c>
      <c r="L61" s="85" t="s">
        <v>145</v>
      </c>
      <c r="M61" s="85" t="s">
        <v>145</v>
      </c>
      <c r="N61" s="85" t="s">
        <v>145</v>
      </c>
      <c r="O61" s="85" t="s">
        <v>145</v>
      </c>
    </row>
    <row r="62" spans="1:15" outlineLevel="2" x14ac:dyDescent="0.25">
      <c r="A62" s="115" t="s">
        <v>420</v>
      </c>
      <c r="B62" s="115">
        <v>25335</v>
      </c>
      <c r="C62" s="115" t="s">
        <v>81</v>
      </c>
      <c r="D62" s="67">
        <v>5</v>
      </c>
      <c r="E62" s="67">
        <v>35</v>
      </c>
      <c r="F62" s="67">
        <v>30</v>
      </c>
      <c r="G62" s="67">
        <v>65</v>
      </c>
      <c r="H62" s="67">
        <v>35</v>
      </c>
      <c r="I62" s="67">
        <v>1225</v>
      </c>
      <c r="J62" s="85" t="s">
        <v>145</v>
      </c>
      <c r="K62" s="85" t="s">
        <v>145</v>
      </c>
      <c r="L62" s="85" t="s">
        <v>145</v>
      </c>
      <c r="M62" s="85" t="s">
        <v>145</v>
      </c>
      <c r="N62" s="85" t="s">
        <v>145</v>
      </c>
      <c r="O62" s="85" t="s">
        <v>145</v>
      </c>
    </row>
    <row r="63" spans="1:15" outlineLevel="2" x14ac:dyDescent="0.25">
      <c r="A63" s="115" t="s">
        <v>420</v>
      </c>
      <c r="B63" s="115">
        <v>25339</v>
      </c>
      <c r="C63" s="115" t="s">
        <v>80</v>
      </c>
      <c r="D63" s="67">
        <v>9</v>
      </c>
      <c r="E63" s="67">
        <v>34</v>
      </c>
      <c r="F63" s="67">
        <v>15</v>
      </c>
      <c r="G63" s="67">
        <v>49</v>
      </c>
      <c r="H63" s="67">
        <v>16</v>
      </c>
      <c r="I63" s="67">
        <v>544</v>
      </c>
      <c r="J63" s="85" t="s">
        <v>145</v>
      </c>
      <c r="K63" s="85" t="s">
        <v>145</v>
      </c>
      <c r="L63" s="85" t="s">
        <v>145</v>
      </c>
      <c r="M63" s="85" t="s">
        <v>145</v>
      </c>
      <c r="N63" s="85" t="s">
        <v>145</v>
      </c>
      <c r="O63" s="85" t="s">
        <v>145</v>
      </c>
    </row>
    <row r="64" spans="1:15" outlineLevel="2" x14ac:dyDescent="0.25">
      <c r="A64" s="115" t="s">
        <v>420</v>
      </c>
      <c r="B64" s="115">
        <v>25594</v>
      </c>
      <c r="C64" s="115" t="s">
        <v>16</v>
      </c>
      <c r="D64" s="67">
        <v>25</v>
      </c>
      <c r="E64" s="67">
        <v>16</v>
      </c>
      <c r="F64" s="67">
        <v>8</v>
      </c>
      <c r="G64" s="67">
        <v>24</v>
      </c>
      <c r="H64" s="67">
        <v>46</v>
      </c>
      <c r="I64" s="67">
        <v>736</v>
      </c>
      <c r="J64" s="85" t="s">
        <v>145</v>
      </c>
      <c r="K64" s="85" t="s">
        <v>145</v>
      </c>
      <c r="L64" s="85" t="s">
        <v>145</v>
      </c>
      <c r="M64" s="85" t="s">
        <v>145</v>
      </c>
      <c r="N64" s="85" t="s">
        <v>145</v>
      </c>
      <c r="O64" s="85" t="s">
        <v>145</v>
      </c>
    </row>
    <row r="65" spans="1:15" outlineLevel="2" x14ac:dyDescent="0.25">
      <c r="A65" s="115" t="s">
        <v>420</v>
      </c>
      <c r="B65" s="115">
        <v>25841</v>
      </c>
      <c r="C65" s="115" t="s">
        <v>15</v>
      </c>
      <c r="D65" s="67">
        <v>10</v>
      </c>
      <c r="E65" s="67">
        <v>18</v>
      </c>
      <c r="F65" s="67">
        <v>8</v>
      </c>
      <c r="G65" s="67">
        <v>26</v>
      </c>
      <c r="H65" s="67">
        <v>450</v>
      </c>
      <c r="I65" s="67">
        <v>8100</v>
      </c>
      <c r="J65" s="85" t="s">
        <v>145</v>
      </c>
      <c r="K65" s="85" t="s">
        <v>145</v>
      </c>
      <c r="L65" s="85" t="s">
        <v>145</v>
      </c>
      <c r="M65" s="85" t="s">
        <v>145</v>
      </c>
      <c r="N65" s="85" t="s">
        <v>145</v>
      </c>
      <c r="O65" s="85" t="s">
        <v>145</v>
      </c>
    </row>
    <row r="66" spans="1:15" ht="15.75" outlineLevel="2" thickBot="1" x14ac:dyDescent="0.3">
      <c r="A66" s="118" t="s">
        <v>420</v>
      </c>
      <c r="B66" s="118">
        <v>25845</v>
      </c>
      <c r="C66" s="118" t="s">
        <v>79</v>
      </c>
      <c r="D66" s="119">
        <v>10</v>
      </c>
      <c r="E66" s="119">
        <v>28</v>
      </c>
      <c r="F66" s="119">
        <v>32</v>
      </c>
      <c r="G66" s="119">
        <v>60</v>
      </c>
      <c r="H66" s="119">
        <v>24</v>
      </c>
      <c r="I66" s="119">
        <v>672</v>
      </c>
      <c r="J66" s="120" t="s">
        <v>145</v>
      </c>
      <c r="K66" s="120" t="s">
        <v>145</v>
      </c>
      <c r="L66" s="120" t="s">
        <v>145</v>
      </c>
      <c r="M66" s="120" t="s">
        <v>145</v>
      </c>
      <c r="N66" s="120" t="s">
        <v>145</v>
      </c>
      <c r="O66" s="120" t="s">
        <v>145</v>
      </c>
    </row>
    <row r="67" spans="1:15" ht="15.75" outlineLevel="1" thickBot="1" x14ac:dyDescent="0.3">
      <c r="A67" s="248" t="s">
        <v>544</v>
      </c>
      <c r="B67" s="279"/>
      <c r="C67" s="279"/>
      <c r="D67" s="280">
        <f>SUBTOTAL(9,D57:D66)</f>
        <v>105</v>
      </c>
      <c r="E67" s="280">
        <f>SUBTOTAL(9,E57:E66)</f>
        <v>189</v>
      </c>
      <c r="F67" s="280">
        <f>SUBTOTAL(9,F57:F66)</f>
        <v>113</v>
      </c>
      <c r="G67" s="280">
        <f>SUBTOTAL(9,G57:G66)</f>
        <v>302</v>
      </c>
      <c r="H67" s="280"/>
      <c r="I67" s="280"/>
      <c r="J67" s="279">
        <f>SUBTOTAL(9,J57:J66)</f>
        <v>0</v>
      </c>
      <c r="K67" s="279">
        <f>SUBTOTAL(9,K57:K66)</f>
        <v>0</v>
      </c>
      <c r="L67" s="279">
        <f>SUBTOTAL(9,L57:L66)</f>
        <v>0</v>
      </c>
      <c r="M67" s="279">
        <f>SUBTOTAL(9,M57:M66)</f>
        <v>0</v>
      </c>
      <c r="N67" s="279"/>
      <c r="O67" s="397">
        <f>SUBTOTAL(9,O57:O66)</f>
        <v>0</v>
      </c>
    </row>
    <row r="68" spans="1:15" outlineLevel="2" x14ac:dyDescent="0.25">
      <c r="A68" s="394" t="s">
        <v>422</v>
      </c>
      <c r="B68" s="394">
        <v>25258</v>
      </c>
      <c r="C68" s="394" t="s">
        <v>76</v>
      </c>
      <c r="D68" s="68">
        <v>180</v>
      </c>
      <c r="E68" s="68">
        <v>180</v>
      </c>
      <c r="F68" s="68">
        <v>120</v>
      </c>
      <c r="G68" s="68">
        <v>300</v>
      </c>
      <c r="H68" s="68">
        <v>40</v>
      </c>
      <c r="I68" s="68">
        <v>7200</v>
      </c>
      <c r="J68" s="333" t="s">
        <v>145</v>
      </c>
      <c r="K68" s="333" t="s">
        <v>145</v>
      </c>
      <c r="L68" s="333" t="s">
        <v>145</v>
      </c>
      <c r="M68" s="333" t="s">
        <v>145</v>
      </c>
      <c r="N68" s="333" t="s">
        <v>145</v>
      </c>
      <c r="O68" s="333" t="s">
        <v>145</v>
      </c>
    </row>
    <row r="69" spans="1:15" outlineLevel="2" x14ac:dyDescent="0.25">
      <c r="A69" s="115" t="s">
        <v>422</v>
      </c>
      <c r="B69" s="115">
        <v>25394</v>
      </c>
      <c r="C69" s="115" t="s">
        <v>75</v>
      </c>
      <c r="D69" s="67">
        <v>75</v>
      </c>
      <c r="E69" s="67">
        <v>200</v>
      </c>
      <c r="F69" s="67">
        <v>50</v>
      </c>
      <c r="G69" s="67">
        <v>250</v>
      </c>
      <c r="H69" s="67">
        <v>28</v>
      </c>
      <c r="I69" s="67">
        <v>5600</v>
      </c>
      <c r="J69" s="85" t="s">
        <v>145</v>
      </c>
      <c r="K69" s="85" t="s">
        <v>145</v>
      </c>
      <c r="L69" s="85" t="s">
        <v>145</v>
      </c>
      <c r="M69" s="85" t="s">
        <v>145</v>
      </c>
      <c r="N69" s="85" t="s">
        <v>145</v>
      </c>
      <c r="O69" s="85" t="s">
        <v>145</v>
      </c>
    </row>
    <row r="70" spans="1:15" outlineLevel="2" x14ac:dyDescent="0.25">
      <c r="A70" s="115" t="s">
        <v>422</v>
      </c>
      <c r="B70" s="115">
        <v>25513</v>
      </c>
      <c r="C70" s="115" t="s">
        <v>74</v>
      </c>
      <c r="D70" s="67">
        <v>56</v>
      </c>
      <c r="E70" s="67">
        <v>248</v>
      </c>
      <c r="F70" s="67">
        <v>82</v>
      </c>
      <c r="G70" s="67">
        <v>330</v>
      </c>
      <c r="H70" s="67">
        <v>35</v>
      </c>
      <c r="I70" s="67">
        <v>8680</v>
      </c>
      <c r="J70" s="85" t="s">
        <v>145</v>
      </c>
      <c r="K70" s="85" t="s">
        <v>145</v>
      </c>
      <c r="L70" s="85" t="s">
        <v>145</v>
      </c>
      <c r="M70" s="85" t="s">
        <v>145</v>
      </c>
      <c r="N70" s="85" t="s">
        <v>145</v>
      </c>
      <c r="O70" s="85" t="s">
        <v>145</v>
      </c>
    </row>
    <row r="71" spans="1:15" outlineLevel="2" x14ac:dyDescent="0.25">
      <c r="A71" s="115" t="s">
        <v>422</v>
      </c>
      <c r="B71" s="115">
        <v>25518</v>
      </c>
      <c r="C71" s="115" t="s">
        <v>73</v>
      </c>
      <c r="D71" s="67">
        <v>180</v>
      </c>
      <c r="E71" s="67">
        <v>120</v>
      </c>
      <c r="F71" s="67">
        <v>150</v>
      </c>
      <c r="G71" s="67">
        <v>270</v>
      </c>
      <c r="H71" s="67">
        <v>40</v>
      </c>
      <c r="I71" s="67">
        <v>4800</v>
      </c>
      <c r="J71" s="85" t="s">
        <v>145</v>
      </c>
      <c r="K71" s="85" t="s">
        <v>145</v>
      </c>
      <c r="L71" s="85" t="s">
        <v>145</v>
      </c>
      <c r="M71" s="85" t="s">
        <v>145</v>
      </c>
      <c r="N71" s="85" t="s">
        <v>145</v>
      </c>
      <c r="O71" s="85" t="s">
        <v>145</v>
      </c>
    </row>
    <row r="72" spans="1:15" outlineLevel="2" x14ac:dyDescent="0.25">
      <c r="A72" s="115" t="s">
        <v>422</v>
      </c>
      <c r="B72" s="115">
        <v>25653</v>
      </c>
      <c r="C72" s="115" t="s">
        <v>72</v>
      </c>
      <c r="D72" s="67">
        <v>81</v>
      </c>
      <c r="E72" s="67">
        <v>102</v>
      </c>
      <c r="F72" s="67">
        <v>23</v>
      </c>
      <c r="G72" s="67">
        <v>125</v>
      </c>
      <c r="H72" s="67">
        <v>20</v>
      </c>
      <c r="I72" s="67">
        <v>2040</v>
      </c>
      <c r="J72" s="85" t="s">
        <v>145</v>
      </c>
      <c r="K72" s="85" t="s">
        <v>145</v>
      </c>
      <c r="L72" s="85" t="s">
        <v>145</v>
      </c>
      <c r="M72" s="85" t="s">
        <v>145</v>
      </c>
      <c r="N72" s="85" t="s">
        <v>145</v>
      </c>
      <c r="O72" s="85" t="s">
        <v>145</v>
      </c>
    </row>
    <row r="73" spans="1:15" outlineLevel="2" x14ac:dyDescent="0.25">
      <c r="A73" s="115" t="s">
        <v>422</v>
      </c>
      <c r="B73" s="115">
        <v>25823</v>
      </c>
      <c r="C73" s="115" t="s">
        <v>71</v>
      </c>
      <c r="D73" s="67">
        <v>130</v>
      </c>
      <c r="E73" s="67">
        <v>130</v>
      </c>
      <c r="F73" s="67">
        <v>26</v>
      </c>
      <c r="G73" s="67">
        <v>156</v>
      </c>
      <c r="H73" s="67">
        <v>6</v>
      </c>
      <c r="I73" s="67">
        <v>780</v>
      </c>
      <c r="J73" s="85" t="s">
        <v>145</v>
      </c>
      <c r="K73" s="85" t="s">
        <v>145</v>
      </c>
      <c r="L73" s="85" t="s">
        <v>145</v>
      </c>
      <c r="M73" s="85" t="s">
        <v>145</v>
      </c>
      <c r="N73" s="85" t="s">
        <v>145</v>
      </c>
      <c r="O73" s="85" t="s">
        <v>145</v>
      </c>
    </row>
    <row r="74" spans="1:15" outlineLevel="2" x14ac:dyDescent="0.25">
      <c r="A74" s="115" t="s">
        <v>422</v>
      </c>
      <c r="B74" s="115">
        <v>25871</v>
      </c>
      <c r="C74" s="115" t="s">
        <v>70</v>
      </c>
      <c r="D74" s="67">
        <v>30</v>
      </c>
      <c r="E74" s="67">
        <v>30</v>
      </c>
      <c r="F74" s="67" t="s">
        <v>145</v>
      </c>
      <c r="G74" s="67">
        <v>30</v>
      </c>
      <c r="H74" s="67">
        <v>40</v>
      </c>
      <c r="I74" s="67">
        <v>1200</v>
      </c>
      <c r="J74" s="85" t="s">
        <v>145</v>
      </c>
      <c r="K74" s="85" t="s">
        <v>145</v>
      </c>
      <c r="L74" s="85" t="s">
        <v>145</v>
      </c>
      <c r="M74" s="85" t="s">
        <v>145</v>
      </c>
      <c r="N74" s="85" t="s">
        <v>145</v>
      </c>
      <c r="O74" s="85" t="s">
        <v>145</v>
      </c>
    </row>
    <row r="75" spans="1:15" ht="15.75" outlineLevel="2" thickBot="1" x14ac:dyDescent="0.3">
      <c r="A75" s="118" t="s">
        <v>422</v>
      </c>
      <c r="B75" s="118">
        <v>25885</v>
      </c>
      <c r="C75" s="118" t="s">
        <v>14</v>
      </c>
      <c r="D75" s="119">
        <v>850</v>
      </c>
      <c r="E75" s="119">
        <v>930</v>
      </c>
      <c r="F75" s="119">
        <v>580</v>
      </c>
      <c r="G75" s="119">
        <v>1510</v>
      </c>
      <c r="H75" s="119">
        <v>36</v>
      </c>
      <c r="I75" s="119">
        <v>33480</v>
      </c>
      <c r="J75" s="120" t="s">
        <v>145</v>
      </c>
      <c r="K75" s="120" t="s">
        <v>145</v>
      </c>
      <c r="L75" s="120" t="s">
        <v>145</v>
      </c>
      <c r="M75" s="120" t="s">
        <v>145</v>
      </c>
      <c r="N75" s="120" t="s">
        <v>145</v>
      </c>
      <c r="O75" s="120" t="s">
        <v>145</v>
      </c>
    </row>
    <row r="76" spans="1:15" ht="15.75" outlineLevel="1" thickBot="1" x14ac:dyDescent="0.3">
      <c r="A76" s="248" t="s">
        <v>545</v>
      </c>
      <c r="B76" s="279"/>
      <c r="C76" s="279"/>
      <c r="D76" s="280">
        <f>SUBTOTAL(9,D68:D75)</f>
        <v>1582</v>
      </c>
      <c r="E76" s="280">
        <f>SUBTOTAL(9,E68:E75)</f>
        <v>1940</v>
      </c>
      <c r="F76" s="280">
        <f>SUBTOTAL(9,F68:F75)</f>
        <v>1031</v>
      </c>
      <c r="G76" s="280">
        <f>SUBTOTAL(9,G68:G75)</f>
        <v>2971</v>
      </c>
      <c r="H76" s="280"/>
      <c r="I76" s="280"/>
      <c r="J76" s="279">
        <f>SUBTOTAL(9,J68:J75)</f>
        <v>0</v>
      </c>
      <c r="K76" s="279">
        <f>SUBTOTAL(9,K68:K75)</f>
        <v>0</v>
      </c>
      <c r="L76" s="279">
        <f>SUBTOTAL(9,L68:L75)</f>
        <v>0</v>
      </c>
      <c r="M76" s="279">
        <f>SUBTOTAL(9,M68:M75)</f>
        <v>0</v>
      </c>
      <c r="N76" s="279"/>
      <c r="O76" s="397">
        <f>SUBTOTAL(9,O68:O75)</f>
        <v>0</v>
      </c>
    </row>
    <row r="77" spans="1:15" outlineLevel="2" x14ac:dyDescent="0.25">
      <c r="A77" s="394" t="s">
        <v>418</v>
      </c>
      <c r="B77" s="394">
        <v>25126</v>
      </c>
      <c r="C77" s="394" t="s">
        <v>60</v>
      </c>
      <c r="D77" s="68" t="s">
        <v>145</v>
      </c>
      <c r="E77" s="68" t="s">
        <v>145</v>
      </c>
      <c r="F77" s="68" t="s">
        <v>145</v>
      </c>
      <c r="G77" s="68" t="s">
        <v>145</v>
      </c>
      <c r="H77" s="68" t="s">
        <v>145</v>
      </c>
      <c r="I77" s="68" t="s">
        <v>145</v>
      </c>
      <c r="J77" s="333" t="s">
        <v>145</v>
      </c>
      <c r="K77" s="333" t="s">
        <v>145</v>
      </c>
      <c r="L77" s="333" t="s">
        <v>145</v>
      </c>
      <c r="M77" s="333" t="s">
        <v>145</v>
      </c>
      <c r="N77" s="333" t="s">
        <v>145</v>
      </c>
      <c r="O77" s="333" t="s">
        <v>145</v>
      </c>
    </row>
    <row r="78" spans="1:15" outlineLevel="2" x14ac:dyDescent="0.25">
      <c r="A78" s="115" t="s">
        <v>418</v>
      </c>
      <c r="B78" s="115">
        <v>25175</v>
      </c>
      <c r="C78" s="115" t="s">
        <v>61</v>
      </c>
      <c r="D78" s="67">
        <v>1</v>
      </c>
      <c r="E78" s="67">
        <v>2</v>
      </c>
      <c r="F78" s="67" t="s">
        <v>145</v>
      </c>
      <c r="G78" s="67">
        <v>2</v>
      </c>
      <c r="H78" s="67">
        <v>20</v>
      </c>
      <c r="I78" s="67">
        <v>40</v>
      </c>
      <c r="J78" s="85" t="s">
        <v>145</v>
      </c>
      <c r="K78" s="85" t="s">
        <v>145</v>
      </c>
      <c r="L78" s="85" t="s">
        <v>145</v>
      </c>
      <c r="M78" s="85" t="s">
        <v>145</v>
      </c>
      <c r="N78" s="85" t="s">
        <v>145</v>
      </c>
      <c r="O78" s="85" t="s">
        <v>145</v>
      </c>
    </row>
    <row r="79" spans="1:15" outlineLevel="2" x14ac:dyDescent="0.25">
      <c r="A79" s="115" t="s">
        <v>418</v>
      </c>
      <c r="B79" s="115">
        <v>25200</v>
      </c>
      <c r="C79" s="115" t="s">
        <v>62</v>
      </c>
      <c r="D79" s="67">
        <v>5</v>
      </c>
      <c r="E79" s="67">
        <v>18</v>
      </c>
      <c r="F79" s="67">
        <v>30</v>
      </c>
      <c r="G79" s="67">
        <v>48</v>
      </c>
      <c r="H79" s="67">
        <v>8</v>
      </c>
      <c r="I79" s="67">
        <v>144</v>
      </c>
      <c r="J79" s="85">
        <v>1</v>
      </c>
      <c r="K79" s="85">
        <v>1</v>
      </c>
      <c r="L79" s="85" t="s">
        <v>145</v>
      </c>
      <c r="M79" s="85">
        <v>1</v>
      </c>
      <c r="N79" s="85">
        <v>15</v>
      </c>
      <c r="O79" s="85">
        <v>15</v>
      </c>
    </row>
    <row r="80" spans="1:15" outlineLevel="2" x14ac:dyDescent="0.25">
      <c r="A80" s="115" t="s">
        <v>418</v>
      </c>
      <c r="B80" s="115">
        <v>25214</v>
      </c>
      <c r="C80" s="115" t="s">
        <v>63</v>
      </c>
      <c r="D80" s="67" t="s">
        <v>145</v>
      </c>
      <c r="E80" s="67" t="s">
        <v>145</v>
      </c>
      <c r="F80" s="67" t="s">
        <v>145</v>
      </c>
      <c r="G80" s="67" t="s">
        <v>145</v>
      </c>
      <c r="H80" s="67" t="s">
        <v>145</v>
      </c>
      <c r="I80" s="67" t="s">
        <v>145</v>
      </c>
      <c r="J80" s="85" t="s">
        <v>145</v>
      </c>
      <c r="K80" s="85" t="s">
        <v>145</v>
      </c>
      <c r="L80" s="85" t="s">
        <v>145</v>
      </c>
      <c r="M80" s="85" t="s">
        <v>145</v>
      </c>
      <c r="N80" s="85" t="s">
        <v>145</v>
      </c>
      <c r="O80" s="85" t="s">
        <v>145</v>
      </c>
    </row>
    <row r="81" spans="1:15" outlineLevel="2" x14ac:dyDescent="0.25">
      <c r="A81" s="115" t="s">
        <v>418</v>
      </c>
      <c r="B81" s="115">
        <v>25295</v>
      </c>
      <c r="C81" s="115" t="s">
        <v>64</v>
      </c>
      <c r="D81" s="67" t="s">
        <v>145</v>
      </c>
      <c r="E81" s="67" t="s">
        <v>145</v>
      </c>
      <c r="F81" s="67" t="s">
        <v>145</v>
      </c>
      <c r="G81" s="67" t="s">
        <v>145</v>
      </c>
      <c r="H81" s="67" t="s">
        <v>145</v>
      </c>
      <c r="I81" s="67" t="s">
        <v>145</v>
      </c>
      <c r="J81" s="85" t="s">
        <v>145</v>
      </c>
      <c r="K81" s="85" t="s">
        <v>145</v>
      </c>
      <c r="L81" s="85" t="s">
        <v>145</v>
      </c>
      <c r="M81" s="85" t="s">
        <v>145</v>
      </c>
      <c r="N81" s="85" t="s">
        <v>145</v>
      </c>
      <c r="O81" s="85" t="s">
        <v>145</v>
      </c>
    </row>
    <row r="82" spans="1:15" outlineLevel="2" x14ac:dyDescent="0.25">
      <c r="A82" s="115" t="s">
        <v>418</v>
      </c>
      <c r="B82" s="115">
        <v>25486</v>
      </c>
      <c r="C82" s="115" t="s">
        <v>65</v>
      </c>
      <c r="D82" s="67" t="s">
        <v>145</v>
      </c>
      <c r="E82" s="67" t="s">
        <v>145</v>
      </c>
      <c r="F82" s="67" t="s">
        <v>145</v>
      </c>
      <c r="G82" s="67" t="s">
        <v>145</v>
      </c>
      <c r="H82" s="67" t="s">
        <v>145</v>
      </c>
      <c r="I82" s="67" t="s">
        <v>145</v>
      </c>
      <c r="J82" s="85" t="s">
        <v>145</v>
      </c>
      <c r="K82" s="85" t="s">
        <v>145</v>
      </c>
      <c r="L82" s="85" t="s">
        <v>145</v>
      </c>
      <c r="M82" s="85" t="s">
        <v>145</v>
      </c>
      <c r="N82" s="85" t="s">
        <v>145</v>
      </c>
      <c r="O82" s="85" t="s">
        <v>145</v>
      </c>
    </row>
    <row r="83" spans="1:15" outlineLevel="2" x14ac:dyDescent="0.25">
      <c r="A83" s="115" t="s">
        <v>418</v>
      </c>
      <c r="B83" s="115">
        <v>25758</v>
      </c>
      <c r="C83" s="115" t="s">
        <v>66</v>
      </c>
      <c r="D83" s="67" t="s">
        <v>145</v>
      </c>
      <c r="E83" s="67" t="s">
        <v>145</v>
      </c>
      <c r="F83" s="67" t="s">
        <v>145</v>
      </c>
      <c r="G83" s="67" t="s">
        <v>145</v>
      </c>
      <c r="H83" s="67" t="s">
        <v>145</v>
      </c>
      <c r="I83" s="67" t="s">
        <v>145</v>
      </c>
      <c r="J83" s="85" t="s">
        <v>145</v>
      </c>
      <c r="K83" s="85" t="s">
        <v>145</v>
      </c>
      <c r="L83" s="85" t="s">
        <v>145</v>
      </c>
      <c r="M83" s="85" t="s">
        <v>145</v>
      </c>
      <c r="N83" s="85" t="s">
        <v>145</v>
      </c>
      <c r="O83" s="85" t="s">
        <v>145</v>
      </c>
    </row>
    <row r="84" spans="1:15" outlineLevel="2" x14ac:dyDescent="0.25">
      <c r="A84" s="115" t="s">
        <v>418</v>
      </c>
      <c r="B84" s="115">
        <v>25785</v>
      </c>
      <c r="C84" s="115" t="s">
        <v>67</v>
      </c>
      <c r="D84" s="67" t="s">
        <v>145</v>
      </c>
      <c r="E84" s="67" t="s">
        <v>145</v>
      </c>
      <c r="F84" s="67" t="s">
        <v>145</v>
      </c>
      <c r="G84" s="67" t="s">
        <v>145</v>
      </c>
      <c r="H84" s="67" t="s">
        <v>145</v>
      </c>
      <c r="I84" s="67" t="s">
        <v>145</v>
      </c>
      <c r="J84" s="85" t="s">
        <v>145</v>
      </c>
      <c r="K84" s="85" t="s">
        <v>145</v>
      </c>
      <c r="L84" s="85" t="s">
        <v>145</v>
      </c>
      <c r="M84" s="85" t="s">
        <v>145</v>
      </c>
      <c r="N84" s="85" t="s">
        <v>145</v>
      </c>
      <c r="O84" s="85" t="s">
        <v>145</v>
      </c>
    </row>
    <row r="85" spans="1:15" outlineLevel="2" x14ac:dyDescent="0.25">
      <c r="A85" s="115" t="s">
        <v>418</v>
      </c>
      <c r="B85" s="115">
        <v>25799</v>
      </c>
      <c r="C85" s="115" t="s">
        <v>68</v>
      </c>
      <c r="D85" s="67" t="s">
        <v>145</v>
      </c>
      <c r="E85" s="67" t="s">
        <v>145</v>
      </c>
      <c r="F85" s="67" t="s">
        <v>145</v>
      </c>
      <c r="G85" s="67" t="s">
        <v>145</v>
      </c>
      <c r="H85" s="67" t="s">
        <v>145</v>
      </c>
      <c r="I85" s="67" t="s">
        <v>145</v>
      </c>
      <c r="J85" s="85" t="s">
        <v>145</v>
      </c>
      <c r="K85" s="85" t="s">
        <v>145</v>
      </c>
      <c r="L85" s="85" t="s">
        <v>145</v>
      </c>
      <c r="M85" s="85" t="s">
        <v>145</v>
      </c>
      <c r="N85" s="85" t="s">
        <v>145</v>
      </c>
      <c r="O85" s="85" t="s">
        <v>145</v>
      </c>
    </row>
    <row r="86" spans="1:15" outlineLevel="2" x14ac:dyDescent="0.25">
      <c r="A86" s="115" t="s">
        <v>418</v>
      </c>
      <c r="B86" s="115">
        <v>25817</v>
      </c>
      <c r="C86" s="115" t="s">
        <v>13</v>
      </c>
      <c r="D86" s="67" t="s">
        <v>145</v>
      </c>
      <c r="E86" s="67" t="s">
        <v>145</v>
      </c>
      <c r="F86" s="67" t="s">
        <v>145</v>
      </c>
      <c r="G86" s="67" t="s">
        <v>145</v>
      </c>
      <c r="H86" s="67" t="s">
        <v>145</v>
      </c>
      <c r="I86" s="67" t="s">
        <v>145</v>
      </c>
      <c r="J86" s="85" t="s">
        <v>145</v>
      </c>
      <c r="K86" s="85" t="s">
        <v>145</v>
      </c>
      <c r="L86" s="85" t="s">
        <v>145</v>
      </c>
      <c r="M86" s="85" t="s">
        <v>145</v>
      </c>
      <c r="N86" s="85" t="s">
        <v>145</v>
      </c>
      <c r="O86" s="85" t="s">
        <v>145</v>
      </c>
    </row>
    <row r="87" spans="1:15" ht="15.75" outlineLevel="2" thickBot="1" x14ac:dyDescent="0.3">
      <c r="A87" s="118" t="s">
        <v>418</v>
      </c>
      <c r="B87" s="118">
        <v>25899</v>
      </c>
      <c r="C87" s="118" t="s">
        <v>69</v>
      </c>
      <c r="D87" s="119">
        <v>6</v>
      </c>
      <c r="E87" s="119">
        <v>12</v>
      </c>
      <c r="F87" s="119">
        <v>1</v>
      </c>
      <c r="G87" s="119">
        <v>13</v>
      </c>
      <c r="H87" s="119">
        <v>3</v>
      </c>
      <c r="I87" s="119">
        <v>36</v>
      </c>
      <c r="J87" s="120" t="s">
        <v>145</v>
      </c>
      <c r="K87" s="120" t="s">
        <v>145</v>
      </c>
      <c r="L87" s="120" t="s">
        <v>145</v>
      </c>
      <c r="M87" s="120" t="s">
        <v>145</v>
      </c>
      <c r="N87" s="120" t="s">
        <v>145</v>
      </c>
      <c r="O87" s="120" t="s">
        <v>145</v>
      </c>
    </row>
    <row r="88" spans="1:15" ht="15.75" outlineLevel="1" thickBot="1" x14ac:dyDescent="0.3">
      <c r="A88" s="248" t="s">
        <v>546</v>
      </c>
      <c r="B88" s="279"/>
      <c r="C88" s="279"/>
      <c r="D88" s="280">
        <f>SUBTOTAL(9,D77:D87)</f>
        <v>12</v>
      </c>
      <c r="E88" s="280">
        <f>SUBTOTAL(9,E77:E87)</f>
        <v>32</v>
      </c>
      <c r="F88" s="280">
        <f>SUBTOTAL(9,F77:F87)</f>
        <v>31</v>
      </c>
      <c r="G88" s="280">
        <f>SUBTOTAL(9,G77:G87)</f>
        <v>63</v>
      </c>
      <c r="H88" s="280"/>
      <c r="I88" s="280"/>
      <c r="J88" s="279">
        <f>SUBTOTAL(9,J77:J87)</f>
        <v>1</v>
      </c>
      <c r="K88" s="279">
        <f>SUBTOTAL(9,K77:K87)</f>
        <v>1</v>
      </c>
      <c r="L88" s="279">
        <f>SUBTOTAL(9,L77:L87)</f>
        <v>0</v>
      </c>
      <c r="M88" s="279">
        <f>SUBTOTAL(9,M77:M87)</f>
        <v>1</v>
      </c>
      <c r="N88" s="279"/>
      <c r="O88" s="397">
        <f>SUBTOTAL(9,O77:O87)</f>
        <v>15</v>
      </c>
    </row>
    <row r="89" spans="1:15" outlineLevel="2" x14ac:dyDescent="0.25">
      <c r="A89" s="394" t="s">
        <v>417</v>
      </c>
      <c r="B89" s="394">
        <v>25099</v>
      </c>
      <c r="C89" s="394" t="s">
        <v>59</v>
      </c>
      <c r="D89" s="68">
        <v>3</v>
      </c>
      <c r="E89" s="68">
        <v>5</v>
      </c>
      <c r="F89" s="68">
        <v>15</v>
      </c>
      <c r="G89" s="68">
        <v>20</v>
      </c>
      <c r="H89" s="68">
        <v>40000</v>
      </c>
      <c r="I89" s="68">
        <v>200000</v>
      </c>
      <c r="J89" s="333" t="s">
        <v>145</v>
      </c>
      <c r="K89" s="333" t="s">
        <v>145</v>
      </c>
      <c r="L89" s="333" t="s">
        <v>145</v>
      </c>
      <c r="M89" s="333" t="s">
        <v>145</v>
      </c>
      <c r="N89" s="333" t="s">
        <v>145</v>
      </c>
      <c r="O89" s="333" t="s">
        <v>145</v>
      </c>
    </row>
    <row r="90" spans="1:15" outlineLevel="2" x14ac:dyDescent="0.25">
      <c r="A90" s="115" t="s">
        <v>417</v>
      </c>
      <c r="B90" s="115">
        <v>25260</v>
      </c>
      <c r="C90" s="115" t="s">
        <v>58</v>
      </c>
      <c r="D90" s="67" t="s">
        <v>145</v>
      </c>
      <c r="E90" s="67" t="s">
        <v>145</v>
      </c>
      <c r="F90" s="67" t="s">
        <v>145</v>
      </c>
      <c r="G90" s="67" t="s">
        <v>145</v>
      </c>
      <c r="H90" s="67" t="s">
        <v>145</v>
      </c>
      <c r="I90" s="67" t="s">
        <v>145</v>
      </c>
      <c r="J90" s="85" t="s">
        <v>145</v>
      </c>
      <c r="K90" s="85" t="s">
        <v>145</v>
      </c>
      <c r="L90" s="85" t="s">
        <v>145</v>
      </c>
      <c r="M90" s="85" t="s">
        <v>145</v>
      </c>
      <c r="N90" s="85" t="s">
        <v>145</v>
      </c>
      <c r="O90" s="85" t="s">
        <v>145</v>
      </c>
    </row>
    <row r="91" spans="1:15" outlineLevel="2" x14ac:dyDescent="0.25">
      <c r="A91" s="115" t="s">
        <v>417</v>
      </c>
      <c r="B91" s="115">
        <v>25269</v>
      </c>
      <c r="C91" s="115" t="s">
        <v>57</v>
      </c>
      <c r="D91" s="67" t="s">
        <v>145</v>
      </c>
      <c r="E91" s="67" t="s">
        <v>145</v>
      </c>
      <c r="F91" s="67" t="s">
        <v>145</v>
      </c>
      <c r="G91" s="67" t="s">
        <v>145</v>
      </c>
      <c r="H91" s="67" t="s">
        <v>145</v>
      </c>
      <c r="I91" s="67" t="s">
        <v>145</v>
      </c>
      <c r="J91" s="85" t="s">
        <v>145</v>
      </c>
      <c r="K91" s="85" t="s">
        <v>145</v>
      </c>
      <c r="L91" s="85" t="s">
        <v>145</v>
      </c>
      <c r="M91" s="85" t="s">
        <v>145</v>
      </c>
      <c r="N91" s="85" t="s">
        <v>145</v>
      </c>
      <c r="O91" s="85" t="s">
        <v>145</v>
      </c>
    </row>
    <row r="92" spans="1:15" outlineLevel="2" x14ac:dyDescent="0.25">
      <c r="A92" s="115" t="s">
        <v>417</v>
      </c>
      <c r="B92" s="115">
        <v>25286</v>
      </c>
      <c r="C92" s="115" t="s">
        <v>56</v>
      </c>
      <c r="D92" s="67" t="s">
        <v>145</v>
      </c>
      <c r="E92" s="67" t="s">
        <v>145</v>
      </c>
      <c r="F92" s="67" t="s">
        <v>145</v>
      </c>
      <c r="G92" s="67" t="s">
        <v>145</v>
      </c>
      <c r="H92" s="67" t="s">
        <v>145</v>
      </c>
      <c r="I92" s="67" t="s">
        <v>145</v>
      </c>
      <c r="J92" s="85" t="s">
        <v>145</v>
      </c>
      <c r="K92" s="85" t="s">
        <v>145</v>
      </c>
      <c r="L92" s="85" t="s">
        <v>145</v>
      </c>
      <c r="M92" s="85" t="s">
        <v>145</v>
      </c>
      <c r="N92" s="85" t="s">
        <v>145</v>
      </c>
      <c r="O92" s="85" t="s">
        <v>145</v>
      </c>
    </row>
    <row r="93" spans="1:15" outlineLevel="2" x14ac:dyDescent="0.25">
      <c r="A93" s="115" t="s">
        <v>417</v>
      </c>
      <c r="B93" s="115">
        <v>25430</v>
      </c>
      <c r="C93" s="115" t="s">
        <v>55</v>
      </c>
      <c r="D93" s="67" t="s">
        <v>145</v>
      </c>
      <c r="E93" s="67" t="s">
        <v>145</v>
      </c>
      <c r="F93" s="67" t="s">
        <v>145</v>
      </c>
      <c r="G93" s="67" t="s">
        <v>145</v>
      </c>
      <c r="H93" s="67" t="s">
        <v>145</v>
      </c>
      <c r="I93" s="67" t="s">
        <v>145</v>
      </c>
      <c r="J93" s="85" t="s">
        <v>145</v>
      </c>
      <c r="K93" s="85" t="s">
        <v>145</v>
      </c>
      <c r="L93" s="85" t="s">
        <v>145</v>
      </c>
      <c r="M93" s="85" t="s">
        <v>145</v>
      </c>
      <c r="N93" s="85" t="s">
        <v>145</v>
      </c>
      <c r="O93" s="85" t="s">
        <v>145</v>
      </c>
    </row>
    <row r="94" spans="1:15" outlineLevel="2" x14ac:dyDescent="0.25">
      <c r="A94" s="115" t="s">
        <v>417</v>
      </c>
      <c r="B94" s="115">
        <v>25473</v>
      </c>
      <c r="C94" s="115" t="s">
        <v>54</v>
      </c>
      <c r="D94" s="67" t="s">
        <v>145</v>
      </c>
      <c r="E94" s="67" t="s">
        <v>145</v>
      </c>
      <c r="F94" s="67" t="s">
        <v>145</v>
      </c>
      <c r="G94" s="67" t="s">
        <v>145</v>
      </c>
      <c r="H94" s="67" t="s">
        <v>145</v>
      </c>
      <c r="I94" s="67" t="s">
        <v>145</v>
      </c>
      <c r="J94" s="85" t="s">
        <v>145</v>
      </c>
      <c r="K94" s="85" t="s">
        <v>145</v>
      </c>
      <c r="L94" s="85" t="s">
        <v>145</v>
      </c>
      <c r="M94" s="85" t="s">
        <v>145</v>
      </c>
      <c r="N94" s="85" t="s">
        <v>145</v>
      </c>
      <c r="O94" s="85" t="s">
        <v>145</v>
      </c>
    </row>
    <row r="95" spans="1:15" outlineLevel="2" x14ac:dyDescent="0.25">
      <c r="A95" s="115" t="s">
        <v>417</v>
      </c>
      <c r="B95" s="115">
        <v>25769</v>
      </c>
      <c r="C95" s="115" t="s">
        <v>53</v>
      </c>
      <c r="D95" s="67">
        <v>1</v>
      </c>
      <c r="E95" s="67">
        <v>5</v>
      </c>
      <c r="F95" s="67" t="s">
        <v>145</v>
      </c>
      <c r="G95" s="67">
        <v>5</v>
      </c>
      <c r="H95" s="67">
        <v>36</v>
      </c>
      <c r="I95" s="67">
        <v>180</v>
      </c>
      <c r="J95" s="85" t="s">
        <v>145</v>
      </c>
      <c r="K95" s="85" t="s">
        <v>145</v>
      </c>
      <c r="L95" s="85" t="s">
        <v>145</v>
      </c>
      <c r="M95" s="85" t="s">
        <v>145</v>
      </c>
      <c r="N95" s="85" t="s">
        <v>145</v>
      </c>
      <c r="O95" s="85" t="s">
        <v>145</v>
      </c>
    </row>
    <row r="96" spans="1:15" ht="15.75" outlineLevel="2" thickBot="1" x14ac:dyDescent="0.3">
      <c r="A96" s="118" t="s">
        <v>417</v>
      </c>
      <c r="B96" s="118">
        <v>25898</v>
      </c>
      <c r="C96" s="118" t="s">
        <v>52</v>
      </c>
      <c r="D96" s="119">
        <v>3</v>
      </c>
      <c r="E96" s="119">
        <v>3</v>
      </c>
      <c r="F96" s="119" t="s">
        <v>145</v>
      </c>
      <c r="G96" s="119">
        <v>3</v>
      </c>
      <c r="H96" s="119">
        <v>35</v>
      </c>
      <c r="I96" s="119">
        <v>105</v>
      </c>
      <c r="J96" s="120" t="s">
        <v>145</v>
      </c>
      <c r="K96" s="120" t="s">
        <v>145</v>
      </c>
      <c r="L96" s="120" t="s">
        <v>145</v>
      </c>
      <c r="M96" s="120" t="s">
        <v>145</v>
      </c>
      <c r="N96" s="120" t="s">
        <v>145</v>
      </c>
      <c r="O96" s="120" t="s">
        <v>145</v>
      </c>
    </row>
    <row r="97" spans="1:15" ht="15.75" outlineLevel="1" thickBot="1" x14ac:dyDescent="0.3">
      <c r="A97" s="248" t="s">
        <v>547</v>
      </c>
      <c r="B97" s="279"/>
      <c r="C97" s="279"/>
      <c r="D97" s="280">
        <f>SUBTOTAL(9,D89:D96)</f>
        <v>7</v>
      </c>
      <c r="E97" s="280">
        <f>SUBTOTAL(9,E89:E96)</f>
        <v>13</v>
      </c>
      <c r="F97" s="280">
        <f>SUBTOTAL(9,F89:F96)</f>
        <v>15</v>
      </c>
      <c r="G97" s="280">
        <f>SUBTOTAL(9,G89:G96)</f>
        <v>28</v>
      </c>
      <c r="H97" s="280"/>
      <c r="I97" s="280"/>
      <c r="J97" s="279">
        <f>SUBTOTAL(9,J89:J96)</f>
        <v>0</v>
      </c>
      <c r="K97" s="279">
        <f>SUBTOTAL(9,K89:K96)</f>
        <v>0</v>
      </c>
      <c r="L97" s="279">
        <f>SUBTOTAL(9,L89:L96)</f>
        <v>0</v>
      </c>
      <c r="M97" s="279">
        <f>SUBTOTAL(9,M89:M96)</f>
        <v>0</v>
      </c>
      <c r="N97" s="279"/>
      <c r="O97" s="397">
        <f>SUBTOTAL(9,O89:O96)</f>
        <v>0</v>
      </c>
    </row>
    <row r="98" spans="1:15" outlineLevel="2" x14ac:dyDescent="0.25">
      <c r="A98" s="394" t="s">
        <v>51</v>
      </c>
      <c r="B98" s="394">
        <v>25740</v>
      </c>
      <c r="C98" s="394" t="s">
        <v>22</v>
      </c>
      <c r="D98" s="68" t="s">
        <v>145</v>
      </c>
      <c r="E98" s="68" t="s">
        <v>145</v>
      </c>
      <c r="F98" s="68" t="s">
        <v>145</v>
      </c>
      <c r="G98" s="68" t="s">
        <v>145</v>
      </c>
      <c r="H98" s="68" t="s">
        <v>145</v>
      </c>
      <c r="I98" s="68" t="s">
        <v>145</v>
      </c>
      <c r="J98" s="333" t="s">
        <v>145</v>
      </c>
      <c r="K98" s="333" t="s">
        <v>145</v>
      </c>
      <c r="L98" s="333" t="s">
        <v>145</v>
      </c>
      <c r="M98" s="333" t="s">
        <v>145</v>
      </c>
      <c r="N98" s="333" t="s">
        <v>145</v>
      </c>
      <c r="O98" s="333" t="s">
        <v>145</v>
      </c>
    </row>
    <row r="99" spans="1:15" ht="15.75" outlineLevel="2" thickBot="1" x14ac:dyDescent="0.3">
      <c r="A99" s="118" t="s">
        <v>51</v>
      </c>
      <c r="B99" s="118">
        <v>25754</v>
      </c>
      <c r="C99" s="118" t="s">
        <v>51</v>
      </c>
      <c r="D99" s="119">
        <v>5</v>
      </c>
      <c r="E99" s="119">
        <v>10</v>
      </c>
      <c r="F99" s="119" t="s">
        <v>145</v>
      </c>
      <c r="G99" s="119">
        <v>10</v>
      </c>
      <c r="H99" s="119">
        <v>15</v>
      </c>
      <c r="I99" s="119">
        <v>150</v>
      </c>
      <c r="J99" s="120" t="s">
        <v>145</v>
      </c>
      <c r="K99" s="120" t="s">
        <v>145</v>
      </c>
      <c r="L99" s="120" t="s">
        <v>145</v>
      </c>
      <c r="M99" s="120" t="s">
        <v>145</v>
      </c>
      <c r="N99" s="120" t="s">
        <v>145</v>
      </c>
      <c r="O99" s="120" t="s">
        <v>145</v>
      </c>
    </row>
    <row r="100" spans="1:15" ht="15.75" outlineLevel="1" thickBot="1" x14ac:dyDescent="0.3">
      <c r="A100" s="248" t="s">
        <v>548</v>
      </c>
      <c r="B100" s="279"/>
      <c r="C100" s="279"/>
      <c r="D100" s="280">
        <f>SUBTOTAL(9,D98:D99)</f>
        <v>5</v>
      </c>
      <c r="E100" s="280">
        <f>SUBTOTAL(9,E98:E99)</f>
        <v>10</v>
      </c>
      <c r="F100" s="280">
        <f>SUBTOTAL(9,F98:F99)</f>
        <v>0</v>
      </c>
      <c r="G100" s="280">
        <f>SUBTOTAL(9,G98:G99)</f>
        <v>10</v>
      </c>
      <c r="H100" s="280"/>
      <c r="I100" s="280"/>
      <c r="J100" s="279">
        <f>SUBTOTAL(9,J98:J99)</f>
        <v>0</v>
      </c>
      <c r="K100" s="279">
        <f>SUBTOTAL(9,K98:K99)</f>
        <v>0</v>
      </c>
      <c r="L100" s="279">
        <f>SUBTOTAL(9,L98:L99)</f>
        <v>0</v>
      </c>
      <c r="M100" s="279">
        <f>SUBTOTAL(9,M98:M99)</f>
        <v>0</v>
      </c>
      <c r="N100" s="279"/>
      <c r="O100" s="397">
        <f>SUBTOTAL(9,O98:O99)</f>
        <v>0</v>
      </c>
    </row>
    <row r="101" spans="1:15" outlineLevel="2" x14ac:dyDescent="0.25">
      <c r="A101" s="394" t="s">
        <v>415</v>
      </c>
      <c r="B101" s="394">
        <v>25053</v>
      </c>
      <c r="C101" s="394" t="s">
        <v>50</v>
      </c>
      <c r="D101" s="68">
        <v>25</v>
      </c>
      <c r="E101" s="68">
        <v>20</v>
      </c>
      <c r="F101" s="68">
        <v>35</v>
      </c>
      <c r="G101" s="68">
        <v>55</v>
      </c>
      <c r="H101" s="68">
        <v>120</v>
      </c>
      <c r="I101" s="68">
        <v>2400</v>
      </c>
      <c r="J101" s="333" t="s">
        <v>145</v>
      </c>
      <c r="K101" s="333" t="s">
        <v>145</v>
      </c>
      <c r="L101" s="333" t="s">
        <v>145</v>
      </c>
      <c r="M101" s="333" t="s">
        <v>145</v>
      </c>
      <c r="N101" s="333" t="s">
        <v>145</v>
      </c>
      <c r="O101" s="333" t="s">
        <v>145</v>
      </c>
    </row>
    <row r="102" spans="1:15" outlineLevel="2" x14ac:dyDescent="0.25">
      <c r="A102" s="115" t="s">
        <v>415</v>
      </c>
      <c r="B102" s="115">
        <v>25120</v>
      </c>
      <c r="C102" s="115" t="s">
        <v>49</v>
      </c>
      <c r="D102" s="67" t="s">
        <v>145</v>
      </c>
      <c r="E102" s="67" t="s">
        <v>145</v>
      </c>
      <c r="F102" s="67" t="s">
        <v>145</v>
      </c>
      <c r="G102" s="67" t="s">
        <v>145</v>
      </c>
      <c r="H102" s="67" t="s">
        <v>145</v>
      </c>
      <c r="I102" s="67" t="s">
        <v>145</v>
      </c>
      <c r="J102" s="85" t="s">
        <v>145</v>
      </c>
      <c r="K102" s="85" t="s">
        <v>145</v>
      </c>
      <c r="L102" s="85" t="s">
        <v>145</v>
      </c>
      <c r="M102" s="85" t="s">
        <v>145</v>
      </c>
      <c r="N102" s="85" t="s">
        <v>145</v>
      </c>
      <c r="O102" s="85" t="s">
        <v>145</v>
      </c>
    </row>
    <row r="103" spans="1:15" outlineLevel="2" x14ac:dyDescent="0.25">
      <c r="A103" s="115" t="s">
        <v>415</v>
      </c>
      <c r="B103" s="115">
        <v>25290</v>
      </c>
      <c r="C103" s="115" t="s">
        <v>48</v>
      </c>
      <c r="D103" s="67">
        <v>50</v>
      </c>
      <c r="E103" s="67">
        <v>97</v>
      </c>
      <c r="F103" s="67">
        <v>19</v>
      </c>
      <c r="G103" s="67">
        <v>116</v>
      </c>
      <c r="H103" s="67">
        <v>100</v>
      </c>
      <c r="I103" s="67">
        <v>9700</v>
      </c>
      <c r="J103" s="85" t="s">
        <v>394</v>
      </c>
      <c r="K103" s="85" t="s">
        <v>145</v>
      </c>
      <c r="L103" s="85" t="s">
        <v>145</v>
      </c>
      <c r="M103" s="85" t="s">
        <v>145</v>
      </c>
      <c r="N103" s="85" t="s">
        <v>145</v>
      </c>
      <c r="O103" s="85" t="s">
        <v>145</v>
      </c>
    </row>
    <row r="104" spans="1:15" outlineLevel="2" x14ac:dyDescent="0.25">
      <c r="A104" s="115" t="s">
        <v>415</v>
      </c>
      <c r="B104" s="115">
        <v>25312</v>
      </c>
      <c r="C104" s="115" t="s">
        <v>47</v>
      </c>
      <c r="D104" s="67" t="s">
        <v>145</v>
      </c>
      <c r="E104" s="67" t="s">
        <v>145</v>
      </c>
      <c r="F104" s="67" t="s">
        <v>145</v>
      </c>
      <c r="G104" s="67" t="s">
        <v>145</v>
      </c>
      <c r="H104" s="67" t="s">
        <v>145</v>
      </c>
      <c r="I104" s="67" t="s">
        <v>145</v>
      </c>
      <c r="J104" s="85" t="s">
        <v>145</v>
      </c>
      <c r="K104" s="85" t="s">
        <v>145</v>
      </c>
      <c r="L104" s="85" t="s">
        <v>145</v>
      </c>
      <c r="M104" s="85" t="s">
        <v>145</v>
      </c>
      <c r="N104" s="85" t="s">
        <v>145</v>
      </c>
      <c r="O104" s="85" t="s">
        <v>145</v>
      </c>
    </row>
    <row r="105" spans="1:15" outlineLevel="2" x14ac:dyDescent="0.25">
      <c r="A105" s="115" t="s">
        <v>415</v>
      </c>
      <c r="B105" s="115">
        <v>25524</v>
      </c>
      <c r="C105" s="115" t="s">
        <v>12</v>
      </c>
      <c r="D105" s="67">
        <v>50</v>
      </c>
      <c r="E105" s="67">
        <v>36</v>
      </c>
      <c r="F105" s="67">
        <v>14</v>
      </c>
      <c r="G105" s="67">
        <v>50</v>
      </c>
      <c r="H105" s="67">
        <v>110</v>
      </c>
      <c r="I105" s="67">
        <v>3960</v>
      </c>
      <c r="J105" s="85" t="s">
        <v>145</v>
      </c>
      <c r="K105" s="85" t="s">
        <v>145</v>
      </c>
      <c r="L105" s="85" t="s">
        <v>145</v>
      </c>
      <c r="M105" s="85" t="s">
        <v>145</v>
      </c>
      <c r="N105" s="85" t="s">
        <v>145</v>
      </c>
      <c r="O105" s="85" t="s">
        <v>145</v>
      </c>
    </row>
    <row r="106" spans="1:15" outlineLevel="2" x14ac:dyDescent="0.25">
      <c r="A106" s="115" t="s">
        <v>415</v>
      </c>
      <c r="B106" s="115">
        <v>25535</v>
      </c>
      <c r="C106" s="115" t="s">
        <v>46</v>
      </c>
      <c r="D106" s="67">
        <v>13</v>
      </c>
      <c r="E106" s="67">
        <v>47</v>
      </c>
      <c r="F106" s="67">
        <v>12</v>
      </c>
      <c r="G106" s="67">
        <v>59</v>
      </c>
      <c r="H106" s="67">
        <v>10</v>
      </c>
      <c r="I106" s="67">
        <v>470</v>
      </c>
      <c r="J106" s="85" t="s">
        <v>145</v>
      </c>
      <c r="K106" s="85" t="s">
        <v>145</v>
      </c>
      <c r="L106" s="85" t="s">
        <v>145</v>
      </c>
      <c r="M106" s="85" t="s">
        <v>145</v>
      </c>
      <c r="N106" s="85" t="s">
        <v>145</v>
      </c>
      <c r="O106" s="85" t="s">
        <v>145</v>
      </c>
    </row>
    <row r="107" spans="1:15" outlineLevel="2" x14ac:dyDescent="0.25">
      <c r="A107" s="115" t="s">
        <v>415</v>
      </c>
      <c r="B107" s="115">
        <v>25649</v>
      </c>
      <c r="C107" s="115" t="s">
        <v>45</v>
      </c>
      <c r="D107" s="67">
        <v>80</v>
      </c>
      <c r="E107" s="67">
        <v>180</v>
      </c>
      <c r="F107" s="67">
        <v>2</v>
      </c>
      <c r="G107" s="67">
        <v>182</v>
      </c>
      <c r="H107" s="67">
        <v>11</v>
      </c>
      <c r="I107" s="67">
        <v>1980</v>
      </c>
      <c r="J107" s="85" t="s">
        <v>145</v>
      </c>
      <c r="K107" s="85" t="s">
        <v>145</v>
      </c>
      <c r="L107" s="85" t="s">
        <v>145</v>
      </c>
      <c r="M107" s="85" t="s">
        <v>145</v>
      </c>
      <c r="N107" s="85" t="s">
        <v>145</v>
      </c>
      <c r="O107" s="85" t="s">
        <v>145</v>
      </c>
    </row>
    <row r="108" spans="1:15" outlineLevel="2" x14ac:dyDescent="0.25">
      <c r="A108" s="115" t="s">
        <v>415</v>
      </c>
      <c r="B108" s="115">
        <v>25743</v>
      </c>
      <c r="C108" s="115" t="s">
        <v>44</v>
      </c>
      <c r="D108" s="67">
        <v>3</v>
      </c>
      <c r="E108" s="67">
        <v>6</v>
      </c>
      <c r="F108" s="67">
        <v>1</v>
      </c>
      <c r="G108" s="67">
        <v>7</v>
      </c>
      <c r="H108" s="67">
        <v>100</v>
      </c>
      <c r="I108" s="67">
        <v>600</v>
      </c>
      <c r="J108" s="85" t="s">
        <v>145</v>
      </c>
      <c r="K108" s="85" t="s">
        <v>145</v>
      </c>
      <c r="L108" s="85" t="s">
        <v>145</v>
      </c>
      <c r="M108" s="85" t="s">
        <v>145</v>
      </c>
      <c r="N108" s="85" t="s">
        <v>145</v>
      </c>
      <c r="O108" s="85" t="s">
        <v>145</v>
      </c>
    </row>
    <row r="109" spans="1:15" outlineLevel="2" x14ac:dyDescent="0.25">
      <c r="A109" s="115" t="s">
        <v>415</v>
      </c>
      <c r="B109" s="115">
        <v>25805</v>
      </c>
      <c r="C109" s="115" t="s">
        <v>43</v>
      </c>
      <c r="D109" s="67">
        <v>25</v>
      </c>
      <c r="E109" s="67">
        <v>27</v>
      </c>
      <c r="F109" s="67">
        <v>95</v>
      </c>
      <c r="G109" s="67">
        <v>122</v>
      </c>
      <c r="H109" s="67">
        <v>125</v>
      </c>
      <c r="I109" s="67">
        <v>3375</v>
      </c>
      <c r="J109" s="85" t="s">
        <v>145</v>
      </c>
      <c r="K109" s="85" t="s">
        <v>145</v>
      </c>
      <c r="L109" s="85" t="s">
        <v>145</v>
      </c>
      <c r="M109" s="85" t="s">
        <v>145</v>
      </c>
      <c r="N109" s="85" t="s">
        <v>145</v>
      </c>
      <c r="O109" s="85" t="s">
        <v>145</v>
      </c>
    </row>
    <row r="110" spans="1:15" ht="15.75" outlineLevel="2" thickBot="1" x14ac:dyDescent="0.3">
      <c r="A110" s="118" t="s">
        <v>415</v>
      </c>
      <c r="B110" s="118">
        <v>25506</v>
      </c>
      <c r="C110" s="118" t="s">
        <v>42</v>
      </c>
      <c r="D110" s="119">
        <v>25</v>
      </c>
      <c r="E110" s="119">
        <v>10</v>
      </c>
      <c r="F110" s="119" t="s">
        <v>145</v>
      </c>
      <c r="G110" s="119">
        <v>10</v>
      </c>
      <c r="H110" s="119">
        <v>10</v>
      </c>
      <c r="I110" s="119">
        <v>100</v>
      </c>
      <c r="J110" s="120" t="s">
        <v>145</v>
      </c>
      <c r="K110" s="120" t="s">
        <v>145</v>
      </c>
      <c r="L110" s="120" t="s">
        <v>145</v>
      </c>
      <c r="M110" s="120" t="s">
        <v>145</v>
      </c>
      <c r="N110" s="120" t="s">
        <v>145</v>
      </c>
      <c r="O110" s="120" t="s">
        <v>145</v>
      </c>
    </row>
    <row r="111" spans="1:15" ht="15.75" outlineLevel="1" thickBot="1" x14ac:dyDescent="0.3">
      <c r="A111" s="248" t="s">
        <v>549</v>
      </c>
      <c r="B111" s="279"/>
      <c r="C111" s="279"/>
      <c r="D111" s="280">
        <f>SUBTOTAL(9,D101:D110)</f>
        <v>271</v>
      </c>
      <c r="E111" s="280">
        <f>SUBTOTAL(9,E101:E110)</f>
        <v>423</v>
      </c>
      <c r="F111" s="280">
        <f>SUBTOTAL(9,F101:F110)</f>
        <v>178</v>
      </c>
      <c r="G111" s="280">
        <f>SUBTOTAL(9,G101:G110)</f>
        <v>601</v>
      </c>
      <c r="H111" s="280"/>
      <c r="I111" s="280"/>
      <c r="J111" s="279">
        <f>SUBTOTAL(9,J101:J110)</f>
        <v>0</v>
      </c>
      <c r="K111" s="279">
        <f>SUBTOTAL(9,K101:K110)</f>
        <v>0</v>
      </c>
      <c r="L111" s="279">
        <f>SUBTOTAL(9,L101:L110)</f>
        <v>0</v>
      </c>
      <c r="M111" s="279">
        <f>SUBTOTAL(9,M101:M110)</f>
        <v>0</v>
      </c>
      <c r="N111" s="279"/>
      <c r="O111" s="397">
        <f>SUBTOTAL(9,O101:O110)</f>
        <v>0</v>
      </c>
    </row>
    <row r="112" spans="1:15" outlineLevel="2" x14ac:dyDescent="0.25">
      <c r="A112" s="394" t="s">
        <v>414</v>
      </c>
      <c r="B112" s="394">
        <v>25035</v>
      </c>
      <c r="C112" s="394" t="s">
        <v>40</v>
      </c>
      <c r="D112" s="68">
        <v>45</v>
      </c>
      <c r="E112" s="68">
        <v>170</v>
      </c>
      <c r="F112" s="68">
        <v>20</v>
      </c>
      <c r="G112" s="68">
        <v>190</v>
      </c>
      <c r="H112" s="68">
        <v>80</v>
      </c>
      <c r="I112" s="68">
        <v>13600</v>
      </c>
      <c r="J112" s="333" t="s">
        <v>145</v>
      </c>
      <c r="K112" s="333" t="s">
        <v>145</v>
      </c>
      <c r="L112" s="333" t="s">
        <v>145</v>
      </c>
      <c r="M112" s="333" t="s">
        <v>145</v>
      </c>
      <c r="N112" s="333" t="s">
        <v>145</v>
      </c>
      <c r="O112" s="333" t="s">
        <v>145</v>
      </c>
    </row>
    <row r="113" spans="1:15" outlineLevel="2" x14ac:dyDescent="0.25">
      <c r="A113" s="115" t="s">
        <v>414</v>
      </c>
      <c r="B113" s="115">
        <v>25040</v>
      </c>
      <c r="C113" s="115" t="s">
        <v>40</v>
      </c>
      <c r="D113" s="67">
        <v>32</v>
      </c>
      <c r="E113" s="67">
        <v>28</v>
      </c>
      <c r="F113" s="67">
        <v>13</v>
      </c>
      <c r="G113" s="67">
        <v>41</v>
      </c>
      <c r="H113" s="67">
        <v>35</v>
      </c>
      <c r="I113" s="67">
        <v>980</v>
      </c>
      <c r="J113" s="85" t="s">
        <v>145</v>
      </c>
      <c r="K113" s="85" t="s">
        <v>145</v>
      </c>
      <c r="L113" s="85" t="s">
        <v>145</v>
      </c>
      <c r="M113" s="85" t="s">
        <v>145</v>
      </c>
      <c r="N113" s="85" t="s">
        <v>145</v>
      </c>
      <c r="O113" s="85" t="s">
        <v>145</v>
      </c>
    </row>
    <row r="114" spans="1:15" outlineLevel="2" x14ac:dyDescent="0.25">
      <c r="A114" s="115" t="s">
        <v>414</v>
      </c>
      <c r="B114" s="115">
        <v>25599</v>
      </c>
      <c r="C114" s="115" t="s">
        <v>39</v>
      </c>
      <c r="D114" s="67">
        <v>250</v>
      </c>
      <c r="E114" s="67">
        <v>150</v>
      </c>
      <c r="F114" s="67">
        <v>100</v>
      </c>
      <c r="G114" s="67">
        <v>250</v>
      </c>
      <c r="H114" s="67">
        <v>250</v>
      </c>
      <c r="I114" s="67">
        <v>37500</v>
      </c>
      <c r="J114" s="85" t="s">
        <v>145</v>
      </c>
      <c r="K114" s="85" t="s">
        <v>145</v>
      </c>
      <c r="L114" s="85" t="s">
        <v>145</v>
      </c>
      <c r="M114" s="85" t="s">
        <v>145</v>
      </c>
      <c r="N114" s="85" t="s">
        <v>145</v>
      </c>
      <c r="O114" s="85" t="s">
        <v>145</v>
      </c>
    </row>
    <row r="115" spans="1:15" outlineLevel="2" x14ac:dyDescent="0.25">
      <c r="A115" s="115" t="s">
        <v>414</v>
      </c>
      <c r="B115" s="115">
        <v>25123</v>
      </c>
      <c r="C115" s="115" t="s">
        <v>38</v>
      </c>
      <c r="D115" s="67">
        <v>18</v>
      </c>
      <c r="E115" s="67">
        <v>40</v>
      </c>
      <c r="F115" s="67">
        <v>6</v>
      </c>
      <c r="G115" s="67">
        <v>46</v>
      </c>
      <c r="H115" s="67">
        <v>500</v>
      </c>
      <c r="I115" s="67">
        <v>20000</v>
      </c>
      <c r="J115" s="85" t="s">
        <v>145</v>
      </c>
      <c r="K115" s="85" t="s">
        <v>145</v>
      </c>
      <c r="L115" s="85" t="s">
        <v>145</v>
      </c>
      <c r="M115" s="85" t="s">
        <v>145</v>
      </c>
      <c r="N115" s="85" t="s">
        <v>145</v>
      </c>
      <c r="O115" s="85" t="s">
        <v>145</v>
      </c>
    </row>
    <row r="116" spans="1:15" outlineLevel="2" x14ac:dyDescent="0.25">
      <c r="A116" s="115" t="s">
        <v>414</v>
      </c>
      <c r="B116" s="115">
        <v>25245</v>
      </c>
      <c r="C116" s="115" t="s">
        <v>37</v>
      </c>
      <c r="D116" s="67">
        <v>180</v>
      </c>
      <c r="E116" s="67">
        <v>34</v>
      </c>
      <c r="F116" s="67">
        <v>148</v>
      </c>
      <c r="G116" s="67">
        <v>182</v>
      </c>
      <c r="H116" s="67">
        <v>30</v>
      </c>
      <c r="I116" s="67">
        <v>1020</v>
      </c>
      <c r="J116" s="85" t="s">
        <v>145</v>
      </c>
      <c r="K116" s="85" t="s">
        <v>145</v>
      </c>
      <c r="L116" s="85" t="s">
        <v>145</v>
      </c>
      <c r="M116" s="85" t="s">
        <v>145</v>
      </c>
      <c r="N116" s="85" t="s">
        <v>145</v>
      </c>
      <c r="O116" s="85" t="s">
        <v>145</v>
      </c>
    </row>
    <row r="117" spans="1:15" outlineLevel="2" x14ac:dyDescent="0.25">
      <c r="A117" s="115" t="s">
        <v>414</v>
      </c>
      <c r="B117" s="115">
        <v>25386</v>
      </c>
      <c r="C117" s="115" t="s">
        <v>36</v>
      </c>
      <c r="D117" s="67">
        <v>236</v>
      </c>
      <c r="E117" s="67">
        <v>900</v>
      </c>
      <c r="F117" s="67">
        <v>50</v>
      </c>
      <c r="G117" s="67">
        <v>950</v>
      </c>
      <c r="H117" s="67">
        <v>20</v>
      </c>
      <c r="I117" s="67">
        <v>18000</v>
      </c>
      <c r="J117" s="85" t="s">
        <v>145</v>
      </c>
      <c r="K117" s="85" t="s">
        <v>145</v>
      </c>
      <c r="L117" s="85" t="s">
        <v>145</v>
      </c>
      <c r="M117" s="85" t="s">
        <v>145</v>
      </c>
      <c r="N117" s="85" t="s">
        <v>145</v>
      </c>
      <c r="O117" s="85" t="s">
        <v>145</v>
      </c>
    </row>
    <row r="118" spans="1:15" outlineLevel="2" x14ac:dyDescent="0.25">
      <c r="A118" s="115" t="s">
        <v>414</v>
      </c>
      <c r="B118" s="115">
        <v>25596</v>
      </c>
      <c r="C118" s="115" t="s">
        <v>35</v>
      </c>
      <c r="D118" s="67">
        <v>160</v>
      </c>
      <c r="E118" s="67">
        <v>98</v>
      </c>
      <c r="F118" s="67">
        <v>35</v>
      </c>
      <c r="G118" s="67">
        <v>133</v>
      </c>
      <c r="H118" s="67">
        <v>100</v>
      </c>
      <c r="I118" s="67">
        <v>9800</v>
      </c>
      <c r="J118" s="85" t="s">
        <v>145</v>
      </c>
      <c r="K118" s="85" t="s">
        <v>145</v>
      </c>
      <c r="L118" s="85" t="s">
        <v>145</v>
      </c>
      <c r="M118" s="85" t="s">
        <v>145</v>
      </c>
      <c r="N118" s="85" t="s">
        <v>145</v>
      </c>
      <c r="O118" s="85" t="s">
        <v>145</v>
      </c>
    </row>
    <row r="119" spans="1:15" outlineLevel="2" x14ac:dyDescent="0.25">
      <c r="A119" s="115" t="s">
        <v>414</v>
      </c>
      <c r="B119" s="115">
        <v>25645</v>
      </c>
      <c r="C119" s="115" t="s">
        <v>34</v>
      </c>
      <c r="D119" s="67">
        <v>25</v>
      </c>
      <c r="E119" s="67">
        <v>20</v>
      </c>
      <c r="F119" s="67">
        <v>16</v>
      </c>
      <c r="G119" s="67">
        <v>36</v>
      </c>
      <c r="H119" s="67">
        <v>150</v>
      </c>
      <c r="I119" s="67">
        <v>3000</v>
      </c>
      <c r="J119" s="85" t="s">
        <v>145</v>
      </c>
      <c r="K119" s="85" t="s">
        <v>145</v>
      </c>
      <c r="L119" s="85" t="s">
        <v>145</v>
      </c>
      <c r="M119" s="85" t="s">
        <v>145</v>
      </c>
      <c r="N119" s="85" t="s">
        <v>145</v>
      </c>
      <c r="O119" s="85" t="s">
        <v>145</v>
      </c>
    </row>
    <row r="120" spans="1:15" outlineLevel="2" x14ac:dyDescent="0.25">
      <c r="A120" s="115" t="s">
        <v>414</v>
      </c>
      <c r="B120" s="115">
        <v>25797</v>
      </c>
      <c r="C120" s="115" t="s">
        <v>33</v>
      </c>
      <c r="D120" s="67">
        <v>5</v>
      </c>
      <c r="E120" s="67">
        <v>15</v>
      </c>
      <c r="F120" s="67" t="s">
        <v>145</v>
      </c>
      <c r="G120" s="67">
        <v>15</v>
      </c>
      <c r="H120" s="67">
        <v>15</v>
      </c>
      <c r="I120" s="67">
        <v>225</v>
      </c>
      <c r="J120" s="85" t="s">
        <v>145</v>
      </c>
      <c r="K120" s="85" t="s">
        <v>145</v>
      </c>
      <c r="L120" s="85" t="s">
        <v>145</v>
      </c>
      <c r="M120" s="85" t="s">
        <v>145</v>
      </c>
      <c r="N120" s="85" t="s">
        <v>145</v>
      </c>
      <c r="O120" s="85" t="s">
        <v>145</v>
      </c>
    </row>
    <row r="121" spans="1:15" ht="15.75" outlineLevel="2" thickBot="1" x14ac:dyDescent="0.3">
      <c r="A121" s="118" t="s">
        <v>414</v>
      </c>
      <c r="B121" s="118">
        <v>25878</v>
      </c>
      <c r="C121" s="118" t="s">
        <v>32</v>
      </c>
      <c r="D121" s="119">
        <v>60</v>
      </c>
      <c r="E121" s="119">
        <v>65</v>
      </c>
      <c r="F121" s="119">
        <v>15</v>
      </c>
      <c r="G121" s="119">
        <v>80</v>
      </c>
      <c r="H121" s="119">
        <v>150</v>
      </c>
      <c r="I121" s="119">
        <v>9750</v>
      </c>
      <c r="J121" s="120" t="s">
        <v>145</v>
      </c>
      <c r="K121" s="120" t="s">
        <v>145</v>
      </c>
      <c r="L121" s="120" t="s">
        <v>145</v>
      </c>
      <c r="M121" s="120" t="s">
        <v>145</v>
      </c>
      <c r="N121" s="120" t="s">
        <v>145</v>
      </c>
      <c r="O121" s="120" t="s">
        <v>145</v>
      </c>
    </row>
    <row r="122" spans="1:15" ht="15.75" outlineLevel="1" thickBot="1" x14ac:dyDescent="0.3">
      <c r="A122" s="248" t="s">
        <v>550</v>
      </c>
      <c r="B122" s="279"/>
      <c r="C122" s="279"/>
      <c r="D122" s="280">
        <f>SUBTOTAL(9,D112:D121)</f>
        <v>1011</v>
      </c>
      <c r="E122" s="280">
        <f>SUBTOTAL(9,E112:E121)</f>
        <v>1520</v>
      </c>
      <c r="F122" s="280">
        <f>SUBTOTAL(9,F112:F121)</f>
        <v>403</v>
      </c>
      <c r="G122" s="280">
        <f>SUBTOTAL(9,G112:G121)</f>
        <v>1923</v>
      </c>
      <c r="H122" s="280"/>
      <c r="I122" s="280"/>
      <c r="J122" s="279">
        <f>SUBTOTAL(9,J112:J121)</f>
        <v>0</v>
      </c>
      <c r="K122" s="279">
        <f>SUBTOTAL(9,K112:K121)</f>
        <v>0</v>
      </c>
      <c r="L122" s="279">
        <f>SUBTOTAL(9,L112:L121)</f>
        <v>0</v>
      </c>
      <c r="M122" s="279">
        <f>SUBTOTAL(9,M112:M121)</f>
        <v>0</v>
      </c>
      <c r="N122" s="279"/>
      <c r="O122" s="397">
        <f>SUBTOTAL(9,O112:O121)</f>
        <v>0</v>
      </c>
    </row>
    <row r="123" spans="1:15" outlineLevel="2" x14ac:dyDescent="0.25">
      <c r="A123" s="394" t="s">
        <v>23</v>
      </c>
      <c r="B123" s="394">
        <v>25154</v>
      </c>
      <c r="C123" s="394" t="s">
        <v>31</v>
      </c>
      <c r="D123" s="68" t="s">
        <v>145</v>
      </c>
      <c r="E123" s="68" t="s">
        <v>145</v>
      </c>
      <c r="F123" s="68" t="s">
        <v>145</v>
      </c>
      <c r="G123" s="68" t="s">
        <v>145</v>
      </c>
      <c r="H123" s="68" t="s">
        <v>145</v>
      </c>
      <c r="I123" s="68" t="s">
        <v>145</v>
      </c>
      <c r="J123" s="333" t="s">
        <v>145</v>
      </c>
      <c r="K123" s="333" t="s">
        <v>145</v>
      </c>
      <c r="L123" s="333" t="s">
        <v>145</v>
      </c>
      <c r="M123" s="333" t="s">
        <v>145</v>
      </c>
      <c r="N123" s="333" t="s">
        <v>145</v>
      </c>
      <c r="O123" s="333" t="s">
        <v>145</v>
      </c>
    </row>
    <row r="124" spans="1:15" outlineLevel="2" x14ac:dyDescent="0.25">
      <c r="A124" s="115" t="s">
        <v>23</v>
      </c>
      <c r="B124" s="115">
        <v>25224</v>
      </c>
      <c r="C124" s="115" t="s">
        <v>30</v>
      </c>
      <c r="D124" s="67" t="s">
        <v>145</v>
      </c>
      <c r="E124" s="67" t="s">
        <v>145</v>
      </c>
      <c r="F124" s="67" t="s">
        <v>145</v>
      </c>
      <c r="G124" s="67" t="s">
        <v>145</v>
      </c>
      <c r="H124" s="67" t="s">
        <v>145</v>
      </c>
      <c r="I124" s="67" t="s">
        <v>145</v>
      </c>
      <c r="J124" s="85" t="s">
        <v>145</v>
      </c>
      <c r="K124" s="85" t="s">
        <v>145</v>
      </c>
      <c r="L124" s="85" t="s">
        <v>145</v>
      </c>
      <c r="M124" s="85" t="s">
        <v>145</v>
      </c>
      <c r="N124" s="85" t="s">
        <v>145</v>
      </c>
      <c r="O124" s="85" t="s">
        <v>145</v>
      </c>
    </row>
    <row r="125" spans="1:15" outlineLevel="2" x14ac:dyDescent="0.25">
      <c r="A125" s="115" t="s">
        <v>23</v>
      </c>
      <c r="B125" s="115">
        <v>25288</v>
      </c>
      <c r="C125" s="115" t="s">
        <v>29</v>
      </c>
      <c r="D125" s="67" t="s">
        <v>145</v>
      </c>
      <c r="E125" s="67" t="s">
        <v>145</v>
      </c>
      <c r="F125" s="67" t="s">
        <v>145</v>
      </c>
      <c r="G125" s="67" t="s">
        <v>145</v>
      </c>
      <c r="H125" s="67" t="s">
        <v>145</v>
      </c>
      <c r="I125" s="67" t="s">
        <v>145</v>
      </c>
      <c r="J125" s="85" t="s">
        <v>145</v>
      </c>
      <c r="K125" s="85" t="s">
        <v>145</v>
      </c>
      <c r="L125" s="85" t="s">
        <v>145</v>
      </c>
      <c r="M125" s="85" t="s">
        <v>145</v>
      </c>
      <c r="N125" s="85" t="s">
        <v>145</v>
      </c>
      <c r="O125" s="85" t="s">
        <v>145</v>
      </c>
    </row>
    <row r="126" spans="1:15" outlineLevel="2" x14ac:dyDescent="0.25">
      <c r="A126" s="115" t="s">
        <v>23</v>
      </c>
      <c r="B126" s="115">
        <v>25317</v>
      </c>
      <c r="C126" s="115" t="s">
        <v>28</v>
      </c>
      <c r="D126" s="67" t="s">
        <v>145</v>
      </c>
      <c r="E126" s="67" t="s">
        <v>145</v>
      </c>
      <c r="F126" s="67" t="s">
        <v>145</v>
      </c>
      <c r="G126" s="67" t="s">
        <v>145</v>
      </c>
      <c r="H126" s="67" t="s">
        <v>145</v>
      </c>
      <c r="I126" s="67" t="s">
        <v>145</v>
      </c>
      <c r="J126" s="85" t="s">
        <v>145</v>
      </c>
      <c r="K126" s="85" t="s">
        <v>145</v>
      </c>
      <c r="L126" s="85" t="s">
        <v>145</v>
      </c>
      <c r="M126" s="85" t="s">
        <v>145</v>
      </c>
      <c r="N126" s="85" t="s">
        <v>145</v>
      </c>
      <c r="O126" s="85" t="s">
        <v>145</v>
      </c>
    </row>
    <row r="127" spans="1:15" outlineLevel="2" x14ac:dyDescent="0.25">
      <c r="A127" s="115" t="s">
        <v>23</v>
      </c>
      <c r="B127" s="115">
        <v>25407</v>
      </c>
      <c r="C127" s="115" t="s">
        <v>27</v>
      </c>
      <c r="D127" s="67" t="s">
        <v>145</v>
      </c>
      <c r="E127" s="67" t="s">
        <v>145</v>
      </c>
      <c r="F127" s="67" t="s">
        <v>145</v>
      </c>
      <c r="G127" s="67" t="s">
        <v>145</v>
      </c>
      <c r="H127" s="67" t="s">
        <v>145</v>
      </c>
      <c r="I127" s="67" t="s">
        <v>145</v>
      </c>
      <c r="J127" s="85" t="s">
        <v>145</v>
      </c>
      <c r="K127" s="85" t="s">
        <v>145</v>
      </c>
      <c r="L127" s="85" t="s">
        <v>145</v>
      </c>
      <c r="M127" s="85" t="s">
        <v>145</v>
      </c>
      <c r="N127" s="85" t="s">
        <v>145</v>
      </c>
      <c r="O127" s="85" t="s">
        <v>145</v>
      </c>
    </row>
    <row r="128" spans="1:15" outlineLevel="2" x14ac:dyDescent="0.25">
      <c r="A128" s="115" t="s">
        <v>23</v>
      </c>
      <c r="B128" s="115">
        <v>25745</v>
      </c>
      <c r="C128" s="115" t="s">
        <v>26</v>
      </c>
      <c r="D128" s="67" t="s">
        <v>145</v>
      </c>
      <c r="E128" s="67" t="s">
        <v>145</v>
      </c>
      <c r="F128" s="67" t="s">
        <v>145</v>
      </c>
      <c r="G128" s="67" t="s">
        <v>145</v>
      </c>
      <c r="H128" s="67" t="s">
        <v>145</v>
      </c>
      <c r="I128" s="67" t="s">
        <v>145</v>
      </c>
      <c r="J128" s="85" t="s">
        <v>145</v>
      </c>
      <c r="K128" s="85" t="s">
        <v>145</v>
      </c>
      <c r="L128" s="85" t="s">
        <v>145</v>
      </c>
      <c r="M128" s="85" t="s">
        <v>145</v>
      </c>
      <c r="N128" s="85" t="s">
        <v>145</v>
      </c>
      <c r="O128" s="85" t="s">
        <v>145</v>
      </c>
    </row>
    <row r="129" spans="1:15" outlineLevel="2" x14ac:dyDescent="0.25">
      <c r="A129" s="115" t="s">
        <v>23</v>
      </c>
      <c r="B129" s="115">
        <v>25779</v>
      </c>
      <c r="C129" s="115" t="s">
        <v>1</v>
      </c>
      <c r="D129" s="67" t="s">
        <v>145</v>
      </c>
      <c r="E129" s="67" t="s">
        <v>145</v>
      </c>
      <c r="F129" s="67" t="s">
        <v>145</v>
      </c>
      <c r="G129" s="67" t="s">
        <v>145</v>
      </c>
      <c r="H129" s="67" t="s">
        <v>145</v>
      </c>
      <c r="I129" s="67" t="s">
        <v>145</v>
      </c>
      <c r="J129" s="85" t="s">
        <v>145</v>
      </c>
      <c r="K129" s="85" t="s">
        <v>145</v>
      </c>
      <c r="L129" s="85" t="s">
        <v>145</v>
      </c>
      <c r="M129" s="85" t="s">
        <v>145</v>
      </c>
      <c r="N129" s="85" t="s">
        <v>145</v>
      </c>
      <c r="O129" s="85" t="s">
        <v>145</v>
      </c>
    </row>
    <row r="130" spans="1:15" outlineLevel="2" x14ac:dyDescent="0.25">
      <c r="A130" s="115" t="s">
        <v>23</v>
      </c>
      <c r="B130" s="115">
        <v>25781</v>
      </c>
      <c r="C130" s="115" t="s">
        <v>25</v>
      </c>
      <c r="D130" s="67" t="s">
        <v>145</v>
      </c>
      <c r="E130" s="67" t="s">
        <v>145</v>
      </c>
      <c r="F130" s="67" t="s">
        <v>145</v>
      </c>
      <c r="G130" s="67" t="s">
        <v>145</v>
      </c>
      <c r="H130" s="67" t="s">
        <v>145</v>
      </c>
      <c r="I130" s="67" t="s">
        <v>145</v>
      </c>
      <c r="J130" s="85" t="s">
        <v>145</v>
      </c>
      <c r="K130" s="85" t="s">
        <v>145</v>
      </c>
      <c r="L130" s="85" t="s">
        <v>145</v>
      </c>
      <c r="M130" s="85" t="s">
        <v>145</v>
      </c>
      <c r="N130" s="85" t="s">
        <v>145</v>
      </c>
      <c r="O130" s="85" t="s">
        <v>145</v>
      </c>
    </row>
    <row r="131" spans="1:15" outlineLevel="2" x14ac:dyDescent="0.25">
      <c r="A131" s="115" t="s">
        <v>23</v>
      </c>
      <c r="B131" s="115">
        <v>25793</v>
      </c>
      <c r="C131" s="115" t="s">
        <v>24</v>
      </c>
      <c r="D131" s="67">
        <v>12</v>
      </c>
      <c r="E131" s="67">
        <v>150</v>
      </c>
      <c r="F131" s="67">
        <v>10</v>
      </c>
      <c r="G131" s="67">
        <v>160</v>
      </c>
      <c r="H131" s="67">
        <v>30</v>
      </c>
      <c r="I131" s="67">
        <v>4500</v>
      </c>
      <c r="J131" s="85">
        <v>1</v>
      </c>
      <c r="K131" s="85">
        <v>30</v>
      </c>
      <c r="L131" s="85">
        <v>5</v>
      </c>
      <c r="M131" s="85">
        <v>35</v>
      </c>
      <c r="N131" s="85">
        <v>15</v>
      </c>
      <c r="O131" s="85">
        <v>450</v>
      </c>
    </row>
    <row r="132" spans="1:15" ht="15.75" outlineLevel="2" thickBot="1" x14ac:dyDescent="0.3">
      <c r="A132" s="118" t="s">
        <v>23</v>
      </c>
      <c r="B132" s="118">
        <v>25843</v>
      </c>
      <c r="C132" s="118" t="s">
        <v>23</v>
      </c>
      <c r="D132" s="119" t="s">
        <v>145</v>
      </c>
      <c r="E132" s="119" t="s">
        <v>145</v>
      </c>
      <c r="F132" s="119" t="s">
        <v>145</v>
      </c>
      <c r="G132" s="119" t="s">
        <v>145</v>
      </c>
      <c r="H132" s="119" t="s">
        <v>145</v>
      </c>
      <c r="I132" s="119" t="s">
        <v>145</v>
      </c>
      <c r="J132" s="120" t="s">
        <v>145</v>
      </c>
      <c r="K132" s="120" t="s">
        <v>145</v>
      </c>
      <c r="L132" s="120" t="s">
        <v>145</v>
      </c>
      <c r="M132" s="120" t="s">
        <v>145</v>
      </c>
      <c r="N132" s="120" t="s">
        <v>145</v>
      </c>
      <c r="O132" s="120" t="s">
        <v>145</v>
      </c>
    </row>
    <row r="133" spans="1:15" ht="15.75" outlineLevel="1" thickBot="1" x14ac:dyDescent="0.3">
      <c r="A133" s="278" t="s">
        <v>551</v>
      </c>
      <c r="B133" s="398"/>
      <c r="C133" s="398"/>
      <c r="D133" s="399">
        <f>SUBTOTAL(9,D123:D132)</f>
        <v>12</v>
      </c>
      <c r="E133" s="399">
        <f>SUBTOTAL(9,E123:E132)</f>
        <v>150</v>
      </c>
      <c r="F133" s="399">
        <f>SUBTOTAL(9,F123:F132)</f>
        <v>10</v>
      </c>
      <c r="G133" s="399">
        <f>SUBTOTAL(9,G123:G132)</f>
        <v>160</v>
      </c>
      <c r="H133" s="399"/>
      <c r="I133" s="399"/>
      <c r="J133" s="398">
        <f>SUBTOTAL(9,J123:J132)</f>
        <v>1</v>
      </c>
      <c r="K133" s="398">
        <f>SUBTOTAL(9,K123:K132)</f>
        <v>30</v>
      </c>
      <c r="L133" s="398">
        <f>SUBTOTAL(9,L123:L132)</f>
        <v>5</v>
      </c>
      <c r="M133" s="398">
        <f>SUBTOTAL(9,M123:M132)</f>
        <v>35</v>
      </c>
      <c r="N133" s="398"/>
      <c r="O133" s="400">
        <f>SUBTOTAL(9,O123:O132)</f>
        <v>450</v>
      </c>
    </row>
    <row r="134" spans="1:15" ht="15.75" thickBot="1" x14ac:dyDescent="0.3">
      <c r="A134" s="248" t="s">
        <v>552</v>
      </c>
      <c r="B134" s="279"/>
      <c r="C134" s="279"/>
      <c r="D134" s="280">
        <f>SUBTOTAL(9,D3:D132)</f>
        <v>5731</v>
      </c>
      <c r="E134" s="280">
        <f>SUBTOTAL(9,E3:E132)</f>
        <v>8535</v>
      </c>
      <c r="F134" s="280">
        <f>SUBTOTAL(9,F3:F132)</f>
        <v>8139</v>
      </c>
      <c r="G134" s="280">
        <f>SUBTOTAL(9,G3:G132)</f>
        <v>16674</v>
      </c>
      <c r="H134" s="280"/>
      <c r="I134" s="280"/>
      <c r="J134" s="279">
        <f>SUBTOTAL(9,J3:J132)</f>
        <v>2</v>
      </c>
      <c r="K134" s="279">
        <f>SUBTOTAL(9,K3:K132)</f>
        <v>31</v>
      </c>
      <c r="L134" s="279">
        <f>SUBTOTAL(9,L3:L132)</f>
        <v>5</v>
      </c>
      <c r="M134" s="279">
        <f>SUBTOTAL(9,M3:M132)</f>
        <v>36</v>
      </c>
      <c r="N134" s="279"/>
      <c r="O134" s="397">
        <f>SUBTOTAL(9,O3:O132)</f>
        <v>465</v>
      </c>
    </row>
  </sheetData>
  <autoFilter ref="A2:O133" xr:uid="{00000000-0009-0000-0000-00001B000000}"/>
  <sortState ref="A4:O119">
    <sortCondition ref="A4:A119"/>
    <sortCondition ref="C4:C119"/>
  </sortState>
  <mergeCells count="1">
    <mergeCell ref="D1:O1"/>
  </mergeCells>
  <hyperlinks>
    <hyperlink ref="A1" location="PRESENTACIÓN!A1" display="PRESENTACIÓN!A1" xr:uid="{00000000-0004-0000-1B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H197"/>
  <sheetViews>
    <sheetView workbookViewId="0">
      <pane ySplit="2" topLeftCell="A180" activePane="bottomLeft" state="frozen"/>
      <selection pane="bottomLeft" activeCell="G197" sqref="G197"/>
    </sheetView>
  </sheetViews>
  <sheetFormatPr baseColWidth="10" defaultRowHeight="15" outlineLevelRow="2" x14ac:dyDescent="0.25"/>
  <cols>
    <col min="1" max="1" width="20.140625" bestFit="1" customWidth="1"/>
    <col min="2" max="2" width="20.7109375" customWidth="1"/>
    <col min="3" max="3" width="27.42578125" customWidth="1"/>
    <col min="4" max="4" width="14.42578125" customWidth="1"/>
    <col min="5" max="5" width="13.140625" bestFit="1" customWidth="1"/>
    <col min="6" max="6" width="13.5703125" customWidth="1"/>
    <col min="7" max="7" width="14.140625" customWidth="1"/>
    <col min="8" max="8" width="14.85546875" customWidth="1"/>
  </cols>
  <sheetData>
    <row r="1" spans="1:8" ht="46.5" customHeight="1" thickBot="1" x14ac:dyDescent="0.3">
      <c r="A1" s="114" t="s">
        <v>490</v>
      </c>
      <c r="C1" s="1137" t="s">
        <v>533</v>
      </c>
      <c r="D1" s="1095"/>
      <c r="E1" s="1095"/>
      <c r="F1" s="1095"/>
      <c r="G1" s="1095"/>
      <c r="H1" s="1138"/>
    </row>
    <row r="2" spans="1:8" s="2" customFormat="1" ht="75.75" thickBot="1" x14ac:dyDescent="0.3">
      <c r="A2" s="429" t="s">
        <v>601</v>
      </c>
      <c r="B2" s="430" t="s">
        <v>2</v>
      </c>
      <c r="C2" s="430" t="s">
        <v>395</v>
      </c>
      <c r="D2" s="430" t="s">
        <v>403</v>
      </c>
      <c r="E2" s="430" t="s">
        <v>404</v>
      </c>
      <c r="F2" s="430" t="s">
        <v>405</v>
      </c>
      <c r="G2" s="430" t="s">
        <v>406</v>
      </c>
      <c r="H2" s="431" t="s">
        <v>407</v>
      </c>
    </row>
    <row r="3" spans="1:8" outlineLevel="2" x14ac:dyDescent="0.25">
      <c r="A3" s="76" t="s">
        <v>421</v>
      </c>
      <c r="B3" s="415" t="s">
        <v>21</v>
      </c>
      <c r="C3" s="416" t="s">
        <v>398</v>
      </c>
      <c r="D3" s="417">
        <v>285000</v>
      </c>
      <c r="E3" s="68">
        <v>280000</v>
      </c>
      <c r="F3" s="68">
        <v>500</v>
      </c>
      <c r="G3" s="68">
        <v>140000</v>
      </c>
      <c r="H3" s="418">
        <v>12000</v>
      </c>
    </row>
    <row r="4" spans="1:8" outlineLevel="2" x14ac:dyDescent="0.25">
      <c r="A4" s="74" t="s">
        <v>421</v>
      </c>
      <c r="B4" s="20" t="s">
        <v>122</v>
      </c>
      <c r="C4" s="28" t="s">
        <v>399</v>
      </c>
      <c r="D4" s="126">
        <v>1000</v>
      </c>
      <c r="E4" s="67">
        <v>800</v>
      </c>
      <c r="F4" s="67">
        <v>1200</v>
      </c>
      <c r="G4" s="67">
        <v>960</v>
      </c>
      <c r="H4" s="121">
        <v>7500</v>
      </c>
    </row>
    <row r="5" spans="1:8" ht="15.75" outlineLevel="2" thickBot="1" x14ac:dyDescent="0.3">
      <c r="A5" s="241" t="s">
        <v>421</v>
      </c>
      <c r="B5" s="192" t="s">
        <v>122</v>
      </c>
      <c r="C5" s="30" t="s">
        <v>398</v>
      </c>
      <c r="D5" s="411">
        <v>1000</v>
      </c>
      <c r="E5" s="119">
        <v>700</v>
      </c>
      <c r="F5" s="119">
        <v>1000</v>
      </c>
      <c r="G5" s="119">
        <v>700</v>
      </c>
      <c r="H5" s="412">
        <v>7000</v>
      </c>
    </row>
    <row r="6" spans="1:8" ht="15.75" outlineLevel="1" thickBot="1" x14ac:dyDescent="0.3">
      <c r="A6" s="432" t="s">
        <v>537</v>
      </c>
      <c r="B6" s="433"/>
      <c r="C6" s="433"/>
      <c r="D6" s="433">
        <f>SUBTOTAL(9,D3:D5)</f>
        <v>287000</v>
      </c>
      <c r="E6" s="433">
        <f>SUBTOTAL(9,E3:E5)</f>
        <v>281500</v>
      </c>
      <c r="F6" s="433">
        <f>SUBTOTAL(9,F3:F5)</f>
        <v>2700</v>
      </c>
      <c r="G6" s="433">
        <f>SUBTOTAL(9,G3:G5)</f>
        <v>141660</v>
      </c>
      <c r="H6" s="434"/>
    </row>
    <row r="7" spans="1:8" outlineLevel="2" x14ac:dyDescent="0.25">
      <c r="A7" s="76" t="s">
        <v>603</v>
      </c>
      <c r="B7" s="415" t="s">
        <v>119</v>
      </c>
      <c r="C7" s="416" t="s">
        <v>400</v>
      </c>
      <c r="D7" s="417">
        <v>2000</v>
      </c>
      <c r="E7" s="68">
        <v>1800</v>
      </c>
      <c r="F7" s="68">
        <v>600</v>
      </c>
      <c r="G7" s="68">
        <v>1080</v>
      </c>
      <c r="H7" s="418">
        <v>7000</v>
      </c>
    </row>
    <row r="8" spans="1:8" outlineLevel="2" x14ac:dyDescent="0.25">
      <c r="A8" s="74" t="s">
        <v>603</v>
      </c>
      <c r="B8" s="20" t="s">
        <v>119</v>
      </c>
      <c r="C8" s="28" t="s">
        <v>399</v>
      </c>
      <c r="D8" s="126">
        <v>4500</v>
      </c>
      <c r="E8" s="67">
        <v>4300</v>
      </c>
      <c r="F8" s="67">
        <v>450</v>
      </c>
      <c r="G8" s="67">
        <v>1935</v>
      </c>
      <c r="H8" s="121">
        <v>8500</v>
      </c>
    </row>
    <row r="9" spans="1:8" outlineLevel="2" x14ac:dyDescent="0.25">
      <c r="A9" s="74" t="s">
        <v>603</v>
      </c>
      <c r="B9" s="20" t="s">
        <v>117</v>
      </c>
      <c r="C9" s="28" t="s">
        <v>400</v>
      </c>
      <c r="D9" s="126">
        <v>9750</v>
      </c>
      <c r="E9" s="67">
        <v>9000</v>
      </c>
      <c r="F9" s="67">
        <v>630</v>
      </c>
      <c r="G9" s="67">
        <v>5670</v>
      </c>
      <c r="H9" s="121">
        <v>9000</v>
      </c>
    </row>
    <row r="10" spans="1:8" outlineLevel="2" x14ac:dyDescent="0.25">
      <c r="A10" s="74" t="s">
        <v>603</v>
      </c>
      <c r="B10" s="20" t="s">
        <v>116</v>
      </c>
      <c r="C10" s="28" t="s">
        <v>400</v>
      </c>
      <c r="D10" s="126">
        <v>5000</v>
      </c>
      <c r="E10" s="67">
        <v>5000</v>
      </c>
      <c r="F10" s="67">
        <v>450</v>
      </c>
      <c r="G10" s="67">
        <v>2250</v>
      </c>
      <c r="H10" s="121">
        <v>3500</v>
      </c>
    </row>
    <row r="11" spans="1:8" outlineLevel="2" x14ac:dyDescent="0.25">
      <c r="A11" s="74" t="s">
        <v>603</v>
      </c>
      <c r="B11" s="20" t="s">
        <v>116</v>
      </c>
      <c r="C11" s="28" t="s">
        <v>399</v>
      </c>
      <c r="D11" s="126">
        <v>23000</v>
      </c>
      <c r="E11" s="67">
        <v>23000</v>
      </c>
      <c r="F11" s="67">
        <v>300</v>
      </c>
      <c r="G11" s="67">
        <v>6900</v>
      </c>
      <c r="H11" s="121">
        <v>3500</v>
      </c>
    </row>
    <row r="12" spans="1:8" outlineLevel="2" x14ac:dyDescent="0.25">
      <c r="A12" s="74" t="s">
        <v>603</v>
      </c>
      <c r="B12" s="20" t="s">
        <v>114</v>
      </c>
      <c r="C12" s="28" t="s">
        <v>399</v>
      </c>
      <c r="D12" s="126">
        <v>1000</v>
      </c>
      <c r="E12" s="67">
        <v>900</v>
      </c>
      <c r="F12" s="67">
        <v>500</v>
      </c>
      <c r="G12" s="67">
        <v>450</v>
      </c>
      <c r="H12" s="121">
        <v>6000</v>
      </c>
    </row>
    <row r="13" spans="1:8" outlineLevel="2" x14ac:dyDescent="0.25">
      <c r="A13" s="74" t="s">
        <v>603</v>
      </c>
      <c r="B13" s="20" t="s">
        <v>115</v>
      </c>
      <c r="C13" s="28" t="s">
        <v>400</v>
      </c>
      <c r="D13" s="126">
        <v>15800</v>
      </c>
      <c r="E13" s="67">
        <v>11200</v>
      </c>
      <c r="F13" s="67">
        <v>500</v>
      </c>
      <c r="G13" s="67">
        <v>5600</v>
      </c>
      <c r="H13" s="121">
        <v>4000</v>
      </c>
    </row>
    <row r="14" spans="1:8" outlineLevel="2" x14ac:dyDescent="0.25">
      <c r="A14" s="74" t="s">
        <v>603</v>
      </c>
      <c r="B14" s="20" t="s">
        <v>115</v>
      </c>
      <c r="C14" s="28" t="s">
        <v>399</v>
      </c>
      <c r="D14" s="126">
        <v>5450</v>
      </c>
      <c r="E14" s="67">
        <v>4100</v>
      </c>
      <c r="F14" s="67">
        <v>500</v>
      </c>
      <c r="G14" s="67">
        <v>2050</v>
      </c>
      <c r="H14" s="121">
        <v>4500</v>
      </c>
    </row>
    <row r="15" spans="1:8" outlineLevel="2" x14ac:dyDescent="0.25">
      <c r="A15" s="74" t="s">
        <v>603</v>
      </c>
      <c r="B15" s="20" t="s">
        <v>115</v>
      </c>
      <c r="C15" s="28" t="s">
        <v>398</v>
      </c>
      <c r="D15" s="126">
        <v>3600</v>
      </c>
      <c r="E15" s="67">
        <v>2700</v>
      </c>
      <c r="F15" s="67">
        <v>500</v>
      </c>
      <c r="G15" s="67">
        <v>1350</v>
      </c>
      <c r="H15" s="121">
        <v>5000</v>
      </c>
    </row>
    <row r="16" spans="1:8" ht="15.75" outlineLevel="2" thickBot="1" x14ac:dyDescent="0.3">
      <c r="A16" s="241" t="s">
        <v>603</v>
      </c>
      <c r="B16" s="192" t="s">
        <v>113</v>
      </c>
      <c r="C16" s="30" t="s">
        <v>399</v>
      </c>
      <c r="D16" s="411">
        <v>60000</v>
      </c>
      <c r="E16" s="119">
        <v>48000</v>
      </c>
      <c r="F16" s="119">
        <v>450</v>
      </c>
      <c r="G16" s="119">
        <v>21600</v>
      </c>
      <c r="H16" s="412">
        <v>3500</v>
      </c>
    </row>
    <row r="17" spans="1:8" ht="15.75" outlineLevel="1" thickBot="1" x14ac:dyDescent="0.3">
      <c r="A17" s="432" t="s">
        <v>705</v>
      </c>
      <c r="B17" s="433"/>
      <c r="C17" s="433"/>
      <c r="D17" s="433">
        <f>SUBTOTAL(9,D7:D16)</f>
        <v>130100</v>
      </c>
      <c r="E17" s="433">
        <f>SUBTOTAL(9,E7:E16)</f>
        <v>110000</v>
      </c>
      <c r="F17" s="433">
        <f>SUBTOTAL(9,F7:F16)</f>
        <v>4880</v>
      </c>
      <c r="G17" s="433">
        <f>SUBTOTAL(9,G7:G16)</f>
        <v>48885</v>
      </c>
      <c r="H17" s="434"/>
    </row>
    <row r="18" spans="1:8" outlineLevel="2" x14ac:dyDescent="0.25">
      <c r="A18" s="76" t="s">
        <v>419</v>
      </c>
      <c r="B18" s="415" t="s">
        <v>112</v>
      </c>
      <c r="C18" s="416" t="s">
        <v>400</v>
      </c>
      <c r="D18" s="417">
        <v>2160</v>
      </c>
      <c r="E18" s="68">
        <v>2160</v>
      </c>
      <c r="F18" s="68">
        <v>500</v>
      </c>
      <c r="G18" s="68">
        <v>1080</v>
      </c>
      <c r="H18" s="418">
        <v>9000</v>
      </c>
    </row>
    <row r="19" spans="1:8" outlineLevel="2" x14ac:dyDescent="0.25">
      <c r="A19" s="74" t="s">
        <v>419</v>
      </c>
      <c r="B19" s="20" t="s">
        <v>112</v>
      </c>
      <c r="C19" s="28" t="s">
        <v>399</v>
      </c>
      <c r="D19" s="126">
        <v>3240</v>
      </c>
      <c r="E19" s="67">
        <v>3240</v>
      </c>
      <c r="F19" s="67">
        <v>500</v>
      </c>
      <c r="G19" s="67">
        <v>1620</v>
      </c>
      <c r="H19" s="121">
        <v>9000</v>
      </c>
    </row>
    <row r="20" spans="1:8" outlineLevel="2" x14ac:dyDescent="0.25">
      <c r="A20" s="74" t="s">
        <v>419</v>
      </c>
      <c r="B20" s="20" t="s">
        <v>112</v>
      </c>
      <c r="C20" s="28" t="s">
        <v>402</v>
      </c>
      <c r="D20" s="126">
        <v>375</v>
      </c>
      <c r="E20" s="67">
        <v>375</v>
      </c>
      <c r="F20" s="67">
        <v>500</v>
      </c>
      <c r="G20" s="67">
        <v>187.5</v>
      </c>
      <c r="H20" s="121">
        <v>9000</v>
      </c>
    </row>
    <row r="21" spans="1:8" outlineLevel="2" x14ac:dyDescent="0.25">
      <c r="A21" s="74" t="s">
        <v>419</v>
      </c>
      <c r="B21" s="20" t="s">
        <v>111</v>
      </c>
      <c r="C21" s="28" t="s">
        <v>408</v>
      </c>
      <c r="D21" s="126">
        <v>55000</v>
      </c>
      <c r="E21" s="67">
        <v>53000</v>
      </c>
      <c r="F21" s="67">
        <v>500</v>
      </c>
      <c r="G21" s="67">
        <v>26500</v>
      </c>
      <c r="H21" s="121">
        <v>5000</v>
      </c>
    </row>
    <row r="22" spans="1:8" outlineLevel="2" x14ac:dyDescent="0.25">
      <c r="A22" s="74" t="s">
        <v>419</v>
      </c>
      <c r="B22" s="20" t="s">
        <v>111</v>
      </c>
      <c r="C22" s="28" t="s">
        <v>400</v>
      </c>
      <c r="D22" s="126">
        <v>410000</v>
      </c>
      <c r="E22" s="67">
        <v>380000</v>
      </c>
      <c r="F22" s="67">
        <v>500</v>
      </c>
      <c r="G22" s="67">
        <v>190000</v>
      </c>
      <c r="H22" s="121">
        <v>5000</v>
      </c>
    </row>
    <row r="23" spans="1:8" outlineLevel="2" x14ac:dyDescent="0.25">
      <c r="A23" s="74" t="s">
        <v>419</v>
      </c>
      <c r="B23" s="20" t="s">
        <v>111</v>
      </c>
      <c r="C23" s="28" t="s">
        <v>401</v>
      </c>
      <c r="D23" s="126">
        <v>200000</v>
      </c>
      <c r="E23" s="67">
        <v>190000</v>
      </c>
      <c r="F23" s="67">
        <v>500</v>
      </c>
      <c r="G23" s="67">
        <v>95000</v>
      </c>
      <c r="H23" s="121">
        <v>5000</v>
      </c>
    </row>
    <row r="24" spans="1:8" outlineLevel="2" x14ac:dyDescent="0.25">
      <c r="A24" s="74" t="s">
        <v>419</v>
      </c>
      <c r="B24" s="20" t="s">
        <v>111</v>
      </c>
      <c r="C24" s="28" t="s">
        <v>399</v>
      </c>
      <c r="D24" s="126">
        <v>540000</v>
      </c>
      <c r="E24" s="67">
        <v>535000</v>
      </c>
      <c r="F24" s="67">
        <v>500</v>
      </c>
      <c r="G24" s="67">
        <v>267500</v>
      </c>
      <c r="H24" s="121">
        <v>5000</v>
      </c>
    </row>
    <row r="25" spans="1:8" outlineLevel="2" x14ac:dyDescent="0.25">
      <c r="A25" s="74" t="s">
        <v>419</v>
      </c>
      <c r="B25" s="20" t="s">
        <v>111</v>
      </c>
      <c r="C25" s="28" t="s">
        <v>402</v>
      </c>
      <c r="D25" s="126">
        <v>5000</v>
      </c>
      <c r="E25" s="67">
        <v>4900</v>
      </c>
      <c r="F25" s="67">
        <v>500</v>
      </c>
      <c r="G25" s="67">
        <v>2450</v>
      </c>
      <c r="H25" s="121">
        <v>5000</v>
      </c>
    </row>
    <row r="26" spans="1:8" outlineLevel="2" x14ac:dyDescent="0.25">
      <c r="A26" s="74" t="s">
        <v>419</v>
      </c>
      <c r="B26" s="20" t="s">
        <v>110</v>
      </c>
      <c r="C26" s="28" t="s">
        <v>408</v>
      </c>
      <c r="D26" s="126">
        <v>10950</v>
      </c>
      <c r="E26" s="67">
        <v>8249</v>
      </c>
      <c r="F26" s="67">
        <v>600</v>
      </c>
      <c r="G26" s="67">
        <v>4949.3999999999996</v>
      </c>
      <c r="H26" s="121">
        <v>4300</v>
      </c>
    </row>
    <row r="27" spans="1:8" outlineLevel="2" x14ac:dyDescent="0.25">
      <c r="A27" s="74" t="s">
        <v>419</v>
      </c>
      <c r="B27" s="20" t="s">
        <v>110</v>
      </c>
      <c r="C27" s="28" t="s">
        <v>400</v>
      </c>
      <c r="D27" s="126">
        <v>1619</v>
      </c>
      <c r="E27" s="67">
        <v>1187</v>
      </c>
      <c r="F27" s="67">
        <v>600</v>
      </c>
      <c r="G27" s="67">
        <v>712.2</v>
      </c>
      <c r="H27" s="121">
        <v>4600</v>
      </c>
    </row>
    <row r="28" spans="1:8" ht="15.75" outlineLevel="2" thickBot="1" x14ac:dyDescent="0.3">
      <c r="A28" s="241" t="s">
        <v>419</v>
      </c>
      <c r="B28" s="192" t="s">
        <v>110</v>
      </c>
      <c r="C28" s="30" t="s">
        <v>399</v>
      </c>
      <c r="D28" s="411">
        <v>1756</v>
      </c>
      <c r="E28" s="119">
        <v>1598</v>
      </c>
      <c r="F28" s="119">
        <v>550</v>
      </c>
      <c r="G28" s="119">
        <v>878.9</v>
      </c>
      <c r="H28" s="412">
        <v>4700</v>
      </c>
    </row>
    <row r="29" spans="1:8" ht="15.75" outlineLevel="1" thickBot="1" x14ac:dyDescent="0.3">
      <c r="A29" s="432" t="s">
        <v>539</v>
      </c>
      <c r="B29" s="433"/>
      <c r="C29" s="433"/>
      <c r="D29" s="433">
        <f>SUBTOTAL(9,D18:D28)</f>
        <v>1230100</v>
      </c>
      <c r="E29" s="433">
        <f>SUBTOTAL(9,E18:E28)</f>
        <v>1179709</v>
      </c>
      <c r="F29" s="433">
        <f>SUBTOTAL(9,F18:F28)</f>
        <v>5750</v>
      </c>
      <c r="G29" s="433">
        <f>SUBTOTAL(9,G18:G28)</f>
        <v>590878</v>
      </c>
      <c r="H29" s="434"/>
    </row>
    <row r="30" spans="1:8" outlineLevel="2" x14ac:dyDescent="0.25">
      <c r="A30" s="76" t="s">
        <v>413</v>
      </c>
      <c r="B30" s="415" t="s">
        <v>109</v>
      </c>
      <c r="C30" s="416" t="s">
        <v>400</v>
      </c>
      <c r="D30" s="417">
        <v>10000</v>
      </c>
      <c r="E30" s="68">
        <v>8000</v>
      </c>
      <c r="F30" s="68">
        <v>600</v>
      </c>
      <c r="G30" s="68">
        <v>4800</v>
      </c>
      <c r="H30" s="418">
        <v>8000</v>
      </c>
    </row>
    <row r="31" spans="1:8" outlineLevel="2" x14ac:dyDescent="0.25">
      <c r="A31" s="74" t="s">
        <v>413</v>
      </c>
      <c r="B31" s="20" t="s">
        <v>109</v>
      </c>
      <c r="C31" s="28" t="s">
        <v>399</v>
      </c>
      <c r="D31" s="126">
        <v>12000</v>
      </c>
      <c r="E31" s="67">
        <v>9600</v>
      </c>
      <c r="F31" s="67">
        <v>600</v>
      </c>
      <c r="G31" s="67">
        <v>5760</v>
      </c>
      <c r="H31" s="121">
        <v>8000</v>
      </c>
    </row>
    <row r="32" spans="1:8" outlineLevel="2" x14ac:dyDescent="0.25">
      <c r="A32" s="74" t="s">
        <v>413</v>
      </c>
      <c r="B32" s="20" t="s">
        <v>109</v>
      </c>
      <c r="C32" s="28" t="s">
        <v>398</v>
      </c>
      <c r="D32" s="126">
        <v>3000</v>
      </c>
      <c r="E32" s="67">
        <v>4000</v>
      </c>
      <c r="F32" s="67">
        <v>650</v>
      </c>
      <c r="G32" s="67">
        <v>2600</v>
      </c>
      <c r="H32" s="121">
        <v>15000</v>
      </c>
    </row>
    <row r="33" spans="1:8" outlineLevel="2" x14ac:dyDescent="0.25">
      <c r="A33" s="74" t="s">
        <v>413</v>
      </c>
      <c r="B33" s="20" t="s">
        <v>108</v>
      </c>
      <c r="C33" s="28" t="s">
        <v>400</v>
      </c>
      <c r="D33" s="126">
        <v>6400</v>
      </c>
      <c r="E33" s="67">
        <v>5440</v>
      </c>
      <c r="F33" s="67">
        <v>400</v>
      </c>
      <c r="G33" s="67">
        <v>2176</v>
      </c>
      <c r="H33" s="121">
        <v>6000</v>
      </c>
    </row>
    <row r="34" spans="1:8" outlineLevel="2" x14ac:dyDescent="0.25">
      <c r="A34" s="74" t="s">
        <v>413</v>
      </c>
      <c r="B34" s="20" t="s">
        <v>108</v>
      </c>
      <c r="C34" s="28" t="s">
        <v>399</v>
      </c>
      <c r="D34" s="126">
        <v>3200</v>
      </c>
      <c r="E34" s="67">
        <v>2720</v>
      </c>
      <c r="F34" s="67">
        <v>370</v>
      </c>
      <c r="G34" s="67">
        <v>1006.4</v>
      </c>
      <c r="H34" s="121">
        <v>6000</v>
      </c>
    </row>
    <row r="35" spans="1:8" outlineLevel="2" x14ac:dyDescent="0.25">
      <c r="A35" s="74" t="s">
        <v>413</v>
      </c>
      <c r="B35" s="20" t="s">
        <v>107</v>
      </c>
      <c r="C35" s="28" t="s">
        <v>400</v>
      </c>
      <c r="D35" s="126">
        <v>2500</v>
      </c>
      <c r="E35" s="67">
        <v>2300</v>
      </c>
      <c r="F35" s="67">
        <v>500</v>
      </c>
      <c r="G35" s="67">
        <v>1150</v>
      </c>
      <c r="H35" s="121">
        <v>4500</v>
      </c>
    </row>
    <row r="36" spans="1:8" outlineLevel="2" x14ac:dyDescent="0.25">
      <c r="A36" s="74" t="s">
        <v>413</v>
      </c>
      <c r="B36" s="20" t="s">
        <v>107</v>
      </c>
      <c r="C36" s="28" t="s">
        <v>401</v>
      </c>
      <c r="D36" s="126">
        <v>1000</v>
      </c>
      <c r="E36" s="67">
        <v>700</v>
      </c>
      <c r="F36" s="67">
        <v>500</v>
      </c>
      <c r="G36" s="67">
        <v>350</v>
      </c>
      <c r="H36" s="121">
        <v>4500</v>
      </c>
    </row>
    <row r="37" spans="1:8" outlineLevel="2" x14ac:dyDescent="0.25">
      <c r="A37" s="74" t="s">
        <v>413</v>
      </c>
      <c r="B37" s="20" t="s">
        <v>107</v>
      </c>
      <c r="C37" s="28" t="s">
        <v>399</v>
      </c>
      <c r="D37" s="126">
        <v>60000</v>
      </c>
      <c r="E37" s="67">
        <v>55000</v>
      </c>
      <c r="F37" s="67">
        <v>400</v>
      </c>
      <c r="G37" s="67">
        <v>22000</v>
      </c>
      <c r="H37" s="121">
        <v>5000</v>
      </c>
    </row>
    <row r="38" spans="1:8" outlineLevel="2" x14ac:dyDescent="0.25">
      <c r="A38" s="74" t="s">
        <v>413</v>
      </c>
      <c r="B38" s="20" t="s">
        <v>107</v>
      </c>
      <c r="C38" s="28" t="s">
        <v>402</v>
      </c>
      <c r="D38" s="126">
        <v>3000</v>
      </c>
      <c r="E38" s="67">
        <v>2500</v>
      </c>
      <c r="F38" s="67">
        <v>350</v>
      </c>
      <c r="G38" s="67">
        <v>875</v>
      </c>
      <c r="H38" s="121">
        <v>5000</v>
      </c>
    </row>
    <row r="39" spans="1:8" outlineLevel="2" x14ac:dyDescent="0.25">
      <c r="A39" s="74" t="s">
        <v>413</v>
      </c>
      <c r="B39" s="20" t="s">
        <v>106</v>
      </c>
      <c r="C39" s="28" t="s">
        <v>400</v>
      </c>
      <c r="D39" s="126">
        <v>30000</v>
      </c>
      <c r="E39" s="67">
        <v>22000</v>
      </c>
      <c r="F39" s="67">
        <v>500</v>
      </c>
      <c r="G39" s="67">
        <v>11000</v>
      </c>
      <c r="H39" s="121">
        <v>8000</v>
      </c>
    </row>
    <row r="40" spans="1:8" outlineLevel="2" x14ac:dyDescent="0.25">
      <c r="A40" s="74" t="s">
        <v>413</v>
      </c>
      <c r="B40" s="20" t="s">
        <v>106</v>
      </c>
      <c r="C40" s="28" t="s">
        <v>399</v>
      </c>
      <c r="D40" s="126">
        <v>45000</v>
      </c>
      <c r="E40" s="67">
        <v>40000</v>
      </c>
      <c r="F40" s="67">
        <v>500</v>
      </c>
      <c r="G40" s="67">
        <v>20000</v>
      </c>
      <c r="H40" s="121">
        <v>8000</v>
      </c>
    </row>
    <row r="41" spans="1:8" outlineLevel="2" x14ac:dyDescent="0.25">
      <c r="A41" s="74" t="s">
        <v>413</v>
      </c>
      <c r="B41" s="20" t="s">
        <v>105</v>
      </c>
      <c r="C41" s="28" t="s">
        <v>400</v>
      </c>
      <c r="D41" s="126">
        <v>7000</v>
      </c>
      <c r="E41" s="67">
        <v>6500</v>
      </c>
      <c r="F41" s="67">
        <v>500</v>
      </c>
      <c r="G41" s="67">
        <v>3250</v>
      </c>
      <c r="H41" s="121">
        <v>10000</v>
      </c>
    </row>
    <row r="42" spans="1:8" outlineLevel="2" x14ac:dyDescent="0.25">
      <c r="A42" s="74" t="s">
        <v>413</v>
      </c>
      <c r="B42" s="20" t="s">
        <v>105</v>
      </c>
      <c r="C42" s="28" t="s">
        <v>399</v>
      </c>
      <c r="D42" s="126">
        <v>19200</v>
      </c>
      <c r="E42" s="67">
        <v>17280</v>
      </c>
      <c r="F42" s="67">
        <v>400</v>
      </c>
      <c r="G42" s="67">
        <v>6912</v>
      </c>
      <c r="H42" s="121">
        <v>9200</v>
      </c>
    </row>
    <row r="43" spans="1:8" outlineLevel="2" x14ac:dyDescent="0.25">
      <c r="A43" s="74" t="s">
        <v>413</v>
      </c>
      <c r="B43" s="20" t="s">
        <v>104</v>
      </c>
      <c r="C43" s="28" t="s">
        <v>400</v>
      </c>
      <c r="D43" s="126">
        <v>6000</v>
      </c>
      <c r="E43" s="67">
        <v>5000</v>
      </c>
      <c r="F43" s="67">
        <v>500</v>
      </c>
      <c r="G43" s="67">
        <v>2500</v>
      </c>
      <c r="H43" s="121">
        <v>7000</v>
      </c>
    </row>
    <row r="44" spans="1:8" outlineLevel="2" x14ac:dyDescent="0.25">
      <c r="A44" s="74" t="s">
        <v>413</v>
      </c>
      <c r="B44" s="20" t="s">
        <v>104</v>
      </c>
      <c r="C44" s="28" t="s">
        <v>399</v>
      </c>
      <c r="D44" s="126">
        <v>15000</v>
      </c>
      <c r="E44" s="67">
        <v>13500</v>
      </c>
      <c r="F44" s="67">
        <v>350</v>
      </c>
      <c r="G44" s="67">
        <v>4725</v>
      </c>
      <c r="H44" s="121">
        <v>7000</v>
      </c>
    </row>
    <row r="45" spans="1:8" outlineLevel="2" x14ac:dyDescent="0.25">
      <c r="A45" s="74" t="s">
        <v>413</v>
      </c>
      <c r="B45" s="20" t="s">
        <v>103</v>
      </c>
      <c r="C45" s="28" t="s">
        <v>400</v>
      </c>
      <c r="D45" s="126">
        <v>1350</v>
      </c>
      <c r="E45" s="67">
        <v>1215</v>
      </c>
      <c r="F45" s="67">
        <v>400</v>
      </c>
      <c r="G45" s="67">
        <v>486</v>
      </c>
      <c r="H45" s="121" t="s">
        <v>145</v>
      </c>
    </row>
    <row r="46" spans="1:8" outlineLevel="2" x14ac:dyDescent="0.25">
      <c r="A46" s="74" t="s">
        <v>413</v>
      </c>
      <c r="B46" s="20" t="s">
        <v>103</v>
      </c>
      <c r="C46" s="28" t="s">
        <v>399</v>
      </c>
      <c r="D46" s="126">
        <v>22250</v>
      </c>
      <c r="E46" s="67">
        <v>17800</v>
      </c>
      <c r="F46" s="67">
        <v>350</v>
      </c>
      <c r="G46" s="67">
        <v>6230</v>
      </c>
      <c r="H46" s="121" t="s">
        <v>145</v>
      </c>
    </row>
    <row r="47" spans="1:8" outlineLevel="2" x14ac:dyDescent="0.25">
      <c r="A47" s="74" t="s">
        <v>413</v>
      </c>
      <c r="B47" s="20" t="s">
        <v>103</v>
      </c>
      <c r="C47" s="28" t="s">
        <v>398</v>
      </c>
      <c r="D47" s="126">
        <v>182000</v>
      </c>
      <c r="E47" s="67">
        <v>163800</v>
      </c>
      <c r="F47" s="67">
        <v>400</v>
      </c>
      <c r="G47" s="67">
        <v>65520</v>
      </c>
      <c r="H47" s="121" t="s">
        <v>145</v>
      </c>
    </row>
    <row r="48" spans="1:8" outlineLevel="2" x14ac:dyDescent="0.25">
      <c r="A48" s="74" t="s">
        <v>413</v>
      </c>
      <c r="B48" s="20" t="s">
        <v>102</v>
      </c>
      <c r="C48" s="28" t="s">
        <v>400</v>
      </c>
      <c r="D48" s="126">
        <v>85000</v>
      </c>
      <c r="E48" s="67">
        <v>70000</v>
      </c>
      <c r="F48" s="67">
        <v>500</v>
      </c>
      <c r="G48" s="67">
        <v>35000</v>
      </c>
      <c r="H48" s="121">
        <v>5400</v>
      </c>
    </row>
    <row r="49" spans="1:8" outlineLevel="2" x14ac:dyDescent="0.25">
      <c r="A49" s="74" t="s">
        <v>413</v>
      </c>
      <c r="B49" s="20" t="s">
        <v>102</v>
      </c>
      <c r="C49" s="28" t="s">
        <v>399</v>
      </c>
      <c r="D49" s="126">
        <v>120000</v>
      </c>
      <c r="E49" s="67">
        <v>100000</v>
      </c>
      <c r="F49" s="67">
        <v>375</v>
      </c>
      <c r="G49" s="67">
        <v>37500</v>
      </c>
      <c r="H49" s="121">
        <v>5100</v>
      </c>
    </row>
    <row r="50" spans="1:8" outlineLevel="2" x14ac:dyDescent="0.25">
      <c r="A50" s="74" t="s">
        <v>413</v>
      </c>
      <c r="B50" s="20" t="s">
        <v>20</v>
      </c>
      <c r="C50" s="28" t="s">
        <v>408</v>
      </c>
      <c r="D50" s="126">
        <v>10000</v>
      </c>
      <c r="E50" s="67">
        <v>7000</v>
      </c>
      <c r="F50" s="67">
        <v>450</v>
      </c>
      <c r="G50" s="67">
        <v>3150</v>
      </c>
      <c r="H50" s="121">
        <v>7000</v>
      </c>
    </row>
    <row r="51" spans="1:8" outlineLevel="2" x14ac:dyDescent="0.25">
      <c r="A51" s="74" t="s">
        <v>413</v>
      </c>
      <c r="B51" s="20" t="s">
        <v>20</v>
      </c>
      <c r="C51" s="28" t="s">
        <v>400</v>
      </c>
      <c r="D51" s="126">
        <v>5000</v>
      </c>
      <c r="E51" s="67">
        <v>4000</v>
      </c>
      <c r="F51" s="67">
        <v>450</v>
      </c>
      <c r="G51" s="67">
        <v>1800</v>
      </c>
      <c r="H51" s="121">
        <v>7000</v>
      </c>
    </row>
    <row r="52" spans="1:8" outlineLevel="2" x14ac:dyDescent="0.25">
      <c r="A52" s="74" t="s">
        <v>413</v>
      </c>
      <c r="B52" s="20" t="s">
        <v>20</v>
      </c>
      <c r="C52" s="28" t="s">
        <v>401</v>
      </c>
      <c r="D52" s="126">
        <v>5000</v>
      </c>
      <c r="E52" s="67">
        <v>4000</v>
      </c>
      <c r="F52" s="67">
        <v>450</v>
      </c>
      <c r="G52" s="67">
        <v>1800</v>
      </c>
      <c r="H52" s="121">
        <v>7000</v>
      </c>
    </row>
    <row r="53" spans="1:8" outlineLevel="2" x14ac:dyDescent="0.25">
      <c r="A53" s="74" t="s">
        <v>413</v>
      </c>
      <c r="B53" s="20" t="s">
        <v>20</v>
      </c>
      <c r="C53" s="28" t="s">
        <v>399</v>
      </c>
      <c r="D53" s="126">
        <v>30000</v>
      </c>
      <c r="E53" s="67">
        <v>25000</v>
      </c>
      <c r="F53" s="67">
        <v>450</v>
      </c>
      <c r="G53" s="67">
        <v>11250</v>
      </c>
      <c r="H53" s="121">
        <v>7000</v>
      </c>
    </row>
    <row r="54" spans="1:8" outlineLevel="2" x14ac:dyDescent="0.25">
      <c r="A54" s="74" t="s">
        <v>413</v>
      </c>
      <c r="B54" s="20" t="s">
        <v>20</v>
      </c>
      <c r="C54" s="28" t="s">
        <v>402</v>
      </c>
      <c r="D54" s="126">
        <v>30000</v>
      </c>
      <c r="E54" s="67">
        <v>25000</v>
      </c>
      <c r="F54" s="67">
        <v>450</v>
      </c>
      <c r="G54" s="67">
        <v>11250</v>
      </c>
      <c r="H54" s="121">
        <v>7000</v>
      </c>
    </row>
    <row r="55" spans="1:8" outlineLevel="2" x14ac:dyDescent="0.25">
      <c r="A55" s="74" t="s">
        <v>413</v>
      </c>
      <c r="B55" s="20" t="s">
        <v>101</v>
      </c>
      <c r="C55" s="28" t="s">
        <v>400</v>
      </c>
      <c r="D55" s="126">
        <v>16000</v>
      </c>
      <c r="E55" s="67">
        <v>13000</v>
      </c>
      <c r="F55" s="67">
        <v>500</v>
      </c>
      <c r="G55" s="67">
        <v>6500</v>
      </c>
      <c r="H55" s="121">
        <v>10000</v>
      </c>
    </row>
    <row r="56" spans="1:8" outlineLevel="2" x14ac:dyDescent="0.25">
      <c r="A56" s="74" t="s">
        <v>413</v>
      </c>
      <c r="B56" s="20" t="s">
        <v>100</v>
      </c>
      <c r="C56" s="28" t="s">
        <v>400</v>
      </c>
      <c r="D56" s="126">
        <v>60000</v>
      </c>
      <c r="E56" s="67">
        <v>55000</v>
      </c>
      <c r="F56" s="67">
        <v>475</v>
      </c>
      <c r="G56" s="67">
        <v>26125</v>
      </c>
      <c r="H56" s="121">
        <v>5000</v>
      </c>
    </row>
    <row r="57" spans="1:8" outlineLevel="2" x14ac:dyDescent="0.25">
      <c r="A57" s="74" t="s">
        <v>413</v>
      </c>
      <c r="B57" s="20" t="s">
        <v>100</v>
      </c>
      <c r="C57" s="28" t="s">
        <v>401</v>
      </c>
      <c r="D57" s="126">
        <v>10000</v>
      </c>
      <c r="E57" s="67">
        <v>8000</v>
      </c>
      <c r="F57" s="67">
        <v>500</v>
      </c>
      <c r="G57" s="67">
        <v>4000</v>
      </c>
      <c r="H57" s="121">
        <v>5000</v>
      </c>
    </row>
    <row r="58" spans="1:8" outlineLevel="2" x14ac:dyDescent="0.25">
      <c r="A58" s="74" t="s">
        <v>413</v>
      </c>
      <c r="B58" s="20" t="s">
        <v>100</v>
      </c>
      <c r="C58" s="28" t="s">
        <v>399</v>
      </c>
      <c r="D58" s="126">
        <v>80000</v>
      </c>
      <c r="E58" s="67">
        <v>63000</v>
      </c>
      <c r="F58" s="67">
        <v>450</v>
      </c>
      <c r="G58" s="67">
        <v>28350</v>
      </c>
      <c r="H58" s="121">
        <v>5000</v>
      </c>
    </row>
    <row r="59" spans="1:8" outlineLevel="2" x14ac:dyDescent="0.25">
      <c r="A59" s="74" t="s">
        <v>413</v>
      </c>
      <c r="B59" s="20" t="s">
        <v>99</v>
      </c>
      <c r="C59" s="28" t="s">
        <v>400</v>
      </c>
      <c r="D59" s="126">
        <v>48000</v>
      </c>
      <c r="E59" s="67">
        <v>46000</v>
      </c>
      <c r="F59" s="67">
        <v>750</v>
      </c>
      <c r="G59" s="67">
        <v>34500</v>
      </c>
      <c r="H59" s="121">
        <v>4500</v>
      </c>
    </row>
    <row r="60" spans="1:8" outlineLevel="2" x14ac:dyDescent="0.25">
      <c r="A60" s="74" t="s">
        <v>413</v>
      </c>
      <c r="B60" s="20" t="s">
        <v>99</v>
      </c>
      <c r="C60" s="28" t="s">
        <v>399</v>
      </c>
      <c r="D60" s="126">
        <v>48000</v>
      </c>
      <c r="E60" s="67">
        <v>47000</v>
      </c>
      <c r="F60" s="67">
        <v>700</v>
      </c>
      <c r="G60" s="67">
        <v>32900</v>
      </c>
      <c r="H60" s="121">
        <v>4500</v>
      </c>
    </row>
    <row r="61" spans="1:8" ht="15.75" outlineLevel="2" thickBot="1" x14ac:dyDescent="0.3">
      <c r="A61" s="241" t="s">
        <v>413</v>
      </c>
      <c r="B61" s="192" t="s">
        <v>99</v>
      </c>
      <c r="C61" s="30" t="s">
        <v>409</v>
      </c>
      <c r="D61" s="411">
        <v>2500</v>
      </c>
      <c r="E61" s="119">
        <v>2300</v>
      </c>
      <c r="F61" s="119">
        <v>700</v>
      </c>
      <c r="G61" s="119">
        <v>1610</v>
      </c>
      <c r="H61" s="412">
        <v>4500</v>
      </c>
    </row>
    <row r="62" spans="1:8" ht="15.75" outlineLevel="1" thickBot="1" x14ac:dyDescent="0.3">
      <c r="A62" s="432" t="s">
        <v>540</v>
      </c>
      <c r="B62" s="433"/>
      <c r="C62" s="433"/>
      <c r="D62" s="433">
        <f>SUBTOTAL(9,D30:D61)</f>
        <v>978400</v>
      </c>
      <c r="E62" s="433">
        <f>SUBTOTAL(9,E30:E61)</f>
        <v>846655</v>
      </c>
      <c r="F62" s="433">
        <f>SUBTOTAL(9,F30:F61)</f>
        <v>15470</v>
      </c>
      <c r="G62" s="433">
        <f>SUBTOTAL(9,G30:G61)</f>
        <v>397075.4</v>
      </c>
      <c r="H62" s="434"/>
    </row>
    <row r="63" spans="1:8" outlineLevel="2" x14ac:dyDescent="0.25">
      <c r="A63" s="76" t="s">
        <v>423</v>
      </c>
      <c r="B63" s="415" t="s">
        <v>18</v>
      </c>
      <c r="C63" s="416" t="s">
        <v>399</v>
      </c>
      <c r="D63" s="417">
        <v>3000</v>
      </c>
      <c r="E63" s="68">
        <v>2000</v>
      </c>
      <c r="F63" s="68">
        <v>350</v>
      </c>
      <c r="G63" s="68">
        <v>700</v>
      </c>
      <c r="H63" s="418">
        <v>12000</v>
      </c>
    </row>
    <row r="64" spans="1:8" outlineLevel="2" x14ac:dyDescent="0.25">
      <c r="A64" s="74" t="s">
        <v>423</v>
      </c>
      <c r="B64" s="20" t="s">
        <v>18</v>
      </c>
      <c r="C64" s="28" t="s">
        <v>398</v>
      </c>
      <c r="D64" s="126">
        <v>50000</v>
      </c>
      <c r="E64" s="67">
        <v>40000</v>
      </c>
      <c r="F64" s="67">
        <v>350</v>
      </c>
      <c r="G64" s="67">
        <v>14000</v>
      </c>
      <c r="H64" s="121">
        <v>14000</v>
      </c>
    </row>
    <row r="65" spans="1:8" outlineLevel="2" x14ac:dyDescent="0.25">
      <c r="A65" s="74" t="s">
        <v>423</v>
      </c>
      <c r="B65" s="20" t="s">
        <v>98</v>
      </c>
      <c r="C65" s="28" t="s">
        <v>401</v>
      </c>
      <c r="D65" s="126">
        <v>200</v>
      </c>
      <c r="E65" s="67">
        <v>120</v>
      </c>
      <c r="F65" s="67">
        <v>250</v>
      </c>
      <c r="G65" s="67">
        <v>30</v>
      </c>
      <c r="H65" s="121">
        <v>8000</v>
      </c>
    </row>
    <row r="66" spans="1:8" outlineLevel="2" x14ac:dyDescent="0.25">
      <c r="A66" s="74" t="s">
        <v>423</v>
      </c>
      <c r="B66" s="20" t="s">
        <v>98</v>
      </c>
      <c r="C66" s="28" t="s">
        <v>399</v>
      </c>
      <c r="D66" s="126">
        <v>500</v>
      </c>
      <c r="E66" s="67">
        <v>250</v>
      </c>
      <c r="F66" s="67">
        <v>250</v>
      </c>
      <c r="G66" s="67">
        <v>62.5</v>
      </c>
      <c r="H66" s="121">
        <v>8000</v>
      </c>
    </row>
    <row r="67" spans="1:8" outlineLevel="2" x14ac:dyDescent="0.25">
      <c r="A67" s="74" t="s">
        <v>423</v>
      </c>
      <c r="B67" s="20" t="s">
        <v>98</v>
      </c>
      <c r="C67" s="28" t="s">
        <v>398</v>
      </c>
      <c r="D67" s="126">
        <v>1000</v>
      </c>
      <c r="E67" s="67">
        <v>800</v>
      </c>
      <c r="F67" s="67">
        <v>250</v>
      </c>
      <c r="G67" s="67">
        <v>200</v>
      </c>
      <c r="H67" s="121">
        <v>1600</v>
      </c>
    </row>
    <row r="68" spans="1:8" outlineLevel="2" x14ac:dyDescent="0.25">
      <c r="A68" s="74" t="s">
        <v>423</v>
      </c>
      <c r="B68" s="20" t="s">
        <v>97</v>
      </c>
      <c r="C68" s="28" t="s">
        <v>398</v>
      </c>
      <c r="D68" s="126">
        <v>128000</v>
      </c>
      <c r="E68" s="67">
        <v>124580</v>
      </c>
      <c r="F68" s="67">
        <v>356</v>
      </c>
      <c r="G68" s="67">
        <v>44350.48</v>
      </c>
      <c r="H68" s="121">
        <v>12000</v>
      </c>
    </row>
    <row r="69" spans="1:8" outlineLevel="2" x14ac:dyDescent="0.25">
      <c r="A69" s="74" t="s">
        <v>423</v>
      </c>
      <c r="B69" s="20" t="s">
        <v>96</v>
      </c>
      <c r="C69" s="28" t="s">
        <v>398</v>
      </c>
      <c r="D69" s="126">
        <v>20000</v>
      </c>
      <c r="E69" s="67">
        <v>15000</v>
      </c>
      <c r="F69" s="67">
        <v>250</v>
      </c>
      <c r="G69" s="67">
        <v>3750</v>
      </c>
      <c r="H69" s="121">
        <v>14000</v>
      </c>
    </row>
    <row r="70" spans="1:8" outlineLevel="2" x14ac:dyDescent="0.25">
      <c r="A70" s="74" t="s">
        <v>423</v>
      </c>
      <c r="B70" s="20" t="s">
        <v>95</v>
      </c>
      <c r="C70" s="28" t="s">
        <v>398</v>
      </c>
      <c r="D70" s="126">
        <v>18000</v>
      </c>
      <c r="E70" s="67">
        <v>17000</v>
      </c>
      <c r="F70" s="67">
        <v>450</v>
      </c>
      <c r="G70" s="67">
        <v>7650</v>
      </c>
      <c r="H70" s="121">
        <v>14000</v>
      </c>
    </row>
    <row r="71" spans="1:8" outlineLevel="2" x14ac:dyDescent="0.25">
      <c r="A71" s="74" t="s">
        <v>423</v>
      </c>
      <c r="B71" s="20" t="s">
        <v>93</v>
      </c>
      <c r="C71" s="28" t="s">
        <v>400</v>
      </c>
      <c r="D71" s="126">
        <v>5000</v>
      </c>
      <c r="E71" s="67">
        <v>4300</v>
      </c>
      <c r="F71" s="67">
        <v>400</v>
      </c>
      <c r="G71" s="67">
        <v>1720</v>
      </c>
      <c r="H71" s="121">
        <v>10000</v>
      </c>
    </row>
    <row r="72" spans="1:8" outlineLevel="2" x14ac:dyDescent="0.25">
      <c r="A72" s="74" t="s">
        <v>423</v>
      </c>
      <c r="B72" s="20" t="s">
        <v>93</v>
      </c>
      <c r="C72" s="28" t="s">
        <v>399</v>
      </c>
      <c r="D72" s="126">
        <v>10000</v>
      </c>
      <c r="E72" s="67">
        <v>8500</v>
      </c>
      <c r="F72" s="67">
        <v>350</v>
      </c>
      <c r="G72" s="67">
        <v>2975</v>
      </c>
      <c r="H72" s="121">
        <v>10000</v>
      </c>
    </row>
    <row r="73" spans="1:8" ht="15.75" outlineLevel="2" thickBot="1" x14ac:dyDescent="0.3">
      <c r="A73" s="241" t="s">
        <v>423</v>
      </c>
      <c r="B73" s="192" t="s">
        <v>93</v>
      </c>
      <c r="C73" s="30" t="s">
        <v>398</v>
      </c>
      <c r="D73" s="411">
        <v>1000</v>
      </c>
      <c r="E73" s="119">
        <v>950</v>
      </c>
      <c r="F73" s="119">
        <v>500</v>
      </c>
      <c r="G73" s="119">
        <v>475</v>
      </c>
      <c r="H73" s="412">
        <v>15000</v>
      </c>
    </row>
    <row r="74" spans="1:8" ht="15.75" outlineLevel="1" thickBot="1" x14ac:dyDescent="0.3">
      <c r="A74" s="432" t="s">
        <v>541</v>
      </c>
      <c r="B74" s="433"/>
      <c r="C74" s="433"/>
      <c r="D74" s="433">
        <f>SUBTOTAL(9,D63:D73)</f>
        <v>236700</v>
      </c>
      <c r="E74" s="433">
        <f>SUBTOTAL(9,E63:E73)</f>
        <v>213500</v>
      </c>
      <c r="F74" s="433">
        <f>SUBTOTAL(9,F63:F73)</f>
        <v>3756</v>
      </c>
      <c r="G74" s="433">
        <f>SUBTOTAL(9,G63:G73)</f>
        <v>75912.98000000001</v>
      </c>
      <c r="H74" s="434"/>
    </row>
    <row r="75" spans="1:8" outlineLevel="2" x14ac:dyDescent="0.25">
      <c r="A75" s="76" t="s">
        <v>416</v>
      </c>
      <c r="B75" s="415" t="s">
        <v>92</v>
      </c>
      <c r="C75" s="416" t="s">
        <v>400</v>
      </c>
      <c r="D75" s="417">
        <v>15000</v>
      </c>
      <c r="E75" s="68">
        <v>14600</v>
      </c>
      <c r="F75" s="68">
        <v>750</v>
      </c>
      <c r="G75" s="68">
        <v>10950</v>
      </c>
      <c r="H75" s="418">
        <v>10000</v>
      </c>
    </row>
    <row r="76" spans="1:8" outlineLevel="2" x14ac:dyDescent="0.25">
      <c r="A76" s="74" t="s">
        <v>416</v>
      </c>
      <c r="B76" s="20" t="s">
        <v>92</v>
      </c>
      <c r="C76" s="28" t="s">
        <v>399</v>
      </c>
      <c r="D76" s="126">
        <v>10000</v>
      </c>
      <c r="E76" s="67">
        <v>97000</v>
      </c>
      <c r="F76" s="67">
        <v>800</v>
      </c>
      <c r="G76" s="67">
        <v>77600</v>
      </c>
      <c r="H76" s="121">
        <v>10000</v>
      </c>
    </row>
    <row r="77" spans="1:8" outlineLevel="2" x14ac:dyDescent="0.25">
      <c r="A77" s="74" t="s">
        <v>416</v>
      </c>
      <c r="B77" s="20" t="s">
        <v>91</v>
      </c>
      <c r="C77" s="28" t="s">
        <v>400</v>
      </c>
      <c r="D77" s="126">
        <v>7000</v>
      </c>
      <c r="E77" s="67">
        <v>5500</v>
      </c>
      <c r="F77" s="67">
        <v>450</v>
      </c>
      <c r="G77" s="67">
        <v>2475</v>
      </c>
      <c r="H77" s="121">
        <v>10000</v>
      </c>
    </row>
    <row r="78" spans="1:8" outlineLevel="2" x14ac:dyDescent="0.25">
      <c r="A78" s="74" t="s">
        <v>416</v>
      </c>
      <c r="B78" s="20" t="s">
        <v>91</v>
      </c>
      <c r="C78" s="28" t="s">
        <v>399</v>
      </c>
      <c r="D78" s="126">
        <v>7000</v>
      </c>
      <c r="E78" s="67">
        <v>5600</v>
      </c>
      <c r="F78" s="67">
        <v>370</v>
      </c>
      <c r="G78" s="67">
        <v>2072</v>
      </c>
      <c r="H78" s="121">
        <v>10000</v>
      </c>
    </row>
    <row r="79" spans="1:8" outlineLevel="2" x14ac:dyDescent="0.25">
      <c r="A79" s="74" t="s">
        <v>416</v>
      </c>
      <c r="B79" s="20" t="s">
        <v>90</v>
      </c>
      <c r="C79" s="28" t="s">
        <v>400</v>
      </c>
      <c r="D79" s="126">
        <v>70</v>
      </c>
      <c r="E79" s="67">
        <v>50</v>
      </c>
      <c r="F79" s="67">
        <v>420</v>
      </c>
      <c r="G79" s="67">
        <v>21</v>
      </c>
      <c r="H79" s="121">
        <v>8000</v>
      </c>
    </row>
    <row r="80" spans="1:8" outlineLevel="2" x14ac:dyDescent="0.25">
      <c r="A80" s="74" t="s">
        <v>416</v>
      </c>
      <c r="B80" s="20" t="s">
        <v>90</v>
      </c>
      <c r="C80" s="28" t="s">
        <v>399</v>
      </c>
      <c r="D80" s="126">
        <v>1400</v>
      </c>
      <c r="E80" s="67">
        <v>1200</v>
      </c>
      <c r="F80" s="67">
        <v>650</v>
      </c>
      <c r="G80" s="67">
        <v>780</v>
      </c>
      <c r="H80" s="121">
        <v>7000</v>
      </c>
    </row>
    <row r="81" spans="1:8" outlineLevel="2" x14ac:dyDescent="0.25">
      <c r="A81" s="74" t="s">
        <v>416</v>
      </c>
      <c r="B81" s="20" t="s">
        <v>89</v>
      </c>
      <c r="C81" s="28" t="s">
        <v>400</v>
      </c>
      <c r="D81" s="126">
        <v>2500</v>
      </c>
      <c r="E81" s="67">
        <v>2000</v>
      </c>
      <c r="F81" s="67">
        <v>400</v>
      </c>
      <c r="G81" s="67">
        <v>800</v>
      </c>
      <c r="H81" s="121">
        <v>3000</v>
      </c>
    </row>
    <row r="82" spans="1:8" outlineLevel="2" x14ac:dyDescent="0.25">
      <c r="A82" s="74" t="s">
        <v>416</v>
      </c>
      <c r="B82" s="20" t="s">
        <v>89</v>
      </c>
      <c r="C82" s="28" t="s">
        <v>399</v>
      </c>
      <c r="D82" s="126">
        <v>5420</v>
      </c>
      <c r="E82" s="67">
        <v>4900</v>
      </c>
      <c r="F82" s="67">
        <v>400</v>
      </c>
      <c r="G82" s="67">
        <v>1960</v>
      </c>
      <c r="H82" s="121">
        <v>3000</v>
      </c>
    </row>
    <row r="83" spans="1:8" outlineLevel="2" x14ac:dyDescent="0.25">
      <c r="A83" s="74" t="s">
        <v>416</v>
      </c>
      <c r="B83" s="20" t="s">
        <v>88</v>
      </c>
      <c r="C83" s="28" t="s">
        <v>400</v>
      </c>
      <c r="D83" s="126">
        <v>12000</v>
      </c>
      <c r="E83" s="67">
        <v>9000</v>
      </c>
      <c r="F83" s="67">
        <v>500</v>
      </c>
      <c r="G83" s="67">
        <v>4500</v>
      </c>
      <c r="H83" s="121">
        <v>4500</v>
      </c>
    </row>
    <row r="84" spans="1:8" outlineLevel="2" x14ac:dyDescent="0.25">
      <c r="A84" s="74" t="s">
        <v>416</v>
      </c>
      <c r="B84" s="20" t="s">
        <v>88</v>
      </c>
      <c r="C84" s="28" t="s">
        <v>399</v>
      </c>
      <c r="D84" s="126">
        <v>10000</v>
      </c>
      <c r="E84" s="67">
        <v>7000</v>
      </c>
      <c r="F84" s="67">
        <v>450</v>
      </c>
      <c r="G84" s="67">
        <v>3150</v>
      </c>
      <c r="H84" s="121">
        <v>10000</v>
      </c>
    </row>
    <row r="85" spans="1:8" outlineLevel="2" x14ac:dyDescent="0.25">
      <c r="A85" s="74" t="s">
        <v>416</v>
      </c>
      <c r="B85" s="20" t="s">
        <v>87</v>
      </c>
      <c r="C85" s="28" t="s">
        <v>400</v>
      </c>
      <c r="D85" s="126">
        <v>13958</v>
      </c>
      <c r="E85" s="67">
        <v>11890</v>
      </c>
      <c r="F85" s="67">
        <v>480</v>
      </c>
      <c r="G85" s="67">
        <v>5707.2</v>
      </c>
      <c r="H85" s="121">
        <v>6900</v>
      </c>
    </row>
    <row r="86" spans="1:8" outlineLevel="2" x14ac:dyDescent="0.25">
      <c r="A86" s="74" t="s">
        <v>416</v>
      </c>
      <c r="B86" s="20" t="s">
        <v>87</v>
      </c>
      <c r="C86" s="28" t="s">
        <v>401</v>
      </c>
      <c r="D86" s="126">
        <v>780</v>
      </c>
      <c r="E86" s="67">
        <v>695</v>
      </c>
      <c r="F86" s="67">
        <v>790</v>
      </c>
      <c r="G86" s="67">
        <v>549.04999999999995</v>
      </c>
      <c r="H86" s="121">
        <v>7500</v>
      </c>
    </row>
    <row r="87" spans="1:8" outlineLevel="2" x14ac:dyDescent="0.25">
      <c r="A87" s="74" t="s">
        <v>416</v>
      </c>
      <c r="B87" s="20" t="s">
        <v>87</v>
      </c>
      <c r="C87" s="28" t="s">
        <v>399</v>
      </c>
      <c r="D87" s="126">
        <v>11100</v>
      </c>
      <c r="E87" s="67">
        <v>10010</v>
      </c>
      <c r="F87" s="67">
        <v>480</v>
      </c>
      <c r="G87" s="67">
        <v>4804.8</v>
      </c>
      <c r="H87" s="121">
        <v>7900</v>
      </c>
    </row>
    <row r="88" spans="1:8" outlineLevel="2" x14ac:dyDescent="0.25">
      <c r="A88" s="74" t="s">
        <v>416</v>
      </c>
      <c r="B88" s="20" t="s">
        <v>86</v>
      </c>
      <c r="C88" s="28" t="s">
        <v>400</v>
      </c>
      <c r="D88" s="126">
        <v>5000</v>
      </c>
      <c r="E88" s="67">
        <v>4800</v>
      </c>
      <c r="F88" s="67">
        <v>500</v>
      </c>
      <c r="G88" s="67">
        <v>2400</v>
      </c>
      <c r="H88" s="121">
        <v>9000</v>
      </c>
    </row>
    <row r="89" spans="1:8" ht="15.75" outlineLevel="2" thickBot="1" x14ac:dyDescent="0.3">
      <c r="A89" s="241" t="s">
        <v>416</v>
      </c>
      <c r="B89" s="192" t="s">
        <v>86</v>
      </c>
      <c r="C89" s="30" t="s">
        <v>399</v>
      </c>
      <c r="D89" s="411">
        <v>30000</v>
      </c>
      <c r="E89" s="119">
        <v>26000</v>
      </c>
      <c r="F89" s="119">
        <v>460</v>
      </c>
      <c r="G89" s="119">
        <v>11960</v>
      </c>
      <c r="H89" s="412">
        <v>10000</v>
      </c>
    </row>
    <row r="90" spans="1:8" ht="15.75" outlineLevel="1" thickBot="1" x14ac:dyDescent="0.3">
      <c r="A90" s="432" t="s">
        <v>542</v>
      </c>
      <c r="B90" s="433"/>
      <c r="C90" s="433"/>
      <c r="D90" s="433">
        <f>SUBTOTAL(9,D75:D89)</f>
        <v>131228</v>
      </c>
      <c r="E90" s="433">
        <f>SUBTOTAL(9,E75:E89)</f>
        <v>200245</v>
      </c>
      <c r="F90" s="433">
        <f>SUBTOTAL(9,F75:F89)</f>
        <v>7900</v>
      </c>
      <c r="G90" s="433">
        <f>SUBTOTAL(9,G75:G89)</f>
        <v>129729.05</v>
      </c>
      <c r="H90" s="434"/>
    </row>
    <row r="91" spans="1:8" outlineLevel="2" x14ac:dyDescent="0.25">
      <c r="A91" s="419" t="s">
        <v>85</v>
      </c>
      <c r="B91" s="415" t="s">
        <v>85</v>
      </c>
      <c r="C91" s="416" t="s">
        <v>400</v>
      </c>
      <c r="D91" s="417">
        <v>5000</v>
      </c>
      <c r="E91" s="68">
        <v>3800</v>
      </c>
      <c r="F91" s="68">
        <v>500</v>
      </c>
      <c r="G91" s="68">
        <v>1900</v>
      </c>
      <c r="H91" s="418">
        <v>9000</v>
      </c>
    </row>
    <row r="92" spans="1:8" outlineLevel="2" x14ac:dyDescent="0.25">
      <c r="A92" s="179" t="s">
        <v>85</v>
      </c>
      <c r="B92" s="20" t="s">
        <v>84</v>
      </c>
      <c r="C92" s="28" t="s">
        <v>400</v>
      </c>
      <c r="D92" s="126">
        <v>600000</v>
      </c>
      <c r="E92" s="67">
        <v>570000</v>
      </c>
      <c r="F92" s="67">
        <v>500</v>
      </c>
      <c r="G92" s="67">
        <v>285000</v>
      </c>
      <c r="H92" s="121">
        <v>5000</v>
      </c>
    </row>
    <row r="93" spans="1:8" outlineLevel="2" x14ac:dyDescent="0.25">
      <c r="A93" s="179" t="s">
        <v>85</v>
      </c>
      <c r="B93" s="20" t="s">
        <v>84</v>
      </c>
      <c r="C93" s="28" t="s">
        <v>401</v>
      </c>
      <c r="D93" s="126">
        <v>150000</v>
      </c>
      <c r="E93" s="67">
        <v>145000</v>
      </c>
      <c r="F93" s="67">
        <v>500</v>
      </c>
      <c r="G93" s="67">
        <v>72500</v>
      </c>
      <c r="H93" s="121">
        <v>4800</v>
      </c>
    </row>
    <row r="94" spans="1:8" ht="15.75" outlineLevel="2" thickBot="1" x14ac:dyDescent="0.3">
      <c r="A94" s="414" t="s">
        <v>85</v>
      </c>
      <c r="B94" s="192" t="s">
        <v>84</v>
      </c>
      <c r="C94" s="30" t="s">
        <v>399</v>
      </c>
      <c r="D94" s="411">
        <v>400000</v>
      </c>
      <c r="E94" s="119">
        <v>380000</v>
      </c>
      <c r="F94" s="119">
        <v>500</v>
      </c>
      <c r="G94" s="119">
        <v>190000</v>
      </c>
      <c r="H94" s="412">
        <v>5200</v>
      </c>
    </row>
    <row r="95" spans="1:8" ht="15.75" outlineLevel="1" thickBot="1" x14ac:dyDescent="0.3">
      <c r="A95" s="435" t="s">
        <v>667</v>
      </c>
      <c r="B95" s="433"/>
      <c r="C95" s="433"/>
      <c r="D95" s="433">
        <f>SUBTOTAL(9,D91:D94)</f>
        <v>1155000</v>
      </c>
      <c r="E95" s="433">
        <f>SUBTOTAL(9,E91:E94)</f>
        <v>1098800</v>
      </c>
      <c r="F95" s="433">
        <f>SUBTOTAL(9,F91:F94)</f>
        <v>2000</v>
      </c>
      <c r="G95" s="433">
        <f>SUBTOTAL(9,G91:G94)</f>
        <v>549400</v>
      </c>
      <c r="H95" s="434"/>
    </row>
    <row r="96" spans="1:8" outlineLevel="2" x14ac:dyDescent="0.25">
      <c r="A96" s="76" t="s">
        <v>420</v>
      </c>
      <c r="B96" s="415" t="s">
        <v>17</v>
      </c>
      <c r="C96" s="416" t="s">
        <v>398</v>
      </c>
      <c r="D96" s="417">
        <v>11000</v>
      </c>
      <c r="E96" s="68">
        <v>9500</v>
      </c>
      <c r="F96" s="68">
        <v>1000</v>
      </c>
      <c r="G96" s="68">
        <v>9500</v>
      </c>
      <c r="H96" s="418">
        <v>13000</v>
      </c>
    </row>
    <row r="97" spans="1:8" outlineLevel="2" x14ac:dyDescent="0.25">
      <c r="A97" s="74" t="s">
        <v>420</v>
      </c>
      <c r="B97" s="20" t="s">
        <v>83</v>
      </c>
      <c r="C97" s="28" t="s">
        <v>400</v>
      </c>
      <c r="D97" s="126">
        <v>4000</v>
      </c>
      <c r="E97" s="67">
        <v>3800</v>
      </c>
      <c r="F97" s="67">
        <v>500</v>
      </c>
      <c r="G97" s="67">
        <v>1900</v>
      </c>
      <c r="H97" s="121">
        <v>9000</v>
      </c>
    </row>
    <row r="98" spans="1:8" outlineLevel="2" x14ac:dyDescent="0.25">
      <c r="A98" s="74" t="s">
        <v>420</v>
      </c>
      <c r="B98" s="20" t="s">
        <v>83</v>
      </c>
      <c r="C98" s="28" t="s">
        <v>399</v>
      </c>
      <c r="D98" s="126">
        <v>22000</v>
      </c>
      <c r="E98" s="67">
        <v>21000</v>
      </c>
      <c r="F98" s="67">
        <v>400</v>
      </c>
      <c r="G98" s="67">
        <v>8400</v>
      </c>
      <c r="H98" s="121">
        <v>9000</v>
      </c>
    </row>
    <row r="99" spans="1:8" outlineLevel="2" x14ac:dyDescent="0.25">
      <c r="A99" s="74" t="s">
        <v>420</v>
      </c>
      <c r="B99" s="20" t="s">
        <v>83</v>
      </c>
      <c r="C99" s="28" t="s">
        <v>398</v>
      </c>
      <c r="D99" s="126">
        <v>3000</v>
      </c>
      <c r="E99" s="67">
        <v>2500</v>
      </c>
      <c r="F99" s="67">
        <v>400</v>
      </c>
      <c r="G99" s="67">
        <v>1000</v>
      </c>
      <c r="H99" s="121">
        <v>12000</v>
      </c>
    </row>
    <row r="100" spans="1:8" outlineLevel="2" x14ac:dyDescent="0.25">
      <c r="A100" s="74" t="s">
        <v>420</v>
      </c>
      <c r="B100" s="20" t="s">
        <v>82</v>
      </c>
      <c r="C100" s="28" t="s">
        <v>398</v>
      </c>
      <c r="D100" s="126">
        <v>20000</v>
      </c>
      <c r="E100" s="67">
        <v>16000</v>
      </c>
      <c r="F100" s="67">
        <v>450</v>
      </c>
      <c r="G100" s="67">
        <v>7200</v>
      </c>
      <c r="H100" s="121">
        <v>13000</v>
      </c>
    </row>
    <row r="101" spans="1:8" outlineLevel="2" x14ac:dyDescent="0.25">
      <c r="A101" s="74" t="s">
        <v>420</v>
      </c>
      <c r="B101" s="20" t="s">
        <v>78</v>
      </c>
      <c r="C101" s="28" t="s">
        <v>398</v>
      </c>
      <c r="D101" s="126">
        <v>15000</v>
      </c>
      <c r="E101" s="67">
        <v>13000</v>
      </c>
      <c r="F101" s="67">
        <v>315</v>
      </c>
      <c r="G101" s="67">
        <v>4095</v>
      </c>
      <c r="H101" s="121">
        <v>15000</v>
      </c>
    </row>
    <row r="102" spans="1:8" outlineLevel="2" x14ac:dyDescent="0.25">
      <c r="A102" s="74" t="s">
        <v>420</v>
      </c>
      <c r="B102" s="20" t="s">
        <v>77</v>
      </c>
      <c r="C102" s="28" t="s">
        <v>398</v>
      </c>
      <c r="D102" s="126">
        <v>6000</v>
      </c>
      <c r="E102" s="67">
        <v>5400</v>
      </c>
      <c r="F102" s="67">
        <v>500</v>
      </c>
      <c r="G102" s="67">
        <v>2700</v>
      </c>
      <c r="H102" s="121">
        <v>12000</v>
      </c>
    </row>
    <row r="103" spans="1:8" outlineLevel="2" x14ac:dyDescent="0.25">
      <c r="A103" s="74" t="s">
        <v>420</v>
      </c>
      <c r="B103" s="20" t="s">
        <v>81</v>
      </c>
      <c r="C103" s="28" t="s">
        <v>398</v>
      </c>
      <c r="D103" s="126">
        <v>210000</v>
      </c>
      <c r="E103" s="67">
        <v>160000</v>
      </c>
      <c r="F103" s="67">
        <v>4000</v>
      </c>
      <c r="G103" s="67">
        <v>640000</v>
      </c>
      <c r="H103" s="121">
        <v>6000</v>
      </c>
    </row>
    <row r="104" spans="1:8" outlineLevel="2" x14ac:dyDescent="0.25">
      <c r="A104" s="74" t="s">
        <v>420</v>
      </c>
      <c r="B104" s="20" t="s">
        <v>80</v>
      </c>
      <c r="C104" s="28" t="s">
        <v>398</v>
      </c>
      <c r="D104" s="126">
        <v>53000</v>
      </c>
      <c r="E104" s="67">
        <v>22500</v>
      </c>
      <c r="F104" s="67">
        <v>400</v>
      </c>
      <c r="G104" s="67">
        <v>9000</v>
      </c>
      <c r="H104" s="121">
        <v>12000</v>
      </c>
    </row>
    <row r="105" spans="1:8" outlineLevel="2" x14ac:dyDescent="0.25">
      <c r="A105" s="74" t="s">
        <v>420</v>
      </c>
      <c r="B105" s="20" t="s">
        <v>16</v>
      </c>
      <c r="C105" s="28" t="s">
        <v>401</v>
      </c>
      <c r="D105" s="126">
        <v>2900</v>
      </c>
      <c r="E105" s="67">
        <v>2700</v>
      </c>
      <c r="F105" s="67">
        <v>470</v>
      </c>
      <c r="G105" s="67">
        <v>1269</v>
      </c>
      <c r="H105" s="121">
        <v>10000</v>
      </c>
    </row>
    <row r="106" spans="1:8" outlineLevel="2" x14ac:dyDescent="0.25">
      <c r="A106" s="74" t="s">
        <v>420</v>
      </c>
      <c r="B106" s="20" t="s">
        <v>16</v>
      </c>
      <c r="C106" s="28" t="s">
        <v>399</v>
      </c>
      <c r="D106" s="126">
        <v>4100</v>
      </c>
      <c r="E106" s="67">
        <v>3950</v>
      </c>
      <c r="F106" s="67">
        <v>460</v>
      </c>
      <c r="G106" s="67">
        <v>1817</v>
      </c>
      <c r="H106" s="121">
        <v>10000</v>
      </c>
    </row>
    <row r="107" spans="1:8" outlineLevel="2" x14ac:dyDescent="0.25">
      <c r="A107" s="74" t="s">
        <v>420</v>
      </c>
      <c r="B107" s="20" t="s">
        <v>15</v>
      </c>
      <c r="C107" s="28" t="s">
        <v>401</v>
      </c>
      <c r="D107" s="126">
        <v>10000</v>
      </c>
      <c r="E107" s="67">
        <v>8600</v>
      </c>
      <c r="F107" s="67">
        <v>500</v>
      </c>
      <c r="G107" s="67">
        <v>4300</v>
      </c>
      <c r="H107" s="121">
        <v>12000</v>
      </c>
    </row>
    <row r="108" spans="1:8" outlineLevel="2" x14ac:dyDescent="0.25">
      <c r="A108" s="74" t="s">
        <v>420</v>
      </c>
      <c r="B108" s="20" t="s">
        <v>15</v>
      </c>
      <c r="C108" s="28" t="s">
        <v>399</v>
      </c>
      <c r="D108" s="126">
        <v>13000</v>
      </c>
      <c r="E108" s="67">
        <v>11500</v>
      </c>
      <c r="F108" s="67">
        <v>450</v>
      </c>
      <c r="G108" s="67">
        <v>5175</v>
      </c>
      <c r="H108" s="121">
        <v>14000</v>
      </c>
    </row>
    <row r="109" spans="1:8" outlineLevel="2" x14ac:dyDescent="0.25">
      <c r="A109" s="74" t="s">
        <v>420</v>
      </c>
      <c r="B109" s="20" t="s">
        <v>15</v>
      </c>
      <c r="C109" s="28" t="s">
        <v>398</v>
      </c>
      <c r="D109" s="126">
        <v>3200</v>
      </c>
      <c r="E109" s="67">
        <v>2900</v>
      </c>
      <c r="F109" s="67">
        <v>500</v>
      </c>
      <c r="G109" s="67">
        <v>1450</v>
      </c>
      <c r="H109" s="121">
        <v>14000</v>
      </c>
    </row>
    <row r="110" spans="1:8" ht="15.75" outlineLevel="2" thickBot="1" x14ac:dyDescent="0.3">
      <c r="A110" s="241" t="s">
        <v>420</v>
      </c>
      <c r="B110" s="192" t="s">
        <v>79</v>
      </c>
      <c r="C110" s="30" t="s">
        <v>398</v>
      </c>
      <c r="D110" s="411">
        <v>10000</v>
      </c>
      <c r="E110" s="119">
        <v>9500</v>
      </c>
      <c r="F110" s="119">
        <v>260</v>
      </c>
      <c r="G110" s="119">
        <v>2470</v>
      </c>
      <c r="H110" s="412">
        <v>15000</v>
      </c>
    </row>
    <row r="111" spans="1:8" ht="15.75" outlineLevel="1" thickBot="1" x14ac:dyDescent="0.3">
      <c r="A111" s="432" t="s">
        <v>544</v>
      </c>
      <c r="B111" s="433"/>
      <c r="C111" s="433"/>
      <c r="D111" s="433">
        <f>SUBTOTAL(9,D96:D110)</f>
        <v>387200</v>
      </c>
      <c r="E111" s="433">
        <f>SUBTOTAL(9,E96:E110)</f>
        <v>292850</v>
      </c>
      <c r="F111" s="433">
        <f>SUBTOTAL(9,F96:F110)</f>
        <v>10605</v>
      </c>
      <c r="G111" s="433">
        <f>SUBTOTAL(9,G96:G110)</f>
        <v>700276</v>
      </c>
      <c r="H111" s="434"/>
    </row>
    <row r="112" spans="1:8" outlineLevel="2" x14ac:dyDescent="0.25">
      <c r="A112" s="76" t="s">
        <v>422</v>
      </c>
      <c r="B112" s="415" t="s">
        <v>76</v>
      </c>
      <c r="C112" s="416" t="s">
        <v>400</v>
      </c>
      <c r="D112" s="417">
        <v>11000</v>
      </c>
      <c r="E112" s="68">
        <v>9800</v>
      </c>
      <c r="F112" s="68">
        <v>500</v>
      </c>
      <c r="G112" s="68">
        <v>4900</v>
      </c>
      <c r="H112" s="418">
        <v>11000</v>
      </c>
    </row>
    <row r="113" spans="1:8" outlineLevel="2" x14ac:dyDescent="0.25">
      <c r="A113" s="74" t="s">
        <v>422</v>
      </c>
      <c r="B113" s="20" t="s">
        <v>76</v>
      </c>
      <c r="C113" s="28" t="s">
        <v>399</v>
      </c>
      <c r="D113" s="126">
        <v>18000</v>
      </c>
      <c r="E113" s="67">
        <v>16800</v>
      </c>
      <c r="F113" s="67">
        <v>500</v>
      </c>
      <c r="G113" s="67">
        <v>8400</v>
      </c>
      <c r="H113" s="121">
        <v>12000</v>
      </c>
    </row>
    <row r="114" spans="1:8" outlineLevel="2" x14ac:dyDescent="0.25">
      <c r="A114" s="74" t="s">
        <v>602</v>
      </c>
      <c r="B114" s="20" t="s">
        <v>76</v>
      </c>
      <c r="C114" s="28" t="s">
        <v>402</v>
      </c>
      <c r="D114" s="126">
        <v>5000</v>
      </c>
      <c r="E114" s="67">
        <v>4500</v>
      </c>
      <c r="F114" s="67">
        <v>500</v>
      </c>
      <c r="G114" s="67">
        <v>2250</v>
      </c>
      <c r="H114" s="121">
        <v>11000</v>
      </c>
    </row>
    <row r="115" spans="1:8" outlineLevel="2" x14ac:dyDescent="0.25">
      <c r="A115" s="74" t="s">
        <v>422</v>
      </c>
      <c r="B115" s="20" t="s">
        <v>75</v>
      </c>
      <c r="C115" s="28" t="s">
        <v>400</v>
      </c>
      <c r="D115" s="126">
        <v>25000</v>
      </c>
      <c r="E115" s="67">
        <v>15000</v>
      </c>
      <c r="F115" s="67">
        <v>450</v>
      </c>
      <c r="G115" s="67">
        <v>6750</v>
      </c>
      <c r="H115" s="121" t="s">
        <v>145</v>
      </c>
    </row>
    <row r="116" spans="1:8" outlineLevel="2" x14ac:dyDescent="0.25">
      <c r="A116" s="74" t="s">
        <v>422</v>
      </c>
      <c r="B116" s="20" t="s">
        <v>75</v>
      </c>
      <c r="C116" s="28" t="s">
        <v>399</v>
      </c>
      <c r="D116" s="126">
        <v>15000</v>
      </c>
      <c r="E116" s="67">
        <v>12000</v>
      </c>
      <c r="F116" s="67">
        <v>450</v>
      </c>
      <c r="G116" s="67">
        <v>5400</v>
      </c>
      <c r="H116" s="121" t="s">
        <v>145</v>
      </c>
    </row>
    <row r="117" spans="1:8" outlineLevel="2" x14ac:dyDescent="0.25">
      <c r="A117" s="74" t="s">
        <v>422</v>
      </c>
      <c r="B117" s="20" t="s">
        <v>75</v>
      </c>
      <c r="C117" s="28" t="s">
        <v>402</v>
      </c>
      <c r="D117" s="126">
        <v>3000</v>
      </c>
      <c r="E117" s="67">
        <v>2500</v>
      </c>
      <c r="F117" s="67">
        <v>450</v>
      </c>
      <c r="G117" s="67">
        <v>1125</v>
      </c>
      <c r="H117" s="121" t="s">
        <v>145</v>
      </c>
    </row>
    <row r="118" spans="1:8" outlineLevel="2" x14ac:dyDescent="0.25">
      <c r="A118" s="74" t="s">
        <v>422</v>
      </c>
      <c r="B118" s="20" t="s">
        <v>74</v>
      </c>
      <c r="C118" s="28" t="s">
        <v>399</v>
      </c>
      <c r="D118" s="126">
        <v>35000</v>
      </c>
      <c r="E118" s="67">
        <v>32000</v>
      </c>
      <c r="F118" s="67">
        <v>350</v>
      </c>
      <c r="G118" s="67">
        <v>11200</v>
      </c>
      <c r="H118" s="121">
        <v>6500</v>
      </c>
    </row>
    <row r="119" spans="1:8" outlineLevel="2" x14ac:dyDescent="0.25">
      <c r="A119" s="74" t="s">
        <v>422</v>
      </c>
      <c r="B119" s="20" t="s">
        <v>74</v>
      </c>
      <c r="C119" s="28" t="s">
        <v>398</v>
      </c>
      <c r="D119" s="126">
        <v>28000</v>
      </c>
      <c r="E119" s="67">
        <v>25000</v>
      </c>
      <c r="F119" s="67">
        <v>420</v>
      </c>
      <c r="G119" s="67">
        <v>10500</v>
      </c>
      <c r="H119" s="121">
        <v>15000</v>
      </c>
    </row>
    <row r="120" spans="1:8" outlineLevel="2" x14ac:dyDescent="0.25">
      <c r="A120" s="74" t="s">
        <v>422</v>
      </c>
      <c r="B120" s="20" t="s">
        <v>73</v>
      </c>
      <c r="C120" s="28" t="s">
        <v>400</v>
      </c>
      <c r="D120" s="126">
        <v>20000</v>
      </c>
      <c r="E120" s="67">
        <v>19600</v>
      </c>
      <c r="F120" s="67">
        <v>400</v>
      </c>
      <c r="G120" s="67">
        <v>7840</v>
      </c>
      <c r="H120" s="121" t="s">
        <v>145</v>
      </c>
    </row>
    <row r="121" spans="1:8" outlineLevel="2" x14ac:dyDescent="0.25">
      <c r="A121" s="74" t="s">
        <v>422</v>
      </c>
      <c r="B121" s="20" t="s">
        <v>73</v>
      </c>
      <c r="C121" s="28" t="s">
        <v>399</v>
      </c>
      <c r="D121" s="126">
        <v>90000</v>
      </c>
      <c r="E121" s="67">
        <v>85500</v>
      </c>
      <c r="F121" s="67">
        <v>400</v>
      </c>
      <c r="G121" s="67">
        <v>34200</v>
      </c>
      <c r="H121" s="121" t="s">
        <v>145</v>
      </c>
    </row>
    <row r="122" spans="1:8" outlineLevel="2" x14ac:dyDescent="0.25">
      <c r="A122" s="74" t="s">
        <v>422</v>
      </c>
      <c r="B122" s="20" t="s">
        <v>73</v>
      </c>
      <c r="C122" s="28" t="s">
        <v>402</v>
      </c>
      <c r="D122" s="126">
        <v>5000</v>
      </c>
      <c r="E122" s="67">
        <v>4750</v>
      </c>
      <c r="F122" s="67">
        <v>400</v>
      </c>
      <c r="G122" s="67">
        <v>1900</v>
      </c>
      <c r="H122" s="121" t="s">
        <v>145</v>
      </c>
    </row>
    <row r="123" spans="1:8" outlineLevel="2" x14ac:dyDescent="0.25">
      <c r="A123" s="74" t="s">
        <v>422</v>
      </c>
      <c r="B123" s="20" t="s">
        <v>72</v>
      </c>
      <c r="C123" s="28" t="s">
        <v>400</v>
      </c>
      <c r="D123" s="126">
        <v>14000</v>
      </c>
      <c r="E123" s="67">
        <v>13200</v>
      </c>
      <c r="F123" s="67">
        <v>450</v>
      </c>
      <c r="G123" s="67">
        <v>5940</v>
      </c>
      <c r="H123" s="121">
        <v>3500</v>
      </c>
    </row>
    <row r="124" spans="1:8" outlineLevel="2" x14ac:dyDescent="0.25">
      <c r="A124" s="74" t="s">
        <v>422</v>
      </c>
      <c r="B124" s="20" t="s">
        <v>72</v>
      </c>
      <c r="C124" s="28" t="s">
        <v>399</v>
      </c>
      <c r="D124" s="126">
        <v>68000</v>
      </c>
      <c r="E124" s="67">
        <v>65000</v>
      </c>
      <c r="F124" s="67">
        <v>400</v>
      </c>
      <c r="G124" s="67">
        <v>26000</v>
      </c>
      <c r="H124" s="121">
        <v>3200</v>
      </c>
    </row>
    <row r="125" spans="1:8" outlineLevel="2" x14ac:dyDescent="0.25">
      <c r="A125" s="74" t="s">
        <v>422</v>
      </c>
      <c r="B125" s="20" t="s">
        <v>72</v>
      </c>
      <c r="C125" s="28" t="s">
        <v>398</v>
      </c>
      <c r="D125" s="126">
        <v>28000</v>
      </c>
      <c r="E125" s="67">
        <v>27500</v>
      </c>
      <c r="F125" s="67">
        <v>450</v>
      </c>
      <c r="G125" s="67">
        <v>12375</v>
      </c>
      <c r="H125" s="121">
        <v>7000</v>
      </c>
    </row>
    <row r="126" spans="1:8" outlineLevel="2" x14ac:dyDescent="0.25">
      <c r="A126" s="74" t="s">
        <v>422</v>
      </c>
      <c r="B126" s="20" t="s">
        <v>70</v>
      </c>
      <c r="C126" s="28" t="s">
        <v>399</v>
      </c>
      <c r="D126" s="126">
        <v>7000</v>
      </c>
      <c r="E126" s="67">
        <v>6000</v>
      </c>
      <c r="F126" s="67">
        <v>300</v>
      </c>
      <c r="G126" s="67">
        <v>1800</v>
      </c>
      <c r="H126" s="121" t="s">
        <v>145</v>
      </c>
    </row>
    <row r="127" spans="1:8" outlineLevel="2" x14ac:dyDescent="0.25">
      <c r="A127" s="74" t="s">
        <v>422</v>
      </c>
      <c r="B127" s="20" t="s">
        <v>70</v>
      </c>
      <c r="C127" s="28" t="s">
        <v>402</v>
      </c>
      <c r="D127" s="126">
        <v>700</v>
      </c>
      <c r="E127" s="67">
        <v>400</v>
      </c>
      <c r="F127" s="67">
        <v>300</v>
      </c>
      <c r="G127" s="67">
        <v>120</v>
      </c>
      <c r="H127" s="121" t="s">
        <v>145</v>
      </c>
    </row>
    <row r="128" spans="1:8" outlineLevel="2" x14ac:dyDescent="0.25">
      <c r="A128" s="74" t="s">
        <v>422</v>
      </c>
      <c r="B128" s="20" t="s">
        <v>14</v>
      </c>
      <c r="C128" s="28" t="s">
        <v>400</v>
      </c>
      <c r="D128" s="126">
        <v>6000</v>
      </c>
      <c r="E128" s="67">
        <v>5300</v>
      </c>
      <c r="F128" s="67">
        <v>500</v>
      </c>
      <c r="G128" s="67">
        <v>2650</v>
      </c>
      <c r="H128" s="121" t="s">
        <v>145</v>
      </c>
    </row>
    <row r="129" spans="1:8" outlineLevel="2" x14ac:dyDescent="0.25">
      <c r="A129" s="74" t="s">
        <v>422</v>
      </c>
      <c r="B129" s="20" t="s">
        <v>14</v>
      </c>
      <c r="C129" s="28" t="s">
        <v>401</v>
      </c>
      <c r="D129" s="126">
        <v>5000</v>
      </c>
      <c r="E129" s="67">
        <v>4200</v>
      </c>
      <c r="F129" s="67">
        <v>650</v>
      </c>
      <c r="G129" s="67">
        <v>2730</v>
      </c>
      <c r="H129" s="121" t="s">
        <v>145</v>
      </c>
    </row>
    <row r="130" spans="1:8" outlineLevel="2" x14ac:dyDescent="0.25">
      <c r="A130" s="74" t="s">
        <v>422</v>
      </c>
      <c r="B130" s="20" t="s">
        <v>14</v>
      </c>
      <c r="C130" s="28" t="s">
        <v>399</v>
      </c>
      <c r="D130" s="126">
        <v>32000</v>
      </c>
      <c r="E130" s="67">
        <v>25000</v>
      </c>
      <c r="F130" s="67">
        <v>350</v>
      </c>
      <c r="G130" s="67">
        <v>8750</v>
      </c>
      <c r="H130" s="121" t="s">
        <v>145</v>
      </c>
    </row>
    <row r="131" spans="1:8" ht="15.75" outlineLevel="2" thickBot="1" x14ac:dyDescent="0.3">
      <c r="A131" s="241" t="s">
        <v>422</v>
      </c>
      <c r="B131" s="192" t="s">
        <v>14</v>
      </c>
      <c r="C131" s="30" t="s">
        <v>402</v>
      </c>
      <c r="D131" s="411">
        <v>2000</v>
      </c>
      <c r="E131" s="119">
        <v>1200</v>
      </c>
      <c r="F131" s="119">
        <v>450</v>
      </c>
      <c r="G131" s="119">
        <v>540</v>
      </c>
      <c r="H131" s="412" t="s">
        <v>145</v>
      </c>
    </row>
    <row r="132" spans="1:8" ht="15.75" outlineLevel="1" thickBot="1" x14ac:dyDescent="0.3">
      <c r="A132" s="432" t="s">
        <v>545</v>
      </c>
      <c r="B132" s="433"/>
      <c r="C132" s="433"/>
      <c r="D132" s="433">
        <f>SUBTOTAL(9,D112:D131)</f>
        <v>417700</v>
      </c>
      <c r="E132" s="433">
        <f>SUBTOTAL(9,E112:E131)</f>
        <v>375250</v>
      </c>
      <c r="F132" s="433">
        <f>SUBTOTAL(9,F112:F131)</f>
        <v>8670</v>
      </c>
      <c r="G132" s="433">
        <f>SUBTOTAL(9,G112:G131)</f>
        <v>155370</v>
      </c>
      <c r="H132" s="434"/>
    </row>
    <row r="133" spans="1:8" outlineLevel="2" x14ac:dyDescent="0.25">
      <c r="A133" s="76" t="s">
        <v>418</v>
      </c>
      <c r="B133" s="415" t="s">
        <v>61</v>
      </c>
      <c r="C133" s="416" t="s">
        <v>398</v>
      </c>
      <c r="D133" s="417">
        <v>1500</v>
      </c>
      <c r="E133" s="68">
        <v>1500</v>
      </c>
      <c r="F133" s="68">
        <v>350</v>
      </c>
      <c r="G133" s="68">
        <v>525</v>
      </c>
      <c r="H133" s="418" t="s">
        <v>145</v>
      </c>
    </row>
    <row r="134" spans="1:8" outlineLevel="2" x14ac:dyDescent="0.25">
      <c r="A134" s="74" t="s">
        <v>418</v>
      </c>
      <c r="B134" s="20" t="s">
        <v>62</v>
      </c>
      <c r="C134" s="28" t="s">
        <v>398</v>
      </c>
      <c r="D134" s="126">
        <v>25000</v>
      </c>
      <c r="E134" s="67">
        <v>24000</v>
      </c>
      <c r="F134" s="67">
        <v>500</v>
      </c>
      <c r="G134" s="67">
        <v>12000</v>
      </c>
      <c r="H134" s="121">
        <v>12000</v>
      </c>
    </row>
    <row r="135" spans="1:8" ht="15.75" outlineLevel="2" thickBot="1" x14ac:dyDescent="0.3">
      <c r="A135" s="241" t="s">
        <v>418</v>
      </c>
      <c r="B135" s="192" t="s">
        <v>69</v>
      </c>
      <c r="C135" s="30" t="s">
        <v>398</v>
      </c>
      <c r="D135" s="411">
        <v>10000</v>
      </c>
      <c r="E135" s="119">
        <v>9000</v>
      </c>
      <c r="F135" s="119">
        <v>450</v>
      </c>
      <c r="G135" s="119">
        <v>4050</v>
      </c>
      <c r="H135" s="412">
        <v>16000</v>
      </c>
    </row>
    <row r="136" spans="1:8" ht="15.75" outlineLevel="1" thickBot="1" x14ac:dyDescent="0.3">
      <c r="A136" s="432" t="s">
        <v>546</v>
      </c>
      <c r="B136" s="433"/>
      <c r="C136" s="433"/>
      <c r="D136" s="433">
        <f>SUBTOTAL(9,D133:D135)</f>
        <v>36500</v>
      </c>
      <c r="E136" s="433">
        <f>SUBTOTAL(9,E133:E135)</f>
        <v>34500</v>
      </c>
      <c r="F136" s="433">
        <f>SUBTOTAL(9,F133:F135)</f>
        <v>1300</v>
      </c>
      <c r="G136" s="433">
        <f>SUBTOTAL(9,G133:G135)</f>
        <v>16575</v>
      </c>
      <c r="H136" s="434"/>
    </row>
    <row r="137" spans="1:8" outlineLevel="2" x14ac:dyDescent="0.25">
      <c r="A137" s="76" t="s">
        <v>417</v>
      </c>
      <c r="B137" s="415" t="s">
        <v>59</v>
      </c>
      <c r="C137" s="416" t="s">
        <v>398</v>
      </c>
      <c r="D137" s="417">
        <v>2000</v>
      </c>
      <c r="E137" s="68">
        <v>1980</v>
      </c>
      <c r="F137" s="68">
        <v>500</v>
      </c>
      <c r="G137" s="68">
        <v>990</v>
      </c>
      <c r="H137" s="418">
        <v>14000</v>
      </c>
    </row>
    <row r="138" spans="1:8" outlineLevel="2" x14ac:dyDescent="0.25">
      <c r="A138" s="74" t="s">
        <v>417</v>
      </c>
      <c r="B138" s="20" t="s">
        <v>53</v>
      </c>
      <c r="C138" s="28" t="s">
        <v>398</v>
      </c>
      <c r="D138" s="126">
        <v>100</v>
      </c>
      <c r="E138" s="67">
        <v>75</v>
      </c>
      <c r="F138" s="67">
        <v>500</v>
      </c>
      <c r="G138" s="67">
        <v>37.5</v>
      </c>
      <c r="H138" s="121">
        <v>15000</v>
      </c>
    </row>
    <row r="139" spans="1:8" ht="15.75" outlineLevel="2" thickBot="1" x14ac:dyDescent="0.3">
      <c r="A139" s="241" t="s">
        <v>417</v>
      </c>
      <c r="B139" s="192" t="s">
        <v>52</v>
      </c>
      <c r="C139" s="30" t="s">
        <v>399</v>
      </c>
      <c r="D139" s="411">
        <v>2000</v>
      </c>
      <c r="E139" s="119">
        <v>1700</v>
      </c>
      <c r="F139" s="119">
        <v>500</v>
      </c>
      <c r="G139" s="119">
        <v>850</v>
      </c>
      <c r="H139" s="412">
        <v>7200</v>
      </c>
    </row>
    <row r="140" spans="1:8" ht="15.75" outlineLevel="1" thickBot="1" x14ac:dyDescent="0.3">
      <c r="A140" s="432" t="s">
        <v>547</v>
      </c>
      <c r="B140" s="433"/>
      <c r="C140" s="433"/>
      <c r="D140" s="433">
        <f>SUBTOTAL(9,D137:D139)</f>
        <v>4100</v>
      </c>
      <c r="E140" s="433">
        <f>SUBTOTAL(9,E137:E139)</f>
        <v>3755</v>
      </c>
      <c r="F140" s="433">
        <f>SUBTOTAL(9,F137:F139)</f>
        <v>1500</v>
      </c>
      <c r="G140" s="433">
        <f>SUBTOTAL(9,G137:G139)</f>
        <v>1877.5</v>
      </c>
      <c r="H140" s="434"/>
    </row>
    <row r="141" spans="1:8" ht="15.75" outlineLevel="2" thickBot="1" x14ac:dyDescent="0.3">
      <c r="A141" s="420" t="s">
        <v>51</v>
      </c>
      <c r="B141" s="421" t="s">
        <v>51</v>
      </c>
      <c r="C141" s="422" t="s">
        <v>398</v>
      </c>
      <c r="D141" s="423">
        <v>2910</v>
      </c>
      <c r="E141" s="424">
        <v>2764.5</v>
      </c>
      <c r="F141" s="424">
        <v>450</v>
      </c>
      <c r="G141" s="424">
        <v>1244.0250000000001</v>
      </c>
      <c r="H141" s="425" t="s">
        <v>145</v>
      </c>
    </row>
    <row r="142" spans="1:8" ht="15.75" outlineLevel="1" thickBot="1" x14ac:dyDescent="0.3">
      <c r="A142" s="432" t="s">
        <v>548</v>
      </c>
      <c r="B142" s="433"/>
      <c r="C142" s="433"/>
      <c r="D142" s="433">
        <f>SUBTOTAL(9,D141:D141)</f>
        <v>2910</v>
      </c>
      <c r="E142" s="433">
        <f>SUBTOTAL(9,E141:E141)</f>
        <v>2764.5</v>
      </c>
      <c r="F142" s="433">
        <f>SUBTOTAL(9,F141:F141)</f>
        <v>450</v>
      </c>
      <c r="G142" s="433">
        <f>SUBTOTAL(9,G141:G141)</f>
        <v>1244.0250000000001</v>
      </c>
      <c r="H142" s="434"/>
    </row>
    <row r="143" spans="1:8" outlineLevel="2" x14ac:dyDescent="0.25">
      <c r="A143" s="76" t="s">
        <v>415</v>
      </c>
      <c r="B143" s="415" t="s">
        <v>50</v>
      </c>
      <c r="C143" s="416" t="s">
        <v>400</v>
      </c>
      <c r="D143" s="417">
        <v>1200</v>
      </c>
      <c r="E143" s="68">
        <v>1020</v>
      </c>
      <c r="F143" s="68">
        <v>500</v>
      </c>
      <c r="G143" s="68">
        <v>510</v>
      </c>
      <c r="H143" s="418">
        <v>6500</v>
      </c>
    </row>
    <row r="144" spans="1:8" outlineLevel="2" x14ac:dyDescent="0.25">
      <c r="A144" s="74" t="s">
        <v>415</v>
      </c>
      <c r="B144" s="20" t="s">
        <v>50</v>
      </c>
      <c r="C144" s="28" t="s">
        <v>399</v>
      </c>
      <c r="D144" s="126">
        <v>10000</v>
      </c>
      <c r="E144" s="67">
        <v>9000</v>
      </c>
      <c r="F144" s="67">
        <v>350</v>
      </c>
      <c r="G144" s="67">
        <v>3150</v>
      </c>
      <c r="H144" s="121">
        <v>6000</v>
      </c>
    </row>
    <row r="145" spans="1:8" outlineLevel="2" x14ac:dyDescent="0.25">
      <c r="A145" s="74" t="s">
        <v>415</v>
      </c>
      <c r="B145" s="20" t="s">
        <v>48</v>
      </c>
      <c r="C145" s="28" t="s">
        <v>400</v>
      </c>
      <c r="D145" s="126">
        <v>4500</v>
      </c>
      <c r="E145" s="67">
        <v>4050</v>
      </c>
      <c r="F145" s="67">
        <v>500</v>
      </c>
      <c r="G145" s="67">
        <v>2025</v>
      </c>
      <c r="H145" s="121">
        <v>5000</v>
      </c>
    </row>
    <row r="146" spans="1:8" outlineLevel="2" x14ac:dyDescent="0.25">
      <c r="A146" s="74" t="s">
        <v>415</v>
      </c>
      <c r="B146" s="20" t="s">
        <v>48</v>
      </c>
      <c r="C146" s="28" t="s">
        <v>401</v>
      </c>
      <c r="D146" s="126">
        <v>3200</v>
      </c>
      <c r="E146" s="67">
        <v>2900</v>
      </c>
      <c r="F146" s="67">
        <v>500</v>
      </c>
      <c r="G146" s="67">
        <v>1450</v>
      </c>
      <c r="H146" s="121">
        <v>4500</v>
      </c>
    </row>
    <row r="147" spans="1:8" outlineLevel="2" x14ac:dyDescent="0.25">
      <c r="A147" s="74" t="s">
        <v>415</v>
      </c>
      <c r="B147" s="20" t="s">
        <v>48</v>
      </c>
      <c r="C147" s="28" t="s">
        <v>399</v>
      </c>
      <c r="D147" s="126">
        <v>35000</v>
      </c>
      <c r="E147" s="67">
        <v>31000</v>
      </c>
      <c r="F147" s="67">
        <v>350</v>
      </c>
      <c r="G147" s="67">
        <v>10850</v>
      </c>
      <c r="H147" s="121">
        <v>6000</v>
      </c>
    </row>
    <row r="148" spans="1:8" outlineLevel="2" x14ac:dyDescent="0.25">
      <c r="A148" s="74" t="s">
        <v>415</v>
      </c>
      <c r="B148" s="20" t="s">
        <v>48</v>
      </c>
      <c r="C148" s="28" t="s">
        <v>402</v>
      </c>
      <c r="D148" s="126">
        <v>20000</v>
      </c>
      <c r="E148" s="67">
        <v>18000</v>
      </c>
      <c r="F148" s="67">
        <v>350</v>
      </c>
      <c r="G148" s="67">
        <v>6300</v>
      </c>
      <c r="H148" s="121">
        <v>5000</v>
      </c>
    </row>
    <row r="149" spans="1:8" outlineLevel="2" x14ac:dyDescent="0.25">
      <c r="A149" s="74" t="s">
        <v>415</v>
      </c>
      <c r="B149" s="20" t="s">
        <v>48</v>
      </c>
      <c r="C149" s="28" t="s">
        <v>398</v>
      </c>
      <c r="D149" s="126">
        <v>500000</v>
      </c>
      <c r="E149" s="67">
        <v>470000</v>
      </c>
      <c r="F149" s="67">
        <v>300</v>
      </c>
      <c r="G149" s="67">
        <v>141000</v>
      </c>
      <c r="H149" s="121">
        <v>13000</v>
      </c>
    </row>
    <row r="150" spans="1:8" outlineLevel="2" x14ac:dyDescent="0.25">
      <c r="A150" s="74" t="s">
        <v>415</v>
      </c>
      <c r="B150" s="20" t="s">
        <v>12</v>
      </c>
      <c r="C150" s="28" t="s">
        <v>400</v>
      </c>
      <c r="D150" s="126">
        <v>18000</v>
      </c>
      <c r="E150" s="67">
        <v>16000</v>
      </c>
      <c r="F150" s="67">
        <v>500</v>
      </c>
      <c r="G150" s="67">
        <v>8000</v>
      </c>
      <c r="H150" s="121">
        <v>12000</v>
      </c>
    </row>
    <row r="151" spans="1:8" outlineLevel="2" x14ac:dyDescent="0.25">
      <c r="A151" s="74" t="s">
        <v>415</v>
      </c>
      <c r="B151" s="20" t="s">
        <v>12</v>
      </c>
      <c r="C151" s="28" t="s">
        <v>399</v>
      </c>
      <c r="D151" s="126">
        <v>20000</v>
      </c>
      <c r="E151" s="67">
        <v>18000</v>
      </c>
      <c r="F151" s="67">
        <v>500</v>
      </c>
      <c r="G151" s="67">
        <v>9000</v>
      </c>
      <c r="H151" s="121">
        <v>12000</v>
      </c>
    </row>
    <row r="152" spans="1:8" outlineLevel="2" x14ac:dyDescent="0.25">
      <c r="A152" s="74" t="s">
        <v>415</v>
      </c>
      <c r="B152" s="20" t="s">
        <v>12</v>
      </c>
      <c r="C152" s="28" t="s">
        <v>402</v>
      </c>
      <c r="D152" s="126">
        <v>5000</v>
      </c>
      <c r="E152" s="67">
        <v>4000</v>
      </c>
      <c r="F152" s="67">
        <v>500</v>
      </c>
      <c r="G152" s="67">
        <v>2000</v>
      </c>
      <c r="H152" s="121">
        <v>12000</v>
      </c>
    </row>
    <row r="153" spans="1:8" outlineLevel="2" x14ac:dyDescent="0.25">
      <c r="A153" s="74" t="s">
        <v>415</v>
      </c>
      <c r="B153" s="20" t="s">
        <v>46</v>
      </c>
      <c r="C153" s="28" t="s">
        <v>398</v>
      </c>
      <c r="D153" s="126">
        <v>362700</v>
      </c>
      <c r="E153" s="67">
        <v>326430</v>
      </c>
      <c r="F153" s="67">
        <v>375</v>
      </c>
      <c r="G153" s="67">
        <v>122411.25</v>
      </c>
      <c r="H153" s="121">
        <v>12000</v>
      </c>
    </row>
    <row r="154" spans="1:8" outlineLevel="2" x14ac:dyDescent="0.25">
      <c r="A154" s="74" t="s">
        <v>415</v>
      </c>
      <c r="B154" s="20" t="s">
        <v>45</v>
      </c>
      <c r="C154" s="28" t="s">
        <v>401</v>
      </c>
      <c r="D154" s="126">
        <v>2800</v>
      </c>
      <c r="E154" s="67">
        <v>2668</v>
      </c>
      <c r="F154" s="67">
        <v>500</v>
      </c>
      <c r="G154" s="67">
        <v>1334</v>
      </c>
      <c r="H154" s="121">
        <v>7700</v>
      </c>
    </row>
    <row r="155" spans="1:8" outlineLevel="2" x14ac:dyDescent="0.25">
      <c r="A155" s="74" t="s">
        <v>415</v>
      </c>
      <c r="B155" s="20" t="s">
        <v>45</v>
      </c>
      <c r="C155" s="28" t="s">
        <v>399</v>
      </c>
      <c r="D155" s="126">
        <v>10000</v>
      </c>
      <c r="E155" s="67">
        <v>8780</v>
      </c>
      <c r="F155" s="67">
        <v>450</v>
      </c>
      <c r="G155" s="67">
        <v>3951</v>
      </c>
      <c r="H155" s="121">
        <v>8500</v>
      </c>
    </row>
    <row r="156" spans="1:8" outlineLevel="2" x14ac:dyDescent="0.25">
      <c r="A156" s="74" t="s">
        <v>415</v>
      </c>
      <c r="B156" s="20" t="s">
        <v>45</v>
      </c>
      <c r="C156" s="28" t="s">
        <v>398</v>
      </c>
      <c r="D156" s="126">
        <v>110000</v>
      </c>
      <c r="E156" s="67">
        <v>94000</v>
      </c>
      <c r="F156" s="67">
        <v>500</v>
      </c>
      <c r="G156" s="67">
        <v>47000</v>
      </c>
      <c r="H156" s="121">
        <v>12000</v>
      </c>
    </row>
    <row r="157" spans="1:8" outlineLevel="2" x14ac:dyDescent="0.25">
      <c r="A157" s="74" t="s">
        <v>415</v>
      </c>
      <c r="B157" s="20" t="s">
        <v>44</v>
      </c>
      <c r="C157" s="28" t="s">
        <v>399</v>
      </c>
      <c r="D157" s="126">
        <v>500</v>
      </c>
      <c r="E157" s="67">
        <v>450</v>
      </c>
      <c r="F157" s="67">
        <v>300</v>
      </c>
      <c r="G157" s="67">
        <v>135</v>
      </c>
      <c r="H157" s="121">
        <v>7000</v>
      </c>
    </row>
    <row r="158" spans="1:8" outlineLevel="2" x14ac:dyDescent="0.25">
      <c r="A158" s="74" t="s">
        <v>415</v>
      </c>
      <c r="B158" s="20" t="s">
        <v>44</v>
      </c>
      <c r="C158" s="28" t="s">
        <v>398</v>
      </c>
      <c r="D158" s="126">
        <v>4000</v>
      </c>
      <c r="E158" s="67">
        <v>3600</v>
      </c>
      <c r="F158" s="67">
        <v>250</v>
      </c>
      <c r="G158" s="67">
        <v>900</v>
      </c>
      <c r="H158" s="121">
        <v>14000</v>
      </c>
    </row>
    <row r="159" spans="1:8" outlineLevel="2" x14ac:dyDescent="0.25">
      <c r="A159" s="74" t="s">
        <v>415</v>
      </c>
      <c r="B159" s="20" t="s">
        <v>43</v>
      </c>
      <c r="C159" s="28" t="s">
        <v>400</v>
      </c>
      <c r="D159" s="126">
        <v>2500</v>
      </c>
      <c r="E159" s="67">
        <v>2200</v>
      </c>
      <c r="F159" s="67">
        <v>500</v>
      </c>
      <c r="G159" s="67">
        <v>1100</v>
      </c>
      <c r="H159" s="121">
        <v>5000</v>
      </c>
    </row>
    <row r="160" spans="1:8" outlineLevel="2" x14ac:dyDescent="0.25">
      <c r="A160" s="74" t="s">
        <v>415</v>
      </c>
      <c r="B160" s="20" t="s">
        <v>43</v>
      </c>
      <c r="C160" s="28" t="s">
        <v>399</v>
      </c>
      <c r="D160" s="126">
        <v>6000</v>
      </c>
      <c r="E160" s="67">
        <v>5700</v>
      </c>
      <c r="F160" s="67">
        <v>400</v>
      </c>
      <c r="G160" s="67">
        <v>2280</v>
      </c>
      <c r="H160" s="121">
        <v>5000</v>
      </c>
    </row>
    <row r="161" spans="1:8" outlineLevel="2" x14ac:dyDescent="0.25">
      <c r="A161" s="74" t="s">
        <v>415</v>
      </c>
      <c r="B161" s="20" t="s">
        <v>42</v>
      </c>
      <c r="C161" s="28" t="s">
        <v>400</v>
      </c>
      <c r="D161" s="126">
        <v>400</v>
      </c>
      <c r="E161" s="67">
        <v>400</v>
      </c>
      <c r="F161" s="67">
        <v>500</v>
      </c>
      <c r="G161" s="67">
        <v>200</v>
      </c>
      <c r="H161" s="121" t="s">
        <v>145</v>
      </c>
    </row>
    <row r="162" spans="1:8" ht="15.75" outlineLevel="2" thickBot="1" x14ac:dyDescent="0.3">
      <c r="A162" s="241" t="s">
        <v>415</v>
      </c>
      <c r="B162" s="192" t="s">
        <v>42</v>
      </c>
      <c r="C162" s="30" t="s">
        <v>399</v>
      </c>
      <c r="D162" s="411">
        <v>4500</v>
      </c>
      <c r="E162" s="119">
        <v>4200</v>
      </c>
      <c r="F162" s="119">
        <v>500</v>
      </c>
      <c r="G162" s="119">
        <v>2100</v>
      </c>
      <c r="H162" s="412" t="s">
        <v>145</v>
      </c>
    </row>
    <row r="163" spans="1:8" ht="15.75" outlineLevel="1" thickBot="1" x14ac:dyDescent="0.3">
      <c r="A163" s="432" t="s">
        <v>549</v>
      </c>
      <c r="B163" s="433"/>
      <c r="C163" s="433"/>
      <c r="D163" s="433">
        <f>SUBTOTAL(9,D143:D162)</f>
        <v>1120300</v>
      </c>
      <c r="E163" s="433">
        <f>SUBTOTAL(9,E143:E162)</f>
        <v>1022398</v>
      </c>
      <c r="F163" s="433">
        <f>SUBTOTAL(9,F143:F162)</f>
        <v>8625</v>
      </c>
      <c r="G163" s="433">
        <f>SUBTOTAL(9,G143:G162)</f>
        <v>365696.25</v>
      </c>
      <c r="H163" s="434"/>
    </row>
    <row r="164" spans="1:8" outlineLevel="2" x14ac:dyDescent="0.25">
      <c r="A164" s="76" t="s">
        <v>414</v>
      </c>
      <c r="B164" s="415" t="s">
        <v>41</v>
      </c>
      <c r="C164" s="416" t="s">
        <v>400</v>
      </c>
      <c r="D164" s="417">
        <v>8000</v>
      </c>
      <c r="E164" s="68">
        <v>6000</v>
      </c>
      <c r="F164" s="68">
        <v>500</v>
      </c>
      <c r="G164" s="68">
        <v>3000</v>
      </c>
      <c r="H164" s="418">
        <v>8600</v>
      </c>
    </row>
    <row r="165" spans="1:8" outlineLevel="2" x14ac:dyDescent="0.25">
      <c r="A165" s="74" t="s">
        <v>414</v>
      </c>
      <c r="B165" s="20" t="s">
        <v>41</v>
      </c>
      <c r="C165" s="28" t="s">
        <v>399</v>
      </c>
      <c r="D165" s="126">
        <v>30000</v>
      </c>
      <c r="E165" s="67">
        <v>28000</v>
      </c>
      <c r="F165" s="67">
        <v>400</v>
      </c>
      <c r="G165" s="67">
        <v>11200</v>
      </c>
      <c r="H165" s="121">
        <v>9600</v>
      </c>
    </row>
    <row r="166" spans="1:8" outlineLevel="2" x14ac:dyDescent="0.25">
      <c r="A166" s="74" t="s">
        <v>414</v>
      </c>
      <c r="B166" s="20" t="s">
        <v>40</v>
      </c>
      <c r="C166" s="28" t="s">
        <v>400</v>
      </c>
      <c r="D166" s="126">
        <v>2500</v>
      </c>
      <c r="E166" s="67">
        <v>1750</v>
      </c>
      <c r="F166" s="67">
        <v>500</v>
      </c>
      <c r="G166" s="67">
        <v>875</v>
      </c>
      <c r="H166" s="121">
        <v>9000</v>
      </c>
    </row>
    <row r="167" spans="1:8" outlineLevel="2" x14ac:dyDescent="0.25">
      <c r="A167" s="74" t="s">
        <v>414</v>
      </c>
      <c r="B167" s="20" t="s">
        <v>40</v>
      </c>
      <c r="C167" s="28" t="s">
        <v>399</v>
      </c>
      <c r="D167" s="126">
        <v>9000</v>
      </c>
      <c r="E167" s="67">
        <v>6300</v>
      </c>
      <c r="F167" s="67">
        <v>400</v>
      </c>
      <c r="G167" s="67">
        <v>2520</v>
      </c>
      <c r="H167" s="121">
        <v>9000</v>
      </c>
    </row>
    <row r="168" spans="1:8" outlineLevel="2" x14ac:dyDescent="0.25">
      <c r="A168" s="74" t="s">
        <v>414</v>
      </c>
      <c r="B168" s="20" t="s">
        <v>39</v>
      </c>
      <c r="C168" s="28" t="s">
        <v>408</v>
      </c>
      <c r="D168" s="126">
        <v>5000</v>
      </c>
      <c r="E168" s="67">
        <v>3500</v>
      </c>
      <c r="F168" s="67">
        <v>400</v>
      </c>
      <c r="G168" s="67">
        <v>1400</v>
      </c>
      <c r="H168" s="121">
        <v>6000</v>
      </c>
    </row>
    <row r="169" spans="1:8" outlineLevel="2" x14ac:dyDescent="0.25">
      <c r="A169" s="74" t="s">
        <v>414</v>
      </c>
      <c r="B169" s="20" t="s">
        <v>39</v>
      </c>
      <c r="C169" s="28" t="s">
        <v>400</v>
      </c>
      <c r="D169" s="126">
        <v>15000</v>
      </c>
      <c r="E169" s="67">
        <v>12000</v>
      </c>
      <c r="F169" s="67">
        <v>500</v>
      </c>
      <c r="G169" s="67">
        <v>6000</v>
      </c>
      <c r="H169" s="121">
        <v>6000</v>
      </c>
    </row>
    <row r="170" spans="1:8" outlineLevel="2" x14ac:dyDescent="0.25">
      <c r="A170" s="74" t="s">
        <v>414</v>
      </c>
      <c r="B170" s="20" t="s">
        <v>39</v>
      </c>
      <c r="C170" s="28" t="s">
        <v>401</v>
      </c>
      <c r="D170" s="126">
        <v>2000</v>
      </c>
      <c r="E170" s="67">
        <v>1800</v>
      </c>
      <c r="F170" s="67">
        <v>500</v>
      </c>
      <c r="G170" s="67">
        <v>900</v>
      </c>
      <c r="H170" s="121">
        <v>5500</v>
      </c>
    </row>
    <row r="171" spans="1:8" outlineLevel="2" x14ac:dyDescent="0.25">
      <c r="A171" s="74" t="s">
        <v>414</v>
      </c>
      <c r="B171" s="20" t="s">
        <v>39</v>
      </c>
      <c r="C171" s="28" t="s">
        <v>399</v>
      </c>
      <c r="D171" s="126">
        <v>15000</v>
      </c>
      <c r="E171" s="67">
        <v>13000</v>
      </c>
      <c r="F171" s="67">
        <v>400</v>
      </c>
      <c r="G171" s="67">
        <v>5200</v>
      </c>
      <c r="H171" s="121">
        <v>6000</v>
      </c>
    </row>
    <row r="172" spans="1:8" outlineLevel="2" x14ac:dyDescent="0.25">
      <c r="A172" s="74" t="s">
        <v>414</v>
      </c>
      <c r="B172" s="20" t="s">
        <v>38</v>
      </c>
      <c r="C172" s="28" t="s">
        <v>400</v>
      </c>
      <c r="D172" s="126">
        <v>14700</v>
      </c>
      <c r="E172" s="67">
        <v>13460</v>
      </c>
      <c r="F172" s="67">
        <v>580</v>
      </c>
      <c r="G172" s="67">
        <v>7806.8</v>
      </c>
      <c r="H172" s="121">
        <v>8000</v>
      </c>
    </row>
    <row r="173" spans="1:8" outlineLevel="2" x14ac:dyDescent="0.25">
      <c r="A173" s="74" t="s">
        <v>414</v>
      </c>
      <c r="B173" s="20" t="s">
        <v>37</v>
      </c>
      <c r="C173" s="28" t="s">
        <v>400</v>
      </c>
      <c r="D173" s="126">
        <v>15000</v>
      </c>
      <c r="E173" s="67">
        <v>13500</v>
      </c>
      <c r="F173" s="67">
        <v>750</v>
      </c>
      <c r="G173" s="67">
        <v>10125</v>
      </c>
      <c r="H173" s="121">
        <v>6500</v>
      </c>
    </row>
    <row r="174" spans="1:8" outlineLevel="2" x14ac:dyDescent="0.25">
      <c r="A174" s="74" t="s">
        <v>414</v>
      </c>
      <c r="B174" s="20" t="s">
        <v>37</v>
      </c>
      <c r="C174" s="28" t="s">
        <v>399</v>
      </c>
      <c r="D174" s="126">
        <v>21500</v>
      </c>
      <c r="E174" s="67">
        <v>19350</v>
      </c>
      <c r="F174" s="67">
        <v>600</v>
      </c>
      <c r="G174" s="67">
        <v>11610</v>
      </c>
      <c r="H174" s="121">
        <v>7000</v>
      </c>
    </row>
    <row r="175" spans="1:8" outlineLevel="2" x14ac:dyDescent="0.25">
      <c r="A175" s="74" t="s">
        <v>414</v>
      </c>
      <c r="B175" s="20" t="s">
        <v>36</v>
      </c>
      <c r="C175" s="28" t="s">
        <v>400</v>
      </c>
      <c r="D175" s="126">
        <v>20485</v>
      </c>
      <c r="E175" s="67">
        <v>18400</v>
      </c>
      <c r="F175" s="67">
        <v>450</v>
      </c>
      <c r="G175" s="67">
        <v>8280</v>
      </c>
      <c r="H175" s="121">
        <v>4000</v>
      </c>
    </row>
    <row r="176" spans="1:8" outlineLevel="2" x14ac:dyDescent="0.25">
      <c r="A176" s="74" t="s">
        <v>414</v>
      </c>
      <c r="B176" s="20" t="s">
        <v>36</v>
      </c>
      <c r="C176" s="28" t="s">
        <v>399</v>
      </c>
      <c r="D176" s="126">
        <v>390000</v>
      </c>
      <c r="E176" s="67">
        <v>35000</v>
      </c>
      <c r="F176" s="67">
        <v>450</v>
      </c>
      <c r="G176" s="67">
        <v>15750</v>
      </c>
      <c r="H176" s="121">
        <v>4000</v>
      </c>
    </row>
    <row r="177" spans="1:8" outlineLevel="2" x14ac:dyDescent="0.25">
      <c r="A177" s="74" t="s">
        <v>414</v>
      </c>
      <c r="B177" s="20" t="s">
        <v>35</v>
      </c>
      <c r="C177" s="28" t="s">
        <v>400</v>
      </c>
      <c r="D177" s="126">
        <v>65000</v>
      </c>
      <c r="E177" s="67">
        <v>60000</v>
      </c>
      <c r="F177" s="67">
        <v>500</v>
      </c>
      <c r="G177" s="67">
        <v>30000</v>
      </c>
      <c r="H177" s="121">
        <v>7500</v>
      </c>
    </row>
    <row r="178" spans="1:8" outlineLevel="2" x14ac:dyDescent="0.25">
      <c r="A178" s="74" t="s">
        <v>414</v>
      </c>
      <c r="B178" s="20" t="s">
        <v>35</v>
      </c>
      <c r="C178" s="28" t="s">
        <v>401</v>
      </c>
      <c r="D178" s="126">
        <v>8500</v>
      </c>
      <c r="E178" s="67">
        <v>7000</v>
      </c>
      <c r="F178" s="67">
        <v>500</v>
      </c>
      <c r="G178" s="67">
        <v>3500</v>
      </c>
      <c r="H178" s="121">
        <v>7500</v>
      </c>
    </row>
    <row r="179" spans="1:8" outlineLevel="2" x14ac:dyDescent="0.25">
      <c r="A179" s="74" t="s">
        <v>414</v>
      </c>
      <c r="B179" s="20" t="s">
        <v>35</v>
      </c>
      <c r="C179" s="28" t="s">
        <v>399</v>
      </c>
      <c r="D179" s="126">
        <v>45000</v>
      </c>
      <c r="E179" s="67">
        <v>39000</v>
      </c>
      <c r="F179" s="67">
        <v>500</v>
      </c>
      <c r="G179" s="67">
        <v>19500</v>
      </c>
      <c r="H179" s="121">
        <v>7500</v>
      </c>
    </row>
    <row r="180" spans="1:8" outlineLevel="2" x14ac:dyDescent="0.25">
      <c r="A180" s="74" t="s">
        <v>414</v>
      </c>
      <c r="B180" s="20" t="s">
        <v>35</v>
      </c>
      <c r="C180" s="28" t="s">
        <v>402</v>
      </c>
      <c r="D180" s="126">
        <v>18000</v>
      </c>
      <c r="E180" s="67">
        <v>16000</v>
      </c>
      <c r="F180" s="67">
        <v>500</v>
      </c>
      <c r="G180" s="67">
        <v>8000</v>
      </c>
      <c r="H180" s="121">
        <v>7500</v>
      </c>
    </row>
    <row r="181" spans="1:8" outlineLevel="2" x14ac:dyDescent="0.25">
      <c r="A181" s="74" t="s">
        <v>414</v>
      </c>
      <c r="B181" s="20" t="s">
        <v>34</v>
      </c>
      <c r="C181" s="28" t="s">
        <v>400</v>
      </c>
      <c r="D181" s="126">
        <v>2000</v>
      </c>
      <c r="E181" s="67">
        <v>1900</v>
      </c>
      <c r="F181" s="67">
        <v>950</v>
      </c>
      <c r="G181" s="67">
        <v>1805</v>
      </c>
      <c r="H181" s="121">
        <v>7500</v>
      </c>
    </row>
    <row r="182" spans="1:8" outlineLevel="2" x14ac:dyDescent="0.25">
      <c r="A182" s="74" t="s">
        <v>414</v>
      </c>
      <c r="B182" s="20" t="s">
        <v>34</v>
      </c>
      <c r="C182" s="28" t="s">
        <v>401</v>
      </c>
      <c r="D182" s="126">
        <v>380</v>
      </c>
      <c r="E182" s="67">
        <v>360</v>
      </c>
      <c r="F182" s="67">
        <v>1100</v>
      </c>
      <c r="G182" s="67">
        <v>396</v>
      </c>
      <c r="H182" s="121">
        <v>8000</v>
      </c>
    </row>
    <row r="183" spans="1:8" outlineLevel="2" x14ac:dyDescent="0.25">
      <c r="A183" s="74" t="s">
        <v>414</v>
      </c>
      <c r="B183" s="20" t="s">
        <v>34</v>
      </c>
      <c r="C183" s="28" t="s">
        <v>399</v>
      </c>
      <c r="D183" s="126">
        <v>11000</v>
      </c>
      <c r="E183" s="67">
        <v>8500</v>
      </c>
      <c r="F183" s="67">
        <v>530</v>
      </c>
      <c r="G183" s="67">
        <v>4505</v>
      </c>
      <c r="H183" s="121">
        <v>14000</v>
      </c>
    </row>
    <row r="184" spans="1:8" outlineLevel="2" x14ac:dyDescent="0.25">
      <c r="A184" s="74" t="s">
        <v>414</v>
      </c>
      <c r="B184" s="20" t="s">
        <v>34</v>
      </c>
      <c r="C184" s="28" t="s">
        <v>398</v>
      </c>
      <c r="D184" s="126">
        <v>41000</v>
      </c>
      <c r="E184" s="67">
        <v>37000</v>
      </c>
      <c r="F184" s="67">
        <v>600</v>
      </c>
      <c r="G184" s="67">
        <v>22200</v>
      </c>
      <c r="H184" s="121">
        <v>14000</v>
      </c>
    </row>
    <row r="185" spans="1:8" outlineLevel="2" x14ac:dyDescent="0.25">
      <c r="A185" s="74" t="s">
        <v>414</v>
      </c>
      <c r="B185" s="20" t="s">
        <v>33</v>
      </c>
      <c r="C185" s="28" t="s">
        <v>400</v>
      </c>
      <c r="D185" s="126">
        <v>5500</v>
      </c>
      <c r="E185" s="67">
        <v>4900</v>
      </c>
      <c r="F185" s="67">
        <v>500</v>
      </c>
      <c r="G185" s="67">
        <v>2450</v>
      </c>
      <c r="H185" s="121">
        <v>7000</v>
      </c>
    </row>
    <row r="186" spans="1:8" outlineLevel="2" x14ac:dyDescent="0.25">
      <c r="A186" s="74" t="s">
        <v>414</v>
      </c>
      <c r="B186" s="20" t="s">
        <v>33</v>
      </c>
      <c r="C186" s="28" t="s">
        <v>401</v>
      </c>
      <c r="D186" s="126">
        <v>1500</v>
      </c>
      <c r="E186" s="67">
        <v>1000</v>
      </c>
      <c r="F186" s="67">
        <v>500</v>
      </c>
      <c r="G186" s="67">
        <v>500</v>
      </c>
      <c r="H186" s="121">
        <v>7000</v>
      </c>
    </row>
    <row r="187" spans="1:8" outlineLevel="2" x14ac:dyDescent="0.25">
      <c r="A187" s="74" t="s">
        <v>414</v>
      </c>
      <c r="B187" s="20" t="s">
        <v>33</v>
      </c>
      <c r="C187" s="28" t="s">
        <v>399</v>
      </c>
      <c r="D187" s="126">
        <v>15600</v>
      </c>
      <c r="E187" s="67">
        <v>14500</v>
      </c>
      <c r="F187" s="67">
        <v>500</v>
      </c>
      <c r="G187" s="67">
        <v>7250</v>
      </c>
      <c r="H187" s="121">
        <v>7000</v>
      </c>
    </row>
    <row r="188" spans="1:8" outlineLevel="2" x14ac:dyDescent="0.25">
      <c r="A188" s="74" t="s">
        <v>414</v>
      </c>
      <c r="B188" s="20" t="s">
        <v>32</v>
      </c>
      <c r="C188" s="28" t="s">
        <v>400</v>
      </c>
      <c r="D188" s="126">
        <v>5000</v>
      </c>
      <c r="E188" s="67">
        <v>4800</v>
      </c>
      <c r="F188" s="67">
        <v>1000</v>
      </c>
      <c r="G188" s="67">
        <v>4800</v>
      </c>
      <c r="H188" s="121">
        <v>5500</v>
      </c>
    </row>
    <row r="189" spans="1:8" outlineLevel="2" x14ac:dyDescent="0.25">
      <c r="A189" s="74" t="s">
        <v>414</v>
      </c>
      <c r="B189" s="20" t="s">
        <v>32</v>
      </c>
      <c r="C189" s="28" t="s">
        <v>399</v>
      </c>
      <c r="D189" s="126">
        <v>6000</v>
      </c>
      <c r="E189" s="67">
        <v>5500</v>
      </c>
      <c r="F189" s="67">
        <v>1000</v>
      </c>
      <c r="G189" s="67">
        <v>5500</v>
      </c>
      <c r="H189" s="121">
        <v>5500</v>
      </c>
    </row>
    <row r="190" spans="1:8" outlineLevel="2" x14ac:dyDescent="0.25">
      <c r="A190" s="74" t="s">
        <v>414</v>
      </c>
      <c r="B190" s="20" t="s">
        <v>32</v>
      </c>
      <c r="C190" s="28" t="s">
        <v>402</v>
      </c>
      <c r="D190" s="126">
        <v>3000</v>
      </c>
      <c r="E190" s="67">
        <v>2900</v>
      </c>
      <c r="F190" s="67">
        <v>1000</v>
      </c>
      <c r="G190" s="67">
        <v>2900</v>
      </c>
      <c r="H190" s="121">
        <v>5500</v>
      </c>
    </row>
    <row r="191" spans="1:8" ht="15.75" outlineLevel="2" thickBot="1" x14ac:dyDescent="0.3">
      <c r="A191" s="241" t="s">
        <v>414</v>
      </c>
      <c r="B191" s="192" t="s">
        <v>32</v>
      </c>
      <c r="C191" s="30" t="s">
        <v>409</v>
      </c>
      <c r="D191" s="411">
        <v>4000</v>
      </c>
      <c r="E191" s="119">
        <v>3800</v>
      </c>
      <c r="F191" s="119">
        <v>1000</v>
      </c>
      <c r="G191" s="119">
        <v>3800</v>
      </c>
      <c r="H191" s="412">
        <v>5500</v>
      </c>
    </row>
    <row r="192" spans="1:8" ht="15.75" outlineLevel="1" thickBot="1" x14ac:dyDescent="0.3">
      <c r="A192" s="432" t="s">
        <v>550</v>
      </c>
      <c r="B192" s="433"/>
      <c r="C192" s="433"/>
      <c r="D192" s="433">
        <f>SUBTOTAL(9,D164:D191)</f>
        <v>779665</v>
      </c>
      <c r="E192" s="433">
        <f>SUBTOTAL(9,E164:E191)</f>
        <v>379220</v>
      </c>
      <c r="F192" s="433">
        <f>SUBTOTAL(9,F164:F191)</f>
        <v>17110</v>
      </c>
      <c r="G192" s="433">
        <f>SUBTOTAL(9,G164:G191)</f>
        <v>201772.79999999999</v>
      </c>
      <c r="H192" s="434"/>
    </row>
    <row r="193" spans="1:8" ht="15.75" outlineLevel="2" thickBot="1" x14ac:dyDescent="0.3">
      <c r="A193" s="420" t="s">
        <v>23</v>
      </c>
      <c r="B193" s="421" t="s">
        <v>24</v>
      </c>
      <c r="C193" s="422" t="s">
        <v>398</v>
      </c>
      <c r="D193" s="423">
        <v>1500000</v>
      </c>
      <c r="E193" s="424">
        <v>1400000</v>
      </c>
      <c r="F193" s="424">
        <v>750</v>
      </c>
      <c r="G193" s="424">
        <v>1050000</v>
      </c>
      <c r="H193" s="425">
        <v>16000</v>
      </c>
    </row>
    <row r="194" spans="1:8" outlineLevel="1" x14ac:dyDescent="0.25">
      <c r="A194" s="436" t="s">
        <v>551</v>
      </c>
      <c r="B194" s="437"/>
      <c r="C194" s="437"/>
      <c r="D194" s="437">
        <f>SUBTOTAL(9,D193:D193)</f>
        <v>1500000</v>
      </c>
      <c r="E194" s="437">
        <f>SUBTOTAL(9,E193:E193)</f>
        <v>1400000</v>
      </c>
      <c r="F194" s="437">
        <f>SUBTOTAL(9,F193:F193)</f>
        <v>750</v>
      </c>
      <c r="G194" s="437">
        <f>SUBTOTAL(9,G193:G193)</f>
        <v>1050000</v>
      </c>
      <c r="H194" s="438"/>
    </row>
    <row r="195" spans="1:8" ht="15.75" thickBot="1" x14ac:dyDescent="0.3">
      <c r="A195" s="439" t="s">
        <v>552</v>
      </c>
      <c r="B195" s="440"/>
      <c r="C195" s="440"/>
      <c r="D195" s="440">
        <f>SUBTOTAL(9,D3:D193)</f>
        <v>8396903</v>
      </c>
      <c r="E195" s="440">
        <f>SUBTOTAL(9,E3:E193)</f>
        <v>7441146.5</v>
      </c>
      <c r="F195" s="440">
        <f>SUBTOTAL(9,F3:F193)</f>
        <v>91466</v>
      </c>
      <c r="G195" s="440">
        <f>SUBTOTAL(9,G3:G193)</f>
        <v>4426352.004999999</v>
      </c>
      <c r="H195" s="441"/>
    </row>
    <row r="196" spans="1:8" ht="15.75" thickBot="1" x14ac:dyDescent="0.3">
      <c r="A196" s="413"/>
      <c r="B196" s="426"/>
      <c r="C196" s="427" t="s">
        <v>11</v>
      </c>
      <c r="D196" s="195">
        <f>SUM(D3:D193)</f>
        <v>15293806</v>
      </c>
      <c r="E196" s="195">
        <f>SUM(E3:E193)</f>
        <v>13482293</v>
      </c>
      <c r="F196" s="195"/>
      <c r="G196" s="195">
        <f>SUM(G3:G193)</f>
        <v>7802704.0099999998</v>
      </c>
      <c r="H196" s="428"/>
    </row>
    <row r="197" spans="1:8" x14ac:dyDescent="0.25">
      <c r="G197" s="130">
        <f>G196/1000</f>
        <v>7802.7040099999995</v>
      </c>
    </row>
  </sheetData>
  <autoFilter ref="A2:H196" xr:uid="{00000000-0009-0000-0000-00001C000000}"/>
  <sortState ref="B4:H180">
    <sortCondition ref="B4:B180"/>
  </sortState>
  <mergeCells count="1">
    <mergeCell ref="C1:H1"/>
  </mergeCells>
  <hyperlinks>
    <hyperlink ref="A1" location="PRESENTACIÓN!A1" display="PRESENTACIÓN!A1" xr:uid="{00000000-0004-0000-1C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N135"/>
  <sheetViews>
    <sheetView zoomScale="110" zoomScaleNormal="110" workbookViewId="0">
      <selection activeCell="A2" sqref="A2"/>
    </sheetView>
  </sheetViews>
  <sheetFormatPr baseColWidth="10" defaultRowHeight="15" outlineLevelRow="2" x14ac:dyDescent="0.25"/>
  <cols>
    <col min="1" max="1" width="20.5703125" customWidth="1"/>
    <col min="2" max="2" width="14.5703125" customWidth="1"/>
    <col min="3" max="3" width="18.140625" customWidth="1"/>
    <col min="4" max="4" width="13.7109375" customWidth="1"/>
    <col min="5" max="7" width="11.5703125" bestFit="1" customWidth="1"/>
    <col min="8" max="8" width="11.5703125" customWidth="1"/>
    <col min="9" max="9" width="13.28515625" customWidth="1"/>
    <col min="10" max="12" width="11.5703125" bestFit="1" customWidth="1"/>
    <col min="13" max="13" width="11.5703125" customWidth="1"/>
    <col min="14" max="14" width="13.140625" bestFit="1" customWidth="1"/>
  </cols>
  <sheetData>
    <row r="1" spans="1:14" ht="15.75" thickBot="1" x14ac:dyDescent="0.3"/>
    <row r="2" spans="1:14" ht="54.75" customHeight="1" thickBot="1" x14ac:dyDescent="0.3">
      <c r="A2" s="114" t="s">
        <v>490</v>
      </c>
      <c r="D2" s="1084" t="s">
        <v>442</v>
      </c>
      <c r="E2" s="1085"/>
      <c r="F2" s="1085"/>
      <c r="G2" s="1085"/>
      <c r="H2" s="1085"/>
      <c r="I2" s="1085"/>
      <c r="J2" s="1086"/>
    </row>
    <row r="3" spans="1:14" ht="60" x14ac:dyDescent="0.25">
      <c r="A3" s="814" t="s">
        <v>410</v>
      </c>
      <c r="B3" s="815" t="s">
        <v>411</v>
      </c>
      <c r="C3" s="816" t="s">
        <v>2</v>
      </c>
      <c r="D3" s="816" t="s">
        <v>4</v>
      </c>
      <c r="E3" s="816" t="s">
        <v>6</v>
      </c>
      <c r="F3" s="816" t="s">
        <v>8</v>
      </c>
      <c r="G3" s="816" t="s">
        <v>10</v>
      </c>
      <c r="H3" s="816" t="s">
        <v>425</v>
      </c>
      <c r="I3" s="816" t="s">
        <v>3</v>
      </c>
      <c r="J3" s="816" t="s">
        <v>5</v>
      </c>
      <c r="K3" s="816" t="s">
        <v>7</v>
      </c>
      <c r="L3" s="816" t="s">
        <v>9</v>
      </c>
      <c r="M3" s="816" t="s">
        <v>426</v>
      </c>
      <c r="N3" s="1008" t="s">
        <v>11</v>
      </c>
    </row>
    <row r="4" spans="1:14" outlineLevel="2" x14ac:dyDescent="0.25">
      <c r="A4" s="36" t="s">
        <v>421</v>
      </c>
      <c r="B4" s="7">
        <v>25183</v>
      </c>
      <c r="C4" s="4" t="s">
        <v>126</v>
      </c>
      <c r="D4" s="5">
        <v>5433</v>
      </c>
      <c r="E4" s="5">
        <v>3970</v>
      </c>
      <c r="F4" s="5">
        <v>4038</v>
      </c>
      <c r="G4" s="5">
        <v>11876</v>
      </c>
      <c r="H4" s="71">
        <v>25317</v>
      </c>
      <c r="I4" s="5">
        <v>3112</v>
      </c>
      <c r="J4" s="5">
        <v>1908</v>
      </c>
      <c r="K4" s="5">
        <v>1008</v>
      </c>
      <c r="L4" s="5">
        <v>297</v>
      </c>
      <c r="M4" s="71">
        <v>6325</v>
      </c>
      <c r="N4" s="1009">
        <v>31642</v>
      </c>
    </row>
    <row r="5" spans="1:14" outlineLevel="2" x14ac:dyDescent="0.25">
      <c r="A5" s="36" t="s">
        <v>421</v>
      </c>
      <c r="B5" s="7">
        <v>25426</v>
      </c>
      <c r="C5" s="4" t="s">
        <v>21</v>
      </c>
      <c r="D5" s="5">
        <v>1491</v>
      </c>
      <c r="E5" s="5">
        <v>1759</v>
      </c>
      <c r="F5" s="5">
        <v>1534</v>
      </c>
      <c r="G5" s="5">
        <v>3739</v>
      </c>
      <c r="H5" s="71">
        <v>8523</v>
      </c>
      <c r="I5" s="5">
        <v>1569</v>
      </c>
      <c r="J5" s="5">
        <v>1636</v>
      </c>
      <c r="K5" s="5">
        <v>1509</v>
      </c>
      <c r="L5" s="5">
        <v>339</v>
      </c>
      <c r="M5" s="71">
        <v>5053</v>
      </c>
      <c r="N5" s="1009">
        <v>13576</v>
      </c>
    </row>
    <row r="6" spans="1:14" outlineLevel="2" x14ac:dyDescent="0.25">
      <c r="A6" s="36" t="s">
        <v>421</v>
      </c>
      <c r="B6" s="7">
        <v>25436</v>
      </c>
      <c r="C6" s="4" t="s">
        <v>125</v>
      </c>
      <c r="D6" s="5">
        <v>700</v>
      </c>
      <c r="E6" s="5">
        <v>750</v>
      </c>
      <c r="F6" s="5">
        <v>715</v>
      </c>
      <c r="G6" s="5">
        <v>1889</v>
      </c>
      <c r="H6" s="71">
        <v>4054</v>
      </c>
      <c r="I6" s="5">
        <v>600</v>
      </c>
      <c r="J6" s="5">
        <v>900</v>
      </c>
      <c r="K6" s="5">
        <v>1237</v>
      </c>
      <c r="L6" s="5">
        <v>261</v>
      </c>
      <c r="M6" s="71">
        <v>2998</v>
      </c>
      <c r="N6" s="1009">
        <v>7052</v>
      </c>
    </row>
    <row r="7" spans="1:14" outlineLevel="2" x14ac:dyDescent="0.25">
      <c r="A7" s="36" t="s">
        <v>421</v>
      </c>
      <c r="B7" s="7">
        <v>25736</v>
      </c>
      <c r="C7" s="4" t="s">
        <v>124</v>
      </c>
      <c r="D7" s="5">
        <v>854</v>
      </c>
      <c r="E7" s="5">
        <v>1759</v>
      </c>
      <c r="F7" s="5">
        <v>2267</v>
      </c>
      <c r="G7" s="5">
        <v>8690</v>
      </c>
      <c r="H7" s="71">
        <v>13570</v>
      </c>
      <c r="I7" s="5">
        <v>308</v>
      </c>
      <c r="J7" s="5">
        <v>486</v>
      </c>
      <c r="K7" s="5">
        <v>420</v>
      </c>
      <c r="L7" s="5">
        <v>215</v>
      </c>
      <c r="M7" s="71">
        <v>1429</v>
      </c>
      <c r="N7" s="1009">
        <v>14999</v>
      </c>
    </row>
    <row r="8" spans="1:14" outlineLevel="2" x14ac:dyDescent="0.25">
      <c r="A8" s="36" t="s">
        <v>421</v>
      </c>
      <c r="B8" s="7">
        <v>25772</v>
      </c>
      <c r="C8" s="4" t="s">
        <v>123</v>
      </c>
      <c r="D8" s="5">
        <v>3287</v>
      </c>
      <c r="E8" s="5">
        <v>2122</v>
      </c>
      <c r="F8" s="5">
        <v>2054</v>
      </c>
      <c r="G8" s="5">
        <v>8550</v>
      </c>
      <c r="H8" s="71">
        <v>16013</v>
      </c>
      <c r="I8" s="5">
        <v>1052</v>
      </c>
      <c r="J8" s="5">
        <v>929</v>
      </c>
      <c r="K8" s="5">
        <v>522</v>
      </c>
      <c r="L8" s="5">
        <v>139</v>
      </c>
      <c r="M8" s="71">
        <v>2642</v>
      </c>
      <c r="N8" s="1009">
        <v>18655</v>
      </c>
    </row>
    <row r="9" spans="1:14" outlineLevel="2" x14ac:dyDescent="0.25">
      <c r="A9" s="36" t="s">
        <v>421</v>
      </c>
      <c r="B9" s="7">
        <v>25807</v>
      </c>
      <c r="C9" s="4" t="s">
        <v>122</v>
      </c>
      <c r="D9" s="5">
        <v>510</v>
      </c>
      <c r="E9" s="5">
        <v>570</v>
      </c>
      <c r="F9" s="5">
        <v>500</v>
      </c>
      <c r="G9" s="5">
        <v>750</v>
      </c>
      <c r="H9" s="71">
        <v>2330</v>
      </c>
      <c r="I9" s="5">
        <v>400</v>
      </c>
      <c r="J9" s="5">
        <v>410</v>
      </c>
      <c r="K9" s="5">
        <v>315</v>
      </c>
      <c r="L9" s="5">
        <v>90</v>
      </c>
      <c r="M9" s="71">
        <v>1215</v>
      </c>
      <c r="N9" s="1009">
        <v>3545</v>
      </c>
    </row>
    <row r="10" spans="1:14" outlineLevel="2" x14ac:dyDescent="0.25">
      <c r="A10" s="36" t="s">
        <v>421</v>
      </c>
      <c r="B10" s="7">
        <v>25873</v>
      </c>
      <c r="C10" s="4" t="s">
        <v>121</v>
      </c>
      <c r="D10" s="5">
        <v>2987</v>
      </c>
      <c r="E10" s="5">
        <v>7424</v>
      </c>
      <c r="F10" s="5">
        <v>6722</v>
      </c>
      <c r="G10" s="5">
        <v>6565</v>
      </c>
      <c r="H10" s="71">
        <v>23698</v>
      </c>
      <c r="I10" s="5">
        <v>2235</v>
      </c>
      <c r="J10" s="5">
        <v>2111</v>
      </c>
      <c r="K10" s="5">
        <v>2042</v>
      </c>
      <c r="L10" s="5">
        <v>2137</v>
      </c>
      <c r="M10" s="71">
        <v>8525</v>
      </c>
      <c r="N10" s="1009">
        <v>32223</v>
      </c>
    </row>
    <row r="11" spans="1:14" outlineLevel="1" x14ac:dyDescent="0.25">
      <c r="A11" s="817" t="s">
        <v>537</v>
      </c>
      <c r="B11" s="7"/>
      <c r="C11" s="4"/>
      <c r="D11" s="5">
        <f t="shared" ref="D11:N11" si="0">SUBTOTAL(9,D4:D10)</f>
        <v>15262</v>
      </c>
      <c r="E11" s="5">
        <f t="shared" si="0"/>
        <v>18354</v>
      </c>
      <c r="F11" s="5">
        <f t="shared" si="0"/>
        <v>17830</v>
      </c>
      <c r="G11" s="5">
        <f t="shared" si="0"/>
        <v>42059</v>
      </c>
      <c r="H11" s="71">
        <f t="shared" si="0"/>
        <v>93505</v>
      </c>
      <c r="I11" s="5">
        <f t="shared" si="0"/>
        <v>9276</v>
      </c>
      <c r="J11" s="5">
        <f t="shared" si="0"/>
        <v>8380</v>
      </c>
      <c r="K11" s="5">
        <f t="shared" si="0"/>
        <v>7053</v>
      </c>
      <c r="L11" s="5">
        <f t="shared" si="0"/>
        <v>3478</v>
      </c>
      <c r="M11" s="71">
        <f t="shared" si="0"/>
        <v>28187</v>
      </c>
      <c r="N11" s="1009">
        <f t="shared" si="0"/>
        <v>121692</v>
      </c>
    </row>
    <row r="12" spans="1:14" outlineLevel="2" x14ac:dyDescent="0.25">
      <c r="A12" s="36" t="s">
        <v>412</v>
      </c>
      <c r="B12" s="7">
        <v>25001</v>
      </c>
      <c r="C12" s="4" t="s">
        <v>120</v>
      </c>
      <c r="D12" s="5">
        <v>807</v>
      </c>
      <c r="E12" s="5">
        <v>858</v>
      </c>
      <c r="F12" s="5">
        <v>277</v>
      </c>
      <c r="G12" s="5">
        <v>2133</v>
      </c>
      <c r="H12" s="71">
        <v>4075</v>
      </c>
      <c r="I12" s="5">
        <v>730</v>
      </c>
      <c r="J12" s="5">
        <v>961</v>
      </c>
      <c r="K12" s="5">
        <v>745</v>
      </c>
      <c r="L12" s="5">
        <v>191</v>
      </c>
      <c r="M12" s="71">
        <v>2627</v>
      </c>
      <c r="N12" s="1009">
        <v>6702</v>
      </c>
    </row>
    <row r="13" spans="1:14" outlineLevel="2" x14ac:dyDescent="0.25">
      <c r="A13" s="36" t="s">
        <v>412</v>
      </c>
      <c r="B13" s="7">
        <v>25307</v>
      </c>
      <c r="C13" s="4" t="s">
        <v>119</v>
      </c>
      <c r="D13" s="5">
        <v>803</v>
      </c>
      <c r="E13" s="5">
        <v>540</v>
      </c>
      <c r="F13" s="5">
        <v>376</v>
      </c>
      <c r="G13" s="5">
        <v>1484</v>
      </c>
      <c r="H13" s="71">
        <v>3203</v>
      </c>
      <c r="I13" s="5">
        <v>455</v>
      </c>
      <c r="J13" s="5">
        <v>973</v>
      </c>
      <c r="K13" s="5">
        <v>968</v>
      </c>
      <c r="L13" s="5">
        <v>138</v>
      </c>
      <c r="M13" s="71">
        <v>2534</v>
      </c>
      <c r="N13" s="1009">
        <v>5737</v>
      </c>
    </row>
    <row r="14" spans="1:14" outlineLevel="2" x14ac:dyDescent="0.25">
      <c r="A14" s="36" t="s">
        <v>412</v>
      </c>
      <c r="B14" s="7">
        <v>25324</v>
      </c>
      <c r="C14" s="4" t="s">
        <v>118</v>
      </c>
      <c r="D14" s="5">
        <v>292</v>
      </c>
      <c r="E14" s="5">
        <v>244</v>
      </c>
      <c r="F14" s="5">
        <v>238</v>
      </c>
      <c r="G14" s="5">
        <v>874</v>
      </c>
      <c r="H14" s="71">
        <v>1648</v>
      </c>
      <c r="I14" s="5">
        <v>219</v>
      </c>
      <c r="J14" s="5">
        <v>384</v>
      </c>
      <c r="K14" s="5">
        <v>223</v>
      </c>
      <c r="L14" s="5">
        <v>38</v>
      </c>
      <c r="M14" s="71">
        <v>864</v>
      </c>
      <c r="N14" s="1009">
        <v>2512</v>
      </c>
    </row>
    <row r="15" spans="1:14" outlineLevel="2" x14ac:dyDescent="0.25">
      <c r="A15" s="36" t="s">
        <v>412</v>
      </c>
      <c r="B15" s="7">
        <v>25368</v>
      </c>
      <c r="C15" s="4" t="s">
        <v>117</v>
      </c>
      <c r="D15" s="5">
        <v>389</v>
      </c>
      <c r="E15" s="5">
        <v>505</v>
      </c>
      <c r="F15" s="5">
        <v>297</v>
      </c>
      <c r="G15" s="5">
        <v>1139</v>
      </c>
      <c r="H15" s="71">
        <v>2330</v>
      </c>
      <c r="I15" s="5">
        <v>314</v>
      </c>
      <c r="J15" s="5">
        <v>1140</v>
      </c>
      <c r="K15" s="5">
        <v>977</v>
      </c>
      <c r="L15" s="5">
        <v>297</v>
      </c>
      <c r="M15" s="71">
        <v>2728</v>
      </c>
      <c r="N15" s="1009">
        <v>5058</v>
      </c>
    </row>
    <row r="16" spans="1:14" outlineLevel="2" x14ac:dyDescent="0.25">
      <c r="A16" s="36" t="s">
        <v>412</v>
      </c>
      <c r="B16" s="7">
        <v>25483</v>
      </c>
      <c r="C16" s="4" t="s">
        <v>116</v>
      </c>
      <c r="D16" s="5">
        <v>33</v>
      </c>
      <c r="E16" s="5">
        <v>62</v>
      </c>
      <c r="F16" s="5">
        <v>123</v>
      </c>
      <c r="G16" s="5">
        <v>203</v>
      </c>
      <c r="H16" s="71">
        <v>421</v>
      </c>
      <c r="I16" s="5">
        <v>56</v>
      </c>
      <c r="J16" s="5">
        <v>435</v>
      </c>
      <c r="K16" s="5">
        <v>232</v>
      </c>
      <c r="L16" s="5">
        <v>26</v>
      </c>
      <c r="M16" s="71">
        <v>749</v>
      </c>
      <c r="N16" s="1009">
        <v>1170</v>
      </c>
    </row>
    <row r="17" spans="1:14" outlineLevel="2" x14ac:dyDescent="0.25">
      <c r="A17" s="36" t="s">
        <v>412</v>
      </c>
      <c r="B17" s="7">
        <v>25488</v>
      </c>
      <c r="C17" s="4" t="s">
        <v>115</v>
      </c>
      <c r="D17" s="5">
        <v>651</v>
      </c>
      <c r="E17" s="5">
        <v>521</v>
      </c>
      <c r="F17" s="5">
        <v>803</v>
      </c>
      <c r="G17" s="5">
        <v>1710</v>
      </c>
      <c r="H17" s="71">
        <v>3685</v>
      </c>
      <c r="I17" s="5">
        <v>566</v>
      </c>
      <c r="J17" s="5">
        <v>610</v>
      </c>
      <c r="K17" s="5">
        <v>965</v>
      </c>
      <c r="L17" s="5">
        <v>368</v>
      </c>
      <c r="M17" s="71">
        <v>2509</v>
      </c>
      <c r="N17" s="1009">
        <v>6194</v>
      </c>
    </row>
    <row r="18" spans="1:14" outlineLevel="2" x14ac:dyDescent="0.25">
      <c r="A18" s="36" t="s">
        <v>412</v>
      </c>
      <c r="B18" s="7">
        <v>25612</v>
      </c>
      <c r="C18" s="4" t="s">
        <v>114</v>
      </c>
      <c r="D18" s="5">
        <v>905</v>
      </c>
      <c r="E18" s="5">
        <v>920</v>
      </c>
      <c r="F18" s="5">
        <v>614</v>
      </c>
      <c r="G18" s="5">
        <v>2531</v>
      </c>
      <c r="H18" s="71">
        <v>4970</v>
      </c>
      <c r="I18" s="5">
        <v>603</v>
      </c>
      <c r="J18" s="5">
        <v>1268</v>
      </c>
      <c r="K18" s="5">
        <v>2083</v>
      </c>
      <c r="L18" s="5">
        <v>356</v>
      </c>
      <c r="M18" s="71">
        <v>4310</v>
      </c>
      <c r="N18" s="1009">
        <v>9280</v>
      </c>
    </row>
    <row r="19" spans="1:14" outlineLevel="2" x14ac:dyDescent="0.25">
      <c r="A19" s="36" t="s">
        <v>412</v>
      </c>
      <c r="B19" s="7">
        <v>25815</v>
      </c>
      <c r="C19" s="4" t="s">
        <v>113</v>
      </c>
      <c r="D19" s="5">
        <v>759</v>
      </c>
      <c r="E19" s="5">
        <v>1197</v>
      </c>
      <c r="F19" s="5">
        <v>615</v>
      </c>
      <c r="G19" s="5">
        <v>3036</v>
      </c>
      <c r="H19" s="71">
        <v>5607</v>
      </c>
      <c r="I19" s="5">
        <v>959</v>
      </c>
      <c r="J19" s="5">
        <v>2230</v>
      </c>
      <c r="K19" s="5">
        <v>5041</v>
      </c>
      <c r="L19" s="5">
        <v>1104</v>
      </c>
      <c r="M19" s="71">
        <v>9334</v>
      </c>
      <c r="N19" s="1009">
        <v>14941</v>
      </c>
    </row>
    <row r="20" spans="1:14" outlineLevel="1" x14ac:dyDescent="0.25">
      <c r="A20" s="817" t="s">
        <v>538</v>
      </c>
      <c r="B20" s="7"/>
      <c r="C20" s="4"/>
      <c r="D20" s="5">
        <f t="shared" ref="D20:N20" si="1">SUBTOTAL(9,D12:D19)</f>
        <v>4639</v>
      </c>
      <c r="E20" s="5">
        <f t="shared" si="1"/>
        <v>4847</v>
      </c>
      <c r="F20" s="5">
        <f t="shared" si="1"/>
        <v>3343</v>
      </c>
      <c r="G20" s="5">
        <f t="shared" si="1"/>
        <v>13110</v>
      </c>
      <c r="H20" s="71">
        <f t="shared" si="1"/>
        <v>25939</v>
      </c>
      <c r="I20" s="5">
        <f t="shared" si="1"/>
        <v>3902</v>
      </c>
      <c r="J20" s="5">
        <f t="shared" si="1"/>
        <v>8001</v>
      </c>
      <c r="K20" s="5">
        <f t="shared" si="1"/>
        <v>11234</v>
      </c>
      <c r="L20" s="5">
        <f t="shared" si="1"/>
        <v>2518</v>
      </c>
      <c r="M20" s="71">
        <f t="shared" si="1"/>
        <v>25655</v>
      </c>
      <c r="N20" s="1009">
        <f t="shared" si="1"/>
        <v>51594</v>
      </c>
    </row>
    <row r="21" spans="1:14" outlineLevel="2" x14ac:dyDescent="0.25">
      <c r="A21" s="36" t="s">
        <v>419</v>
      </c>
      <c r="B21" s="7">
        <v>25148</v>
      </c>
      <c r="C21" s="4" t="s">
        <v>112</v>
      </c>
      <c r="D21" s="5">
        <v>9550</v>
      </c>
      <c r="E21" s="5">
        <v>8700</v>
      </c>
      <c r="F21" s="5">
        <v>8070</v>
      </c>
      <c r="G21" s="5">
        <v>10900</v>
      </c>
      <c r="H21" s="71">
        <v>37220</v>
      </c>
      <c r="I21" s="5">
        <v>4520</v>
      </c>
      <c r="J21" s="5">
        <v>4320</v>
      </c>
      <c r="K21" s="5">
        <v>3550</v>
      </c>
      <c r="L21" s="5">
        <v>4250</v>
      </c>
      <c r="M21" s="71">
        <v>16640</v>
      </c>
      <c r="N21" s="1009">
        <v>53860</v>
      </c>
    </row>
    <row r="22" spans="1:14" outlineLevel="2" x14ac:dyDescent="0.25">
      <c r="A22" s="36" t="s">
        <v>419</v>
      </c>
      <c r="B22" s="7">
        <v>25320</v>
      </c>
      <c r="C22" s="4" t="s">
        <v>111</v>
      </c>
      <c r="D22" s="5">
        <v>4246</v>
      </c>
      <c r="E22" s="5">
        <v>7897</v>
      </c>
      <c r="F22" s="5">
        <v>7675</v>
      </c>
      <c r="G22" s="5">
        <v>17654</v>
      </c>
      <c r="H22" s="71">
        <v>37472</v>
      </c>
      <c r="I22" s="5">
        <v>5337</v>
      </c>
      <c r="J22" s="5">
        <v>6462</v>
      </c>
      <c r="K22" s="5">
        <v>4178</v>
      </c>
      <c r="L22" s="5">
        <v>3465</v>
      </c>
      <c r="M22" s="71">
        <v>19442</v>
      </c>
      <c r="N22" s="1009">
        <v>56914</v>
      </c>
    </row>
    <row r="23" spans="1:14" outlineLevel="2" x14ac:dyDescent="0.25">
      <c r="A23" s="36" t="s">
        <v>419</v>
      </c>
      <c r="B23" s="7">
        <v>25572</v>
      </c>
      <c r="C23" s="4" t="s">
        <v>110</v>
      </c>
      <c r="D23" s="5">
        <v>4601</v>
      </c>
      <c r="E23" s="5">
        <v>7210</v>
      </c>
      <c r="F23" s="5">
        <v>5512</v>
      </c>
      <c r="G23" s="5">
        <v>14145</v>
      </c>
      <c r="H23" s="71">
        <v>31468</v>
      </c>
      <c r="I23" s="5">
        <v>4532</v>
      </c>
      <c r="J23" s="5">
        <v>10992</v>
      </c>
      <c r="K23" s="5">
        <v>10123</v>
      </c>
      <c r="L23" s="5">
        <v>10104</v>
      </c>
      <c r="M23" s="71">
        <v>35751</v>
      </c>
      <c r="N23" s="1009">
        <v>67219</v>
      </c>
    </row>
    <row r="24" spans="1:14" outlineLevel="1" x14ac:dyDescent="0.25">
      <c r="A24" s="817" t="s">
        <v>539</v>
      </c>
      <c r="B24" s="7"/>
      <c r="C24" s="4"/>
      <c r="D24" s="5">
        <f t="shared" ref="D24:N24" si="2">SUBTOTAL(9,D21:D23)</f>
        <v>18397</v>
      </c>
      <c r="E24" s="5">
        <f t="shared" si="2"/>
        <v>23807</v>
      </c>
      <c r="F24" s="5">
        <f t="shared" si="2"/>
        <v>21257</v>
      </c>
      <c r="G24" s="5">
        <f t="shared" si="2"/>
        <v>42699</v>
      </c>
      <c r="H24" s="71">
        <f t="shared" si="2"/>
        <v>106160</v>
      </c>
      <c r="I24" s="5">
        <f t="shared" si="2"/>
        <v>14389</v>
      </c>
      <c r="J24" s="5">
        <f t="shared" si="2"/>
        <v>21774</v>
      </c>
      <c r="K24" s="5">
        <f t="shared" si="2"/>
        <v>17851</v>
      </c>
      <c r="L24" s="5">
        <f t="shared" si="2"/>
        <v>17819</v>
      </c>
      <c r="M24" s="71">
        <f t="shared" si="2"/>
        <v>71833</v>
      </c>
      <c r="N24" s="1009">
        <f t="shared" si="2"/>
        <v>177993</v>
      </c>
    </row>
    <row r="25" spans="1:14" outlineLevel="2" x14ac:dyDescent="0.25">
      <c r="A25" s="36" t="s">
        <v>413</v>
      </c>
      <c r="B25" s="7">
        <v>25019</v>
      </c>
      <c r="C25" s="4" t="s">
        <v>109</v>
      </c>
      <c r="D25" s="5">
        <v>370</v>
      </c>
      <c r="E25" s="5">
        <v>222</v>
      </c>
      <c r="F25" s="5">
        <v>1258</v>
      </c>
      <c r="G25" s="5">
        <v>1127</v>
      </c>
      <c r="H25" s="71">
        <v>2977</v>
      </c>
      <c r="I25" s="5">
        <v>452</v>
      </c>
      <c r="J25" s="5">
        <v>663</v>
      </c>
      <c r="K25" s="5">
        <v>677</v>
      </c>
      <c r="L25" s="5">
        <v>922</v>
      </c>
      <c r="M25" s="71">
        <v>2714</v>
      </c>
      <c r="N25" s="1009">
        <v>5691</v>
      </c>
    </row>
    <row r="26" spans="1:14" outlineLevel="2" x14ac:dyDescent="0.25">
      <c r="A26" s="36" t="s">
        <v>413</v>
      </c>
      <c r="B26" s="7">
        <v>25398</v>
      </c>
      <c r="C26" s="4" t="s">
        <v>108</v>
      </c>
      <c r="D26" s="5">
        <v>320</v>
      </c>
      <c r="E26" s="5">
        <v>175</v>
      </c>
      <c r="F26" s="5">
        <v>164</v>
      </c>
      <c r="G26" s="5">
        <v>65</v>
      </c>
      <c r="H26" s="71">
        <v>724</v>
      </c>
      <c r="I26" s="5">
        <v>295</v>
      </c>
      <c r="J26" s="5">
        <v>330</v>
      </c>
      <c r="K26" s="5">
        <v>348</v>
      </c>
      <c r="L26" s="5">
        <v>353</v>
      </c>
      <c r="M26" s="71">
        <v>1326</v>
      </c>
      <c r="N26" s="1009">
        <v>2050</v>
      </c>
    </row>
    <row r="27" spans="1:14" outlineLevel="2" x14ac:dyDescent="0.25">
      <c r="A27" s="36" t="s">
        <v>413</v>
      </c>
      <c r="B27" s="7">
        <v>25402</v>
      </c>
      <c r="C27" s="4" t="s">
        <v>107</v>
      </c>
      <c r="D27" s="5">
        <v>705</v>
      </c>
      <c r="E27" s="5">
        <v>749</v>
      </c>
      <c r="F27" s="5">
        <v>871</v>
      </c>
      <c r="G27" s="5">
        <v>2043</v>
      </c>
      <c r="H27" s="71">
        <v>4368</v>
      </c>
      <c r="I27" s="5">
        <v>489</v>
      </c>
      <c r="J27" s="5">
        <v>956</v>
      </c>
      <c r="K27" s="5">
        <v>1090</v>
      </c>
      <c r="L27" s="5">
        <v>159</v>
      </c>
      <c r="M27" s="71">
        <v>2694</v>
      </c>
      <c r="N27" s="1009">
        <v>7062</v>
      </c>
    </row>
    <row r="28" spans="1:14" outlineLevel="2" x14ac:dyDescent="0.25">
      <c r="A28" s="36" t="s">
        <v>413</v>
      </c>
      <c r="B28" s="7">
        <v>25489</v>
      </c>
      <c r="C28" s="4" t="s">
        <v>106</v>
      </c>
      <c r="D28" s="5">
        <v>200</v>
      </c>
      <c r="E28" s="5">
        <v>550</v>
      </c>
      <c r="F28" s="5">
        <v>350</v>
      </c>
      <c r="G28" s="5">
        <v>450</v>
      </c>
      <c r="H28" s="71">
        <v>1550</v>
      </c>
      <c r="I28" s="5">
        <v>150</v>
      </c>
      <c r="J28" s="5">
        <v>400</v>
      </c>
      <c r="K28" s="5">
        <v>250</v>
      </c>
      <c r="L28" s="5">
        <v>380</v>
      </c>
      <c r="M28" s="71">
        <v>1180</v>
      </c>
      <c r="N28" s="1009">
        <v>2730</v>
      </c>
    </row>
    <row r="29" spans="1:14" outlineLevel="2" x14ac:dyDescent="0.25">
      <c r="A29" s="36" t="s">
        <v>413</v>
      </c>
      <c r="B29" s="7">
        <v>25491</v>
      </c>
      <c r="C29" s="4" t="s">
        <v>105</v>
      </c>
      <c r="D29" s="5">
        <v>176</v>
      </c>
      <c r="E29" s="5">
        <v>292</v>
      </c>
      <c r="F29" s="5">
        <v>256</v>
      </c>
      <c r="G29" s="5">
        <v>965</v>
      </c>
      <c r="H29" s="71">
        <v>1689</v>
      </c>
      <c r="I29" s="5">
        <v>157</v>
      </c>
      <c r="J29" s="5">
        <v>481</v>
      </c>
      <c r="K29" s="5">
        <v>465</v>
      </c>
      <c r="L29" s="5">
        <v>72</v>
      </c>
      <c r="M29" s="71">
        <v>1175</v>
      </c>
      <c r="N29" s="1009">
        <v>2864</v>
      </c>
    </row>
    <row r="30" spans="1:14" outlineLevel="2" x14ac:dyDescent="0.25">
      <c r="A30" s="36" t="s">
        <v>413</v>
      </c>
      <c r="B30" s="7">
        <v>25592</v>
      </c>
      <c r="C30" s="4" t="s">
        <v>104</v>
      </c>
      <c r="D30" s="5">
        <v>372</v>
      </c>
      <c r="E30" s="5">
        <v>318</v>
      </c>
      <c r="F30" s="5">
        <v>406</v>
      </c>
      <c r="G30" s="5">
        <v>1013</v>
      </c>
      <c r="H30" s="71">
        <v>2109</v>
      </c>
      <c r="I30" s="5">
        <v>318</v>
      </c>
      <c r="J30" s="5">
        <v>435</v>
      </c>
      <c r="K30" s="5">
        <v>492</v>
      </c>
      <c r="L30" s="5">
        <v>98</v>
      </c>
      <c r="M30" s="71">
        <v>1343</v>
      </c>
      <c r="N30" s="1009">
        <v>3452</v>
      </c>
    </row>
    <row r="31" spans="1:14" outlineLevel="2" x14ac:dyDescent="0.25">
      <c r="A31" s="36" t="s">
        <v>413</v>
      </c>
      <c r="B31" s="7">
        <v>25658</v>
      </c>
      <c r="C31" s="4" t="s">
        <v>103</v>
      </c>
      <c r="D31" s="5">
        <v>1011</v>
      </c>
      <c r="E31" s="5">
        <v>1179</v>
      </c>
      <c r="F31" s="5">
        <v>1169</v>
      </c>
      <c r="G31" s="5">
        <v>1761</v>
      </c>
      <c r="H31" s="71">
        <v>5120</v>
      </c>
      <c r="I31" s="5">
        <v>534</v>
      </c>
      <c r="J31" s="5">
        <v>1341</v>
      </c>
      <c r="K31" s="5">
        <v>1119</v>
      </c>
      <c r="L31" s="5">
        <v>85</v>
      </c>
      <c r="M31" s="71">
        <v>3079</v>
      </c>
      <c r="N31" s="1009">
        <v>8199</v>
      </c>
    </row>
    <row r="32" spans="1:14" outlineLevel="2" x14ac:dyDescent="0.25">
      <c r="A32" s="36" t="s">
        <v>413</v>
      </c>
      <c r="B32" s="7">
        <v>25718</v>
      </c>
      <c r="C32" s="4" t="s">
        <v>102</v>
      </c>
      <c r="D32" s="5">
        <v>571</v>
      </c>
      <c r="E32" s="5">
        <v>586</v>
      </c>
      <c r="F32" s="5">
        <v>510</v>
      </c>
      <c r="G32" s="5">
        <v>1297</v>
      </c>
      <c r="H32" s="71">
        <v>2964</v>
      </c>
      <c r="I32" s="5">
        <v>455</v>
      </c>
      <c r="J32" s="5">
        <v>748</v>
      </c>
      <c r="K32" s="5">
        <v>457</v>
      </c>
      <c r="L32" s="5">
        <v>120</v>
      </c>
      <c r="M32" s="71">
        <v>1780</v>
      </c>
      <c r="N32" s="1009">
        <v>4744</v>
      </c>
    </row>
    <row r="33" spans="1:14" outlineLevel="2" x14ac:dyDescent="0.25">
      <c r="A33" s="36" t="s">
        <v>413</v>
      </c>
      <c r="B33" s="7">
        <v>25777</v>
      </c>
      <c r="C33" s="4" t="s">
        <v>20</v>
      </c>
      <c r="D33" s="5">
        <v>966</v>
      </c>
      <c r="E33" s="5">
        <v>1248</v>
      </c>
      <c r="F33" s="5">
        <v>1406</v>
      </c>
      <c r="G33" s="5">
        <v>2052</v>
      </c>
      <c r="H33" s="71">
        <v>5672</v>
      </c>
      <c r="I33" s="5">
        <v>478</v>
      </c>
      <c r="J33" s="5">
        <v>1673</v>
      </c>
      <c r="K33" s="5">
        <v>1335</v>
      </c>
      <c r="L33" s="5">
        <v>74</v>
      </c>
      <c r="M33" s="71">
        <v>3560</v>
      </c>
      <c r="N33" s="1009">
        <v>9232</v>
      </c>
    </row>
    <row r="34" spans="1:14" outlineLevel="2" x14ac:dyDescent="0.25">
      <c r="A34" s="36" t="s">
        <v>413</v>
      </c>
      <c r="B34" s="7">
        <v>25851</v>
      </c>
      <c r="C34" s="4" t="s">
        <v>101</v>
      </c>
      <c r="D34" s="5">
        <v>518</v>
      </c>
      <c r="E34" s="5">
        <v>487</v>
      </c>
      <c r="F34" s="5">
        <v>663</v>
      </c>
      <c r="G34" s="5">
        <v>1506</v>
      </c>
      <c r="H34" s="71">
        <v>3174</v>
      </c>
      <c r="I34" s="5">
        <v>410</v>
      </c>
      <c r="J34" s="5">
        <v>1194</v>
      </c>
      <c r="K34" s="5">
        <v>898</v>
      </c>
      <c r="L34" s="5">
        <v>136</v>
      </c>
      <c r="M34" s="71">
        <v>2638</v>
      </c>
      <c r="N34" s="1009">
        <v>5812</v>
      </c>
    </row>
    <row r="35" spans="1:14" outlineLevel="2" x14ac:dyDescent="0.25">
      <c r="A35" s="36" t="s">
        <v>413</v>
      </c>
      <c r="B35" s="7" t="s">
        <v>424</v>
      </c>
      <c r="C35" s="4" t="s">
        <v>100</v>
      </c>
      <c r="D35" s="5">
        <v>650</v>
      </c>
      <c r="E35" s="5">
        <v>700</v>
      </c>
      <c r="F35" s="5">
        <v>1400</v>
      </c>
      <c r="G35" s="5">
        <v>1710</v>
      </c>
      <c r="H35" s="71">
        <v>4460</v>
      </c>
      <c r="I35" s="5">
        <v>750</v>
      </c>
      <c r="J35" s="5">
        <v>900</v>
      </c>
      <c r="K35" s="5">
        <v>1500</v>
      </c>
      <c r="L35" s="5">
        <v>600</v>
      </c>
      <c r="M35" s="71">
        <v>3750</v>
      </c>
      <c r="N35" s="1009">
        <v>8210</v>
      </c>
    </row>
    <row r="36" spans="1:14" outlineLevel="2" x14ac:dyDescent="0.25">
      <c r="A36" s="36" t="s">
        <v>413</v>
      </c>
      <c r="B36" s="7">
        <v>25875</v>
      </c>
      <c r="C36" s="4" t="s">
        <v>99</v>
      </c>
      <c r="D36" s="5">
        <v>435</v>
      </c>
      <c r="E36" s="5">
        <v>581</v>
      </c>
      <c r="F36" s="5">
        <v>396</v>
      </c>
      <c r="G36" s="5">
        <v>1504</v>
      </c>
      <c r="H36" s="71">
        <v>2916</v>
      </c>
      <c r="I36" s="5">
        <v>428</v>
      </c>
      <c r="J36" s="5">
        <v>998</v>
      </c>
      <c r="K36" s="5">
        <v>446</v>
      </c>
      <c r="L36" s="5">
        <v>731</v>
      </c>
      <c r="M36" s="71">
        <v>2603</v>
      </c>
      <c r="N36" s="1009">
        <v>5519</v>
      </c>
    </row>
    <row r="37" spans="1:14" outlineLevel="1" x14ac:dyDescent="0.25">
      <c r="A37" s="817" t="s">
        <v>540</v>
      </c>
      <c r="B37" s="7"/>
      <c r="C37" s="4"/>
      <c r="D37" s="5">
        <f t="shared" ref="D37:N37" si="3">SUBTOTAL(9,D25:D36)</f>
        <v>6294</v>
      </c>
      <c r="E37" s="5">
        <f t="shared" si="3"/>
        <v>7087</v>
      </c>
      <c r="F37" s="5">
        <f t="shared" si="3"/>
        <v>8849</v>
      </c>
      <c r="G37" s="5">
        <f t="shared" si="3"/>
        <v>15493</v>
      </c>
      <c r="H37" s="71">
        <f t="shared" si="3"/>
        <v>37723</v>
      </c>
      <c r="I37" s="5">
        <f t="shared" si="3"/>
        <v>4916</v>
      </c>
      <c r="J37" s="5">
        <f t="shared" si="3"/>
        <v>10119</v>
      </c>
      <c r="K37" s="5">
        <f t="shared" si="3"/>
        <v>9077</v>
      </c>
      <c r="L37" s="5">
        <f t="shared" si="3"/>
        <v>3730</v>
      </c>
      <c r="M37" s="71">
        <f t="shared" si="3"/>
        <v>27842</v>
      </c>
      <c r="N37" s="1009">
        <f t="shared" si="3"/>
        <v>65565</v>
      </c>
    </row>
    <row r="38" spans="1:14" outlineLevel="2" x14ac:dyDescent="0.25">
      <c r="A38" s="36" t="s">
        <v>423</v>
      </c>
      <c r="B38" s="7">
        <v>25293</v>
      </c>
      <c r="C38" s="4" t="s">
        <v>19</v>
      </c>
      <c r="D38" s="5">
        <v>722</v>
      </c>
      <c r="E38" s="5">
        <v>960</v>
      </c>
      <c r="F38" s="5">
        <v>1134</v>
      </c>
      <c r="G38" s="5">
        <v>2963</v>
      </c>
      <c r="H38" s="71">
        <v>5779</v>
      </c>
      <c r="I38" s="5">
        <v>783</v>
      </c>
      <c r="J38" s="5">
        <v>961</v>
      </c>
      <c r="K38" s="5">
        <v>1268</v>
      </c>
      <c r="L38" s="5">
        <v>884</v>
      </c>
      <c r="M38" s="71">
        <v>3896</v>
      </c>
      <c r="N38" s="1009">
        <v>9675</v>
      </c>
    </row>
    <row r="39" spans="1:14" outlineLevel="2" x14ac:dyDescent="0.25">
      <c r="A39" s="36" t="s">
        <v>423</v>
      </c>
      <c r="B39" s="7">
        <v>25297</v>
      </c>
      <c r="C39" s="4" t="s">
        <v>18</v>
      </c>
      <c r="D39" s="5">
        <v>1524</v>
      </c>
      <c r="E39" s="5">
        <v>1610</v>
      </c>
      <c r="F39" s="5">
        <v>2088</v>
      </c>
      <c r="G39" s="5">
        <v>4358</v>
      </c>
      <c r="H39" s="71">
        <v>9580</v>
      </c>
      <c r="I39" s="5">
        <v>1505</v>
      </c>
      <c r="J39" s="5">
        <v>1752</v>
      </c>
      <c r="K39" s="5">
        <v>2636</v>
      </c>
      <c r="L39" s="5">
        <v>646</v>
      </c>
      <c r="M39" s="71">
        <v>6539</v>
      </c>
      <c r="N39" s="1009">
        <v>16119</v>
      </c>
    </row>
    <row r="40" spans="1:14" outlineLevel="2" x14ac:dyDescent="0.25">
      <c r="A40" s="36" t="s">
        <v>423</v>
      </c>
      <c r="B40" s="7">
        <v>25299</v>
      </c>
      <c r="C40" s="4" t="s">
        <v>98</v>
      </c>
      <c r="D40" s="5">
        <v>532</v>
      </c>
      <c r="E40" s="5">
        <v>551</v>
      </c>
      <c r="F40" s="5">
        <v>610</v>
      </c>
      <c r="G40" s="5">
        <v>1408</v>
      </c>
      <c r="H40" s="71">
        <v>3101</v>
      </c>
      <c r="I40" s="5">
        <v>526</v>
      </c>
      <c r="J40" s="5">
        <v>590</v>
      </c>
      <c r="K40" s="5">
        <v>743</v>
      </c>
      <c r="L40" s="5">
        <v>450</v>
      </c>
      <c r="M40" s="71">
        <v>2309</v>
      </c>
      <c r="N40" s="1009">
        <v>5410</v>
      </c>
    </row>
    <row r="41" spans="1:14" outlineLevel="2" x14ac:dyDescent="0.25">
      <c r="A41" s="36" t="s">
        <v>423</v>
      </c>
      <c r="B41" s="7">
        <v>25322</v>
      </c>
      <c r="C41" s="4" t="s">
        <v>97</v>
      </c>
      <c r="D41" s="5">
        <v>2750</v>
      </c>
      <c r="E41" s="5">
        <v>2483</v>
      </c>
      <c r="F41" s="5">
        <v>2465</v>
      </c>
      <c r="G41" s="5">
        <v>9748</v>
      </c>
      <c r="H41" s="71">
        <v>17446</v>
      </c>
      <c r="I41" s="5">
        <v>478</v>
      </c>
      <c r="J41" s="5">
        <v>635</v>
      </c>
      <c r="K41" s="5">
        <v>515</v>
      </c>
      <c r="L41" s="5">
        <v>413</v>
      </c>
      <c r="M41" s="71">
        <v>2041</v>
      </c>
      <c r="N41" s="1009">
        <v>19487</v>
      </c>
    </row>
    <row r="42" spans="1:14" outlineLevel="2" x14ac:dyDescent="0.25">
      <c r="A42" s="36" t="s">
        <v>423</v>
      </c>
      <c r="B42" s="7">
        <v>25326</v>
      </c>
      <c r="C42" s="4" t="s">
        <v>96</v>
      </c>
      <c r="D42" s="5">
        <v>780</v>
      </c>
      <c r="E42" s="5">
        <v>1200</v>
      </c>
      <c r="F42" s="5">
        <v>2240</v>
      </c>
      <c r="G42" s="5">
        <v>4670</v>
      </c>
      <c r="H42" s="71">
        <v>8890</v>
      </c>
      <c r="I42" s="5">
        <v>350</v>
      </c>
      <c r="J42" s="5">
        <v>420</v>
      </c>
      <c r="K42" s="5">
        <v>310</v>
      </c>
      <c r="L42" s="5">
        <v>560</v>
      </c>
      <c r="M42" s="71">
        <v>1640</v>
      </c>
      <c r="N42" s="1009">
        <v>10530</v>
      </c>
    </row>
    <row r="43" spans="1:14" outlineLevel="2" x14ac:dyDescent="0.25">
      <c r="A43" s="36" t="s">
        <v>423</v>
      </c>
      <c r="B43" s="7">
        <v>25372</v>
      </c>
      <c r="C43" s="4" t="s">
        <v>95</v>
      </c>
      <c r="D43" s="5">
        <v>1856</v>
      </c>
      <c r="E43" s="5">
        <v>1820</v>
      </c>
      <c r="F43" s="5">
        <v>5792</v>
      </c>
      <c r="G43" s="5">
        <v>3697</v>
      </c>
      <c r="H43" s="71">
        <v>13165</v>
      </c>
      <c r="I43" s="5">
        <v>1575</v>
      </c>
      <c r="J43" s="5">
        <v>3322</v>
      </c>
      <c r="K43" s="5">
        <v>1748</v>
      </c>
      <c r="L43" s="5">
        <v>1190</v>
      </c>
      <c r="M43" s="71">
        <v>7835</v>
      </c>
      <c r="N43" s="1009">
        <v>21000</v>
      </c>
    </row>
    <row r="44" spans="1:14" outlineLevel="2" x14ac:dyDescent="0.25">
      <c r="A44" s="36" t="s">
        <v>423</v>
      </c>
      <c r="B44" s="7">
        <v>25377</v>
      </c>
      <c r="C44" s="4" t="s">
        <v>94</v>
      </c>
      <c r="D44" s="5">
        <v>2426</v>
      </c>
      <c r="E44" s="5">
        <v>5928</v>
      </c>
      <c r="F44" s="5">
        <v>4184</v>
      </c>
      <c r="G44" s="5">
        <v>3085</v>
      </c>
      <c r="H44" s="71">
        <v>15623</v>
      </c>
      <c r="I44" s="5">
        <v>1914</v>
      </c>
      <c r="J44" s="5">
        <v>1204</v>
      </c>
      <c r="K44" s="5">
        <v>1695</v>
      </c>
      <c r="L44" s="5">
        <v>587</v>
      </c>
      <c r="M44" s="71">
        <v>5400</v>
      </c>
      <c r="N44" s="1009">
        <v>21023</v>
      </c>
    </row>
    <row r="45" spans="1:14" outlineLevel="2" x14ac:dyDescent="0.25">
      <c r="A45" s="36" t="s">
        <v>423</v>
      </c>
      <c r="B45" s="7">
        <v>25839</v>
      </c>
      <c r="C45" s="4" t="s">
        <v>93</v>
      </c>
      <c r="D45" s="5">
        <v>5500</v>
      </c>
      <c r="E45" s="5">
        <v>4700</v>
      </c>
      <c r="F45" s="5">
        <v>4000</v>
      </c>
      <c r="G45" s="5">
        <v>6500</v>
      </c>
      <c r="H45" s="71">
        <v>20700</v>
      </c>
      <c r="I45" s="5">
        <v>4600</v>
      </c>
      <c r="J45" s="5">
        <v>3500</v>
      </c>
      <c r="K45" s="5">
        <v>5700</v>
      </c>
      <c r="L45" s="5">
        <v>3000</v>
      </c>
      <c r="M45" s="71">
        <v>16800</v>
      </c>
      <c r="N45" s="1009">
        <v>37500</v>
      </c>
    </row>
    <row r="46" spans="1:14" outlineLevel="1" x14ac:dyDescent="0.25">
      <c r="A46" s="817" t="s">
        <v>541</v>
      </c>
      <c r="B46" s="7"/>
      <c r="C46" s="4"/>
      <c r="D46" s="5">
        <f t="shared" ref="D46:N46" si="4">SUBTOTAL(9,D38:D45)</f>
        <v>16090</v>
      </c>
      <c r="E46" s="5">
        <f t="shared" si="4"/>
        <v>19252</v>
      </c>
      <c r="F46" s="5">
        <f t="shared" si="4"/>
        <v>22513</v>
      </c>
      <c r="G46" s="5">
        <f t="shared" si="4"/>
        <v>36429</v>
      </c>
      <c r="H46" s="71">
        <f t="shared" si="4"/>
        <v>94284</v>
      </c>
      <c r="I46" s="5">
        <f t="shared" si="4"/>
        <v>11731</v>
      </c>
      <c r="J46" s="5">
        <f t="shared" si="4"/>
        <v>12384</v>
      </c>
      <c r="K46" s="5">
        <f t="shared" si="4"/>
        <v>14615</v>
      </c>
      <c r="L46" s="5">
        <f t="shared" si="4"/>
        <v>7730</v>
      </c>
      <c r="M46" s="71">
        <f t="shared" si="4"/>
        <v>46460</v>
      </c>
      <c r="N46" s="1009">
        <f t="shared" si="4"/>
        <v>140744</v>
      </c>
    </row>
    <row r="47" spans="1:14" outlineLevel="2" x14ac:dyDescent="0.25">
      <c r="A47" s="36" t="s">
        <v>416</v>
      </c>
      <c r="B47" s="7">
        <v>25086</v>
      </c>
      <c r="C47" s="4" t="s">
        <v>92</v>
      </c>
      <c r="D47" s="5">
        <v>372</v>
      </c>
      <c r="E47" s="5">
        <v>385</v>
      </c>
      <c r="F47" s="5">
        <v>320</v>
      </c>
      <c r="G47" s="5">
        <v>297</v>
      </c>
      <c r="H47" s="71">
        <v>1374</v>
      </c>
      <c r="I47" s="5">
        <v>297</v>
      </c>
      <c r="J47" s="5">
        <v>1088</v>
      </c>
      <c r="K47" s="5">
        <v>890</v>
      </c>
      <c r="L47" s="5">
        <v>965</v>
      </c>
      <c r="M47" s="71">
        <v>3240</v>
      </c>
      <c r="N47" s="1009">
        <v>4614</v>
      </c>
    </row>
    <row r="48" spans="1:14" outlineLevel="2" x14ac:dyDescent="0.25">
      <c r="A48" s="36" t="s">
        <v>416</v>
      </c>
      <c r="B48" s="7">
        <v>25095</v>
      </c>
      <c r="C48" s="4" t="s">
        <v>91</v>
      </c>
      <c r="D48" s="5">
        <v>291</v>
      </c>
      <c r="E48" s="5">
        <v>319</v>
      </c>
      <c r="F48" s="5">
        <v>433</v>
      </c>
      <c r="G48" s="5">
        <v>898</v>
      </c>
      <c r="H48" s="71">
        <v>1941</v>
      </c>
      <c r="I48" s="5">
        <v>268</v>
      </c>
      <c r="J48" s="5">
        <v>412</v>
      </c>
      <c r="K48" s="5">
        <v>791</v>
      </c>
      <c r="L48" s="5">
        <v>103</v>
      </c>
      <c r="M48" s="71">
        <v>1574</v>
      </c>
      <c r="N48" s="1009">
        <v>3515</v>
      </c>
    </row>
    <row r="49" spans="1:14" outlineLevel="2" x14ac:dyDescent="0.25">
      <c r="A49" s="36" t="s">
        <v>416</v>
      </c>
      <c r="B49" s="7">
        <v>25168</v>
      </c>
      <c r="C49" s="4" t="s">
        <v>90</v>
      </c>
      <c r="D49" s="5">
        <v>939</v>
      </c>
      <c r="E49" s="5">
        <v>822</v>
      </c>
      <c r="F49" s="5">
        <v>1053</v>
      </c>
      <c r="G49" s="5">
        <v>2720</v>
      </c>
      <c r="H49" s="71">
        <v>5534</v>
      </c>
      <c r="I49" s="5">
        <v>1036</v>
      </c>
      <c r="J49" s="5">
        <v>800</v>
      </c>
      <c r="K49" s="5">
        <v>560</v>
      </c>
      <c r="L49" s="5">
        <v>284</v>
      </c>
      <c r="M49" s="71">
        <v>2680</v>
      </c>
      <c r="N49" s="1009">
        <v>8214</v>
      </c>
    </row>
    <row r="50" spans="1:14" outlineLevel="2" x14ac:dyDescent="0.25">
      <c r="A50" s="36" t="s">
        <v>416</v>
      </c>
      <c r="B50" s="7">
        <v>25328</v>
      </c>
      <c r="C50" s="4" t="s">
        <v>89</v>
      </c>
      <c r="D50" s="5">
        <v>306</v>
      </c>
      <c r="E50" s="5">
        <v>426</v>
      </c>
      <c r="F50" s="5">
        <v>410</v>
      </c>
      <c r="G50" s="5">
        <v>77</v>
      </c>
      <c r="H50" s="71">
        <v>1219</v>
      </c>
      <c r="I50" s="5">
        <v>274</v>
      </c>
      <c r="J50" s="5">
        <v>488</v>
      </c>
      <c r="K50" s="5">
        <v>425</v>
      </c>
      <c r="L50" s="5">
        <v>667</v>
      </c>
      <c r="M50" s="71">
        <v>1854</v>
      </c>
      <c r="N50" s="1009">
        <v>3073</v>
      </c>
    </row>
    <row r="51" spans="1:14" outlineLevel="2" x14ac:dyDescent="0.25">
      <c r="A51" s="36" t="s">
        <v>416</v>
      </c>
      <c r="B51" s="7">
        <v>25580</v>
      </c>
      <c r="C51" s="4" t="s">
        <v>88</v>
      </c>
      <c r="D51" s="5">
        <v>780</v>
      </c>
      <c r="E51" s="5">
        <v>665</v>
      </c>
      <c r="F51" s="5">
        <v>1420</v>
      </c>
      <c r="G51" s="5">
        <v>2473</v>
      </c>
      <c r="H51" s="71">
        <v>5338</v>
      </c>
      <c r="I51" s="5">
        <v>690</v>
      </c>
      <c r="J51" s="5">
        <v>460</v>
      </c>
      <c r="K51" s="5">
        <v>580</v>
      </c>
      <c r="L51" s="5">
        <v>750</v>
      </c>
      <c r="M51" s="71">
        <v>2480</v>
      </c>
      <c r="N51" s="1009">
        <v>7818</v>
      </c>
    </row>
    <row r="52" spans="1:14" outlineLevel="2" x14ac:dyDescent="0.25">
      <c r="A52" s="36" t="s">
        <v>416</v>
      </c>
      <c r="B52" s="7">
        <v>25662</v>
      </c>
      <c r="C52" s="4" t="s">
        <v>87</v>
      </c>
      <c r="D52" s="5">
        <v>1902</v>
      </c>
      <c r="E52" s="5">
        <v>1805</v>
      </c>
      <c r="F52" s="5">
        <v>2065</v>
      </c>
      <c r="G52" s="5">
        <v>521</v>
      </c>
      <c r="H52" s="71">
        <v>6293</v>
      </c>
      <c r="I52" s="5">
        <v>1769</v>
      </c>
      <c r="J52" s="5">
        <v>1906</v>
      </c>
      <c r="K52" s="5">
        <v>1502</v>
      </c>
      <c r="L52" s="5">
        <v>5363</v>
      </c>
      <c r="M52" s="71">
        <v>10540</v>
      </c>
      <c r="N52" s="1009">
        <v>16833</v>
      </c>
    </row>
    <row r="53" spans="1:14" outlineLevel="2" x14ac:dyDescent="0.25">
      <c r="A53" s="36" t="s">
        <v>416</v>
      </c>
      <c r="B53" s="7">
        <v>25867</v>
      </c>
      <c r="C53" s="4" t="s">
        <v>86</v>
      </c>
      <c r="D53" s="5">
        <v>294</v>
      </c>
      <c r="E53" s="5">
        <v>253</v>
      </c>
      <c r="F53" s="5">
        <v>345</v>
      </c>
      <c r="G53" s="5">
        <v>1064</v>
      </c>
      <c r="H53" s="71">
        <v>1956</v>
      </c>
      <c r="I53" s="5">
        <v>337</v>
      </c>
      <c r="J53" s="5">
        <v>381</v>
      </c>
      <c r="K53" s="5">
        <v>350</v>
      </c>
      <c r="L53" s="5">
        <v>17</v>
      </c>
      <c r="M53" s="71">
        <v>1085</v>
      </c>
      <c r="N53" s="1009">
        <v>3041</v>
      </c>
    </row>
    <row r="54" spans="1:14" outlineLevel="1" x14ac:dyDescent="0.25">
      <c r="A54" s="817" t="s">
        <v>542</v>
      </c>
      <c r="B54" s="7"/>
      <c r="C54" s="4"/>
      <c r="D54" s="5">
        <f t="shared" ref="D54:N54" si="5">SUBTOTAL(9,D47:D53)</f>
        <v>4884</v>
      </c>
      <c r="E54" s="5">
        <f t="shared" si="5"/>
        <v>4675</v>
      </c>
      <c r="F54" s="5">
        <f t="shared" si="5"/>
        <v>6046</v>
      </c>
      <c r="G54" s="5">
        <f t="shared" si="5"/>
        <v>8050</v>
      </c>
      <c r="H54" s="71">
        <f t="shared" si="5"/>
        <v>23655</v>
      </c>
      <c r="I54" s="5">
        <f t="shared" si="5"/>
        <v>4671</v>
      </c>
      <c r="J54" s="5">
        <f t="shared" si="5"/>
        <v>5535</v>
      </c>
      <c r="K54" s="5">
        <f t="shared" si="5"/>
        <v>5098</v>
      </c>
      <c r="L54" s="5">
        <f t="shared" si="5"/>
        <v>8149</v>
      </c>
      <c r="M54" s="71">
        <f t="shared" si="5"/>
        <v>23453</v>
      </c>
      <c r="N54" s="1009">
        <f t="shared" si="5"/>
        <v>47108</v>
      </c>
    </row>
    <row r="55" spans="1:14" outlineLevel="2" x14ac:dyDescent="0.25">
      <c r="A55" s="36" t="s">
        <v>85</v>
      </c>
      <c r="B55" s="7">
        <v>25438</v>
      </c>
      <c r="C55" s="4" t="s">
        <v>85</v>
      </c>
      <c r="D55" s="5">
        <v>4324</v>
      </c>
      <c r="E55" s="5">
        <v>5432</v>
      </c>
      <c r="F55" s="5">
        <v>10892</v>
      </c>
      <c r="G55" s="5">
        <v>13876</v>
      </c>
      <c r="H55" s="71">
        <v>34524</v>
      </c>
      <c r="I55" s="5">
        <v>6047</v>
      </c>
      <c r="J55" s="5">
        <v>6432</v>
      </c>
      <c r="K55" s="5">
        <v>6879</v>
      </c>
      <c r="L55" s="5">
        <v>8324</v>
      </c>
      <c r="M55" s="71">
        <v>27682</v>
      </c>
      <c r="N55" s="1009">
        <v>62206</v>
      </c>
    </row>
    <row r="56" spans="1:14" outlineLevel="2" x14ac:dyDescent="0.25">
      <c r="A56" s="36" t="s">
        <v>85</v>
      </c>
      <c r="B56" s="7">
        <v>25530</v>
      </c>
      <c r="C56" s="4" t="s">
        <v>84</v>
      </c>
      <c r="D56" s="5">
        <v>8200</v>
      </c>
      <c r="E56" s="5">
        <v>7200</v>
      </c>
      <c r="F56" s="5">
        <v>6900</v>
      </c>
      <c r="G56" s="5">
        <v>19700</v>
      </c>
      <c r="H56" s="71">
        <v>42000</v>
      </c>
      <c r="I56" s="5">
        <v>7203</v>
      </c>
      <c r="J56" s="5">
        <v>8180</v>
      </c>
      <c r="K56" s="5">
        <v>11000</v>
      </c>
      <c r="L56" s="5">
        <v>8500</v>
      </c>
      <c r="M56" s="71">
        <v>34883</v>
      </c>
      <c r="N56" s="1009">
        <v>76883</v>
      </c>
    </row>
    <row r="57" spans="1:14" outlineLevel="1" x14ac:dyDescent="0.25">
      <c r="A57" s="817" t="s">
        <v>543</v>
      </c>
      <c r="B57" s="7"/>
      <c r="C57" s="4"/>
      <c r="D57" s="5">
        <f t="shared" ref="D57:N57" si="6">SUBTOTAL(9,D55:D56)</f>
        <v>12524</v>
      </c>
      <c r="E57" s="5">
        <f t="shared" si="6"/>
        <v>12632</v>
      </c>
      <c r="F57" s="5">
        <f t="shared" si="6"/>
        <v>17792</v>
      </c>
      <c r="G57" s="5">
        <f t="shared" si="6"/>
        <v>33576</v>
      </c>
      <c r="H57" s="71">
        <f t="shared" si="6"/>
        <v>76524</v>
      </c>
      <c r="I57" s="5">
        <f t="shared" si="6"/>
        <v>13250</v>
      </c>
      <c r="J57" s="5">
        <f t="shared" si="6"/>
        <v>14612</v>
      </c>
      <c r="K57" s="5">
        <f t="shared" si="6"/>
        <v>17879</v>
      </c>
      <c r="L57" s="5">
        <f t="shared" si="6"/>
        <v>16824</v>
      </c>
      <c r="M57" s="71">
        <f t="shared" si="6"/>
        <v>62565</v>
      </c>
      <c r="N57" s="1009">
        <f t="shared" si="6"/>
        <v>139089</v>
      </c>
    </row>
    <row r="58" spans="1:14" outlineLevel="2" x14ac:dyDescent="0.25">
      <c r="A58" s="36" t="s">
        <v>420</v>
      </c>
      <c r="B58" s="7">
        <v>25151</v>
      </c>
      <c r="C58" s="4" t="s">
        <v>83</v>
      </c>
      <c r="D58" s="5">
        <v>1350</v>
      </c>
      <c r="E58" s="5">
        <v>2050</v>
      </c>
      <c r="F58" s="5">
        <v>1250</v>
      </c>
      <c r="G58" s="5">
        <v>1390</v>
      </c>
      <c r="H58" s="71">
        <v>6040</v>
      </c>
      <c r="I58" s="5">
        <v>1462</v>
      </c>
      <c r="J58" s="5">
        <v>182</v>
      </c>
      <c r="K58" s="5">
        <v>1350</v>
      </c>
      <c r="L58" s="5">
        <v>205</v>
      </c>
      <c r="M58" s="71">
        <v>3199</v>
      </c>
      <c r="N58" s="1009">
        <v>9239</v>
      </c>
    </row>
    <row r="59" spans="1:14" outlineLevel="2" x14ac:dyDescent="0.25">
      <c r="A59" s="36" t="s">
        <v>420</v>
      </c>
      <c r="B59" s="7">
        <v>25178</v>
      </c>
      <c r="C59" s="4" t="s">
        <v>17</v>
      </c>
      <c r="D59" s="5">
        <v>828</v>
      </c>
      <c r="E59" s="5">
        <v>768</v>
      </c>
      <c r="F59" s="5">
        <v>578</v>
      </c>
      <c r="G59" s="5">
        <v>2365</v>
      </c>
      <c r="H59" s="71">
        <v>4539</v>
      </c>
      <c r="I59" s="5">
        <v>907</v>
      </c>
      <c r="J59" s="5">
        <v>1036</v>
      </c>
      <c r="K59" s="5">
        <v>786</v>
      </c>
      <c r="L59" s="5">
        <v>272</v>
      </c>
      <c r="M59" s="71">
        <v>3001</v>
      </c>
      <c r="N59" s="1009">
        <v>7540</v>
      </c>
    </row>
    <row r="60" spans="1:14" outlineLevel="2" x14ac:dyDescent="0.25">
      <c r="A60" s="36" t="s">
        <v>420</v>
      </c>
      <c r="B60" s="7">
        <v>25181</v>
      </c>
      <c r="C60" s="4" t="s">
        <v>82</v>
      </c>
      <c r="D60" s="5">
        <v>1624</v>
      </c>
      <c r="E60" s="5">
        <v>2187</v>
      </c>
      <c r="F60" s="5">
        <v>2430</v>
      </c>
      <c r="G60" s="5">
        <v>2788</v>
      </c>
      <c r="H60" s="71">
        <v>9029</v>
      </c>
      <c r="I60" s="5">
        <v>1540</v>
      </c>
      <c r="J60" s="5">
        <v>1023</v>
      </c>
      <c r="K60" s="5">
        <v>689</v>
      </c>
      <c r="L60" s="5">
        <v>260</v>
      </c>
      <c r="M60" s="71">
        <v>3512</v>
      </c>
      <c r="N60" s="1009">
        <v>12541</v>
      </c>
    </row>
    <row r="61" spans="1:14" outlineLevel="2" x14ac:dyDescent="0.25">
      <c r="A61" s="36" t="s">
        <v>420</v>
      </c>
      <c r="B61" s="7">
        <v>25279</v>
      </c>
      <c r="C61" s="4" t="s">
        <v>78</v>
      </c>
      <c r="D61" s="5">
        <v>820</v>
      </c>
      <c r="E61" s="5">
        <v>1140</v>
      </c>
      <c r="F61" s="5">
        <v>1360</v>
      </c>
      <c r="G61" s="5">
        <v>2350</v>
      </c>
      <c r="H61" s="71">
        <v>5670</v>
      </c>
      <c r="I61" s="5">
        <v>2150</v>
      </c>
      <c r="J61" s="5">
        <v>1972</v>
      </c>
      <c r="K61" s="5">
        <v>1680</v>
      </c>
      <c r="L61" s="5">
        <v>1245</v>
      </c>
      <c r="M61" s="71">
        <v>7047</v>
      </c>
      <c r="N61" s="1009">
        <v>12717</v>
      </c>
    </row>
    <row r="62" spans="1:14" outlineLevel="2" x14ac:dyDescent="0.25">
      <c r="A62" s="36" t="s">
        <v>420</v>
      </c>
      <c r="B62" s="7">
        <v>25281</v>
      </c>
      <c r="C62" s="4" t="s">
        <v>77</v>
      </c>
      <c r="D62" s="5">
        <v>245</v>
      </c>
      <c r="E62" s="5">
        <v>225</v>
      </c>
      <c r="F62" s="5">
        <v>954</v>
      </c>
      <c r="G62" s="5">
        <v>1156</v>
      </c>
      <c r="H62" s="71">
        <v>2580</v>
      </c>
      <c r="I62" s="5">
        <v>220</v>
      </c>
      <c r="J62" s="5">
        <v>214</v>
      </c>
      <c r="K62" s="5">
        <v>1125</v>
      </c>
      <c r="L62" s="5">
        <v>284</v>
      </c>
      <c r="M62" s="71">
        <v>1843</v>
      </c>
      <c r="N62" s="1009">
        <v>4423</v>
      </c>
    </row>
    <row r="63" spans="1:14" outlineLevel="2" x14ac:dyDescent="0.25">
      <c r="A63" s="36" t="s">
        <v>420</v>
      </c>
      <c r="B63" s="7">
        <v>25335</v>
      </c>
      <c r="C63" s="4" t="s">
        <v>81</v>
      </c>
      <c r="D63" s="5">
        <v>340</v>
      </c>
      <c r="E63" s="5">
        <v>300</v>
      </c>
      <c r="F63" s="5">
        <v>360</v>
      </c>
      <c r="G63" s="5">
        <v>1010</v>
      </c>
      <c r="H63" s="71">
        <v>2010</v>
      </c>
      <c r="I63" s="5">
        <v>360</v>
      </c>
      <c r="J63" s="5">
        <v>320</v>
      </c>
      <c r="K63" s="5">
        <v>280</v>
      </c>
      <c r="L63" s="5">
        <v>60</v>
      </c>
      <c r="M63" s="71">
        <v>1020</v>
      </c>
      <c r="N63" s="1009">
        <v>3030</v>
      </c>
    </row>
    <row r="64" spans="1:14" outlineLevel="2" x14ac:dyDescent="0.25">
      <c r="A64" s="36" t="s">
        <v>420</v>
      </c>
      <c r="B64" s="7">
        <v>25339</v>
      </c>
      <c r="C64" s="4" t="s">
        <v>80</v>
      </c>
      <c r="D64" s="5">
        <v>534</v>
      </c>
      <c r="E64" s="5">
        <v>497</v>
      </c>
      <c r="F64" s="5">
        <v>697</v>
      </c>
      <c r="G64" s="5">
        <v>530</v>
      </c>
      <c r="H64" s="71">
        <v>2258</v>
      </c>
      <c r="I64" s="5">
        <v>595</v>
      </c>
      <c r="J64" s="5">
        <v>647</v>
      </c>
      <c r="K64" s="5">
        <v>467</v>
      </c>
      <c r="L64" s="5">
        <v>350</v>
      </c>
      <c r="M64" s="71">
        <v>2059</v>
      </c>
      <c r="N64" s="1009">
        <v>4317</v>
      </c>
    </row>
    <row r="65" spans="1:14" outlineLevel="2" x14ac:dyDescent="0.25">
      <c r="A65" s="36" t="s">
        <v>420</v>
      </c>
      <c r="B65" s="7">
        <v>25594</v>
      </c>
      <c r="C65" s="4" t="s">
        <v>16</v>
      </c>
      <c r="D65" s="5">
        <v>281</v>
      </c>
      <c r="E65" s="5">
        <v>294</v>
      </c>
      <c r="F65" s="5">
        <v>384</v>
      </c>
      <c r="G65" s="5">
        <v>1128</v>
      </c>
      <c r="H65" s="71">
        <v>2087</v>
      </c>
      <c r="I65" s="5">
        <v>339</v>
      </c>
      <c r="J65" s="5">
        <v>543</v>
      </c>
      <c r="K65" s="5">
        <v>835</v>
      </c>
      <c r="L65" s="5">
        <v>89</v>
      </c>
      <c r="M65" s="71">
        <v>1806</v>
      </c>
      <c r="N65" s="1009">
        <v>3893</v>
      </c>
    </row>
    <row r="66" spans="1:14" outlineLevel="2" x14ac:dyDescent="0.25">
      <c r="A66" s="36" t="s">
        <v>420</v>
      </c>
      <c r="B66" s="7">
        <v>25841</v>
      </c>
      <c r="C66" s="4" t="s">
        <v>15</v>
      </c>
      <c r="D66" s="5">
        <v>525</v>
      </c>
      <c r="E66" s="5">
        <v>749</v>
      </c>
      <c r="F66" s="5">
        <v>406</v>
      </c>
      <c r="G66" s="5">
        <v>1661</v>
      </c>
      <c r="H66" s="71">
        <v>3341</v>
      </c>
      <c r="I66" s="5">
        <v>613</v>
      </c>
      <c r="J66" s="5">
        <v>705</v>
      </c>
      <c r="K66" s="5">
        <v>245</v>
      </c>
      <c r="L66" s="5">
        <v>25</v>
      </c>
      <c r="M66" s="71">
        <v>1588</v>
      </c>
      <c r="N66" s="1009">
        <v>4929</v>
      </c>
    </row>
    <row r="67" spans="1:14" outlineLevel="2" x14ac:dyDescent="0.25">
      <c r="A67" s="36" t="s">
        <v>420</v>
      </c>
      <c r="B67" s="7">
        <v>25845</v>
      </c>
      <c r="C67" s="4" t="s">
        <v>79</v>
      </c>
      <c r="D67" s="5">
        <v>702</v>
      </c>
      <c r="E67" s="5">
        <v>698</v>
      </c>
      <c r="F67" s="5">
        <v>975</v>
      </c>
      <c r="G67" s="5">
        <v>1297</v>
      </c>
      <c r="H67" s="71">
        <v>3672</v>
      </c>
      <c r="I67" s="5">
        <v>576</v>
      </c>
      <c r="J67" s="5">
        <v>1150</v>
      </c>
      <c r="K67" s="5">
        <v>987</v>
      </c>
      <c r="L67" s="5">
        <v>100</v>
      </c>
      <c r="M67" s="71">
        <v>2813</v>
      </c>
      <c r="N67" s="1009">
        <v>6485</v>
      </c>
    </row>
    <row r="68" spans="1:14" outlineLevel="1" x14ac:dyDescent="0.25">
      <c r="A68" s="817" t="s">
        <v>544</v>
      </c>
      <c r="B68" s="7"/>
      <c r="C68" s="4"/>
      <c r="D68" s="5">
        <f t="shared" ref="D68:N68" si="7">SUBTOTAL(9,D58:D67)</f>
        <v>7249</v>
      </c>
      <c r="E68" s="5">
        <f t="shared" si="7"/>
        <v>8908</v>
      </c>
      <c r="F68" s="5">
        <f t="shared" si="7"/>
        <v>9394</v>
      </c>
      <c r="G68" s="5">
        <f t="shared" si="7"/>
        <v>15675</v>
      </c>
      <c r="H68" s="71">
        <f t="shared" si="7"/>
        <v>41226</v>
      </c>
      <c r="I68" s="5">
        <f t="shared" si="7"/>
        <v>8762</v>
      </c>
      <c r="J68" s="5">
        <f t="shared" si="7"/>
        <v>7792</v>
      </c>
      <c r="K68" s="5">
        <f t="shared" si="7"/>
        <v>8444</v>
      </c>
      <c r="L68" s="5">
        <f t="shared" si="7"/>
        <v>2890</v>
      </c>
      <c r="M68" s="71">
        <f t="shared" si="7"/>
        <v>27888</v>
      </c>
      <c r="N68" s="1009">
        <f t="shared" si="7"/>
        <v>69114</v>
      </c>
    </row>
    <row r="69" spans="1:14" outlineLevel="2" x14ac:dyDescent="0.25">
      <c r="A69" s="36" t="s">
        <v>422</v>
      </c>
      <c r="B69" s="7">
        <v>25258</v>
      </c>
      <c r="C69" s="4" t="s">
        <v>76</v>
      </c>
      <c r="D69" s="5">
        <v>520</v>
      </c>
      <c r="E69" s="5">
        <v>1200</v>
      </c>
      <c r="F69" s="5">
        <v>1680</v>
      </c>
      <c r="G69" s="5">
        <v>420</v>
      </c>
      <c r="H69" s="71">
        <v>3820</v>
      </c>
      <c r="I69" s="5">
        <v>480</v>
      </c>
      <c r="J69" s="5">
        <v>1315</v>
      </c>
      <c r="K69" s="5">
        <v>1890</v>
      </c>
      <c r="L69" s="5">
        <v>350</v>
      </c>
      <c r="M69" s="71">
        <v>4035</v>
      </c>
      <c r="N69" s="1009">
        <v>7855</v>
      </c>
    </row>
    <row r="70" spans="1:14" outlineLevel="2" x14ac:dyDescent="0.25">
      <c r="A70" s="36" t="s">
        <v>422</v>
      </c>
      <c r="B70" s="7">
        <v>25394</v>
      </c>
      <c r="C70" s="4" t="s">
        <v>75</v>
      </c>
      <c r="D70" s="5">
        <v>910</v>
      </c>
      <c r="E70" s="5">
        <v>1200</v>
      </c>
      <c r="F70" s="5">
        <v>1200</v>
      </c>
      <c r="G70" s="5">
        <v>500</v>
      </c>
      <c r="H70" s="71">
        <v>3810</v>
      </c>
      <c r="I70" s="5">
        <v>930</v>
      </c>
      <c r="J70" s="5">
        <v>950</v>
      </c>
      <c r="K70" s="5">
        <v>1700</v>
      </c>
      <c r="L70" s="5">
        <v>1400</v>
      </c>
      <c r="M70" s="71">
        <v>4980</v>
      </c>
      <c r="N70" s="1009">
        <v>8790</v>
      </c>
    </row>
    <row r="71" spans="1:14" outlineLevel="2" x14ac:dyDescent="0.25">
      <c r="A71" s="36" t="s">
        <v>422</v>
      </c>
      <c r="B71" s="7">
        <v>25513</v>
      </c>
      <c r="C71" s="4" t="s">
        <v>74</v>
      </c>
      <c r="D71" s="5">
        <v>4190</v>
      </c>
      <c r="E71" s="5">
        <v>1250</v>
      </c>
      <c r="F71" s="5">
        <v>4380</v>
      </c>
      <c r="G71" s="5">
        <v>3900</v>
      </c>
      <c r="H71" s="71">
        <v>13720</v>
      </c>
      <c r="I71" s="5">
        <v>4280</v>
      </c>
      <c r="J71" s="5">
        <v>5100</v>
      </c>
      <c r="K71" s="5">
        <v>1900</v>
      </c>
      <c r="L71" s="5">
        <v>370</v>
      </c>
      <c r="M71" s="71">
        <v>11650</v>
      </c>
      <c r="N71" s="1009">
        <v>25370</v>
      </c>
    </row>
    <row r="72" spans="1:14" outlineLevel="2" x14ac:dyDescent="0.25">
      <c r="A72" s="36" t="s">
        <v>422</v>
      </c>
      <c r="B72" s="7">
        <v>25518</v>
      </c>
      <c r="C72" s="4" t="s">
        <v>73</v>
      </c>
      <c r="D72" s="5">
        <v>537</v>
      </c>
      <c r="E72" s="5">
        <v>528</v>
      </c>
      <c r="F72" s="5">
        <v>485</v>
      </c>
      <c r="G72" s="5">
        <v>1280</v>
      </c>
      <c r="H72" s="71">
        <v>2830</v>
      </c>
      <c r="I72" s="5">
        <v>557</v>
      </c>
      <c r="J72" s="5">
        <v>758</v>
      </c>
      <c r="K72" s="5">
        <v>650</v>
      </c>
      <c r="L72" s="5">
        <v>101</v>
      </c>
      <c r="M72" s="71">
        <v>2066</v>
      </c>
      <c r="N72" s="1009">
        <v>4896</v>
      </c>
    </row>
    <row r="73" spans="1:14" outlineLevel="2" x14ac:dyDescent="0.25">
      <c r="A73" s="36" t="s">
        <v>422</v>
      </c>
      <c r="B73" s="7">
        <v>25653</v>
      </c>
      <c r="C73" s="4" t="s">
        <v>72</v>
      </c>
      <c r="D73" s="5">
        <v>624</v>
      </c>
      <c r="E73" s="5">
        <v>1426</v>
      </c>
      <c r="F73" s="5">
        <v>2836</v>
      </c>
      <c r="G73" s="5">
        <v>1290</v>
      </c>
      <c r="H73" s="71">
        <v>6176</v>
      </c>
      <c r="I73" s="5">
        <v>856</v>
      </c>
      <c r="J73" s="5">
        <v>1256</v>
      </c>
      <c r="K73" s="5">
        <v>2102</v>
      </c>
      <c r="L73" s="5">
        <v>560</v>
      </c>
      <c r="M73" s="71">
        <v>4774</v>
      </c>
      <c r="N73" s="1009">
        <v>10950</v>
      </c>
    </row>
    <row r="74" spans="1:14" outlineLevel="2" x14ac:dyDescent="0.25">
      <c r="A74" s="36" t="s">
        <v>422</v>
      </c>
      <c r="B74" s="7">
        <v>25823</v>
      </c>
      <c r="C74" s="4" t="s">
        <v>71</v>
      </c>
      <c r="D74" s="5">
        <v>750</v>
      </c>
      <c r="E74" s="5">
        <v>510</v>
      </c>
      <c r="F74" s="5">
        <v>880</v>
      </c>
      <c r="G74" s="5">
        <v>1700</v>
      </c>
      <c r="H74" s="71">
        <v>3840</v>
      </c>
      <c r="I74" s="5">
        <v>560</v>
      </c>
      <c r="J74" s="5">
        <v>870</v>
      </c>
      <c r="K74" s="5">
        <v>980</v>
      </c>
      <c r="L74" s="5">
        <v>750</v>
      </c>
      <c r="M74" s="71">
        <v>3160</v>
      </c>
      <c r="N74" s="1009">
        <v>7000</v>
      </c>
    </row>
    <row r="75" spans="1:14" outlineLevel="2" x14ac:dyDescent="0.25">
      <c r="A75" s="36" t="s">
        <v>422</v>
      </c>
      <c r="B75" s="7">
        <v>25871</v>
      </c>
      <c r="C75" s="4" t="s">
        <v>70</v>
      </c>
      <c r="D75" s="5">
        <v>410</v>
      </c>
      <c r="E75" s="5">
        <v>430</v>
      </c>
      <c r="F75" s="5">
        <v>410</v>
      </c>
      <c r="G75" s="5">
        <v>430</v>
      </c>
      <c r="H75" s="71">
        <v>1680</v>
      </c>
      <c r="I75" s="5">
        <v>450</v>
      </c>
      <c r="J75" s="5">
        <v>380</v>
      </c>
      <c r="K75" s="5">
        <v>450</v>
      </c>
      <c r="L75" s="5">
        <v>360</v>
      </c>
      <c r="M75" s="71">
        <v>1640</v>
      </c>
      <c r="N75" s="1009">
        <v>3320</v>
      </c>
    </row>
    <row r="76" spans="1:14" outlineLevel="2" x14ac:dyDescent="0.25">
      <c r="A76" s="36" t="s">
        <v>422</v>
      </c>
      <c r="B76" s="7">
        <v>25885</v>
      </c>
      <c r="C76" s="4" t="s">
        <v>14</v>
      </c>
      <c r="D76" s="5">
        <v>7929</v>
      </c>
      <c r="E76" s="5">
        <v>10470</v>
      </c>
      <c r="F76" s="5">
        <v>8894</v>
      </c>
      <c r="G76" s="5">
        <v>19927</v>
      </c>
      <c r="H76" s="71">
        <v>47220</v>
      </c>
      <c r="I76" s="5">
        <v>6802</v>
      </c>
      <c r="J76" s="5">
        <v>9844</v>
      </c>
      <c r="K76" s="5">
        <v>5655</v>
      </c>
      <c r="L76" s="5">
        <v>2036</v>
      </c>
      <c r="M76" s="71">
        <v>24337</v>
      </c>
      <c r="N76" s="1009">
        <v>71557</v>
      </c>
    </row>
    <row r="77" spans="1:14" outlineLevel="1" x14ac:dyDescent="0.25">
      <c r="A77" s="817" t="s">
        <v>545</v>
      </c>
      <c r="B77" s="7"/>
      <c r="C77" s="4"/>
      <c r="D77" s="5">
        <f t="shared" ref="D77:N77" si="8">SUBTOTAL(9,D69:D76)</f>
        <v>15870</v>
      </c>
      <c r="E77" s="5">
        <f t="shared" si="8"/>
        <v>17014</v>
      </c>
      <c r="F77" s="5">
        <f t="shared" si="8"/>
        <v>20765</v>
      </c>
      <c r="G77" s="5">
        <f t="shared" si="8"/>
        <v>29447</v>
      </c>
      <c r="H77" s="71">
        <f t="shared" si="8"/>
        <v>83096</v>
      </c>
      <c r="I77" s="5">
        <f t="shared" si="8"/>
        <v>14915</v>
      </c>
      <c r="J77" s="5">
        <f t="shared" si="8"/>
        <v>20473</v>
      </c>
      <c r="K77" s="5">
        <f t="shared" si="8"/>
        <v>15327</v>
      </c>
      <c r="L77" s="5">
        <f t="shared" si="8"/>
        <v>5927</v>
      </c>
      <c r="M77" s="71">
        <f t="shared" si="8"/>
        <v>56642</v>
      </c>
      <c r="N77" s="1009">
        <f t="shared" si="8"/>
        <v>139738</v>
      </c>
    </row>
    <row r="78" spans="1:14" outlineLevel="2" x14ac:dyDescent="0.25">
      <c r="A78" s="36" t="s">
        <v>418</v>
      </c>
      <c r="B78" s="7">
        <v>25126</v>
      </c>
      <c r="C78" s="4" t="s">
        <v>60</v>
      </c>
      <c r="D78" s="5">
        <v>660</v>
      </c>
      <c r="E78" s="5">
        <v>706</v>
      </c>
      <c r="F78" s="5">
        <v>423</v>
      </c>
      <c r="G78" s="5">
        <v>1567</v>
      </c>
      <c r="H78" s="71">
        <v>3356</v>
      </c>
      <c r="I78" s="5">
        <v>254</v>
      </c>
      <c r="J78" s="5">
        <v>424</v>
      </c>
      <c r="K78" s="5">
        <v>148</v>
      </c>
      <c r="L78" s="5">
        <v>14</v>
      </c>
      <c r="M78" s="71">
        <v>840</v>
      </c>
      <c r="N78" s="1009">
        <v>4196</v>
      </c>
    </row>
    <row r="79" spans="1:14" outlineLevel="2" x14ac:dyDescent="0.25">
      <c r="A79" s="36" t="s">
        <v>418</v>
      </c>
      <c r="B79" s="7">
        <v>25175</v>
      </c>
      <c r="C79" s="4" t="s">
        <v>61</v>
      </c>
      <c r="D79" s="5">
        <v>984</v>
      </c>
      <c r="E79" s="5">
        <v>1123</v>
      </c>
      <c r="F79" s="5">
        <v>642</v>
      </c>
      <c r="G79" s="5">
        <v>1665</v>
      </c>
      <c r="H79" s="71">
        <v>4414</v>
      </c>
      <c r="I79" s="5">
        <v>381</v>
      </c>
      <c r="J79" s="5">
        <v>714</v>
      </c>
      <c r="K79" s="5">
        <v>202</v>
      </c>
      <c r="L79" s="5">
        <v>54</v>
      </c>
      <c r="M79" s="71">
        <v>1351</v>
      </c>
      <c r="N79" s="1009">
        <v>5765</v>
      </c>
    </row>
    <row r="80" spans="1:14" outlineLevel="2" x14ac:dyDescent="0.25">
      <c r="A80" s="36" t="s">
        <v>418</v>
      </c>
      <c r="B80" s="7">
        <v>25200</v>
      </c>
      <c r="C80" s="4" t="s">
        <v>62</v>
      </c>
      <c r="D80" s="5">
        <v>1738</v>
      </c>
      <c r="E80" s="5">
        <v>2137</v>
      </c>
      <c r="F80" s="5">
        <v>1123</v>
      </c>
      <c r="G80" s="5">
        <v>6510</v>
      </c>
      <c r="H80" s="71">
        <v>11508</v>
      </c>
      <c r="I80" s="5">
        <v>415</v>
      </c>
      <c r="J80" s="5">
        <v>782</v>
      </c>
      <c r="K80" s="5">
        <v>400</v>
      </c>
      <c r="L80" s="5">
        <v>76</v>
      </c>
      <c r="M80" s="71">
        <v>1673</v>
      </c>
      <c r="N80" s="1009">
        <v>13181</v>
      </c>
    </row>
    <row r="81" spans="1:14" outlineLevel="2" x14ac:dyDescent="0.25">
      <c r="A81" s="36" t="s">
        <v>418</v>
      </c>
      <c r="B81" s="7">
        <v>25214</v>
      </c>
      <c r="C81" s="4" t="s">
        <v>63</v>
      </c>
      <c r="D81" s="5">
        <v>250</v>
      </c>
      <c r="E81" s="5">
        <v>410</v>
      </c>
      <c r="F81" s="5">
        <v>450</v>
      </c>
      <c r="G81" s="5">
        <v>2450</v>
      </c>
      <c r="H81" s="71">
        <v>3560</v>
      </c>
      <c r="I81" s="5">
        <v>60</v>
      </c>
      <c r="J81" s="5">
        <v>210</v>
      </c>
      <c r="K81" s="5">
        <v>70</v>
      </c>
      <c r="L81" s="5">
        <v>40</v>
      </c>
      <c r="M81" s="71">
        <v>380</v>
      </c>
      <c r="N81" s="1009">
        <v>3940</v>
      </c>
    </row>
    <row r="82" spans="1:14" outlineLevel="2" x14ac:dyDescent="0.25">
      <c r="A82" s="36" t="s">
        <v>418</v>
      </c>
      <c r="B82" s="7">
        <v>25295</v>
      </c>
      <c r="C82" s="4" t="s">
        <v>64</v>
      </c>
      <c r="D82" s="5">
        <v>985</v>
      </c>
      <c r="E82" s="5">
        <v>1300</v>
      </c>
      <c r="F82" s="5">
        <v>1400</v>
      </c>
      <c r="G82" s="5">
        <v>1500</v>
      </c>
      <c r="H82" s="71">
        <v>5185</v>
      </c>
      <c r="I82" s="5">
        <v>876</v>
      </c>
      <c r="J82" s="5">
        <v>250</v>
      </c>
      <c r="K82" s="5">
        <v>976</v>
      </c>
      <c r="L82" s="5">
        <v>768</v>
      </c>
      <c r="M82" s="71">
        <v>2870</v>
      </c>
      <c r="N82" s="1009">
        <v>8055</v>
      </c>
    </row>
    <row r="83" spans="1:14" outlineLevel="2" x14ac:dyDescent="0.25">
      <c r="A83" s="36" t="s">
        <v>418</v>
      </c>
      <c r="B83" s="7">
        <v>25486</v>
      </c>
      <c r="C83" s="4" t="s">
        <v>65</v>
      </c>
      <c r="D83" s="5">
        <v>1999</v>
      </c>
      <c r="E83" s="5">
        <v>1549</v>
      </c>
      <c r="F83" s="5">
        <v>1625</v>
      </c>
      <c r="G83" s="5">
        <v>7603</v>
      </c>
      <c r="H83" s="71">
        <v>12776</v>
      </c>
      <c r="I83" s="5">
        <v>415</v>
      </c>
      <c r="J83" s="5">
        <v>457</v>
      </c>
      <c r="K83" s="5">
        <v>310</v>
      </c>
      <c r="L83" s="5">
        <v>204</v>
      </c>
      <c r="M83" s="71">
        <v>1386</v>
      </c>
      <c r="N83" s="1009">
        <v>14162</v>
      </c>
    </row>
    <row r="84" spans="1:14" outlineLevel="2" x14ac:dyDescent="0.25">
      <c r="A84" s="36" t="s">
        <v>418</v>
      </c>
      <c r="B84" s="7">
        <v>25758</v>
      </c>
      <c r="C84" s="4" t="s">
        <v>66</v>
      </c>
      <c r="D84" s="5">
        <v>1982</v>
      </c>
      <c r="E84" s="5">
        <v>2357</v>
      </c>
      <c r="F84" s="5">
        <v>1564</v>
      </c>
      <c r="G84" s="5">
        <v>6759</v>
      </c>
      <c r="H84" s="71">
        <v>12662</v>
      </c>
      <c r="I84" s="5">
        <v>416</v>
      </c>
      <c r="J84" s="5">
        <v>740</v>
      </c>
      <c r="K84" s="5">
        <v>294</v>
      </c>
      <c r="L84" s="5">
        <v>34</v>
      </c>
      <c r="M84" s="71">
        <v>1484</v>
      </c>
      <c r="N84" s="1009">
        <v>14146</v>
      </c>
    </row>
    <row r="85" spans="1:14" outlineLevel="2" x14ac:dyDescent="0.25">
      <c r="A85" s="36" t="s">
        <v>418</v>
      </c>
      <c r="B85" s="7">
        <v>25785</v>
      </c>
      <c r="C85" s="4" t="s">
        <v>67</v>
      </c>
      <c r="D85" s="5">
        <v>1615</v>
      </c>
      <c r="E85" s="5">
        <v>1439</v>
      </c>
      <c r="F85" s="5">
        <v>1331</v>
      </c>
      <c r="G85" s="5">
        <v>3192</v>
      </c>
      <c r="H85" s="71">
        <v>7577</v>
      </c>
      <c r="I85" s="5">
        <v>815</v>
      </c>
      <c r="J85" s="5">
        <v>882</v>
      </c>
      <c r="K85" s="5">
        <v>318</v>
      </c>
      <c r="L85" s="5">
        <v>34</v>
      </c>
      <c r="M85" s="71">
        <v>2049</v>
      </c>
      <c r="N85" s="1009">
        <v>9626</v>
      </c>
    </row>
    <row r="86" spans="1:14" outlineLevel="2" x14ac:dyDescent="0.25">
      <c r="A86" s="36" t="s">
        <v>418</v>
      </c>
      <c r="B86" s="7">
        <v>25799</v>
      </c>
      <c r="C86" s="4" t="s">
        <v>68</v>
      </c>
      <c r="D86" s="5">
        <v>3708</v>
      </c>
      <c r="E86" s="5">
        <v>2567</v>
      </c>
      <c r="F86" s="5">
        <v>3090</v>
      </c>
      <c r="G86" s="5">
        <v>7888</v>
      </c>
      <c r="H86" s="71">
        <v>17253</v>
      </c>
      <c r="I86" s="5">
        <v>810</v>
      </c>
      <c r="J86" s="5">
        <v>841</v>
      </c>
      <c r="K86" s="5">
        <v>429</v>
      </c>
      <c r="L86" s="5">
        <v>85</v>
      </c>
      <c r="M86" s="71">
        <v>2165</v>
      </c>
      <c r="N86" s="1009">
        <v>19418</v>
      </c>
    </row>
    <row r="87" spans="1:14" outlineLevel="2" x14ac:dyDescent="0.25">
      <c r="A87" s="36" t="s">
        <v>418</v>
      </c>
      <c r="B87" s="7">
        <v>25817</v>
      </c>
      <c r="C87" s="4" t="s">
        <v>13</v>
      </c>
      <c r="D87" s="5">
        <v>1416</v>
      </c>
      <c r="E87" s="5">
        <v>1040</v>
      </c>
      <c r="F87" s="5">
        <v>914</v>
      </c>
      <c r="G87" s="5">
        <v>4260</v>
      </c>
      <c r="H87" s="71">
        <v>7630</v>
      </c>
      <c r="I87" s="5">
        <v>343</v>
      </c>
      <c r="J87" s="5">
        <v>441</v>
      </c>
      <c r="K87" s="5">
        <v>188</v>
      </c>
      <c r="L87" s="5">
        <v>29</v>
      </c>
      <c r="M87" s="71">
        <v>1001</v>
      </c>
      <c r="N87" s="1009">
        <v>8631</v>
      </c>
    </row>
    <row r="88" spans="1:14" outlineLevel="2" x14ac:dyDescent="0.25">
      <c r="A88" s="36" t="s">
        <v>418</v>
      </c>
      <c r="B88" s="7">
        <v>25899</v>
      </c>
      <c r="C88" s="4" t="s">
        <v>69</v>
      </c>
      <c r="D88" s="5">
        <v>4315</v>
      </c>
      <c r="E88" s="5">
        <v>3042</v>
      </c>
      <c r="F88" s="5">
        <v>2445</v>
      </c>
      <c r="G88" s="5">
        <v>10285</v>
      </c>
      <c r="H88" s="71">
        <v>20087</v>
      </c>
      <c r="I88" s="5">
        <v>1046</v>
      </c>
      <c r="J88" s="5">
        <v>1510</v>
      </c>
      <c r="K88" s="5">
        <v>701</v>
      </c>
      <c r="L88" s="5">
        <v>147</v>
      </c>
      <c r="M88" s="71">
        <v>3404</v>
      </c>
      <c r="N88" s="1009">
        <v>23491</v>
      </c>
    </row>
    <row r="89" spans="1:14" outlineLevel="1" x14ac:dyDescent="0.25">
      <c r="A89" s="817" t="s">
        <v>546</v>
      </c>
      <c r="B89" s="7"/>
      <c r="C89" s="4"/>
      <c r="D89" s="5">
        <f t="shared" ref="D89:N89" si="9">SUBTOTAL(9,D78:D88)</f>
        <v>19652</v>
      </c>
      <c r="E89" s="5">
        <f t="shared" si="9"/>
        <v>17670</v>
      </c>
      <c r="F89" s="5">
        <f t="shared" si="9"/>
        <v>15007</v>
      </c>
      <c r="G89" s="5">
        <f t="shared" si="9"/>
        <v>53679</v>
      </c>
      <c r="H89" s="71">
        <f t="shared" si="9"/>
        <v>106008</v>
      </c>
      <c r="I89" s="5">
        <f t="shared" si="9"/>
        <v>5831</v>
      </c>
      <c r="J89" s="5">
        <f t="shared" si="9"/>
        <v>7251</v>
      </c>
      <c r="K89" s="5">
        <f t="shared" si="9"/>
        <v>4036</v>
      </c>
      <c r="L89" s="5">
        <f t="shared" si="9"/>
        <v>1485</v>
      </c>
      <c r="M89" s="71">
        <f t="shared" si="9"/>
        <v>18603</v>
      </c>
      <c r="N89" s="1009">
        <f t="shared" si="9"/>
        <v>124611</v>
      </c>
    </row>
    <row r="90" spans="1:14" outlineLevel="2" x14ac:dyDescent="0.25">
      <c r="A90" s="36" t="s">
        <v>417</v>
      </c>
      <c r="B90" s="7">
        <v>25099</v>
      </c>
      <c r="C90" s="4" t="s">
        <v>59</v>
      </c>
      <c r="D90" s="5">
        <v>957</v>
      </c>
      <c r="E90" s="5">
        <v>645</v>
      </c>
      <c r="F90" s="5">
        <v>1021</v>
      </c>
      <c r="G90" s="5">
        <v>2270</v>
      </c>
      <c r="H90" s="71">
        <v>4893</v>
      </c>
      <c r="I90" s="5">
        <v>503</v>
      </c>
      <c r="J90" s="5">
        <v>586</v>
      </c>
      <c r="K90" s="5">
        <v>463</v>
      </c>
      <c r="L90" s="5">
        <v>209</v>
      </c>
      <c r="M90" s="71">
        <v>1761</v>
      </c>
      <c r="N90" s="1009">
        <v>6654</v>
      </c>
    </row>
    <row r="91" spans="1:14" outlineLevel="2" x14ac:dyDescent="0.25">
      <c r="A91" s="36" t="s">
        <v>417</v>
      </c>
      <c r="B91" s="7">
        <v>25260</v>
      </c>
      <c r="C91" s="4" t="s">
        <v>58</v>
      </c>
      <c r="D91" s="5">
        <v>1861</v>
      </c>
      <c r="E91" s="5">
        <v>1505</v>
      </c>
      <c r="F91" s="5">
        <v>1706</v>
      </c>
      <c r="G91" s="5">
        <v>3973</v>
      </c>
      <c r="H91" s="71">
        <v>9045</v>
      </c>
      <c r="I91" s="5">
        <v>772</v>
      </c>
      <c r="J91" s="5">
        <v>973</v>
      </c>
      <c r="K91" s="5">
        <v>459</v>
      </c>
      <c r="L91" s="5">
        <v>81</v>
      </c>
      <c r="M91" s="71">
        <v>2285</v>
      </c>
      <c r="N91" s="1009">
        <v>11330</v>
      </c>
    </row>
    <row r="92" spans="1:14" outlineLevel="2" x14ac:dyDescent="0.25">
      <c r="A92" s="36" t="s">
        <v>417</v>
      </c>
      <c r="B92" s="7">
        <v>25269</v>
      </c>
      <c r="C92" s="4" t="s">
        <v>57</v>
      </c>
      <c r="D92" s="5">
        <v>2993</v>
      </c>
      <c r="E92" s="5">
        <v>2121</v>
      </c>
      <c r="F92" s="5">
        <v>2194</v>
      </c>
      <c r="G92" s="5">
        <v>7423</v>
      </c>
      <c r="H92" s="71">
        <v>14731</v>
      </c>
      <c r="I92" s="5">
        <v>1120</v>
      </c>
      <c r="J92" s="5">
        <v>1611</v>
      </c>
      <c r="K92" s="5">
        <v>630</v>
      </c>
      <c r="L92" s="5">
        <v>128</v>
      </c>
      <c r="M92" s="71">
        <v>3489</v>
      </c>
      <c r="N92" s="1009">
        <v>18220</v>
      </c>
    </row>
    <row r="93" spans="1:14" outlineLevel="2" x14ac:dyDescent="0.25">
      <c r="A93" s="36" t="s">
        <v>417</v>
      </c>
      <c r="B93" s="7">
        <v>25286</v>
      </c>
      <c r="C93" s="4" t="s">
        <v>56</v>
      </c>
      <c r="D93" s="5">
        <v>1125</v>
      </c>
      <c r="E93" s="5">
        <v>1087</v>
      </c>
      <c r="F93" s="5">
        <v>2100</v>
      </c>
      <c r="G93" s="5">
        <v>4089</v>
      </c>
      <c r="H93" s="71">
        <v>8401</v>
      </c>
      <c r="I93" s="5">
        <v>456</v>
      </c>
      <c r="J93" s="5">
        <v>670</v>
      </c>
      <c r="K93" s="5">
        <v>358</v>
      </c>
      <c r="L93" s="5">
        <v>57</v>
      </c>
      <c r="M93" s="71">
        <v>1541</v>
      </c>
      <c r="N93" s="1009">
        <v>9942</v>
      </c>
    </row>
    <row r="94" spans="1:14" outlineLevel="2" x14ac:dyDescent="0.25">
      <c r="A94" s="36" t="s">
        <v>417</v>
      </c>
      <c r="B94" s="7">
        <v>25430</v>
      </c>
      <c r="C94" s="4" t="s">
        <v>55</v>
      </c>
      <c r="D94" s="5">
        <v>2508</v>
      </c>
      <c r="E94" s="5">
        <v>1716</v>
      </c>
      <c r="F94" s="5">
        <v>1934</v>
      </c>
      <c r="G94" s="5">
        <v>6244</v>
      </c>
      <c r="H94" s="71">
        <v>12402</v>
      </c>
      <c r="I94" s="5">
        <v>955</v>
      </c>
      <c r="J94" s="5">
        <v>1619</v>
      </c>
      <c r="K94" s="5">
        <v>392</v>
      </c>
      <c r="L94" s="5">
        <v>24</v>
      </c>
      <c r="M94" s="71">
        <v>2990</v>
      </c>
      <c r="N94" s="1009">
        <v>15392</v>
      </c>
    </row>
    <row r="95" spans="1:14" outlineLevel="2" x14ac:dyDescent="0.25">
      <c r="A95" s="36" t="s">
        <v>417</v>
      </c>
      <c r="B95" s="7">
        <v>25473</v>
      </c>
      <c r="C95" s="4" t="s">
        <v>54</v>
      </c>
      <c r="D95" s="5">
        <v>1050</v>
      </c>
      <c r="E95" s="5">
        <v>1050</v>
      </c>
      <c r="F95" s="5">
        <v>895</v>
      </c>
      <c r="G95" s="5">
        <v>3330</v>
      </c>
      <c r="H95" s="71">
        <v>6325</v>
      </c>
      <c r="I95" s="5">
        <v>230</v>
      </c>
      <c r="J95" s="5">
        <v>460</v>
      </c>
      <c r="K95" s="5">
        <v>195</v>
      </c>
      <c r="L95" s="5">
        <v>40</v>
      </c>
      <c r="M95" s="71">
        <v>925</v>
      </c>
      <c r="N95" s="1009">
        <v>7250</v>
      </c>
    </row>
    <row r="96" spans="1:14" outlineLevel="2" x14ac:dyDescent="0.25">
      <c r="A96" s="36" t="s">
        <v>417</v>
      </c>
      <c r="B96" s="7">
        <v>25769</v>
      </c>
      <c r="C96" s="4" t="s">
        <v>53</v>
      </c>
      <c r="D96" s="5">
        <v>2867</v>
      </c>
      <c r="E96" s="5">
        <v>2416</v>
      </c>
      <c r="F96" s="5">
        <v>2539</v>
      </c>
      <c r="G96" s="5">
        <v>6340</v>
      </c>
      <c r="H96" s="71">
        <v>14162</v>
      </c>
      <c r="I96" s="5">
        <v>1193</v>
      </c>
      <c r="J96" s="5">
        <v>1693</v>
      </c>
      <c r="K96" s="5">
        <v>980</v>
      </c>
      <c r="L96" s="5">
        <v>297</v>
      </c>
      <c r="M96" s="71">
        <v>4163</v>
      </c>
      <c r="N96" s="1009">
        <v>18325</v>
      </c>
    </row>
    <row r="97" spans="1:14" outlineLevel="2" x14ac:dyDescent="0.25">
      <c r="A97" s="36" t="s">
        <v>417</v>
      </c>
      <c r="B97" s="7">
        <v>25898</v>
      </c>
      <c r="C97" s="4" t="s">
        <v>52</v>
      </c>
      <c r="D97" s="5">
        <v>476</v>
      </c>
      <c r="E97" s="5">
        <v>454</v>
      </c>
      <c r="F97" s="5">
        <v>437</v>
      </c>
      <c r="G97" s="5">
        <v>981</v>
      </c>
      <c r="H97" s="71">
        <v>2348</v>
      </c>
      <c r="I97" s="5">
        <v>337</v>
      </c>
      <c r="J97" s="5">
        <v>409</v>
      </c>
      <c r="K97" s="5">
        <v>360</v>
      </c>
      <c r="L97" s="5">
        <v>119</v>
      </c>
      <c r="M97" s="71">
        <v>1225</v>
      </c>
      <c r="N97" s="1009">
        <v>3573</v>
      </c>
    </row>
    <row r="98" spans="1:14" outlineLevel="1" x14ac:dyDescent="0.25">
      <c r="A98" s="817" t="s">
        <v>547</v>
      </c>
      <c r="B98" s="7"/>
      <c r="C98" s="4"/>
      <c r="D98" s="5">
        <f t="shared" ref="D98:N98" si="10">SUBTOTAL(9,D90:D97)</f>
        <v>13837</v>
      </c>
      <c r="E98" s="5">
        <f t="shared" si="10"/>
        <v>10994</v>
      </c>
      <c r="F98" s="5">
        <f t="shared" si="10"/>
        <v>12826</v>
      </c>
      <c r="G98" s="5">
        <f t="shared" si="10"/>
        <v>34650</v>
      </c>
      <c r="H98" s="71">
        <f t="shared" si="10"/>
        <v>72307</v>
      </c>
      <c r="I98" s="5">
        <f t="shared" si="10"/>
        <v>5566</v>
      </c>
      <c r="J98" s="5">
        <f t="shared" si="10"/>
        <v>8021</v>
      </c>
      <c r="K98" s="5">
        <f t="shared" si="10"/>
        <v>3837</v>
      </c>
      <c r="L98" s="5">
        <f t="shared" si="10"/>
        <v>955</v>
      </c>
      <c r="M98" s="71">
        <f t="shared" si="10"/>
        <v>18379</v>
      </c>
      <c r="N98" s="1009">
        <f t="shared" si="10"/>
        <v>90686</v>
      </c>
    </row>
    <row r="99" spans="1:14" outlineLevel="2" x14ac:dyDescent="0.25">
      <c r="A99" s="36" t="s">
        <v>51</v>
      </c>
      <c r="B99" s="7">
        <v>25740</v>
      </c>
      <c r="C99" s="4" t="s">
        <v>22</v>
      </c>
      <c r="D99" s="5">
        <v>2400</v>
      </c>
      <c r="E99" s="5">
        <v>1470</v>
      </c>
      <c r="F99" s="5">
        <v>1520</v>
      </c>
      <c r="G99" s="5">
        <v>4680</v>
      </c>
      <c r="H99" s="71">
        <v>10070</v>
      </c>
      <c r="I99" s="5">
        <v>2000</v>
      </c>
      <c r="J99" s="5">
        <v>800</v>
      </c>
      <c r="K99" s="5">
        <v>530</v>
      </c>
      <c r="L99" s="5">
        <v>550</v>
      </c>
      <c r="M99" s="71">
        <v>3880</v>
      </c>
      <c r="N99" s="1009">
        <v>13950</v>
      </c>
    </row>
    <row r="100" spans="1:14" outlineLevel="2" x14ac:dyDescent="0.25">
      <c r="A100" s="36" t="s">
        <v>51</v>
      </c>
      <c r="B100" s="7">
        <v>25754</v>
      </c>
      <c r="C100" s="4" t="s">
        <v>51</v>
      </c>
      <c r="D100" s="5">
        <v>1715</v>
      </c>
      <c r="E100" s="5">
        <v>1198</v>
      </c>
      <c r="F100" s="5">
        <v>1390</v>
      </c>
      <c r="G100" s="5">
        <v>3468</v>
      </c>
      <c r="H100" s="71">
        <v>7771</v>
      </c>
      <c r="I100" s="5">
        <v>544</v>
      </c>
      <c r="J100" s="5">
        <v>1037</v>
      </c>
      <c r="K100" s="5">
        <v>355</v>
      </c>
      <c r="L100" s="5">
        <v>60</v>
      </c>
      <c r="M100" s="71">
        <v>1996</v>
      </c>
      <c r="N100" s="1009">
        <v>9767</v>
      </c>
    </row>
    <row r="101" spans="1:14" outlineLevel="1" x14ac:dyDescent="0.25">
      <c r="A101" s="817" t="s">
        <v>548</v>
      </c>
      <c r="B101" s="7"/>
      <c r="C101" s="4"/>
      <c r="D101" s="5">
        <f t="shared" ref="D101:N101" si="11">SUBTOTAL(9,D99:D100)</f>
        <v>4115</v>
      </c>
      <c r="E101" s="5">
        <f t="shared" si="11"/>
        <v>2668</v>
      </c>
      <c r="F101" s="5">
        <f t="shared" si="11"/>
        <v>2910</v>
      </c>
      <c r="G101" s="5">
        <f t="shared" si="11"/>
        <v>8148</v>
      </c>
      <c r="H101" s="71">
        <f t="shared" si="11"/>
        <v>17841</v>
      </c>
      <c r="I101" s="5">
        <f t="shared" si="11"/>
        <v>2544</v>
      </c>
      <c r="J101" s="5">
        <f t="shared" si="11"/>
        <v>1837</v>
      </c>
      <c r="K101" s="5">
        <f t="shared" si="11"/>
        <v>885</v>
      </c>
      <c r="L101" s="5">
        <f t="shared" si="11"/>
        <v>610</v>
      </c>
      <c r="M101" s="71">
        <f t="shared" si="11"/>
        <v>5876</v>
      </c>
      <c r="N101" s="1009">
        <f t="shared" si="11"/>
        <v>23717</v>
      </c>
    </row>
    <row r="102" spans="1:14" outlineLevel="2" x14ac:dyDescent="0.25">
      <c r="A102" s="36" t="s">
        <v>415</v>
      </c>
      <c r="B102" s="7">
        <v>25053</v>
      </c>
      <c r="C102" s="4" t="s">
        <v>50</v>
      </c>
      <c r="D102" s="5">
        <v>796</v>
      </c>
      <c r="E102" s="5">
        <v>1122</v>
      </c>
      <c r="F102" s="5">
        <v>968</v>
      </c>
      <c r="G102" s="5">
        <v>1881</v>
      </c>
      <c r="H102" s="71">
        <v>4767</v>
      </c>
      <c r="I102" s="5">
        <v>851</v>
      </c>
      <c r="J102" s="5">
        <v>1120</v>
      </c>
      <c r="K102" s="5">
        <v>928</v>
      </c>
      <c r="L102" s="5">
        <v>296</v>
      </c>
      <c r="M102" s="71">
        <v>3195</v>
      </c>
      <c r="N102" s="1009">
        <v>7962</v>
      </c>
    </row>
    <row r="103" spans="1:14" outlineLevel="2" x14ac:dyDescent="0.25">
      <c r="A103" s="36" t="s">
        <v>415</v>
      </c>
      <c r="B103" s="7">
        <v>25120</v>
      </c>
      <c r="C103" s="4" t="s">
        <v>49</v>
      </c>
      <c r="D103" s="5">
        <v>2043</v>
      </c>
      <c r="E103" s="5">
        <v>2018</v>
      </c>
      <c r="F103" s="5">
        <v>1521</v>
      </c>
      <c r="G103" s="5">
        <v>1540</v>
      </c>
      <c r="H103" s="71">
        <v>7122</v>
      </c>
      <c r="I103" s="5">
        <v>720</v>
      </c>
      <c r="J103" s="5">
        <v>812</v>
      </c>
      <c r="K103" s="5">
        <v>1166</v>
      </c>
      <c r="L103" s="5">
        <v>880</v>
      </c>
      <c r="M103" s="71">
        <v>3578</v>
      </c>
      <c r="N103" s="1009">
        <v>10700</v>
      </c>
    </row>
    <row r="104" spans="1:14" outlineLevel="2" x14ac:dyDescent="0.25">
      <c r="A104" s="36" t="s">
        <v>415</v>
      </c>
      <c r="B104" s="7">
        <v>25290</v>
      </c>
      <c r="C104" s="4" t="s">
        <v>48</v>
      </c>
      <c r="D104" s="5">
        <v>1053</v>
      </c>
      <c r="E104" s="5">
        <v>2128</v>
      </c>
      <c r="F104" s="5">
        <v>1803</v>
      </c>
      <c r="G104" s="5">
        <v>4773</v>
      </c>
      <c r="H104" s="71">
        <v>9757</v>
      </c>
      <c r="I104" s="5">
        <v>1643</v>
      </c>
      <c r="J104" s="5">
        <v>2530</v>
      </c>
      <c r="K104" s="5">
        <v>1619</v>
      </c>
      <c r="L104" s="5">
        <v>318</v>
      </c>
      <c r="M104" s="71">
        <v>6110</v>
      </c>
      <c r="N104" s="1009">
        <v>15867</v>
      </c>
    </row>
    <row r="105" spans="1:14" outlineLevel="2" x14ac:dyDescent="0.25">
      <c r="A105" s="36" t="s">
        <v>415</v>
      </c>
      <c r="B105" s="7">
        <v>25312</v>
      </c>
      <c r="C105" s="4" t="s">
        <v>47</v>
      </c>
      <c r="D105" s="5">
        <v>766</v>
      </c>
      <c r="E105" s="5">
        <v>1841</v>
      </c>
      <c r="F105" s="5">
        <v>2454</v>
      </c>
      <c r="G105" s="5">
        <v>1052</v>
      </c>
      <c r="H105" s="71">
        <v>6113</v>
      </c>
      <c r="I105" s="5">
        <v>457</v>
      </c>
      <c r="J105" s="5">
        <v>1139</v>
      </c>
      <c r="K105" s="5">
        <v>877</v>
      </c>
      <c r="L105" s="5">
        <v>35</v>
      </c>
      <c r="M105" s="71">
        <v>2508</v>
      </c>
      <c r="N105" s="1009">
        <v>8621</v>
      </c>
    </row>
    <row r="106" spans="1:14" outlineLevel="2" x14ac:dyDescent="0.25">
      <c r="A106" s="36" t="s">
        <v>415</v>
      </c>
      <c r="B106" s="7">
        <v>25524</v>
      </c>
      <c r="C106" s="4" t="s">
        <v>12</v>
      </c>
      <c r="D106" s="5">
        <v>415</v>
      </c>
      <c r="E106" s="5">
        <v>447</v>
      </c>
      <c r="F106" s="5">
        <v>427</v>
      </c>
      <c r="G106" s="5">
        <v>938</v>
      </c>
      <c r="H106" s="71">
        <v>2227</v>
      </c>
      <c r="I106" s="5">
        <v>324</v>
      </c>
      <c r="J106" s="5">
        <v>527</v>
      </c>
      <c r="K106" s="5">
        <v>337</v>
      </c>
      <c r="L106" s="5">
        <v>97</v>
      </c>
      <c r="M106" s="71">
        <v>1285</v>
      </c>
      <c r="N106" s="1009">
        <v>3512</v>
      </c>
    </row>
    <row r="107" spans="1:14" outlineLevel="2" x14ac:dyDescent="0.25">
      <c r="A107" s="36" t="s">
        <v>415</v>
      </c>
      <c r="B107" s="7">
        <v>25535</v>
      </c>
      <c r="C107" s="4" t="s">
        <v>46</v>
      </c>
      <c r="D107" s="5">
        <v>1918</v>
      </c>
      <c r="E107" s="5">
        <v>1332</v>
      </c>
      <c r="F107" s="5">
        <v>1043</v>
      </c>
      <c r="G107" s="5">
        <v>5316</v>
      </c>
      <c r="H107" s="71">
        <v>9609</v>
      </c>
      <c r="I107" s="5">
        <v>1771</v>
      </c>
      <c r="J107" s="5">
        <v>1939</v>
      </c>
      <c r="K107" s="5">
        <v>2048</v>
      </c>
      <c r="L107" s="5">
        <v>434</v>
      </c>
      <c r="M107" s="71">
        <v>6192</v>
      </c>
      <c r="N107" s="1009">
        <v>15801</v>
      </c>
    </row>
    <row r="108" spans="1:14" outlineLevel="2" x14ac:dyDescent="0.25">
      <c r="A108" s="36" t="s">
        <v>415</v>
      </c>
      <c r="B108" s="7">
        <v>25649</v>
      </c>
      <c r="C108" s="4" t="s">
        <v>45</v>
      </c>
      <c r="D108" s="5">
        <v>336</v>
      </c>
      <c r="E108" s="5">
        <v>883</v>
      </c>
      <c r="F108" s="5">
        <v>727</v>
      </c>
      <c r="G108" s="5">
        <v>984</v>
      </c>
      <c r="H108" s="71">
        <v>2930</v>
      </c>
      <c r="I108" s="5">
        <v>360</v>
      </c>
      <c r="J108" s="5">
        <v>1340</v>
      </c>
      <c r="K108" s="5">
        <v>1095</v>
      </c>
      <c r="L108" s="5">
        <v>453</v>
      </c>
      <c r="M108" s="71">
        <v>3248</v>
      </c>
      <c r="N108" s="1009">
        <v>6178</v>
      </c>
    </row>
    <row r="109" spans="1:14" outlineLevel="2" x14ac:dyDescent="0.25">
      <c r="A109" s="36" t="s">
        <v>415</v>
      </c>
      <c r="B109" s="7">
        <v>25743</v>
      </c>
      <c r="C109" s="4" t="s">
        <v>44</v>
      </c>
      <c r="D109" s="5">
        <v>1435</v>
      </c>
      <c r="E109" s="5">
        <v>1300</v>
      </c>
      <c r="F109" s="5">
        <v>1845</v>
      </c>
      <c r="G109" s="5">
        <v>2350</v>
      </c>
      <c r="H109" s="71">
        <v>6930</v>
      </c>
      <c r="I109" s="5">
        <v>1301</v>
      </c>
      <c r="J109" s="5">
        <v>957</v>
      </c>
      <c r="K109" s="5">
        <v>887</v>
      </c>
      <c r="L109" s="5">
        <v>413</v>
      </c>
      <c r="M109" s="71">
        <v>3558</v>
      </c>
      <c r="N109" s="1009">
        <v>10488</v>
      </c>
    </row>
    <row r="110" spans="1:14" outlineLevel="2" x14ac:dyDescent="0.25">
      <c r="A110" s="36" t="s">
        <v>415</v>
      </c>
      <c r="B110" s="7">
        <v>25805</v>
      </c>
      <c r="C110" s="4" t="s">
        <v>43</v>
      </c>
      <c r="D110" s="5">
        <v>408</v>
      </c>
      <c r="E110" s="5">
        <v>534</v>
      </c>
      <c r="F110" s="5">
        <v>638</v>
      </c>
      <c r="G110" s="5">
        <v>792</v>
      </c>
      <c r="H110" s="71">
        <v>2372</v>
      </c>
      <c r="I110" s="5">
        <v>373</v>
      </c>
      <c r="J110" s="5">
        <v>454</v>
      </c>
      <c r="K110" s="5">
        <v>550</v>
      </c>
      <c r="L110" s="5">
        <v>61</v>
      </c>
      <c r="M110" s="71">
        <v>1438</v>
      </c>
      <c r="N110" s="1009">
        <v>3810</v>
      </c>
    </row>
    <row r="111" spans="1:14" outlineLevel="2" x14ac:dyDescent="0.25">
      <c r="A111" s="36" t="s">
        <v>415</v>
      </c>
      <c r="B111" s="7">
        <v>25506</v>
      </c>
      <c r="C111" s="4" t="s">
        <v>42</v>
      </c>
      <c r="D111" s="5">
        <v>247</v>
      </c>
      <c r="E111" s="5">
        <v>160</v>
      </c>
      <c r="F111" s="5">
        <v>289</v>
      </c>
      <c r="G111" s="5">
        <v>262</v>
      </c>
      <c r="H111" s="71">
        <v>958</v>
      </c>
      <c r="I111" s="5">
        <v>302</v>
      </c>
      <c r="J111" s="5">
        <v>209</v>
      </c>
      <c r="K111" s="5">
        <v>358</v>
      </c>
      <c r="L111" s="5">
        <v>346</v>
      </c>
      <c r="M111" s="71">
        <v>1215</v>
      </c>
      <c r="N111" s="1009">
        <v>2173</v>
      </c>
    </row>
    <row r="112" spans="1:14" outlineLevel="1" x14ac:dyDescent="0.25">
      <c r="A112" s="817" t="s">
        <v>549</v>
      </c>
      <c r="B112" s="7"/>
      <c r="C112" s="4"/>
      <c r="D112" s="5">
        <f t="shared" ref="D112:N112" si="12">SUBTOTAL(9,D102:D111)</f>
        <v>9417</v>
      </c>
      <c r="E112" s="5">
        <f t="shared" si="12"/>
        <v>11765</v>
      </c>
      <c r="F112" s="5">
        <f t="shared" si="12"/>
        <v>11715</v>
      </c>
      <c r="G112" s="5">
        <f t="shared" si="12"/>
        <v>19888</v>
      </c>
      <c r="H112" s="71">
        <f t="shared" si="12"/>
        <v>52785</v>
      </c>
      <c r="I112" s="5">
        <f t="shared" si="12"/>
        <v>8102</v>
      </c>
      <c r="J112" s="5">
        <f t="shared" si="12"/>
        <v>11027</v>
      </c>
      <c r="K112" s="5">
        <f t="shared" si="12"/>
        <v>9865</v>
      </c>
      <c r="L112" s="5">
        <f t="shared" si="12"/>
        <v>3333</v>
      </c>
      <c r="M112" s="71">
        <f t="shared" si="12"/>
        <v>32327</v>
      </c>
      <c r="N112" s="1009">
        <f t="shared" si="12"/>
        <v>85112</v>
      </c>
    </row>
    <row r="113" spans="1:14" outlineLevel="2" x14ac:dyDescent="0.25">
      <c r="A113" s="36" t="s">
        <v>414</v>
      </c>
      <c r="B113" s="7">
        <v>25035</v>
      </c>
      <c r="C113" s="4" t="s">
        <v>41</v>
      </c>
      <c r="D113" s="5">
        <v>233</v>
      </c>
      <c r="E113" s="5">
        <v>435</v>
      </c>
      <c r="F113" s="5">
        <v>522</v>
      </c>
      <c r="G113" s="5">
        <v>705</v>
      </c>
      <c r="H113" s="71">
        <v>1895</v>
      </c>
      <c r="I113" s="5">
        <v>370</v>
      </c>
      <c r="J113" s="5">
        <v>990</v>
      </c>
      <c r="K113" s="5">
        <v>1117</v>
      </c>
      <c r="L113" s="5">
        <v>255</v>
      </c>
      <c r="M113" s="71">
        <v>2732</v>
      </c>
      <c r="N113" s="1009">
        <v>4627</v>
      </c>
    </row>
    <row r="114" spans="1:14" outlineLevel="2" x14ac:dyDescent="0.25">
      <c r="A114" s="36" t="s">
        <v>414</v>
      </c>
      <c r="B114" s="7">
        <v>25040</v>
      </c>
      <c r="C114" s="4" t="s">
        <v>40</v>
      </c>
      <c r="D114" s="5">
        <v>996</v>
      </c>
      <c r="E114" s="5">
        <v>1123</v>
      </c>
      <c r="F114" s="5">
        <v>1048</v>
      </c>
      <c r="G114" s="5">
        <v>2104</v>
      </c>
      <c r="H114" s="71">
        <v>5271</v>
      </c>
      <c r="I114" s="5">
        <v>784</v>
      </c>
      <c r="J114" s="5">
        <v>1381</v>
      </c>
      <c r="K114" s="5">
        <v>1197</v>
      </c>
      <c r="L114" s="5">
        <v>270</v>
      </c>
      <c r="M114" s="71">
        <v>3632</v>
      </c>
      <c r="N114" s="1009">
        <v>8903</v>
      </c>
    </row>
    <row r="115" spans="1:14" outlineLevel="2" x14ac:dyDescent="0.25">
      <c r="A115" s="36" t="s">
        <v>414</v>
      </c>
      <c r="B115" s="7">
        <v>25599</v>
      </c>
      <c r="C115" s="4" t="s">
        <v>39</v>
      </c>
      <c r="D115" s="5">
        <v>374</v>
      </c>
      <c r="E115" s="5">
        <v>322</v>
      </c>
      <c r="F115" s="5">
        <v>380</v>
      </c>
      <c r="G115" s="5">
        <v>853</v>
      </c>
      <c r="H115" s="71">
        <v>1929</v>
      </c>
      <c r="I115" s="5">
        <v>273</v>
      </c>
      <c r="J115" s="5">
        <v>664</v>
      </c>
      <c r="K115" s="5">
        <v>690</v>
      </c>
      <c r="L115" s="5">
        <v>140</v>
      </c>
      <c r="M115" s="71">
        <v>1767</v>
      </c>
      <c r="N115" s="1009">
        <v>3696</v>
      </c>
    </row>
    <row r="116" spans="1:14" outlineLevel="2" x14ac:dyDescent="0.25">
      <c r="A116" s="36" t="s">
        <v>414</v>
      </c>
      <c r="B116" s="7">
        <v>25123</v>
      </c>
      <c r="C116" s="4" t="s">
        <v>38</v>
      </c>
      <c r="D116" s="5">
        <v>210</v>
      </c>
      <c r="E116" s="5">
        <v>381</v>
      </c>
      <c r="F116" s="5">
        <v>206</v>
      </c>
      <c r="G116" s="5">
        <v>520</v>
      </c>
      <c r="H116" s="71">
        <v>1317</v>
      </c>
      <c r="I116" s="5">
        <v>111</v>
      </c>
      <c r="J116" s="5">
        <v>425</v>
      </c>
      <c r="K116" s="5">
        <v>310</v>
      </c>
      <c r="L116" s="5">
        <v>100</v>
      </c>
      <c r="M116" s="71">
        <v>946</v>
      </c>
      <c r="N116" s="1009">
        <v>2263</v>
      </c>
    </row>
    <row r="117" spans="1:14" outlineLevel="2" x14ac:dyDescent="0.25">
      <c r="A117" s="36" t="s">
        <v>414</v>
      </c>
      <c r="B117" s="7">
        <v>25245</v>
      </c>
      <c r="C117" s="4" t="s">
        <v>37</v>
      </c>
      <c r="D117" s="5">
        <v>829</v>
      </c>
      <c r="E117" s="5">
        <v>835</v>
      </c>
      <c r="F117" s="5">
        <v>815</v>
      </c>
      <c r="G117" s="5">
        <v>1922</v>
      </c>
      <c r="H117" s="71">
        <v>4401</v>
      </c>
      <c r="I117" s="5">
        <v>672</v>
      </c>
      <c r="J117" s="5">
        <v>928</v>
      </c>
      <c r="K117" s="5">
        <v>1269</v>
      </c>
      <c r="L117" s="5">
        <v>153</v>
      </c>
      <c r="M117" s="71">
        <v>3022</v>
      </c>
      <c r="N117" s="1009">
        <v>7423</v>
      </c>
    </row>
    <row r="118" spans="1:14" outlineLevel="2" x14ac:dyDescent="0.25">
      <c r="A118" s="36" t="s">
        <v>414</v>
      </c>
      <c r="B118" s="7">
        <v>25386</v>
      </c>
      <c r="C118" s="4" t="s">
        <v>36</v>
      </c>
      <c r="D118" s="5">
        <v>641</v>
      </c>
      <c r="E118" s="5">
        <v>835</v>
      </c>
      <c r="F118" s="5">
        <v>614</v>
      </c>
      <c r="G118" s="5">
        <v>1579</v>
      </c>
      <c r="H118" s="71">
        <v>3669</v>
      </c>
      <c r="I118" s="5">
        <v>563</v>
      </c>
      <c r="J118" s="5">
        <v>1200</v>
      </c>
      <c r="K118" s="5">
        <v>597</v>
      </c>
      <c r="L118" s="5">
        <v>182</v>
      </c>
      <c r="M118" s="71">
        <v>2542</v>
      </c>
      <c r="N118" s="1009">
        <v>6211</v>
      </c>
    </row>
    <row r="119" spans="1:14" outlineLevel="2" x14ac:dyDescent="0.25">
      <c r="A119" s="36" t="s">
        <v>414</v>
      </c>
      <c r="B119" s="7">
        <v>25596</v>
      </c>
      <c r="C119" s="4" t="s">
        <v>35</v>
      </c>
      <c r="D119" s="5">
        <v>450</v>
      </c>
      <c r="E119" s="5">
        <v>580</v>
      </c>
      <c r="F119" s="5">
        <v>850</v>
      </c>
      <c r="G119" s="5">
        <v>550</v>
      </c>
      <c r="H119" s="71">
        <v>2430</v>
      </c>
      <c r="I119" s="5">
        <v>480</v>
      </c>
      <c r="J119" s="5">
        <v>650</v>
      </c>
      <c r="K119" s="5">
        <v>1200</v>
      </c>
      <c r="L119" s="5">
        <v>980</v>
      </c>
      <c r="M119" s="71">
        <v>3310</v>
      </c>
      <c r="N119" s="1009">
        <v>5740</v>
      </c>
    </row>
    <row r="120" spans="1:14" outlineLevel="2" x14ac:dyDescent="0.25">
      <c r="A120" s="36" t="s">
        <v>414</v>
      </c>
      <c r="B120" s="7">
        <v>25645</v>
      </c>
      <c r="C120" s="4" t="s">
        <v>34</v>
      </c>
      <c r="D120" s="5">
        <v>688</v>
      </c>
      <c r="E120" s="5">
        <v>824</v>
      </c>
      <c r="F120" s="5">
        <v>742</v>
      </c>
      <c r="G120" s="5">
        <v>1612</v>
      </c>
      <c r="H120" s="71">
        <v>3866</v>
      </c>
      <c r="I120" s="5">
        <v>652</v>
      </c>
      <c r="J120" s="5">
        <v>802</v>
      </c>
      <c r="K120" s="5">
        <v>494</v>
      </c>
      <c r="L120" s="5">
        <v>161</v>
      </c>
      <c r="M120" s="71">
        <v>2109</v>
      </c>
      <c r="N120" s="1009">
        <v>5975</v>
      </c>
    </row>
    <row r="121" spans="1:14" outlineLevel="2" x14ac:dyDescent="0.25">
      <c r="A121" s="36" t="s">
        <v>414</v>
      </c>
      <c r="B121" s="7">
        <v>25797</v>
      </c>
      <c r="C121" s="4" t="s">
        <v>33</v>
      </c>
      <c r="D121" s="5">
        <v>270</v>
      </c>
      <c r="E121" s="5">
        <v>260</v>
      </c>
      <c r="F121" s="5">
        <v>370</v>
      </c>
      <c r="G121" s="5">
        <v>360</v>
      </c>
      <c r="H121" s="71">
        <v>1260</v>
      </c>
      <c r="I121" s="5">
        <v>290</v>
      </c>
      <c r="J121" s="5">
        <v>290</v>
      </c>
      <c r="K121" s="5">
        <v>400</v>
      </c>
      <c r="L121" s="5">
        <v>510</v>
      </c>
      <c r="M121" s="71">
        <v>1490</v>
      </c>
      <c r="N121" s="1009">
        <v>2750</v>
      </c>
    </row>
    <row r="122" spans="1:14" outlineLevel="2" x14ac:dyDescent="0.25">
      <c r="A122" s="36" t="s">
        <v>414</v>
      </c>
      <c r="B122" s="7">
        <v>25878</v>
      </c>
      <c r="C122" s="4" t="s">
        <v>32</v>
      </c>
      <c r="D122" s="5">
        <v>1238</v>
      </c>
      <c r="E122" s="5">
        <v>565</v>
      </c>
      <c r="F122" s="5">
        <v>767</v>
      </c>
      <c r="G122" s="5">
        <v>2579</v>
      </c>
      <c r="H122" s="71">
        <v>5149</v>
      </c>
      <c r="I122" s="5">
        <v>924</v>
      </c>
      <c r="J122" s="5">
        <v>651</v>
      </c>
      <c r="K122" s="5">
        <v>803</v>
      </c>
      <c r="L122" s="5">
        <v>807</v>
      </c>
      <c r="M122" s="71">
        <v>3185</v>
      </c>
      <c r="N122" s="1009">
        <v>8334</v>
      </c>
    </row>
    <row r="123" spans="1:14" outlineLevel="1" x14ac:dyDescent="0.25">
      <c r="A123" s="817" t="s">
        <v>550</v>
      </c>
      <c r="B123" s="7"/>
      <c r="C123" s="4"/>
      <c r="D123" s="5">
        <f t="shared" ref="D123:N123" si="13">SUBTOTAL(9,D113:D122)</f>
        <v>5929</v>
      </c>
      <c r="E123" s="5">
        <f t="shared" si="13"/>
        <v>6160</v>
      </c>
      <c r="F123" s="5">
        <f t="shared" si="13"/>
        <v>6314</v>
      </c>
      <c r="G123" s="5">
        <f t="shared" si="13"/>
        <v>12784</v>
      </c>
      <c r="H123" s="71">
        <f t="shared" si="13"/>
        <v>31187</v>
      </c>
      <c r="I123" s="5">
        <f t="shared" si="13"/>
        <v>5119</v>
      </c>
      <c r="J123" s="5">
        <f t="shared" si="13"/>
        <v>7981</v>
      </c>
      <c r="K123" s="5">
        <f t="shared" si="13"/>
        <v>8077</v>
      </c>
      <c r="L123" s="5">
        <f t="shared" si="13"/>
        <v>3558</v>
      </c>
      <c r="M123" s="71">
        <f t="shared" si="13"/>
        <v>24735</v>
      </c>
      <c r="N123" s="1009">
        <f t="shared" si="13"/>
        <v>55922</v>
      </c>
    </row>
    <row r="124" spans="1:14" outlineLevel="2" x14ac:dyDescent="0.25">
      <c r="A124" s="36" t="s">
        <v>23</v>
      </c>
      <c r="B124" s="7">
        <v>25154</v>
      </c>
      <c r="C124" s="4" t="s">
        <v>31</v>
      </c>
      <c r="D124" s="5">
        <v>2147</v>
      </c>
      <c r="E124" s="5">
        <v>1832</v>
      </c>
      <c r="F124" s="5">
        <v>1919</v>
      </c>
      <c r="G124" s="5">
        <v>9146</v>
      </c>
      <c r="H124" s="71">
        <v>15044</v>
      </c>
      <c r="I124" s="5">
        <v>1561</v>
      </c>
      <c r="J124" s="5">
        <v>1673</v>
      </c>
      <c r="K124" s="5">
        <v>1804</v>
      </c>
      <c r="L124" s="5">
        <v>602</v>
      </c>
      <c r="M124" s="71">
        <v>5640</v>
      </c>
      <c r="N124" s="1009">
        <v>20684</v>
      </c>
    </row>
    <row r="125" spans="1:14" outlineLevel="2" x14ac:dyDescent="0.25">
      <c r="A125" s="36" t="s">
        <v>23</v>
      </c>
      <c r="B125" s="7">
        <v>25224</v>
      </c>
      <c r="C125" s="4" t="s">
        <v>30</v>
      </c>
      <c r="D125" s="5">
        <v>885</v>
      </c>
      <c r="E125" s="5">
        <v>732</v>
      </c>
      <c r="F125" s="5">
        <v>215</v>
      </c>
      <c r="G125" s="5">
        <v>2952</v>
      </c>
      <c r="H125" s="71">
        <v>4784</v>
      </c>
      <c r="I125" s="5">
        <v>606</v>
      </c>
      <c r="J125" s="5">
        <v>610</v>
      </c>
      <c r="K125" s="5">
        <v>434</v>
      </c>
      <c r="L125" s="5">
        <v>52</v>
      </c>
      <c r="M125" s="71">
        <v>1702</v>
      </c>
      <c r="N125" s="1009">
        <v>6486</v>
      </c>
    </row>
    <row r="126" spans="1:14" outlineLevel="2" x14ac:dyDescent="0.25">
      <c r="A126" s="36" t="s">
        <v>23</v>
      </c>
      <c r="B126" s="7">
        <v>25288</v>
      </c>
      <c r="C126" s="4" t="s">
        <v>29</v>
      </c>
      <c r="D126" s="5">
        <v>520</v>
      </c>
      <c r="E126" s="5">
        <v>1260</v>
      </c>
      <c r="F126" s="5">
        <v>3023</v>
      </c>
      <c r="G126" s="5">
        <v>7580</v>
      </c>
      <c r="H126" s="71">
        <v>12383</v>
      </c>
      <c r="I126" s="5">
        <v>56</v>
      </c>
      <c r="J126" s="5">
        <v>124</v>
      </c>
      <c r="K126" s="5">
        <v>72</v>
      </c>
      <c r="L126" s="5">
        <v>24</v>
      </c>
      <c r="M126" s="71">
        <v>276</v>
      </c>
      <c r="N126" s="1009">
        <v>12659</v>
      </c>
    </row>
    <row r="127" spans="1:14" outlineLevel="2" x14ac:dyDescent="0.25">
      <c r="A127" s="36" t="s">
        <v>23</v>
      </c>
      <c r="B127" s="7">
        <v>25317</v>
      </c>
      <c r="C127" s="4" t="s">
        <v>28</v>
      </c>
      <c r="D127" s="5">
        <v>3267</v>
      </c>
      <c r="E127" s="5">
        <v>2021</v>
      </c>
      <c r="F127" s="5">
        <v>2740</v>
      </c>
      <c r="G127" s="5">
        <v>11830</v>
      </c>
      <c r="H127" s="71">
        <v>19858</v>
      </c>
      <c r="I127" s="5">
        <v>807</v>
      </c>
      <c r="J127" s="5">
        <v>730</v>
      </c>
      <c r="K127" s="5">
        <v>411</v>
      </c>
      <c r="L127" s="5">
        <v>100</v>
      </c>
      <c r="M127" s="71">
        <v>2048</v>
      </c>
      <c r="N127" s="1009">
        <v>21906</v>
      </c>
    </row>
    <row r="128" spans="1:14" outlineLevel="2" x14ac:dyDescent="0.25">
      <c r="A128" s="36" t="s">
        <v>23</v>
      </c>
      <c r="B128" s="7">
        <v>25407</v>
      </c>
      <c r="C128" s="4" t="s">
        <v>27</v>
      </c>
      <c r="D128" s="5">
        <v>2158</v>
      </c>
      <c r="E128" s="5">
        <v>1625</v>
      </c>
      <c r="F128" s="5">
        <v>1470</v>
      </c>
      <c r="G128" s="5">
        <v>7832</v>
      </c>
      <c r="H128" s="71">
        <v>13085</v>
      </c>
      <c r="I128" s="5">
        <v>1462</v>
      </c>
      <c r="J128" s="5">
        <v>926</v>
      </c>
      <c r="K128" s="5">
        <v>571</v>
      </c>
      <c r="L128" s="5">
        <v>62</v>
      </c>
      <c r="M128" s="71">
        <v>3021</v>
      </c>
      <c r="N128" s="1009">
        <v>16106</v>
      </c>
    </row>
    <row r="129" spans="1:14" outlineLevel="2" x14ac:dyDescent="0.25">
      <c r="A129" s="36" t="s">
        <v>23</v>
      </c>
      <c r="B129" s="7">
        <v>25745</v>
      </c>
      <c r="C129" s="4" t="s">
        <v>26</v>
      </c>
      <c r="D129" s="5">
        <v>3626</v>
      </c>
      <c r="E129" s="5">
        <v>2313</v>
      </c>
      <c r="F129" s="5">
        <v>2612</v>
      </c>
      <c r="G129" s="5">
        <v>11204</v>
      </c>
      <c r="H129" s="71">
        <v>19755</v>
      </c>
      <c r="I129" s="5">
        <v>480</v>
      </c>
      <c r="J129" s="5">
        <v>350</v>
      </c>
      <c r="K129" s="5">
        <v>125</v>
      </c>
      <c r="L129" s="5">
        <v>56</v>
      </c>
      <c r="M129" s="71">
        <v>1011</v>
      </c>
      <c r="N129" s="1009">
        <v>20766</v>
      </c>
    </row>
    <row r="130" spans="1:14" outlineLevel="2" x14ac:dyDescent="0.25">
      <c r="A130" s="36" t="s">
        <v>23</v>
      </c>
      <c r="B130" s="7">
        <v>25779</v>
      </c>
      <c r="C130" s="4" t="s">
        <v>1</v>
      </c>
      <c r="D130" s="5">
        <v>2020</v>
      </c>
      <c r="E130" s="5">
        <v>1404</v>
      </c>
      <c r="F130" s="5">
        <v>1380</v>
      </c>
      <c r="G130" s="5">
        <v>6562</v>
      </c>
      <c r="H130" s="71">
        <v>11366</v>
      </c>
      <c r="I130" s="5">
        <v>690</v>
      </c>
      <c r="J130" s="5">
        <v>766</v>
      </c>
      <c r="K130" s="5">
        <v>259</v>
      </c>
      <c r="L130" s="5">
        <v>39</v>
      </c>
      <c r="M130" s="71">
        <v>1754</v>
      </c>
      <c r="N130" s="1009">
        <v>13120</v>
      </c>
    </row>
    <row r="131" spans="1:14" outlineLevel="2" x14ac:dyDescent="0.25">
      <c r="A131" s="36" t="s">
        <v>23</v>
      </c>
      <c r="B131" s="7">
        <v>25781</v>
      </c>
      <c r="C131" s="4" t="s">
        <v>25</v>
      </c>
      <c r="D131" s="5">
        <v>504</v>
      </c>
      <c r="E131" s="5">
        <v>409</v>
      </c>
      <c r="F131" s="5">
        <v>382</v>
      </c>
      <c r="G131" s="5">
        <v>1102</v>
      </c>
      <c r="H131" s="71">
        <v>2397</v>
      </c>
      <c r="I131" s="5">
        <v>270</v>
      </c>
      <c r="J131" s="5">
        <v>940</v>
      </c>
      <c r="K131" s="5">
        <v>416</v>
      </c>
      <c r="L131" s="5">
        <v>117</v>
      </c>
      <c r="M131" s="71">
        <v>1743</v>
      </c>
      <c r="N131" s="1009">
        <v>4140</v>
      </c>
    </row>
    <row r="132" spans="1:14" outlineLevel="2" x14ac:dyDescent="0.25">
      <c r="A132" s="36" t="s">
        <v>23</v>
      </c>
      <c r="B132" s="7">
        <v>25793</v>
      </c>
      <c r="C132" s="4" t="s">
        <v>24</v>
      </c>
      <c r="D132" s="5">
        <v>1572</v>
      </c>
      <c r="E132" s="5">
        <v>1510</v>
      </c>
      <c r="F132" s="5">
        <v>1762</v>
      </c>
      <c r="G132" s="5">
        <v>4420</v>
      </c>
      <c r="H132" s="71">
        <v>9264</v>
      </c>
      <c r="I132" s="5">
        <v>968</v>
      </c>
      <c r="J132" s="5">
        <v>2210</v>
      </c>
      <c r="K132" s="5">
        <v>1110</v>
      </c>
      <c r="L132" s="5">
        <v>123</v>
      </c>
      <c r="M132" s="71">
        <v>4411</v>
      </c>
      <c r="N132" s="1009">
        <v>13675</v>
      </c>
    </row>
    <row r="133" spans="1:14" outlineLevel="2" x14ac:dyDescent="0.25">
      <c r="A133" s="36" t="s">
        <v>23</v>
      </c>
      <c r="B133" s="7">
        <v>25843</v>
      </c>
      <c r="C133" s="4" t="s">
        <v>23</v>
      </c>
      <c r="D133" s="5">
        <v>3007</v>
      </c>
      <c r="E133" s="5">
        <v>2181</v>
      </c>
      <c r="F133" s="5">
        <v>2769</v>
      </c>
      <c r="G133" s="5">
        <v>11275</v>
      </c>
      <c r="H133" s="71">
        <v>19232</v>
      </c>
      <c r="I133" s="5">
        <v>940</v>
      </c>
      <c r="J133" s="5">
        <v>930</v>
      </c>
      <c r="K133" s="5">
        <v>831</v>
      </c>
      <c r="L133" s="5">
        <v>176</v>
      </c>
      <c r="M133" s="71">
        <v>2877</v>
      </c>
      <c r="N133" s="1009">
        <v>22109</v>
      </c>
    </row>
    <row r="134" spans="1:14" outlineLevel="1" x14ac:dyDescent="0.25">
      <c r="A134" s="817" t="s">
        <v>551</v>
      </c>
      <c r="B134" s="7"/>
      <c r="C134" s="4"/>
      <c r="D134" s="5">
        <f t="shared" ref="D134:N134" si="14">SUBTOTAL(9,D124:D133)</f>
        <v>19706</v>
      </c>
      <c r="E134" s="5">
        <f t="shared" si="14"/>
        <v>15287</v>
      </c>
      <c r="F134" s="5">
        <f t="shared" si="14"/>
        <v>18272</v>
      </c>
      <c r="G134" s="5">
        <f t="shared" si="14"/>
        <v>73903</v>
      </c>
      <c r="H134" s="71">
        <f t="shared" si="14"/>
        <v>127168</v>
      </c>
      <c r="I134" s="5">
        <f t="shared" si="14"/>
        <v>7840</v>
      </c>
      <c r="J134" s="5">
        <f t="shared" si="14"/>
        <v>9259</v>
      </c>
      <c r="K134" s="5">
        <f t="shared" si="14"/>
        <v>6033</v>
      </c>
      <c r="L134" s="5">
        <f t="shared" si="14"/>
        <v>1351</v>
      </c>
      <c r="M134" s="71">
        <f t="shared" si="14"/>
        <v>24483</v>
      </c>
      <c r="N134" s="1009">
        <f t="shared" si="14"/>
        <v>151651</v>
      </c>
    </row>
    <row r="135" spans="1:14" ht="15.75" thickBot="1" x14ac:dyDescent="0.3">
      <c r="A135" s="818" t="s">
        <v>552</v>
      </c>
      <c r="B135" s="819"/>
      <c r="C135" s="769"/>
      <c r="D135" s="770">
        <f t="shared" ref="D135:N135" si="15">SUBTOTAL(9,D4:D133)</f>
        <v>173865</v>
      </c>
      <c r="E135" s="770">
        <f t="shared" si="15"/>
        <v>181120</v>
      </c>
      <c r="F135" s="770">
        <f t="shared" si="15"/>
        <v>194833</v>
      </c>
      <c r="G135" s="770">
        <f t="shared" si="15"/>
        <v>439590</v>
      </c>
      <c r="H135" s="820">
        <f t="shared" si="15"/>
        <v>989408</v>
      </c>
      <c r="I135" s="770">
        <f t="shared" si="15"/>
        <v>120814</v>
      </c>
      <c r="J135" s="770">
        <f t="shared" si="15"/>
        <v>154446</v>
      </c>
      <c r="K135" s="770">
        <f t="shared" si="15"/>
        <v>139311</v>
      </c>
      <c r="L135" s="770">
        <f t="shared" si="15"/>
        <v>80357</v>
      </c>
      <c r="M135" s="820">
        <f t="shared" si="15"/>
        <v>494928</v>
      </c>
      <c r="N135" s="1010">
        <f t="shared" si="15"/>
        <v>1484336</v>
      </c>
    </row>
  </sheetData>
  <autoFilter ref="A3:N133" xr:uid="{00000000-0009-0000-0000-000002000000}"/>
  <mergeCells count="1">
    <mergeCell ref="D2:J2"/>
  </mergeCells>
  <hyperlinks>
    <hyperlink ref="A2" location="PRESENTACIÓN!A1" display="PRESENTACIÓN!A1" xr:uid="{00000000-0004-0000-0200-000000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E38"/>
  <sheetViews>
    <sheetView workbookViewId="0"/>
  </sheetViews>
  <sheetFormatPr baseColWidth="10" defaultRowHeight="15" outlineLevelRow="2" x14ac:dyDescent="0.25"/>
  <cols>
    <col min="1" max="1" width="23.140625" customWidth="1"/>
    <col min="2" max="2" width="23.28515625" customWidth="1"/>
    <col min="3" max="3" width="26.28515625" customWidth="1"/>
    <col min="4" max="4" width="20.28515625" style="26" customWidth="1"/>
    <col min="5" max="5" width="16.42578125" customWidth="1"/>
  </cols>
  <sheetData>
    <row r="1" spans="1:5" ht="47.25" customHeight="1" thickBot="1" x14ac:dyDescent="0.3">
      <c r="A1" s="99" t="s">
        <v>490</v>
      </c>
      <c r="C1" s="1154" t="s">
        <v>532</v>
      </c>
      <c r="D1" s="1155"/>
      <c r="E1" s="1156"/>
    </row>
    <row r="2" spans="1:5" s="2" customFormat="1" ht="45.75" thickBot="1" x14ac:dyDescent="0.3">
      <c r="A2" s="392" t="s">
        <v>604</v>
      </c>
      <c r="B2" s="122" t="s">
        <v>2</v>
      </c>
      <c r="C2" s="123" t="s">
        <v>395</v>
      </c>
      <c r="D2" s="124" t="s">
        <v>396</v>
      </c>
      <c r="E2" s="125" t="s">
        <v>397</v>
      </c>
    </row>
    <row r="3" spans="1:5" ht="15.75" outlineLevel="2" thickBot="1" x14ac:dyDescent="0.3">
      <c r="A3" s="444" t="s">
        <v>23</v>
      </c>
      <c r="B3" s="445" t="s">
        <v>24</v>
      </c>
      <c r="C3" s="446" t="s">
        <v>398</v>
      </c>
      <c r="D3" s="447">
        <v>3600000</v>
      </c>
      <c r="E3" s="448">
        <v>200</v>
      </c>
    </row>
    <row r="4" spans="1:5" ht="15.75" outlineLevel="1" thickBot="1" x14ac:dyDescent="0.3">
      <c r="A4" s="432" t="s">
        <v>551</v>
      </c>
      <c r="B4" s="453"/>
      <c r="C4" s="453"/>
      <c r="D4" s="433">
        <f>SUBTOTAL(9,D3:D3)</f>
        <v>3600000</v>
      </c>
      <c r="E4" s="434">
        <f>SUBTOTAL(9,E3:E3)</f>
        <v>200</v>
      </c>
    </row>
    <row r="5" spans="1:5" outlineLevel="2" x14ac:dyDescent="0.25">
      <c r="A5" s="76" t="s">
        <v>415</v>
      </c>
      <c r="B5" s="442" t="s">
        <v>43</v>
      </c>
      <c r="C5" s="39" t="s">
        <v>399</v>
      </c>
      <c r="D5" s="68">
        <v>1825000</v>
      </c>
      <c r="E5" s="418">
        <v>150</v>
      </c>
    </row>
    <row r="6" spans="1:5" outlineLevel="2" x14ac:dyDescent="0.25">
      <c r="A6" s="74" t="s">
        <v>415</v>
      </c>
      <c r="B6" s="180" t="s">
        <v>46</v>
      </c>
      <c r="C6" s="4" t="s">
        <v>398</v>
      </c>
      <c r="D6" s="67">
        <v>180000</v>
      </c>
      <c r="E6" s="121">
        <v>350</v>
      </c>
    </row>
    <row r="7" spans="1:5" outlineLevel="2" x14ac:dyDescent="0.25">
      <c r="A7" s="74" t="s">
        <v>415</v>
      </c>
      <c r="B7" s="180" t="s">
        <v>48</v>
      </c>
      <c r="C7" s="4" t="s">
        <v>400</v>
      </c>
      <c r="D7" s="67">
        <v>20000</v>
      </c>
      <c r="E7" s="121">
        <v>230</v>
      </c>
    </row>
    <row r="8" spans="1:5" outlineLevel="2" x14ac:dyDescent="0.25">
      <c r="A8" s="74" t="s">
        <v>415</v>
      </c>
      <c r="B8" s="180" t="s">
        <v>48</v>
      </c>
      <c r="C8" s="4" t="s">
        <v>401</v>
      </c>
      <c r="D8" s="67">
        <v>8000</v>
      </c>
      <c r="E8" s="121">
        <v>200</v>
      </c>
    </row>
    <row r="9" spans="1:5" outlineLevel="2" x14ac:dyDescent="0.25">
      <c r="A9" s="74" t="s">
        <v>415</v>
      </c>
      <c r="B9" s="180" t="s">
        <v>48</v>
      </c>
      <c r="C9" s="4" t="s">
        <v>399</v>
      </c>
      <c r="D9" s="67">
        <v>50000</v>
      </c>
      <c r="E9" s="121">
        <v>210</v>
      </c>
    </row>
    <row r="10" spans="1:5" outlineLevel="2" x14ac:dyDescent="0.25">
      <c r="A10" s="74" t="s">
        <v>415</v>
      </c>
      <c r="B10" s="180" t="s">
        <v>48</v>
      </c>
      <c r="C10" s="4" t="s">
        <v>402</v>
      </c>
      <c r="D10" s="67">
        <v>15000</v>
      </c>
      <c r="E10" s="121">
        <v>180</v>
      </c>
    </row>
    <row r="11" spans="1:5" ht="15.75" outlineLevel="2" thickBot="1" x14ac:dyDescent="0.3">
      <c r="A11" s="241" t="s">
        <v>415</v>
      </c>
      <c r="B11" s="443" t="s">
        <v>48</v>
      </c>
      <c r="C11" s="94" t="s">
        <v>398</v>
      </c>
      <c r="D11" s="119">
        <v>200000</v>
      </c>
      <c r="E11" s="412">
        <v>250</v>
      </c>
    </row>
    <row r="12" spans="1:5" ht="15.75" outlineLevel="1" thickBot="1" x14ac:dyDescent="0.3">
      <c r="A12" s="432" t="s">
        <v>549</v>
      </c>
      <c r="B12" s="453"/>
      <c r="C12" s="453"/>
      <c r="D12" s="433">
        <f>SUBTOTAL(9,D5:D11)</f>
        <v>2298000</v>
      </c>
      <c r="E12" s="434">
        <f>SUBTOTAL(9,E5:E11)</f>
        <v>1570</v>
      </c>
    </row>
    <row r="13" spans="1:5" ht="15.75" outlineLevel="2" thickBot="1" x14ac:dyDescent="0.3">
      <c r="A13" s="420" t="s">
        <v>418</v>
      </c>
      <c r="B13" s="449" t="s">
        <v>69</v>
      </c>
      <c r="C13" s="450" t="s">
        <v>398</v>
      </c>
      <c r="D13" s="424">
        <v>35100</v>
      </c>
      <c r="E13" s="425">
        <v>300</v>
      </c>
    </row>
    <row r="14" spans="1:5" ht="15.75" outlineLevel="1" thickBot="1" x14ac:dyDescent="0.3">
      <c r="A14" s="432" t="s">
        <v>546</v>
      </c>
      <c r="B14" s="453"/>
      <c r="C14" s="453"/>
      <c r="D14" s="433">
        <f>SUBTOTAL(9,D13:D13)</f>
        <v>35100</v>
      </c>
      <c r="E14" s="434">
        <f>SUBTOTAL(9,E13:E13)</f>
        <v>300</v>
      </c>
    </row>
    <row r="15" spans="1:5" outlineLevel="2" x14ac:dyDescent="0.25">
      <c r="A15" s="76" t="s">
        <v>422</v>
      </c>
      <c r="B15" s="442" t="s">
        <v>71</v>
      </c>
      <c r="C15" s="39" t="s">
        <v>400</v>
      </c>
      <c r="D15" s="68">
        <v>8000</v>
      </c>
      <c r="E15" s="418">
        <v>400</v>
      </c>
    </row>
    <row r="16" spans="1:5" outlineLevel="2" x14ac:dyDescent="0.25">
      <c r="A16" s="74" t="s">
        <v>422</v>
      </c>
      <c r="B16" s="180" t="s">
        <v>71</v>
      </c>
      <c r="C16" s="4" t="s">
        <v>399</v>
      </c>
      <c r="D16" s="67">
        <v>7000</v>
      </c>
      <c r="E16" s="121">
        <v>400</v>
      </c>
    </row>
    <row r="17" spans="1:5" outlineLevel="2" x14ac:dyDescent="0.25">
      <c r="A17" s="74" t="s">
        <v>422</v>
      </c>
      <c r="B17" s="180" t="s">
        <v>71</v>
      </c>
      <c r="C17" s="4" t="s">
        <v>402</v>
      </c>
      <c r="D17" s="67">
        <v>4000</v>
      </c>
      <c r="E17" s="121">
        <v>400</v>
      </c>
    </row>
    <row r="18" spans="1:5" outlineLevel="2" x14ac:dyDescent="0.25">
      <c r="A18" s="74" t="s">
        <v>422</v>
      </c>
      <c r="B18" s="180" t="s">
        <v>73</v>
      </c>
      <c r="C18" s="4" t="s">
        <v>400</v>
      </c>
      <c r="D18" s="67">
        <v>20000</v>
      </c>
      <c r="E18" s="121">
        <v>120</v>
      </c>
    </row>
    <row r="19" spans="1:5" outlineLevel="2" x14ac:dyDescent="0.25">
      <c r="A19" s="74" t="s">
        <v>422</v>
      </c>
      <c r="B19" s="180" t="s">
        <v>73</v>
      </c>
      <c r="C19" s="4" t="s">
        <v>399</v>
      </c>
      <c r="D19" s="67">
        <v>90000</v>
      </c>
      <c r="E19" s="121">
        <v>120</v>
      </c>
    </row>
    <row r="20" spans="1:5" ht="15.75" outlineLevel="2" thickBot="1" x14ac:dyDescent="0.3">
      <c r="A20" s="241" t="s">
        <v>422</v>
      </c>
      <c r="B20" s="443" t="s">
        <v>73</v>
      </c>
      <c r="C20" s="94" t="s">
        <v>402</v>
      </c>
      <c r="D20" s="119">
        <v>5000</v>
      </c>
      <c r="E20" s="412">
        <v>120</v>
      </c>
    </row>
    <row r="21" spans="1:5" ht="15.75" outlineLevel="1" thickBot="1" x14ac:dyDescent="0.3">
      <c r="A21" s="432" t="s">
        <v>545</v>
      </c>
      <c r="B21" s="453"/>
      <c r="C21" s="453"/>
      <c r="D21" s="433">
        <f>SUBTOTAL(9,D15:D20)</f>
        <v>134000</v>
      </c>
      <c r="E21" s="434">
        <f>SUBTOTAL(9,E15:E20)</f>
        <v>1560</v>
      </c>
    </row>
    <row r="22" spans="1:5" outlineLevel="2" x14ac:dyDescent="0.25">
      <c r="A22" s="76" t="s">
        <v>85</v>
      </c>
      <c r="B22" s="442" t="s">
        <v>84</v>
      </c>
      <c r="C22" s="39" t="s">
        <v>400</v>
      </c>
      <c r="D22" s="68">
        <v>250000</v>
      </c>
      <c r="E22" s="418">
        <v>80</v>
      </c>
    </row>
    <row r="23" spans="1:5" outlineLevel="2" x14ac:dyDescent="0.25">
      <c r="A23" s="74" t="s">
        <v>85</v>
      </c>
      <c r="B23" s="180" t="s">
        <v>84</v>
      </c>
      <c r="C23" s="4" t="s">
        <v>401</v>
      </c>
      <c r="D23" s="67">
        <v>50000</v>
      </c>
      <c r="E23" s="121">
        <v>90</v>
      </c>
    </row>
    <row r="24" spans="1:5" ht="15.75" outlineLevel="2" thickBot="1" x14ac:dyDescent="0.3">
      <c r="A24" s="241" t="s">
        <v>85</v>
      </c>
      <c r="B24" s="443" t="s">
        <v>84</v>
      </c>
      <c r="C24" s="94" t="s">
        <v>399</v>
      </c>
      <c r="D24" s="119">
        <v>300000</v>
      </c>
      <c r="E24" s="412">
        <v>80</v>
      </c>
    </row>
    <row r="25" spans="1:5" ht="15.75" outlineLevel="1" thickBot="1" x14ac:dyDescent="0.3">
      <c r="A25" s="432" t="s">
        <v>543</v>
      </c>
      <c r="B25" s="453"/>
      <c r="C25" s="453"/>
      <c r="D25" s="433">
        <f>SUBTOTAL(9,D22:D24)</f>
        <v>600000</v>
      </c>
      <c r="E25" s="434">
        <f>SUBTOTAL(9,E22:E24)</f>
        <v>250</v>
      </c>
    </row>
    <row r="26" spans="1:5" outlineLevel="2" x14ac:dyDescent="0.25">
      <c r="A26" s="76" t="s">
        <v>416</v>
      </c>
      <c r="B26" s="442" t="s">
        <v>86</v>
      </c>
      <c r="C26" s="39" t="s">
        <v>400</v>
      </c>
      <c r="D26" s="68">
        <v>5000</v>
      </c>
      <c r="E26" s="418">
        <v>150</v>
      </c>
    </row>
    <row r="27" spans="1:5" ht="15.75" outlineLevel="2" thickBot="1" x14ac:dyDescent="0.3">
      <c r="A27" s="241" t="s">
        <v>416</v>
      </c>
      <c r="B27" s="443" t="s">
        <v>86</v>
      </c>
      <c r="C27" s="94" t="s">
        <v>399</v>
      </c>
      <c r="D27" s="119">
        <v>30000</v>
      </c>
      <c r="E27" s="412">
        <v>150</v>
      </c>
    </row>
    <row r="28" spans="1:5" ht="15.75" outlineLevel="1" thickBot="1" x14ac:dyDescent="0.3">
      <c r="A28" s="432" t="s">
        <v>542</v>
      </c>
      <c r="B28" s="453"/>
      <c r="C28" s="453"/>
      <c r="D28" s="433">
        <f>SUBTOTAL(9,D26:D27)</f>
        <v>35000</v>
      </c>
      <c r="E28" s="434">
        <f>SUBTOTAL(9,E26:E27)</f>
        <v>300</v>
      </c>
    </row>
    <row r="29" spans="1:5" ht="15.75" outlineLevel="2" thickBot="1" x14ac:dyDescent="0.3">
      <c r="A29" s="420" t="s">
        <v>423</v>
      </c>
      <c r="B29" s="449" t="s">
        <v>97</v>
      </c>
      <c r="C29" s="450" t="s">
        <v>398</v>
      </c>
      <c r="D29" s="424">
        <v>50000</v>
      </c>
      <c r="E29" s="425">
        <v>320</v>
      </c>
    </row>
    <row r="30" spans="1:5" ht="15.75" outlineLevel="1" thickBot="1" x14ac:dyDescent="0.3">
      <c r="A30" s="432" t="s">
        <v>541</v>
      </c>
      <c r="B30" s="453"/>
      <c r="C30" s="453"/>
      <c r="D30" s="433">
        <f>SUBTOTAL(9,D29:D29)</f>
        <v>50000</v>
      </c>
      <c r="E30" s="434">
        <f>SUBTOTAL(9,E29:E29)</f>
        <v>320</v>
      </c>
    </row>
    <row r="31" spans="1:5" outlineLevel="2" x14ac:dyDescent="0.25">
      <c r="A31" s="76" t="s">
        <v>412</v>
      </c>
      <c r="B31" s="442" t="s">
        <v>120</v>
      </c>
      <c r="C31" s="39" t="s">
        <v>400</v>
      </c>
      <c r="D31" s="68">
        <v>1200</v>
      </c>
      <c r="E31" s="418" t="s">
        <v>145</v>
      </c>
    </row>
    <row r="32" spans="1:5" outlineLevel="2" x14ac:dyDescent="0.25">
      <c r="A32" s="74" t="s">
        <v>412</v>
      </c>
      <c r="B32" s="180" t="s">
        <v>120</v>
      </c>
      <c r="C32" s="4" t="s">
        <v>401</v>
      </c>
      <c r="D32" s="67">
        <v>100</v>
      </c>
      <c r="E32" s="121" t="s">
        <v>145</v>
      </c>
    </row>
    <row r="33" spans="1:5" ht="15.75" outlineLevel="2" thickBot="1" x14ac:dyDescent="0.3">
      <c r="A33" s="241" t="s">
        <v>412</v>
      </c>
      <c r="B33" s="443" t="s">
        <v>120</v>
      </c>
      <c r="C33" s="94" t="s">
        <v>399</v>
      </c>
      <c r="D33" s="119">
        <v>2000</v>
      </c>
      <c r="E33" s="412" t="s">
        <v>145</v>
      </c>
    </row>
    <row r="34" spans="1:5" ht="15.75" outlineLevel="1" thickBot="1" x14ac:dyDescent="0.3">
      <c r="A34" s="432" t="s">
        <v>538</v>
      </c>
      <c r="B34" s="453"/>
      <c r="C34" s="453"/>
      <c r="D34" s="433">
        <f>SUBTOTAL(9,D31:D33)</f>
        <v>3300</v>
      </c>
      <c r="E34" s="434">
        <f>SUBTOTAL(9,E31:E33)</f>
        <v>0</v>
      </c>
    </row>
    <row r="35" spans="1:5" ht="15.75" outlineLevel="2" thickBot="1" x14ac:dyDescent="0.3">
      <c r="A35" s="420" t="s">
        <v>421</v>
      </c>
      <c r="B35" s="449" t="s">
        <v>126</v>
      </c>
      <c r="C35" s="450" t="s">
        <v>398</v>
      </c>
      <c r="D35" s="424">
        <v>7360000</v>
      </c>
      <c r="E35" s="425">
        <v>80</v>
      </c>
    </row>
    <row r="36" spans="1:5" outlineLevel="1" x14ac:dyDescent="0.25">
      <c r="A36" s="436" t="s">
        <v>537</v>
      </c>
      <c r="B36" s="454"/>
      <c r="C36" s="454"/>
      <c r="D36" s="437">
        <f>SUBTOTAL(9,D35:D35)</f>
        <v>7360000</v>
      </c>
      <c r="E36" s="438">
        <f>SUBTOTAL(9,E35:E35)</f>
        <v>80</v>
      </c>
    </row>
    <row r="37" spans="1:5" ht="15.75" thickBot="1" x14ac:dyDescent="0.3">
      <c r="A37" s="439" t="s">
        <v>552</v>
      </c>
      <c r="B37" s="455"/>
      <c r="C37" s="455"/>
      <c r="D37" s="440">
        <f>SUBTOTAL(9,D3:D35)</f>
        <v>14115400</v>
      </c>
      <c r="E37" s="441">
        <f>SUBTOTAL(9,E3:E35)</f>
        <v>4580</v>
      </c>
    </row>
    <row r="38" spans="1:5" ht="15.75" thickBot="1" x14ac:dyDescent="0.3">
      <c r="A38" s="413"/>
      <c r="B38" s="426"/>
      <c r="C38" s="451" t="s">
        <v>11</v>
      </c>
      <c r="D38" s="195">
        <f>SUM(D3:D35)</f>
        <v>20870800</v>
      </c>
      <c r="E38" s="452"/>
    </row>
  </sheetData>
  <autoFilter ref="A2:E38" xr:uid="{00000000-0009-0000-0000-00001D000000}"/>
  <mergeCells count="1">
    <mergeCell ref="C1:E1"/>
  </mergeCells>
  <hyperlinks>
    <hyperlink ref="A1" location="PRESENTACIÓN!A1" display="PRESENTACIÓN!A1" xr:uid="{00000000-0004-0000-1D00-000000000000}"/>
  </hyperlinks>
  <pageMargins left="0.7" right="0.7" top="0.75" bottom="0.75" header="0.3" footer="0.3"/>
  <pageSetup paperSize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J58"/>
  <sheetViews>
    <sheetView zoomScale="110" zoomScaleNormal="110" zoomScaleSheetLayoutView="100" workbookViewId="0"/>
  </sheetViews>
  <sheetFormatPr baseColWidth="10" defaultColWidth="11.5703125" defaultRowHeight="12" outlineLevelRow="1" x14ac:dyDescent="0.2"/>
  <cols>
    <col min="1" max="1" width="6.7109375" style="896" customWidth="1"/>
    <col min="2" max="2" width="50.5703125" style="896" customWidth="1"/>
    <col min="3" max="3" width="14.7109375" style="897" customWidth="1"/>
    <col min="4" max="4" width="14.42578125" style="897" customWidth="1"/>
    <col min="5" max="5" width="4" style="896" customWidth="1"/>
    <col min="6" max="6" width="13.7109375" style="896" bestFit="1" customWidth="1"/>
    <col min="7" max="7" width="11.5703125" style="896"/>
    <col min="8" max="8" width="18.140625" style="896" hidden="1" customWidth="1"/>
    <col min="9" max="9" width="17.85546875" style="896" hidden="1" customWidth="1"/>
    <col min="10" max="10" width="22.140625" style="898" hidden="1" customWidth="1"/>
    <col min="11" max="12" width="11.5703125" style="896" customWidth="1"/>
    <col min="13" max="16384" width="11.5703125" style="896"/>
  </cols>
  <sheetData>
    <row r="1" spans="1:10" ht="15.75" thickBot="1" x14ac:dyDescent="0.3">
      <c r="A1" s="1006" t="s">
        <v>771</v>
      </c>
      <c r="D1" s="896"/>
    </row>
    <row r="2" spans="1:10" ht="21" customHeight="1" x14ac:dyDescent="0.2">
      <c r="B2" s="1158" t="s">
        <v>472</v>
      </c>
      <c r="C2" s="1158"/>
      <c r="D2" s="1158"/>
    </row>
    <row r="3" spans="1:10" x14ac:dyDescent="0.2">
      <c r="B3" s="1158" t="s">
        <v>473</v>
      </c>
      <c r="C3" s="1158"/>
      <c r="D3" s="1158"/>
    </row>
    <row r="4" spans="1:10" x14ac:dyDescent="0.2">
      <c r="B4" s="1158" t="s">
        <v>770</v>
      </c>
      <c r="C4" s="1158"/>
      <c r="D4" s="1158"/>
    </row>
    <row r="5" spans="1:10" ht="4.3499999999999996" customHeight="1" x14ac:dyDescent="0.2">
      <c r="B5" s="899"/>
      <c r="C5" s="899"/>
      <c r="D5" s="899"/>
    </row>
    <row r="6" spans="1:10" x14ac:dyDescent="0.2">
      <c r="B6" s="1159" t="s">
        <v>772</v>
      </c>
      <c r="C6" s="1159"/>
      <c r="D6" s="1159"/>
    </row>
    <row r="7" spans="1:10" x14ac:dyDescent="0.2">
      <c r="B7" s="1159" t="s">
        <v>773</v>
      </c>
      <c r="C7" s="1159"/>
      <c r="D7" s="1159"/>
    </row>
    <row r="8" spans="1:10" x14ac:dyDescent="0.2">
      <c r="B8" s="900"/>
      <c r="C8" s="900"/>
      <c r="D8" s="900"/>
    </row>
    <row r="9" spans="1:10" ht="12.75" thickBot="1" x14ac:dyDescent="0.25">
      <c r="B9" s="901"/>
      <c r="C9" s="902"/>
      <c r="D9" s="902"/>
    </row>
    <row r="10" spans="1:10" ht="24.75" thickBot="1" x14ac:dyDescent="0.25">
      <c r="B10" s="903" t="s">
        <v>774</v>
      </c>
      <c r="C10" s="904" t="s">
        <v>775</v>
      </c>
      <c r="D10" s="904" t="s">
        <v>776</v>
      </c>
      <c r="H10" s="905" t="s">
        <v>777</v>
      </c>
      <c r="I10" s="905" t="s">
        <v>778</v>
      </c>
      <c r="J10" s="906" t="s">
        <v>779</v>
      </c>
    </row>
    <row r="11" spans="1:10" outlineLevel="1" x14ac:dyDescent="0.2">
      <c r="B11" s="907" t="s">
        <v>780</v>
      </c>
      <c r="C11" s="908">
        <v>5634.8199999999988</v>
      </c>
      <c r="D11" s="909">
        <v>0.17819888736827372</v>
      </c>
      <c r="H11" s="905" t="s">
        <v>781</v>
      </c>
      <c r="I11" s="905">
        <v>6447.5</v>
      </c>
      <c r="J11" s="906">
        <v>24353.855571428576</v>
      </c>
    </row>
    <row r="12" spans="1:10" outlineLevel="1" x14ac:dyDescent="0.2">
      <c r="B12" s="907" t="s">
        <v>782</v>
      </c>
      <c r="C12" s="908">
        <v>44800.750999999997</v>
      </c>
      <c r="D12" s="909">
        <v>1.4168055024762243</v>
      </c>
      <c r="H12" s="905" t="s">
        <v>780</v>
      </c>
      <c r="I12" s="905">
        <v>6849.9</v>
      </c>
      <c r="J12" s="906">
        <v>3259.4173014212283</v>
      </c>
    </row>
    <row r="13" spans="1:10" ht="36" outlineLevel="1" x14ac:dyDescent="0.2">
      <c r="B13" s="907" t="s">
        <v>843</v>
      </c>
      <c r="C13" s="908">
        <v>176329.97599999997</v>
      </c>
      <c r="D13" s="909">
        <v>5.5763636696246577</v>
      </c>
      <c r="H13" s="905" t="s">
        <v>782</v>
      </c>
      <c r="I13" s="905">
        <v>29707</v>
      </c>
      <c r="J13" s="906">
        <v>27899.879999999997</v>
      </c>
    </row>
    <row r="14" spans="1:10" ht="84" outlineLevel="1" x14ac:dyDescent="0.2">
      <c r="B14" s="907" t="s">
        <v>844</v>
      </c>
      <c r="C14" s="908">
        <v>459679.17499999999</v>
      </c>
      <c r="D14" s="909">
        <v>14.537166676374047</v>
      </c>
      <c r="H14" s="905" t="s">
        <v>783</v>
      </c>
      <c r="I14" s="905">
        <v>31936.100000000002</v>
      </c>
      <c r="J14" s="906">
        <v>72383.191367218358</v>
      </c>
    </row>
    <row r="15" spans="1:10" ht="72" outlineLevel="1" x14ac:dyDescent="0.2">
      <c r="B15" s="907" t="s">
        <v>845</v>
      </c>
      <c r="C15" s="908">
        <v>433614.71000000025</v>
      </c>
      <c r="D15" s="909">
        <v>13.712888587127313</v>
      </c>
      <c r="H15" s="905" t="s">
        <v>784</v>
      </c>
      <c r="I15" s="905">
        <v>4985.6000000000004</v>
      </c>
      <c r="J15" s="906">
        <v>0</v>
      </c>
    </row>
    <row r="16" spans="1:10" outlineLevel="1" x14ac:dyDescent="0.2">
      <c r="B16" s="907" t="s">
        <v>785</v>
      </c>
      <c r="C16" s="908">
        <v>1611</v>
      </c>
      <c r="D16" s="909">
        <v>5.0947218819818382E-2</v>
      </c>
      <c r="H16" s="905" t="s">
        <v>786</v>
      </c>
      <c r="I16" s="905">
        <v>1269</v>
      </c>
      <c r="J16" s="906">
        <v>4130</v>
      </c>
    </row>
    <row r="17" spans="2:10" outlineLevel="1" x14ac:dyDescent="0.2">
      <c r="B17" s="907" t="s">
        <v>787</v>
      </c>
      <c r="C17" s="908">
        <v>208214.80000000002</v>
      </c>
      <c r="D17" s="909">
        <v>6.584708241542347</v>
      </c>
      <c r="H17" s="905" t="s">
        <v>788</v>
      </c>
      <c r="I17" s="905">
        <v>55703.834999999992</v>
      </c>
      <c r="J17" s="906">
        <v>654291.4109848782</v>
      </c>
    </row>
    <row r="18" spans="2:10" ht="48" outlineLevel="1" x14ac:dyDescent="0.2">
      <c r="B18" s="907" t="s">
        <v>846</v>
      </c>
      <c r="C18" s="908">
        <v>2313.4299999999998</v>
      </c>
      <c r="D18" s="909">
        <v>7.3161281461410571E-2</v>
      </c>
      <c r="H18" s="905" t="s">
        <v>789</v>
      </c>
      <c r="I18" s="905">
        <v>24087.599999999999</v>
      </c>
      <c r="J18" s="906">
        <v>376900.42813084123</v>
      </c>
    </row>
    <row r="19" spans="2:10" ht="36.75" outlineLevel="1" thickBot="1" x14ac:dyDescent="0.25">
      <c r="B19" s="907" t="s">
        <v>847</v>
      </c>
      <c r="C19" s="908">
        <v>1829897.4</v>
      </c>
      <c r="D19" s="909">
        <v>57.86975993520592</v>
      </c>
      <c r="H19" s="905" t="s">
        <v>787</v>
      </c>
      <c r="I19" s="905">
        <v>38219.699999999997</v>
      </c>
      <c r="J19" s="906">
        <v>197120.79333333333</v>
      </c>
    </row>
    <row r="20" spans="2:10" ht="12.75" thickBot="1" x14ac:dyDescent="0.25">
      <c r="B20" s="903" t="s">
        <v>790</v>
      </c>
      <c r="C20" s="910">
        <v>3162096.0619999999</v>
      </c>
      <c r="D20" s="911">
        <v>100</v>
      </c>
      <c r="H20" s="905" t="s">
        <v>791</v>
      </c>
      <c r="I20" s="905">
        <v>486.471</v>
      </c>
      <c r="J20" s="906">
        <v>3438.8510000000001</v>
      </c>
    </row>
    <row r="21" spans="2:10" x14ac:dyDescent="0.2">
      <c r="B21" s="901"/>
      <c r="C21" s="902"/>
      <c r="D21" s="912"/>
      <c r="H21" s="905" t="s">
        <v>785</v>
      </c>
      <c r="I21" s="905">
        <v>101</v>
      </c>
      <c r="J21" s="906">
        <v>1899.5</v>
      </c>
    </row>
    <row r="22" spans="2:10" ht="16.899999999999999" customHeight="1" x14ac:dyDescent="0.2">
      <c r="B22" s="1157" t="s">
        <v>792</v>
      </c>
      <c r="C22" s="1157"/>
      <c r="D22" s="1157"/>
      <c r="H22" s="905" t="s">
        <v>793</v>
      </c>
      <c r="I22" s="905">
        <v>74442.7</v>
      </c>
      <c r="J22" s="906">
        <v>1674893.07</v>
      </c>
    </row>
    <row r="23" spans="2:10" ht="16.899999999999999" customHeight="1" x14ac:dyDescent="0.2">
      <c r="B23" s="1157"/>
      <c r="C23" s="1157"/>
      <c r="D23" s="1157"/>
      <c r="H23" s="905" t="s">
        <v>552</v>
      </c>
      <c r="I23" s="905">
        <v>274236.40599999996</v>
      </c>
      <c r="J23" s="906">
        <v>3040570.3976891213</v>
      </c>
    </row>
    <row r="24" spans="2:10" ht="16.899999999999999" customHeight="1" thickBot="1" x14ac:dyDescent="0.25">
      <c r="B24" s="1157"/>
      <c r="C24" s="1157"/>
      <c r="D24" s="1157"/>
    </row>
    <row r="25" spans="2:10" ht="16.899999999999999" customHeight="1" x14ac:dyDescent="0.2">
      <c r="B25" s="1160" t="s">
        <v>794</v>
      </c>
      <c r="C25" s="913" t="s">
        <v>795</v>
      </c>
      <c r="D25" s="1162" t="s">
        <v>776</v>
      </c>
    </row>
    <row r="26" spans="2:10" ht="12.75" thickBot="1" x14ac:dyDescent="0.25">
      <c r="B26" s="1161"/>
      <c r="C26" s="915" t="s">
        <v>770</v>
      </c>
      <c r="D26" s="1163"/>
    </row>
    <row r="27" spans="2:10" s="919" customFormat="1" ht="12" customHeight="1" thickBot="1" x14ac:dyDescent="0.25">
      <c r="B27" s="916" t="s">
        <v>796</v>
      </c>
      <c r="C27" s="917">
        <f>'3.4. REND CARNE BOVINA '!J137</f>
        <v>60548.451834820793</v>
      </c>
      <c r="D27" s="918">
        <v>8.6300000000000008</v>
      </c>
      <c r="J27" s="920"/>
    </row>
    <row r="28" spans="2:10" s="919" customFormat="1" ht="12" customHeight="1" thickBot="1" x14ac:dyDescent="0.25">
      <c r="B28" s="916" t="s">
        <v>797</v>
      </c>
      <c r="C28" s="917">
        <f>'8.3. REND CARNE PORCINA'!J137</f>
        <v>8006.6711913636364</v>
      </c>
      <c r="D28" s="918">
        <v>1.1000000000000001</v>
      </c>
      <c r="J28" s="920"/>
    </row>
    <row r="29" spans="2:10" s="919" customFormat="1" ht="24" customHeight="1" thickBot="1" x14ac:dyDescent="0.25">
      <c r="B29" s="916" t="s">
        <v>798</v>
      </c>
      <c r="C29" s="1007">
        <f>'9. OTRAS ESPECIES'!G146</f>
        <v>209.4768</v>
      </c>
      <c r="D29" s="918">
        <v>0.03</v>
      </c>
      <c r="J29" s="920"/>
    </row>
    <row r="30" spans="2:10" s="919" customFormat="1" ht="24" customHeight="1" thickBot="1" x14ac:dyDescent="0.25">
      <c r="B30" s="916" t="s">
        <v>799</v>
      </c>
      <c r="C30" s="1007">
        <f>'9. OTRAS ESPECIES'!I146</f>
        <v>393.00599999999997</v>
      </c>
      <c r="D30" s="918">
        <v>7.0000000000000007E-2</v>
      </c>
      <c r="J30" s="920"/>
    </row>
    <row r="31" spans="2:10" s="919" customFormat="1" ht="24" customHeight="1" thickBot="1" x14ac:dyDescent="0.25">
      <c r="B31" s="916" t="s">
        <v>800</v>
      </c>
      <c r="C31" s="1007">
        <f>'9. OTRAS ESPECIES'!J146</f>
        <v>120.636</v>
      </c>
      <c r="D31" s="918">
        <v>0.02</v>
      </c>
      <c r="J31" s="920"/>
    </row>
    <row r="32" spans="2:10" s="919" customFormat="1" ht="24" customHeight="1" thickBot="1" x14ac:dyDescent="0.25">
      <c r="B32" s="916" t="s">
        <v>801</v>
      </c>
      <c r="C32" s="1007">
        <f>'9. OTRAS ESPECIES'!H146</f>
        <v>58.906400000000005</v>
      </c>
      <c r="D32" s="918">
        <v>0.04</v>
      </c>
      <c r="J32" s="920"/>
    </row>
    <row r="33" spans="2:10" s="919" customFormat="1" ht="12" customHeight="1" thickBot="1" x14ac:dyDescent="0.25">
      <c r="B33" s="916" t="s">
        <v>802</v>
      </c>
      <c r="C33" s="1007">
        <f>'13. PRODUCCION PISCICOLA'!G197</f>
        <v>7802.7040099999995</v>
      </c>
      <c r="D33" s="918">
        <v>1.1399999999999999</v>
      </c>
      <c r="J33" s="920"/>
    </row>
    <row r="34" spans="2:10" s="919" customFormat="1" ht="24" customHeight="1" thickBot="1" x14ac:dyDescent="0.25">
      <c r="B34" s="916" t="s">
        <v>803</v>
      </c>
      <c r="C34" s="1007">
        <f>'10. AVICULTURA'!G139</f>
        <v>338917.43199999997</v>
      </c>
      <c r="D34" s="918">
        <v>44.2</v>
      </c>
      <c r="J34" s="920"/>
    </row>
    <row r="35" spans="2:10" s="919" customFormat="1" ht="12" customHeight="1" thickBot="1" x14ac:dyDescent="0.25">
      <c r="B35" s="916" t="s">
        <v>804</v>
      </c>
      <c r="C35" s="917">
        <f>'10.1 RENDIMIENTO HUEVOS'!K135</f>
        <v>328988.30252755992</v>
      </c>
      <c r="D35" s="918">
        <v>44.8</v>
      </c>
      <c r="E35" s="921"/>
      <c r="F35" s="921"/>
      <c r="J35" s="920"/>
    </row>
    <row r="36" spans="2:10" s="919" customFormat="1" ht="12" customHeight="1" thickBot="1" x14ac:dyDescent="0.25">
      <c r="B36" s="914" t="s">
        <v>805</v>
      </c>
      <c r="C36" s="922">
        <f>SUM(C27:C35)</f>
        <v>745045.58676374436</v>
      </c>
      <c r="D36" s="915">
        <v>100</v>
      </c>
      <c r="E36" s="923" t="s">
        <v>781</v>
      </c>
      <c r="F36" s="924" t="e">
        <f>GETPIVOTDATA("PRODUCCIÓN
(t)",'[5]VALORES BASE'!$J$2,"GRUPO DE CULTIVO","AGROINDUSTRIALES")</f>
        <v>#REF!</v>
      </c>
      <c r="J36" s="920"/>
    </row>
    <row r="37" spans="2:10" s="919" customFormat="1" ht="12" customHeight="1" thickBot="1" x14ac:dyDescent="0.25">
      <c r="B37" s="916" t="s">
        <v>806</v>
      </c>
      <c r="C37" s="925">
        <f>'11. APICULTURA'!N134</f>
        <v>138660.20000000001</v>
      </c>
      <c r="D37" s="918">
        <v>1.2E-2</v>
      </c>
      <c r="E37" s="923" t="s">
        <v>807</v>
      </c>
      <c r="F37" s="924" t="e">
        <f>GETPIVOTDATA("PRODUCCIÓN
(t)",'[5]VALORES BASE'!$J$2,"GRUPO DE CULTIVO","FORRAJES")</f>
        <v>#REF!</v>
      </c>
      <c r="J37" s="920"/>
    </row>
    <row r="38" spans="2:10" s="919" customFormat="1" ht="12" customHeight="1" thickBot="1" x14ac:dyDescent="0.25">
      <c r="B38" s="916" t="s">
        <v>808</v>
      </c>
      <c r="C38" s="925">
        <f>'11. APICULTURA'!H134</f>
        <v>254732</v>
      </c>
      <c r="D38" s="918">
        <v>8.9999999999999993E-3</v>
      </c>
      <c r="E38" s="921"/>
      <c r="F38" s="923" t="s">
        <v>11</v>
      </c>
      <c r="J38" s="920"/>
    </row>
    <row r="39" spans="2:10" s="919" customFormat="1" ht="37.9" customHeight="1" thickBot="1" x14ac:dyDescent="0.25">
      <c r="B39" s="916" t="s">
        <v>809</v>
      </c>
      <c r="C39" s="925">
        <f>'5. PRODUCCION DE LECHE'!M137</f>
        <v>2068803283</v>
      </c>
      <c r="D39" s="918">
        <v>99.98</v>
      </c>
      <c r="E39" s="921"/>
      <c r="F39" s="923"/>
      <c r="J39" s="920"/>
    </row>
    <row r="40" spans="2:10" ht="12.75" thickBot="1" x14ac:dyDescent="0.25">
      <c r="B40" s="914" t="s">
        <v>810</v>
      </c>
      <c r="C40" s="926">
        <f>SUM(C37:C39)</f>
        <v>2069196675.2</v>
      </c>
      <c r="D40" s="915">
        <v>100</v>
      </c>
    </row>
    <row r="41" spans="2:10" ht="12.75" thickBot="1" x14ac:dyDescent="0.25"/>
    <row r="42" spans="2:10" ht="12.75" thickBot="1" x14ac:dyDescent="0.25">
      <c r="B42" s="927" t="s">
        <v>811</v>
      </c>
      <c r="C42" s="1003">
        <f>C36</f>
        <v>745045.58676374436</v>
      </c>
      <c r="D42" s="928"/>
    </row>
    <row r="43" spans="2:10" ht="12.75" thickBot="1" x14ac:dyDescent="0.25">
      <c r="B43" s="929" t="s">
        <v>790</v>
      </c>
      <c r="C43" s="1004">
        <v>3012086.5</v>
      </c>
      <c r="D43" s="928"/>
    </row>
    <row r="44" spans="2:10" ht="23.25" customHeight="1" thickBot="1" x14ac:dyDescent="0.25">
      <c r="B44" s="930" t="s">
        <v>841</v>
      </c>
      <c r="C44" s="1005">
        <f>SUM(C42:C43)</f>
        <v>3757132.0867637442</v>
      </c>
      <c r="D44" s="928"/>
    </row>
    <row r="45" spans="2:10" ht="12.75" thickBot="1" x14ac:dyDescent="0.25">
      <c r="B45" s="931" t="s">
        <v>812</v>
      </c>
      <c r="C45" s="1005">
        <f>C40</f>
        <v>2069196675.2</v>
      </c>
      <c r="D45" s="928"/>
    </row>
    <row r="46" spans="2:10" ht="30.75" customHeight="1" x14ac:dyDescent="0.2">
      <c r="B46" s="1165" t="s">
        <v>813</v>
      </c>
      <c r="C46" s="1165"/>
      <c r="D46" s="1165"/>
      <c r="E46" s="1165"/>
      <c r="F46" s="1165"/>
    </row>
    <row r="47" spans="2:10" ht="25.5" customHeight="1" x14ac:dyDescent="0.2">
      <c r="B47" s="1165" t="s">
        <v>814</v>
      </c>
      <c r="C47" s="1165"/>
      <c r="D47" s="1165"/>
      <c r="E47" s="1165"/>
      <c r="F47" s="1165"/>
    </row>
    <row r="48" spans="2:10" ht="38.25" customHeight="1" x14ac:dyDescent="0.2">
      <c r="B48" s="1164" t="s">
        <v>815</v>
      </c>
      <c r="C48" s="1164"/>
      <c r="D48" s="1164"/>
      <c r="E48" s="1164"/>
      <c r="F48" s="1164"/>
    </row>
    <row r="49" spans="2:6" ht="29.25" customHeight="1" x14ac:dyDescent="0.2">
      <c r="B49" s="1164" t="s">
        <v>816</v>
      </c>
      <c r="C49" s="1164"/>
      <c r="D49" s="1164"/>
      <c r="E49" s="1164"/>
      <c r="F49" s="1164"/>
    </row>
    <row r="50" spans="2:6" ht="29.25" customHeight="1" x14ac:dyDescent="0.2">
      <c r="B50" s="1164" t="s">
        <v>817</v>
      </c>
      <c r="C50" s="1164"/>
      <c r="D50" s="1164"/>
      <c r="E50" s="1164"/>
      <c r="F50" s="1164"/>
    </row>
    <row r="51" spans="2:6" ht="31.5" customHeight="1" x14ac:dyDescent="0.2">
      <c r="B51" s="1164" t="s">
        <v>818</v>
      </c>
      <c r="C51" s="1164"/>
      <c r="D51" s="1164"/>
      <c r="E51" s="1164"/>
      <c r="F51" s="1164"/>
    </row>
    <row r="52" spans="2:6" ht="25.5" customHeight="1" x14ac:dyDescent="0.2">
      <c r="B52" s="1164" t="s">
        <v>819</v>
      </c>
      <c r="C52" s="1164"/>
      <c r="D52" s="1164"/>
      <c r="E52" s="1164"/>
      <c r="F52" s="1164"/>
    </row>
    <row r="53" spans="2:6" ht="27.75" customHeight="1" x14ac:dyDescent="0.2">
      <c r="B53" s="1164" t="s">
        <v>820</v>
      </c>
      <c r="C53" s="1164"/>
      <c r="D53" s="1164"/>
      <c r="E53" s="1164"/>
      <c r="F53" s="1164"/>
    </row>
    <row r="54" spans="2:6" ht="22.5" customHeight="1" x14ac:dyDescent="0.2">
      <c r="B54" s="1164" t="s">
        <v>821</v>
      </c>
      <c r="C54" s="1164"/>
      <c r="D54" s="1164"/>
      <c r="E54" s="1164"/>
      <c r="F54" s="1164"/>
    </row>
    <row r="55" spans="2:6" ht="21.75" customHeight="1" x14ac:dyDescent="0.2">
      <c r="B55" s="1164" t="s">
        <v>822</v>
      </c>
      <c r="C55" s="1164"/>
      <c r="D55" s="1164"/>
      <c r="E55" s="1164"/>
      <c r="F55" s="1164"/>
    </row>
    <row r="56" spans="2:6" ht="21" customHeight="1" x14ac:dyDescent="0.2">
      <c r="B56" s="1164" t="s">
        <v>823</v>
      </c>
      <c r="C56" s="1164"/>
      <c r="D56" s="1164"/>
      <c r="E56" s="1164"/>
      <c r="F56" s="1164"/>
    </row>
    <row r="57" spans="2:6" ht="15" customHeight="1" x14ac:dyDescent="0.2">
      <c r="B57" s="1164" t="s">
        <v>824</v>
      </c>
      <c r="C57" s="1164"/>
      <c r="D57" s="1164"/>
      <c r="E57" s="1164"/>
      <c r="F57" s="1164"/>
    </row>
    <row r="58" spans="2:6" ht="28.5" customHeight="1" x14ac:dyDescent="0.2">
      <c r="B58" s="1164" t="s">
        <v>825</v>
      </c>
      <c r="C58" s="1164"/>
      <c r="D58" s="1164"/>
      <c r="E58" s="1164"/>
      <c r="F58" s="1164"/>
    </row>
  </sheetData>
  <mergeCells count="21">
    <mergeCell ref="B58:F58"/>
    <mergeCell ref="B46:F46"/>
    <mergeCell ref="B47:F47"/>
    <mergeCell ref="B52:F52"/>
    <mergeCell ref="B53:F53"/>
    <mergeCell ref="B54:F54"/>
    <mergeCell ref="B55:F55"/>
    <mergeCell ref="B56:F56"/>
    <mergeCell ref="B57:F57"/>
    <mergeCell ref="B51:F51"/>
    <mergeCell ref="B25:B26"/>
    <mergeCell ref="D25:D26"/>
    <mergeCell ref="B48:F48"/>
    <mergeCell ref="B49:F49"/>
    <mergeCell ref="B50:F50"/>
    <mergeCell ref="B22:D24"/>
    <mergeCell ref="B2:D2"/>
    <mergeCell ref="B3:D3"/>
    <mergeCell ref="B4:D4"/>
    <mergeCell ref="B6:D6"/>
    <mergeCell ref="B7:D7"/>
  </mergeCells>
  <hyperlinks>
    <hyperlink ref="A1" location="PRESENTACIÓN!A1" display="INICIO" xr:uid="{00000000-0004-0000-1E00-000000000000}"/>
  </hyperlinks>
  <pageMargins left="0.7" right="0.7" top="0.75" bottom="0.75" header="0.3" footer="0.3"/>
  <pageSetup scale="76" orientation="portrait" r:id="rId1"/>
  <rowBreaks count="1" manualBreakCount="1">
    <brk id="4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S140"/>
  <sheetViews>
    <sheetView topLeftCell="A34" workbookViewId="0">
      <selection activeCell="I4" sqref="I4:L4"/>
    </sheetView>
  </sheetViews>
  <sheetFormatPr baseColWidth="10" defaultRowHeight="15" outlineLevelRow="2" x14ac:dyDescent="0.25"/>
  <cols>
    <col min="1" max="1" width="23" customWidth="1"/>
    <col min="2" max="2" width="18.140625" customWidth="1"/>
    <col min="3" max="3" width="21.42578125" customWidth="1"/>
    <col min="4" max="4" width="11.42578125" bestFit="1" customWidth="1"/>
    <col min="5" max="5" width="13.5703125" style="3" customWidth="1"/>
    <col min="6" max="6" width="17.5703125" customWidth="1"/>
    <col min="7" max="7" width="15.85546875" customWidth="1"/>
    <col min="9" max="9" width="11.42578125" style="3"/>
    <col min="10" max="10" width="22.28515625" customWidth="1"/>
    <col min="12" max="12" width="13.28515625" customWidth="1"/>
    <col min="13" max="13" width="11.42578125" style="3"/>
    <col min="14" max="14" width="23" customWidth="1"/>
    <col min="16" max="16" width="12.85546875" customWidth="1"/>
    <col min="17" max="18" width="11.42578125" style="26"/>
  </cols>
  <sheetData>
    <row r="1" spans="1:19" ht="15.75" thickBot="1" x14ac:dyDescent="0.3"/>
    <row r="2" spans="1:19" ht="63" customHeight="1" thickBot="1" x14ac:dyDescent="0.3">
      <c r="A2" s="99" t="s">
        <v>490</v>
      </c>
      <c r="D2" s="1087" t="s">
        <v>467</v>
      </c>
      <c r="E2" s="1087"/>
      <c r="F2" s="1087"/>
      <c r="G2" s="1087"/>
      <c r="H2" s="1087"/>
      <c r="I2" s="1087"/>
      <c r="J2" s="1087"/>
      <c r="K2" s="1087"/>
      <c r="L2" s="1087"/>
      <c r="M2" s="1087"/>
    </row>
    <row r="3" spans="1:19" ht="15.75" thickBot="1" x14ac:dyDescent="0.3"/>
    <row r="4" spans="1:19" ht="15.75" thickBot="1" x14ac:dyDescent="0.3">
      <c r="E4" s="1088" t="s">
        <v>450</v>
      </c>
      <c r="F4" s="1089"/>
      <c r="G4" s="1089"/>
      <c r="H4" s="1090"/>
      <c r="I4" s="1088" t="s">
        <v>449</v>
      </c>
      <c r="J4" s="1089"/>
      <c r="K4" s="1089"/>
      <c r="L4" s="1090"/>
      <c r="M4" s="1088" t="s">
        <v>133</v>
      </c>
      <c r="N4" s="1089"/>
      <c r="O4" s="1089"/>
      <c r="P4" s="1090"/>
      <c r="Q4" s="1091" t="s">
        <v>447</v>
      </c>
      <c r="R4" s="1092"/>
    </row>
    <row r="5" spans="1:19" s="72" customFormat="1" ht="60.75" thickBot="1" x14ac:dyDescent="0.3">
      <c r="A5" s="268" t="s">
        <v>410</v>
      </c>
      <c r="B5" s="269" t="s">
        <v>411</v>
      </c>
      <c r="C5" s="269" t="s">
        <v>2</v>
      </c>
      <c r="D5" s="269" t="s">
        <v>443</v>
      </c>
      <c r="E5" s="270" t="s">
        <v>128</v>
      </c>
      <c r="F5" s="269" t="s">
        <v>129</v>
      </c>
      <c r="G5" s="269" t="s">
        <v>130</v>
      </c>
      <c r="H5" s="269" t="s">
        <v>444</v>
      </c>
      <c r="I5" s="270" t="s">
        <v>128</v>
      </c>
      <c r="J5" s="269" t="s">
        <v>129</v>
      </c>
      <c r="K5" s="269" t="s">
        <v>130</v>
      </c>
      <c r="L5" s="269" t="s">
        <v>446</v>
      </c>
      <c r="M5" s="270" t="s">
        <v>128</v>
      </c>
      <c r="N5" s="269" t="s">
        <v>129</v>
      </c>
      <c r="O5" s="269" t="s">
        <v>130</v>
      </c>
      <c r="P5" s="269" t="s">
        <v>445</v>
      </c>
      <c r="Q5" s="271" t="s">
        <v>447</v>
      </c>
      <c r="R5" s="272" t="s">
        <v>448</v>
      </c>
      <c r="S5" s="273" t="s">
        <v>553</v>
      </c>
    </row>
    <row r="6" spans="1:19" outlineLevel="2" x14ac:dyDescent="0.25">
      <c r="A6" s="76" t="s">
        <v>421</v>
      </c>
      <c r="B6" s="39">
        <v>25183</v>
      </c>
      <c r="C6" s="39" t="s">
        <v>126</v>
      </c>
      <c r="D6" s="77">
        <v>31642</v>
      </c>
      <c r="E6" s="78">
        <v>65</v>
      </c>
      <c r="F6" s="39" t="s">
        <v>161</v>
      </c>
      <c r="G6" s="39">
        <v>1310</v>
      </c>
      <c r="H6" s="80">
        <f>D6*E6/100</f>
        <v>20567.3</v>
      </c>
      <c r="I6" s="78">
        <v>15</v>
      </c>
      <c r="J6" s="39" t="s">
        <v>134</v>
      </c>
      <c r="K6" s="39">
        <v>80</v>
      </c>
      <c r="L6" s="81">
        <f t="shared" ref="L6:L41" si="0">D6*I6/100</f>
        <v>4746.3</v>
      </c>
      <c r="M6" s="78">
        <v>20</v>
      </c>
      <c r="N6" s="39" t="s">
        <v>138</v>
      </c>
      <c r="O6" s="39">
        <v>638</v>
      </c>
      <c r="P6" s="82">
        <f t="shared" ref="P6:P41" si="1">D6*M6/100</f>
        <v>6328.4</v>
      </c>
      <c r="Q6" s="77">
        <f>P6+L6+H6</f>
        <v>31642</v>
      </c>
      <c r="R6" s="77">
        <f t="shared" ref="R6:R41" si="2">M6+I6+E6</f>
        <v>100</v>
      </c>
      <c r="S6" s="79">
        <f>O6+K6+G6</f>
        <v>2028</v>
      </c>
    </row>
    <row r="7" spans="1:19" outlineLevel="2" x14ac:dyDescent="0.25">
      <c r="A7" s="74" t="s">
        <v>421</v>
      </c>
      <c r="B7" s="4">
        <v>25426</v>
      </c>
      <c r="C7" s="4" t="s">
        <v>21</v>
      </c>
      <c r="D7" s="5">
        <v>13576</v>
      </c>
      <c r="E7" s="66">
        <v>15</v>
      </c>
      <c r="F7" s="4" t="s">
        <v>157</v>
      </c>
      <c r="G7" s="4">
        <v>320</v>
      </c>
      <c r="H7" s="25">
        <f t="shared" ref="H7:H41" si="3">D7*E7/100</f>
        <v>2036.4</v>
      </c>
      <c r="I7" s="66">
        <v>35</v>
      </c>
      <c r="J7" s="4" t="s">
        <v>149</v>
      </c>
      <c r="K7" s="4">
        <v>530</v>
      </c>
      <c r="L7" s="247">
        <f t="shared" si="0"/>
        <v>4751.6000000000004</v>
      </c>
      <c r="M7" s="66">
        <v>50</v>
      </c>
      <c r="N7" s="4" t="s">
        <v>158</v>
      </c>
      <c r="O7" s="4">
        <v>890</v>
      </c>
      <c r="P7" s="151">
        <f t="shared" si="1"/>
        <v>6788</v>
      </c>
      <c r="Q7" s="5">
        <f t="shared" ref="Q7:Q41" si="4">P7+L7+H7</f>
        <v>13576</v>
      </c>
      <c r="R7" s="5">
        <f t="shared" si="2"/>
        <v>100</v>
      </c>
      <c r="S7" s="75">
        <f t="shared" ref="S7:S78" si="5">O7+K7+G7</f>
        <v>1740</v>
      </c>
    </row>
    <row r="8" spans="1:19" outlineLevel="2" x14ac:dyDescent="0.25">
      <c r="A8" s="74" t="s">
        <v>421</v>
      </c>
      <c r="B8" s="4">
        <v>25436</v>
      </c>
      <c r="C8" s="4" t="s">
        <v>125</v>
      </c>
      <c r="D8" s="5">
        <v>7052</v>
      </c>
      <c r="E8" s="66">
        <v>5</v>
      </c>
      <c r="F8" s="4" t="s">
        <v>180</v>
      </c>
      <c r="G8" s="4">
        <v>30</v>
      </c>
      <c r="H8" s="25">
        <f t="shared" si="3"/>
        <v>352.6</v>
      </c>
      <c r="I8" s="66">
        <v>45</v>
      </c>
      <c r="J8" s="4" t="s">
        <v>233</v>
      </c>
      <c r="K8" s="4">
        <v>280</v>
      </c>
      <c r="L8" s="247">
        <f t="shared" si="0"/>
        <v>3173.4</v>
      </c>
      <c r="M8" s="66">
        <v>50</v>
      </c>
      <c r="N8" s="4" t="s">
        <v>234</v>
      </c>
      <c r="O8" s="4">
        <v>750</v>
      </c>
      <c r="P8" s="151">
        <f t="shared" si="1"/>
        <v>3526</v>
      </c>
      <c r="Q8" s="5">
        <f t="shared" si="4"/>
        <v>7052</v>
      </c>
      <c r="R8" s="5">
        <f t="shared" si="2"/>
        <v>100</v>
      </c>
      <c r="S8" s="75">
        <f t="shared" si="5"/>
        <v>1060</v>
      </c>
    </row>
    <row r="9" spans="1:19" outlineLevel="2" x14ac:dyDescent="0.25">
      <c r="A9" s="74" t="s">
        <v>421</v>
      </c>
      <c r="B9" s="4">
        <v>25736</v>
      </c>
      <c r="C9" s="4" t="s">
        <v>124</v>
      </c>
      <c r="D9" s="5">
        <v>14999</v>
      </c>
      <c r="E9" s="66">
        <v>18</v>
      </c>
      <c r="F9" s="4" t="s">
        <v>131</v>
      </c>
      <c r="G9" s="4">
        <v>270</v>
      </c>
      <c r="H9" s="25">
        <f t="shared" si="3"/>
        <v>2699.82</v>
      </c>
      <c r="I9" s="66">
        <v>36</v>
      </c>
      <c r="J9" s="4" t="s">
        <v>232</v>
      </c>
      <c r="K9" s="4">
        <v>20</v>
      </c>
      <c r="L9" s="247">
        <f t="shared" si="0"/>
        <v>5399.64</v>
      </c>
      <c r="M9" s="66">
        <v>46</v>
      </c>
      <c r="N9" s="4" t="s">
        <v>232</v>
      </c>
      <c r="O9" s="4">
        <v>480</v>
      </c>
      <c r="P9" s="151">
        <f t="shared" si="1"/>
        <v>6899.54</v>
      </c>
      <c r="Q9" s="5">
        <f t="shared" si="4"/>
        <v>14999</v>
      </c>
      <c r="R9" s="5">
        <f t="shared" si="2"/>
        <v>100</v>
      </c>
      <c r="S9" s="75">
        <f t="shared" si="5"/>
        <v>770</v>
      </c>
    </row>
    <row r="10" spans="1:19" outlineLevel="2" x14ac:dyDescent="0.25">
      <c r="A10" s="74" t="s">
        <v>421</v>
      </c>
      <c r="B10" s="4">
        <v>25772</v>
      </c>
      <c r="C10" s="4" t="s">
        <v>123</v>
      </c>
      <c r="D10" s="5">
        <v>18655</v>
      </c>
      <c r="E10" s="66">
        <v>47</v>
      </c>
      <c r="F10" s="4" t="s">
        <v>131</v>
      </c>
      <c r="G10" s="4">
        <v>545</v>
      </c>
      <c r="H10" s="25">
        <f t="shared" si="3"/>
        <v>8767.85</v>
      </c>
      <c r="I10" s="66">
        <v>1</v>
      </c>
      <c r="J10" s="4" t="s">
        <v>134</v>
      </c>
      <c r="K10" s="4">
        <v>5</v>
      </c>
      <c r="L10" s="247">
        <f t="shared" si="0"/>
        <v>186.55</v>
      </c>
      <c r="M10" s="66">
        <v>52</v>
      </c>
      <c r="N10" s="4" t="s">
        <v>149</v>
      </c>
      <c r="O10" s="4">
        <v>603</v>
      </c>
      <c r="P10" s="151">
        <f t="shared" si="1"/>
        <v>9700.6</v>
      </c>
      <c r="Q10" s="5">
        <f t="shared" si="4"/>
        <v>18655</v>
      </c>
      <c r="R10" s="5">
        <f t="shared" si="2"/>
        <v>100</v>
      </c>
      <c r="S10" s="75">
        <f t="shared" si="5"/>
        <v>1153</v>
      </c>
    </row>
    <row r="11" spans="1:19" outlineLevel="2" x14ac:dyDescent="0.25">
      <c r="A11" s="74" t="s">
        <v>421</v>
      </c>
      <c r="B11" s="4">
        <v>25807</v>
      </c>
      <c r="C11" s="4" t="s">
        <v>122</v>
      </c>
      <c r="D11" s="5">
        <v>3545</v>
      </c>
      <c r="E11" s="66">
        <v>30</v>
      </c>
      <c r="F11" s="4" t="s">
        <v>139</v>
      </c>
      <c r="G11" s="4">
        <v>6</v>
      </c>
      <c r="H11" s="25">
        <f t="shared" si="3"/>
        <v>1063.5</v>
      </c>
      <c r="I11" s="66">
        <v>50</v>
      </c>
      <c r="J11" s="4" t="s">
        <v>197</v>
      </c>
      <c r="K11" s="4">
        <v>12</v>
      </c>
      <c r="L11" s="247">
        <f t="shared" si="0"/>
        <v>1772.5</v>
      </c>
      <c r="M11" s="66">
        <v>20</v>
      </c>
      <c r="N11" s="4" t="s">
        <v>145</v>
      </c>
      <c r="O11" s="4">
        <v>5</v>
      </c>
      <c r="P11" s="151">
        <f t="shared" si="1"/>
        <v>709</v>
      </c>
      <c r="Q11" s="5">
        <f t="shared" si="4"/>
        <v>3545</v>
      </c>
      <c r="R11" s="5">
        <f t="shared" si="2"/>
        <v>100</v>
      </c>
      <c r="S11" s="75">
        <f t="shared" si="5"/>
        <v>23</v>
      </c>
    </row>
    <row r="12" spans="1:19" ht="15.75" outlineLevel="2" thickBot="1" x14ac:dyDescent="0.3">
      <c r="A12" s="241" t="s">
        <v>421</v>
      </c>
      <c r="B12" s="94">
        <v>25873</v>
      </c>
      <c r="C12" s="94" t="s">
        <v>121</v>
      </c>
      <c r="D12" s="95">
        <v>32223</v>
      </c>
      <c r="E12" s="242">
        <v>50</v>
      </c>
      <c r="F12" s="94" t="s">
        <v>161</v>
      </c>
      <c r="G12" s="94">
        <v>102</v>
      </c>
      <c r="H12" s="243">
        <f t="shared" si="3"/>
        <v>16111.5</v>
      </c>
      <c r="I12" s="242">
        <v>40</v>
      </c>
      <c r="J12" s="94" t="s">
        <v>154</v>
      </c>
      <c r="K12" s="94">
        <v>17</v>
      </c>
      <c r="L12" s="266">
        <f t="shared" si="0"/>
        <v>12889.2</v>
      </c>
      <c r="M12" s="242">
        <v>10</v>
      </c>
      <c r="N12" s="94" t="s">
        <v>132</v>
      </c>
      <c r="O12" s="94">
        <v>40</v>
      </c>
      <c r="P12" s="267">
        <f t="shared" si="1"/>
        <v>3222.3</v>
      </c>
      <c r="Q12" s="95">
        <f t="shared" si="4"/>
        <v>32223</v>
      </c>
      <c r="R12" s="95">
        <f t="shared" si="2"/>
        <v>100</v>
      </c>
      <c r="S12" s="244">
        <f t="shared" si="5"/>
        <v>159</v>
      </c>
    </row>
    <row r="13" spans="1:19" ht="15.75" outlineLevel="1" thickBot="1" x14ac:dyDescent="0.3">
      <c r="A13" s="248" t="s">
        <v>537</v>
      </c>
      <c r="B13" s="249"/>
      <c r="C13" s="249"/>
      <c r="D13" s="250">
        <f>SUBTOTAL(9,D6:D12)</f>
        <v>121692</v>
      </c>
      <c r="E13" s="251"/>
      <c r="F13" s="249"/>
      <c r="G13" s="249">
        <f>SUBTOTAL(9,G6:G12)</f>
        <v>2583</v>
      </c>
      <c r="H13" s="250">
        <f>SUBTOTAL(9,H6:H12)</f>
        <v>51598.97</v>
      </c>
      <c r="I13" s="251"/>
      <c r="J13" s="249"/>
      <c r="K13" s="249">
        <f>SUBTOTAL(9,K6:K12)</f>
        <v>944</v>
      </c>
      <c r="L13" s="252">
        <f>SUBTOTAL(9,L6:L12)</f>
        <v>32919.19</v>
      </c>
      <c r="M13" s="251"/>
      <c r="N13" s="249"/>
      <c r="O13" s="249">
        <f>SUBTOTAL(9,O6:O12)</f>
        <v>3406</v>
      </c>
      <c r="P13" s="252">
        <f>SUBTOTAL(9,P6:P12)</f>
        <v>37173.840000000004</v>
      </c>
      <c r="Q13" s="250">
        <f>SUBTOTAL(9,Q6:Q12)</f>
        <v>121692</v>
      </c>
      <c r="R13" s="250"/>
      <c r="S13" s="253">
        <f>SUBTOTAL(9,S6:S12)</f>
        <v>6933</v>
      </c>
    </row>
    <row r="14" spans="1:19" outlineLevel="2" x14ac:dyDescent="0.25">
      <c r="A14" s="76" t="s">
        <v>412</v>
      </c>
      <c r="B14" s="39">
        <v>25001</v>
      </c>
      <c r="C14" s="39" t="s">
        <v>120</v>
      </c>
      <c r="D14" s="77">
        <v>6702</v>
      </c>
      <c r="E14" s="78">
        <v>18</v>
      </c>
      <c r="F14" s="39" t="s">
        <v>210</v>
      </c>
      <c r="G14" s="39">
        <v>37</v>
      </c>
      <c r="H14" s="214">
        <f t="shared" si="3"/>
        <v>1206.3599999999999</v>
      </c>
      <c r="I14" s="78">
        <v>46</v>
      </c>
      <c r="J14" s="39" t="s">
        <v>171</v>
      </c>
      <c r="K14" s="39">
        <v>95</v>
      </c>
      <c r="L14" s="81">
        <f t="shared" si="0"/>
        <v>3082.92</v>
      </c>
      <c r="M14" s="78">
        <v>36</v>
      </c>
      <c r="N14" s="39" t="s">
        <v>178</v>
      </c>
      <c r="O14" s="39">
        <v>69</v>
      </c>
      <c r="P14" s="82">
        <f t="shared" si="1"/>
        <v>2412.7199999999998</v>
      </c>
      <c r="Q14" s="77">
        <f t="shared" si="4"/>
        <v>6701.9999999999991</v>
      </c>
      <c r="R14" s="77">
        <f t="shared" si="2"/>
        <v>100</v>
      </c>
      <c r="S14" s="79">
        <f t="shared" si="5"/>
        <v>201</v>
      </c>
    </row>
    <row r="15" spans="1:19" outlineLevel="2" x14ac:dyDescent="0.25">
      <c r="A15" s="74" t="s">
        <v>412</v>
      </c>
      <c r="B15" s="4">
        <v>25307</v>
      </c>
      <c r="C15" s="4" t="s">
        <v>119</v>
      </c>
      <c r="D15" s="5">
        <v>5737</v>
      </c>
      <c r="E15" s="66">
        <v>28</v>
      </c>
      <c r="F15" s="4" t="s">
        <v>230</v>
      </c>
      <c r="G15" s="4">
        <v>25</v>
      </c>
      <c r="H15" s="25">
        <f t="shared" si="3"/>
        <v>1606.36</v>
      </c>
      <c r="I15" s="66">
        <v>33</v>
      </c>
      <c r="J15" s="4" t="s">
        <v>171</v>
      </c>
      <c r="K15" s="4">
        <v>30</v>
      </c>
      <c r="L15" s="247">
        <f t="shared" si="0"/>
        <v>1893.21</v>
      </c>
      <c r="M15" s="66">
        <v>39</v>
      </c>
      <c r="N15" s="4" t="s">
        <v>231</v>
      </c>
      <c r="O15" s="4">
        <v>57</v>
      </c>
      <c r="P15" s="151">
        <f t="shared" si="1"/>
        <v>2237.4299999999998</v>
      </c>
      <c r="Q15" s="5">
        <f t="shared" si="4"/>
        <v>5736.9999999999991</v>
      </c>
      <c r="R15" s="5">
        <f t="shared" si="2"/>
        <v>100</v>
      </c>
      <c r="S15" s="75">
        <f t="shared" si="5"/>
        <v>112</v>
      </c>
    </row>
    <row r="16" spans="1:19" outlineLevel="2" x14ac:dyDescent="0.25">
      <c r="A16" s="74" t="s">
        <v>412</v>
      </c>
      <c r="B16" s="4">
        <v>25324</v>
      </c>
      <c r="C16" s="4" t="s">
        <v>118</v>
      </c>
      <c r="D16" s="5">
        <v>2512</v>
      </c>
      <c r="E16" s="66"/>
      <c r="F16" s="4" t="s">
        <v>145</v>
      </c>
      <c r="G16" s="4">
        <v>0</v>
      </c>
      <c r="H16" s="25">
        <f t="shared" si="3"/>
        <v>0</v>
      </c>
      <c r="I16" s="66">
        <v>100</v>
      </c>
      <c r="J16" s="4" t="s">
        <v>171</v>
      </c>
      <c r="K16" s="4">
        <v>82</v>
      </c>
      <c r="L16" s="247">
        <f t="shared" si="0"/>
        <v>2512</v>
      </c>
      <c r="M16" s="66"/>
      <c r="N16" s="4" t="s">
        <v>145</v>
      </c>
      <c r="O16" s="4">
        <v>0</v>
      </c>
      <c r="P16" s="151">
        <f t="shared" si="1"/>
        <v>0</v>
      </c>
      <c r="Q16" s="5">
        <f t="shared" si="4"/>
        <v>2512</v>
      </c>
      <c r="R16" s="5">
        <f t="shared" si="2"/>
        <v>100</v>
      </c>
      <c r="S16" s="75">
        <f t="shared" si="5"/>
        <v>82</v>
      </c>
    </row>
    <row r="17" spans="1:19" outlineLevel="2" x14ac:dyDescent="0.25">
      <c r="A17" s="74" t="s">
        <v>412</v>
      </c>
      <c r="B17" s="4">
        <v>25368</v>
      </c>
      <c r="C17" s="4" t="s">
        <v>117</v>
      </c>
      <c r="D17" s="5">
        <v>5058</v>
      </c>
      <c r="E17" s="66"/>
      <c r="F17" s="4" t="s">
        <v>145</v>
      </c>
      <c r="G17" s="4">
        <v>0</v>
      </c>
      <c r="H17" s="25">
        <f t="shared" si="3"/>
        <v>0</v>
      </c>
      <c r="I17" s="66">
        <v>80</v>
      </c>
      <c r="J17" s="4" t="s">
        <v>206</v>
      </c>
      <c r="K17" s="4">
        <v>164.8</v>
      </c>
      <c r="L17" s="247">
        <f t="shared" si="0"/>
        <v>4046.4</v>
      </c>
      <c r="M17" s="66">
        <v>20</v>
      </c>
      <c r="N17" s="4" t="s">
        <v>142</v>
      </c>
      <c r="O17" s="4">
        <v>41</v>
      </c>
      <c r="P17" s="151">
        <f t="shared" si="1"/>
        <v>1011.6</v>
      </c>
      <c r="Q17" s="5">
        <f t="shared" si="4"/>
        <v>5058</v>
      </c>
      <c r="R17" s="5">
        <f t="shared" si="2"/>
        <v>100</v>
      </c>
      <c r="S17" s="75">
        <f t="shared" si="5"/>
        <v>205.8</v>
      </c>
    </row>
    <row r="18" spans="1:19" outlineLevel="2" x14ac:dyDescent="0.25">
      <c r="A18" s="74" t="s">
        <v>412</v>
      </c>
      <c r="B18" s="4">
        <v>25483</v>
      </c>
      <c r="C18" s="4" t="s">
        <v>116</v>
      </c>
      <c r="D18" s="5">
        <v>1170</v>
      </c>
      <c r="E18" s="66"/>
      <c r="F18" s="4" t="s">
        <v>145</v>
      </c>
      <c r="G18" s="4">
        <v>0</v>
      </c>
      <c r="H18" s="25">
        <f t="shared" si="3"/>
        <v>0</v>
      </c>
      <c r="I18" s="66">
        <v>98.2</v>
      </c>
      <c r="J18" s="4" t="s">
        <v>145</v>
      </c>
      <c r="K18" s="4">
        <v>60</v>
      </c>
      <c r="L18" s="247">
        <f t="shared" si="0"/>
        <v>1148.94</v>
      </c>
      <c r="M18" s="66">
        <v>1.8</v>
      </c>
      <c r="N18" s="4" t="s">
        <v>178</v>
      </c>
      <c r="O18" s="4">
        <v>1</v>
      </c>
      <c r="P18" s="151">
        <f t="shared" si="1"/>
        <v>21.06</v>
      </c>
      <c r="Q18" s="5">
        <f t="shared" si="4"/>
        <v>1170</v>
      </c>
      <c r="R18" s="5">
        <f t="shared" si="2"/>
        <v>100</v>
      </c>
      <c r="S18" s="75">
        <f t="shared" si="5"/>
        <v>61</v>
      </c>
    </row>
    <row r="19" spans="1:19" outlineLevel="2" x14ac:dyDescent="0.25">
      <c r="A19" s="74" t="s">
        <v>412</v>
      </c>
      <c r="B19" s="4">
        <v>25488</v>
      </c>
      <c r="C19" s="4" t="s">
        <v>115</v>
      </c>
      <c r="D19" s="5">
        <v>6194</v>
      </c>
      <c r="E19" s="66"/>
      <c r="F19" s="4" t="s">
        <v>145</v>
      </c>
      <c r="G19" s="4">
        <v>0</v>
      </c>
      <c r="H19" s="25">
        <f t="shared" si="3"/>
        <v>0</v>
      </c>
      <c r="I19" s="66">
        <v>4</v>
      </c>
      <c r="J19" s="4" t="s">
        <v>229</v>
      </c>
      <c r="K19" s="4">
        <v>10</v>
      </c>
      <c r="L19" s="247">
        <f t="shared" si="0"/>
        <v>247.76</v>
      </c>
      <c r="M19" s="66">
        <v>96</v>
      </c>
      <c r="N19" s="4" t="s">
        <v>178</v>
      </c>
      <c r="O19" s="4">
        <v>203</v>
      </c>
      <c r="P19" s="151">
        <f t="shared" si="1"/>
        <v>5946.24</v>
      </c>
      <c r="Q19" s="5">
        <f t="shared" si="4"/>
        <v>6194</v>
      </c>
      <c r="R19" s="5">
        <f t="shared" si="2"/>
        <v>100</v>
      </c>
      <c r="S19" s="75">
        <f t="shared" si="5"/>
        <v>213</v>
      </c>
    </row>
    <row r="20" spans="1:19" outlineLevel="2" x14ac:dyDescent="0.25">
      <c r="A20" s="74" t="s">
        <v>412</v>
      </c>
      <c r="B20" s="4">
        <v>25612</v>
      </c>
      <c r="C20" s="4" t="s">
        <v>114</v>
      </c>
      <c r="D20" s="5">
        <v>9280</v>
      </c>
      <c r="E20" s="66">
        <v>10</v>
      </c>
      <c r="F20" s="4" t="s">
        <v>228</v>
      </c>
      <c r="G20" s="4">
        <v>3</v>
      </c>
      <c r="H20" s="25">
        <f t="shared" si="3"/>
        <v>928</v>
      </c>
      <c r="I20" s="66">
        <v>10</v>
      </c>
      <c r="J20" s="4" t="s">
        <v>152</v>
      </c>
      <c r="K20" s="4">
        <v>17</v>
      </c>
      <c r="L20" s="247">
        <f t="shared" si="0"/>
        <v>928</v>
      </c>
      <c r="M20" s="66">
        <v>80</v>
      </c>
      <c r="N20" s="4" t="s">
        <v>165</v>
      </c>
      <c r="O20" s="4">
        <v>200</v>
      </c>
      <c r="P20" s="151">
        <f t="shared" si="1"/>
        <v>7424</v>
      </c>
      <c r="Q20" s="5">
        <f t="shared" si="4"/>
        <v>9280</v>
      </c>
      <c r="R20" s="5">
        <f t="shared" si="2"/>
        <v>100</v>
      </c>
      <c r="S20" s="75">
        <f t="shared" si="5"/>
        <v>220</v>
      </c>
    </row>
    <row r="21" spans="1:19" ht="15.75" outlineLevel="2" thickBot="1" x14ac:dyDescent="0.3">
      <c r="A21" s="241" t="s">
        <v>412</v>
      </c>
      <c r="B21" s="94">
        <v>25815</v>
      </c>
      <c r="C21" s="94" t="s">
        <v>113</v>
      </c>
      <c r="D21" s="95">
        <v>14941</v>
      </c>
      <c r="E21" s="242">
        <v>4</v>
      </c>
      <c r="F21" s="94" t="s">
        <v>181</v>
      </c>
      <c r="G21" s="94">
        <v>16</v>
      </c>
      <c r="H21" s="243">
        <f t="shared" si="3"/>
        <v>597.64</v>
      </c>
      <c r="I21" s="242">
        <v>67</v>
      </c>
      <c r="J21" s="94" t="s">
        <v>136</v>
      </c>
      <c r="K21" s="94">
        <v>245</v>
      </c>
      <c r="L21" s="266">
        <f t="shared" si="0"/>
        <v>10010.469999999999</v>
      </c>
      <c r="M21" s="242">
        <v>29</v>
      </c>
      <c r="N21" s="94" t="s">
        <v>227</v>
      </c>
      <c r="O21" s="94">
        <v>103</v>
      </c>
      <c r="P21" s="267">
        <f t="shared" si="1"/>
        <v>4332.8900000000003</v>
      </c>
      <c r="Q21" s="95">
        <f t="shared" si="4"/>
        <v>14941</v>
      </c>
      <c r="R21" s="95">
        <f t="shared" si="2"/>
        <v>100</v>
      </c>
      <c r="S21" s="244">
        <f t="shared" si="5"/>
        <v>364</v>
      </c>
    </row>
    <row r="22" spans="1:19" ht="15.75" outlineLevel="1" thickBot="1" x14ac:dyDescent="0.3">
      <c r="A22" s="248" t="s">
        <v>538</v>
      </c>
      <c r="B22" s="249"/>
      <c r="C22" s="249"/>
      <c r="D22" s="250">
        <f>SUBTOTAL(9,D14:D21)</f>
        <v>51594</v>
      </c>
      <c r="E22" s="251"/>
      <c r="F22" s="249"/>
      <c r="G22" s="249">
        <f>SUBTOTAL(9,G14:G21)</f>
        <v>81</v>
      </c>
      <c r="H22" s="250">
        <f>SUBTOTAL(9,H14:H21)</f>
        <v>4338.3599999999997</v>
      </c>
      <c r="I22" s="251"/>
      <c r="J22" s="249"/>
      <c r="K22" s="249">
        <f>SUBTOTAL(9,K14:K21)</f>
        <v>703.8</v>
      </c>
      <c r="L22" s="252">
        <f>SUBTOTAL(9,L14:L21)</f>
        <v>23869.7</v>
      </c>
      <c r="M22" s="251"/>
      <c r="N22" s="249"/>
      <c r="O22" s="249">
        <f>SUBTOTAL(9,O14:O21)</f>
        <v>674</v>
      </c>
      <c r="P22" s="252">
        <f>SUBTOTAL(9,P14:P21)</f>
        <v>23385.94</v>
      </c>
      <c r="Q22" s="250">
        <f>SUBTOTAL(9,Q14:Q21)</f>
        <v>51594</v>
      </c>
      <c r="R22" s="250"/>
      <c r="S22" s="253">
        <f>SUBTOTAL(9,S14:S21)</f>
        <v>1458.8</v>
      </c>
    </row>
    <row r="23" spans="1:19" outlineLevel="2" x14ac:dyDescent="0.25">
      <c r="A23" s="76" t="s">
        <v>419</v>
      </c>
      <c r="B23" s="39">
        <v>25148</v>
      </c>
      <c r="C23" s="39" t="s">
        <v>112</v>
      </c>
      <c r="D23" s="77">
        <v>53860</v>
      </c>
      <c r="E23" s="78">
        <v>2</v>
      </c>
      <c r="F23" s="39" t="s">
        <v>181</v>
      </c>
      <c r="G23" s="39">
        <v>50</v>
      </c>
      <c r="H23" s="214">
        <f t="shared" si="3"/>
        <v>1077.2</v>
      </c>
      <c r="I23" s="78">
        <v>11</v>
      </c>
      <c r="J23" s="39" t="s">
        <v>208</v>
      </c>
      <c r="K23" s="39">
        <v>143</v>
      </c>
      <c r="L23" s="81">
        <f t="shared" si="0"/>
        <v>5924.6</v>
      </c>
      <c r="M23" s="78">
        <v>87</v>
      </c>
      <c r="N23" s="39" t="s">
        <v>226</v>
      </c>
      <c r="O23" s="39">
        <v>1128</v>
      </c>
      <c r="P23" s="82">
        <f t="shared" si="1"/>
        <v>46858.2</v>
      </c>
      <c r="Q23" s="77">
        <f t="shared" si="4"/>
        <v>53859.999999999993</v>
      </c>
      <c r="R23" s="77">
        <f t="shared" si="2"/>
        <v>100</v>
      </c>
      <c r="S23" s="79">
        <f t="shared" si="5"/>
        <v>1321</v>
      </c>
    </row>
    <row r="24" spans="1:19" outlineLevel="2" x14ac:dyDescent="0.25">
      <c r="A24" s="74" t="s">
        <v>419</v>
      </c>
      <c r="B24" s="4">
        <v>25320</v>
      </c>
      <c r="C24" s="4" t="s">
        <v>111</v>
      </c>
      <c r="D24" s="5">
        <v>56914</v>
      </c>
      <c r="E24" s="66">
        <v>5</v>
      </c>
      <c r="F24" s="4" t="s">
        <v>161</v>
      </c>
      <c r="G24" s="4">
        <v>182</v>
      </c>
      <c r="H24" s="25">
        <f t="shared" si="3"/>
        <v>2845.7</v>
      </c>
      <c r="I24" s="66">
        <v>35</v>
      </c>
      <c r="J24" s="4" t="s">
        <v>152</v>
      </c>
      <c r="K24" s="4">
        <v>405</v>
      </c>
      <c r="L24" s="247">
        <f t="shared" si="0"/>
        <v>19919.900000000001</v>
      </c>
      <c r="M24" s="66">
        <v>60</v>
      </c>
      <c r="N24" s="4" t="s">
        <v>225</v>
      </c>
      <c r="O24" s="4">
        <v>480</v>
      </c>
      <c r="P24" s="151">
        <f t="shared" si="1"/>
        <v>34148.400000000001</v>
      </c>
      <c r="Q24" s="5">
        <f t="shared" si="4"/>
        <v>56914</v>
      </c>
      <c r="R24" s="5">
        <f t="shared" si="2"/>
        <v>100</v>
      </c>
      <c r="S24" s="75">
        <f t="shared" si="5"/>
        <v>1067</v>
      </c>
    </row>
    <row r="25" spans="1:19" ht="15.75" outlineLevel="2" thickBot="1" x14ac:dyDescent="0.3">
      <c r="A25" s="241" t="s">
        <v>419</v>
      </c>
      <c r="B25" s="94">
        <v>25572</v>
      </c>
      <c r="C25" s="94" t="s">
        <v>110</v>
      </c>
      <c r="D25" s="95">
        <v>67219</v>
      </c>
      <c r="E25" s="242"/>
      <c r="F25" s="94" t="s">
        <v>145</v>
      </c>
      <c r="G25" s="94">
        <v>0</v>
      </c>
      <c r="H25" s="243">
        <f t="shared" si="3"/>
        <v>0</v>
      </c>
      <c r="I25" s="242">
        <v>60</v>
      </c>
      <c r="J25" s="94" t="s">
        <v>150</v>
      </c>
      <c r="K25" s="94">
        <v>485</v>
      </c>
      <c r="L25" s="266">
        <f t="shared" si="0"/>
        <v>40331.4</v>
      </c>
      <c r="M25" s="242">
        <v>40</v>
      </c>
      <c r="N25" s="94" t="s">
        <v>150</v>
      </c>
      <c r="O25" s="94">
        <v>293</v>
      </c>
      <c r="P25" s="267">
        <f t="shared" si="1"/>
        <v>26887.599999999999</v>
      </c>
      <c r="Q25" s="95">
        <f t="shared" si="4"/>
        <v>67219</v>
      </c>
      <c r="R25" s="95">
        <f t="shared" si="2"/>
        <v>100</v>
      </c>
      <c r="S25" s="244">
        <f t="shared" si="5"/>
        <v>778</v>
      </c>
    </row>
    <row r="26" spans="1:19" ht="15.75" outlineLevel="1" thickBot="1" x14ac:dyDescent="0.3">
      <c r="A26" s="248" t="s">
        <v>539</v>
      </c>
      <c r="B26" s="249"/>
      <c r="C26" s="249"/>
      <c r="D26" s="250">
        <f>SUBTOTAL(9,D23:D25)</f>
        <v>177993</v>
      </c>
      <c r="E26" s="251"/>
      <c r="F26" s="249"/>
      <c r="G26" s="249">
        <f>SUBTOTAL(9,G23:G25)</f>
        <v>232</v>
      </c>
      <c r="H26" s="250">
        <f>SUBTOTAL(9,H23:H25)</f>
        <v>3922.8999999999996</v>
      </c>
      <c r="I26" s="251"/>
      <c r="J26" s="249"/>
      <c r="K26" s="249">
        <f>SUBTOTAL(9,K23:K25)</f>
        <v>1033</v>
      </c>
      <c r="L26" s="252">
        <f>SUBTOTAL(9,L23:L25)</f>
        <v>66175.899999999994</v>
      </c>
      <c r="M26" s="251"/>
      <c r="N26" s="249"/>
      <c r="O26" s="249">
        <f>SUBTOTAL(9,O23:O25)</f>
        <v>1901</v>
      </c>
      <c r="P26" s="252">
        <f>SUBTOTAL(9,P23:P25)</f>
        <v>107894.20000000001</v>
      </c>
      <c r="Q26" s="250">
        <f>SUBTOTAL(9,Q23:Q25)</f>
        <v>177993</v>
      </c>
      <c r="R26" s="250"/>
      <c r="S26" s="253">
        <f>SUBTOTAL(9,S23:S25)</f>
        <v>3166</v>
      </c>
    </row>
    <row r="27" spans="1:19" outlineLevel="2" x14ac:dyDescent="0.25">
      <c r="A27" s="76" t="s">
        <v>413</v>
      </c>
      <c r="B27" s="39">
        <v>25019</v>
      </c>
      <c r="C27" s="39" t="s">
        <v>109</v>
      </c>
      <c r="D27" s="77">
        <v>5691</v>
      </c>
      <c r="E27" s="78">
        <v>40</v>
      </c>
      <c r="F27" s="39" t="s">
        <v>139</v>
      </c>
      <c r="G27" s="39">
        <v>25</v>
      </c>
      <c r="H27" s="214">
        <f t="shared" si="3"/>
        <v>2276.4</v>
      </c>
      <c r="I27" s="78">
        <v>20</v>
      </c>
      <c r="J27" s="39" t="s">
        <v>178</v>
      </c>
      <c r="K27" s="39">
        <v>20</v>
      </c>
      <c r="L27" s="81">
        <f t="shared" si="0"/>
        <v>1138.2</v>
      </c>
      <c r="M27" s="78">
        <v>40</v>
      </c>
      <c r="N27" s="39" t="s">
        <v>147</v>
      </c>
      <c r="O27" s="39">
        <v>65</v>
      </c>
      <c r="P27" s="82">
        <f t="shared" si="1"/>
        <v>2276.4</v>
      </c>
      <c r="Q27" s="77">
        <f t="shared" si="4"/>
        <v>5691</v>
      </c>
      <c r="R27" s="77">
        <f t="shared" si="2"/>
        <v>100</v>
      </c>
      <c r="S27" s="79">
        <f t="shared" si="5"/>
        <v>110</v>
      </c>
    </row>
    <row r="28" spans="1:19" outlineLevel="2" x14ac:dyDescent="0.25">
      <c r="A28" s="74" t="s">
        <v>413</v>
      </c>
      <c r="B28" s="4">
        <v>25398</v>
      </c>
      <c r="C28" s="4" t="s">
        <v>108</v>
      </c>
      <c r="D28" s="5">
        <v>2050</v>
      </c>
      <c r="E28" s="66"/>
      <c r="F28" s="4" t="s">
        <v>145</v>
      </c>
      <c r="G28" s="4">
        <v>0</v>
      </c>
      <c r="H28" s="25">
        <f t="shared" si="3"/>
        <v>0</v>
      </c>
      <c r="I28" s="66">
        <v>97</v>
      </c>
      <c r="J28" s="4" t="s">
        <v>150</v>
      </c>
      <c r="K28" s="4">
        <v>185</v>
      </c>
      <c r="L28" s="247">
        <f t="shared" si="0"/>
        <v>1988.5</v>
      </c>
      <c r="M28" s="66">
        <v>3</v>
      </c>
      <c r="N28" s="4" t="s">
        <v>144</v>
      </c>
      <c r="O28" s="4">
        <v>5</v>
      </c>
      <c r="P28" s="151">
        <f t="shared" si="1"/>
        <v>61.5</v>
      </c>
      <c r="Q28" s="5">
        <f t="shared" si="4"/>
        <v>2050</v>
      </c>
      <c r="R28" s="5">
        <f t="shared" si="2"/>
        <v>100</v>
      </c>
      <c r="S28" s="75">
        <f t="shared" si="5"/>
        <v>190</v>
      </c>
    </row>
    <row r="29" spans="1:19" outlineLevel="2" x14ac:dyDescent="0.25">
      <c r="A29" s="74" t="s">
        <v>413</v>
      </c>
      <c r="B29" s="4">
        <v>25402</v>
      </c>
      <c r="C29" s="4" t="s">
        <v>107</v>
      </c>
      <c r="D29" s="5">
        <v>7062</v>
      </c>
      <c r="E29" s="66">
        <v>30</v>
      </c>
      <c r="F29" s="4" t="s">
        <v>166</v>
      </c>
      <c r="G29" s="4">
        <v>245</v>
      </c>
      <c r="H29" s="25">
        <f t="shared" si="3"/>
        <v>2118.6</v>
      </c>
      <c r="I29" s="66">
        <v>60</v>
      </c>
      <c r="J29" s="4" t="s">
        <v>171</v>
      </c>
      <c r="K29" s="4">
        <v>175</v>
      </c>
      <c r="L29" s="247">
        <f t="shared" si="0"/>
        <v>4237.2</v>
      </c>
      <c r="M29" s="66">
        <v>10</v>
      </c>
      <c r="N29" s="4" t="s">
        <v>157</v>
      </c>
      <c r="O29" s="4">
        <v>38</v>
      </c>
      <c r="P29" s="151">
        <f t="shared" si="1"/>
        <v>706.2</v>
      </c>
      <c r="Q29" s="5">
        <f t="shared" si="4"/>
        <v>7062</v>
      </c>
      <c r="R29" s="5">
        <f t="shared" si="2"/>
        <v>100</v>
      </c>
      <c r="S29" s="75">
        <f t="shared" si="5"/>
        <v>458</v>
      </c>
    </row>
    <row r="30" spans="1:19" outlineLevel="2" x14ac:dyDescent="0.25">
      <c r="A30" s="74" t="s">
        <v>413</v>
      </c>
      <c r="B30" s="4">
        <v>25489</v>
      </c>
      <c r="C30" s="4" t="s">
        <v>106</v>
      </c>
      <c r="D30" s="5">
        <v>2730</v>
      </c>
      <c r="E30" s="66"/>
      <c r="F30" s="4" t="s">
        <v>145</v>
      </c>
      <c r="G30" s="4">
        <v>0</v>
      </c>
      <c r="H30" s="25">
        <f t="shared" si="3"/>
        <v>0</v>
      </c>
      <c r="I30" s="66">
        <v>90</v>
      </c>
      <c r="J30" s="4" t="s">
        <v>152</v>
      </c>
      <c r="K30" s="4">
        <v>85</v>
      </c>
      <c r="L30" s="247">
        <f t="shared" si="0"/>
        <v>2457</v>
      </c>
      <c r="M30" s="66">
        <v>10</v>
      </c>
      <c r="N30" s="4" t="s">
        <v>224</v>
      </c>
      <c r="O30" s="4">
        <v>15</v>
      </c>
      <c r="P30" s="151">
        <f t="shared" si="1"/>
        <v>273</v>
      </c>
      <c r="Q30" s="5">
        <f t="shared" si="4"/>
        <v>2730</v>
      </c>
      <c r="R30" s="5">
        <f t="shared" si="2"/>
        <v>100</v>
      </c>
      <c r="S30" s="75">
        <f t="shared" si="5"/>
        <v>100</v>
      </c>
    </row>
    <row r="31" spans="1:19" outlineLevel="2" x14ac:dyDescent="0.25">
      <c r="A31" s="74" t="s">
        <v>413</v>
      </c>
      <c r="B31" s="4">
        <v>25491</v>
      </c>
      <c r="C31" s="4" t="s">
        <v>105</v>
      </c>
      <c r="D31" s="5">
        <v>2864</v>
      </c>
      <c r="E31" s="66"/>
      <c r="F31" s="4" t="s">
        <v>145</v>
      </c>
      <c r="G31" s="4">
        <v>0</v>
      </c>
      <c r="H31" s="25">
        <f t="shared" si="3"/>
        <v>0</v>
      </c>
      <c r="I31" s="66">
        <v>75</v>
      </c>
      <c r="J31" s="4" t="s">
        <v>222</v>
      </c>
      <c r="K31" s="4">
        <v>147</v>
      </c>
      <c r="L31" s="247">
        <f t="shared" si="0"/>
        <v>2148</v>
      </c>
      <c r="M31" s="66">
        <v>25</v>
      </c>
      <c r="N31" s="4" t="s">
        <v>223</v>
      </c>
      <c r="O31" s="4">
        <v>48</v>
      </c>
      <c r="P31" s="151">
        <f t="shared" si="1"/>
        <v>716</v>
      </c>
      <c r="Q31" s="5">
        <f t="shared" si="4"/>
        <v>2864</v>
      </c>
      <c r="R31" s="5">
        <f t="shared" si="2"/>
        <v>100</v>
      </c>
      <c r="S31" s="75">
        <f t="shared" si="5"/>
        <v>195</v>
      </c>
    </row>
    <row r="32" spans="1:19" outlineLevel="2" x14ac:dyDescent="0.25">
      <c r="A32" s="74" t="s">
        <v>413</v>
      </c>
      <c r="B32" s="4">
        <v>25592</v>
      </c>
      <c r="C32" s="4" t="s">
        <v>104</v>
      </c>
      <c r="D32" s="5">
        <v>3452</v>
      </c>
      <c r="E32" s="66">
        <v>20</v>
      </c>
      <c r="F32" s="4" t="s">
        <v>221</v>
      </c>
      <c r="G32" s="4">
        <v>50</v>
      </c>
      <c r="H32" s="25">
        <f t="shared" si="3"/>
        <v>690.4</v>
      </c>
      <c r="I32" s="66">
        <v>32</v>
      </c>
      <c r="J32" s="4" t="s">
        <v>141</v>
      </c>
      <c r="K32" s="4">
        <v>80</v>
      </c>
      <c r="L32" s="247">
        <f t="shared" si="0"/>
        <v>1104.6400000000001</v>
      </c>
      <c r="M32" s="66">
        <v>48</v>
      </c>
      <c r="N32" s="4" t="s">
        <v>158</v>
      </c>
      <c r="O32" s="4">
        <v>121</v>
      </c>
      <c r="P32" s="151">
        <f t="shared" si="1"/>
        <v>1656.96</v>
      </c>
      <c r="Q32" s="5">
        <f t="shared" si="4"/>
        <v>3452.0000000000005</v>
      </c>
      <c r="R32" s="5">
        <f t="shared" si="2"/>
        <v>100</v>
      </c>
      <c r="S32" s="75">
        <f t="shared" si="5"/>
        <v>251</v>
      </c>
    </row>
    <row r="33" spans="1:19" outlineLevel="2" x14ac:dyDescent="0.25">
      <c r="A33" s="74" t="s">
        <v>413</v>
      </c>
      <c r="B33" s="4">
        <v>25658</v>
      </c>
      <c r="C33" s="4" t="s">
        <v>103</v>
      </c>
      <c r="D33" s="5">
        <v>8199</v>
      </c>
      <c r="E33" s="66">
        <v>25</v>
      </c>
      <c r="F33" s="4" t="s">
        <v>139</v>
      </c>
      <c r="G33" s="4">
        <v>65</v>
      </c>
      <c r="H33" s="25">
        <f t="shared" si="3"/>
        <v>2049.75</v>
      </c>
      <c r="I33" s="66">
        <v>45</v>
      </c>
      <c r="J33" s="4" t="s">
        <v>219</v>
      </c>
      <c r="K33" s="4">
        <v>160</v>
      </c>
      <c r="L33" s="247">
        <f t="shared" si="0"/>
        <v>3689.55</v>
      </c>
      <c r="M33" s="66">
        <v>30</v>
      </c>
      <c r="N33" s="4" t="s">
        <v>220</v>
      </c>
      <c r="O33" s="4">
        <v>170</v>
      </c>
      <c r="P33" s="151">
        <f t="shared" si="1"/>
        <v>2459.6999999999998</v>
      </c>
      <c r="Q33" s="5">
        <f t="shared" si="4"/>
        <v>8199</v>
      </c>
      <c r="R33" s="5">
        <f t="shared" si="2"/>
        <v>100</v>
      </c>
      <c r="S33" s="75">
        <f t="shared" si="5"/>
        <v>395</v>
      </c>
    </row>
    <row r="34" spans="1:19" outlineLevel="2" x14ac:dyDescent="0.25">
      <c r="A34" s="74" t="s">
        <v>413</v>
      </c>
      <c r="B34" s="4">
        <v>25718</v>
      </c>
      <c r="C34" s="4" t="s">
        <v>102</v>
      </c>
      <c r="D34" s="5">
        <v>4744</v>
      </c>
      <c r="E34" s="66">
        <v>21.6</v>
      </c>
      <c r="F34" s="4" t="s">
        <v>131</v>
      </c>
      <c r="G34" s="4">
        <v>60</v>
      </c>
      <c r="H34" s="25">
        <f t="shared" si="3"/>
        <v>1024.7040000000002</v>
      </c>
      <c r="I34" s="66">
        <v>35.9</v>
      </c>
      <c r="J34" s="4" t="s">
        <v>218</v>
      </c>
      <c r="K34" s="4">
        <v>75</v>
      </c>
      <c r="L34" s="247">
        <f t="shared" si="0"/>
        <v>1703.096</v>
      </c>
      <c r="M34" s="66">
        <v>42.5</v>
      </c>
      <c r="N34" s="4" t="s">
        <v>166</v>
      </c>
      <c r="O34" s="4">
        <v>65</v>
      </c>
      <c r="P34" s="151">
        <f t="shared" si="1"/>
        <v>2016.2</v>
      </c>
      <c r="Q34" s="5">
        <f t="shared" si="4"/>
        <v>4744</v>
      </c>
      <c r="R34" s="5">
        <f t="shared" si="2"/>
        <v>100</v>
      </c>
      <c r="S34" s="75">
        <f t="shared" si="5"/>
        <v>200</v>
      </c>
    </row>
    <row r="35" spans="1:19" outlineLevel="2" x14ac:dyDescent="0.25">
      <c r="A35" s="74" t="s">
        <v>413</v>
      </c>
      <c r="B35" s="4">
        <v>25777</v>
      </c>
      <c r="C35" s="4" t="s">
        <v>20</v>
      </c>
      <c r="D35" s="5">
        <v>9232</v>
      </c>
      <c r="E35" s="66">
        <v>55</v>
      </c>
      <c r="F35" s="4" t="s">
        <v>154</v>
      </c>
      <c r="G35" s="4">
        <v>259</v>
      </c>
      <c r="H35" s="25">
        <f t="shared" si="3"/>
        <v>5077.6000000000004</v>
      </c>
      <c r="I35" s="66">
        <v>15</v>
      </c>
      <c r="J35" s="4" t="s">
        <v>155</v>
      </c>
      <c r="K35" s="4">
        <v>71</v>
      </c>
      <c r="L35" s="247">
        <f t="shared" si="0"/>
        <v>1384.8</v>
      </c>
      <c r="M35" s="66">
        <v>30</v>
      </c>
      <c r="N35" s="4" t="s">
        <v>156</v>
      </c>
      <c r="O35" s="4">
        <v>141</v>
      </c>
      <c r="P35" s="151">
        <f t="shared" si="1"/>
        <v>2769.6</v>
      </c>
      <c r="Q35" s="5">
        <f t="shared" si="4"/>
        <v>9232</v>
      </c>
      <c r="R35" s="5">
        <f t="shared" si="2"/>
        <v>100</v>
      </c>
      <c r="S35" s="75">
        <f t="shared" si="5"/>
        <v>471</v>
      </c>
    </row>
    <row r="36" spans="1:19" outlineLevel="2" x14ac:dyDescent="0.25">
      <c r="A36" s="74" t="s">
        <v>413</v>
      </c>
      <c r="B36" s="4">
        <v>25851</v>
      </c>
      <c r="C36" s="4" t="s">
        <v>101</v>
      </c>
      <c r="D36" s="5">
        <v>5812</v>
      </c>
      <c r="E36" s="66">
        <v>1</v>
      </c>
      <c r="F36" s="4" t="s">
        <v>217</v>
      </c>
      <c r="G36" s="4">
        <v>4</v>
      </c>
      <c r="H36" s="25">
        <f t="shared" si="3"/>
        <v>58.12</v>
      </c>
      <c r="I36" s="66">
        <v>94</v>
      </c>
      <c r="J36" s="4" t="s">
        <v>152</v>
      </c>
      <c r="K36" s="4">
        <v>157</v>
      </c>
      <c r="L36" s="247">
        <f t="shared" si="0"/>
        <v>5463.28</v>
      </c>
      <c r="M36" s="66">
        <v>5</v>
      </c>
      <c r="N36" s="4" t="s">
        <v>193</v>
      </c>
      <c r="O36" s="4">
        <v>15</v>
      </c>
      <c r="P36" s="151">
        <f t="shared" si="1"/>
        <v>290.60000000000002</v>
      </c>
      <c r="Q36" s="5">
        <f t="shared" si="4"/>
        <v>5812</v>
      </c>
      <c r="R36" s="5">
        <f t="shared" si="2"/>
        <v>100</v>
      </c>
      <c r="S36" s="75">
        <f t="shared" si="5"/>
        <v>176</v>
      </c>
    </row>
    <row r="37" spans="1:19" outlineLevel="2" x14ac:dyDescent="0.25">
      <c r="A37" s="74" t="s">
        <v>413</v>
      </c>
      <c r="B37" s="73" t="s">
        <v>424</v>
      </c>
      <c r="C37" s="4" t="s">
        <v>100</v>
      </c>
      <c r="D37" s="5">
        <v>8210</v>
      </c>
      <c r="E37" s="66">
        <v>30</v>
      </c>
      <c r="F37" s="4" t="s">
        <v>152</v>
      </c>
      <c r="G37" s="4">
        <v>120</v>
      </c>
      <c r="H37" s="25">
        <f t="shared" si="3"/>
        <v>2463</v>
      </c>
      <c r="I37" s="66">
        <v>40</v>
      </c>
      <c r="J37" s="4" t="s">
        <v>150</v>
      </c>
      <c r="K37" s="4">
        <v>150</v>
      </c>
      <c r="L37" s="247">
        <f t="shared" si="0"/>
        <v>3284</v>
      </c>
      <c r="M37" s="66">
        <v>30</v>
      </c>
      <c r="N37" s="4" t="s">
        <v>145</v>
      </c>
      <c r="O37" s="4">
        <v>120</v>
      </c>
      <c r="P37" s="151">
        <f t="shared" si="1"/>
        <v>2463</v>
      </c>
      <c r="Q37" s="5">
        <f t="shared" si="4"/>
        <v>8210</v>
      </c>
      <c r="R37" s="5">
        <f t="shared" si="2"/>
        <v>100</v>
      </c>
      <c r="S37" s="75">
        <f t="shared" si="5"/>
        <v>390</v>
      </c>
    </row>
    <row r="38" spans="1:19" ht="15.75" outlineLevel="2" thickBot="1" x14ac:dyDescent="0.3">
      <c r="A38" s="241" t="s">
        <v>413</v>
      </c>
      <c r="B38" s="94">
        <v>25875</v>
      </c>
      <c r="C38" s="94" t="s">
        <v>99</v>
      </c>
      <c r="D38" s="95">
        <v>5519</v>
      </c>
      <c r="E38" s="242">
        <v>20</v>
      </c>
      <c r="F38" s="94" t="s">
        <v>181</v>
      </c>
      <c r="G38" s="94">
        <v>39</v>
      </c>
      <c r="H38" s="243">
        <f t="shared" si="3"/>
        <v>1103.8</v>
      </c>
      <c r="I38" s="242">
        <v>51</v>
      </c>
      <c r="J38" s="94" t="s">
        <v>215</v>
      </c>
      <c r="K38" s="94">
        <v>154</v>
      </c>
      <c r="L38" s="266">
        <f t="shared" si="0"/>
        <v>2814.69</v>
      </c>
      <c r="M38" s="242">
        <v>29</v>
      </c>
      <c r="N38" s="94" t="s">
        <v>216</v>
      </c>
      <c r="O38" s="94">
        <v>89</v>
      </c>
      <c r="P38" s="267">
        <f t="shared" si="1"/>
        <v>1600.51</v>
      </c>
      <c r="Q38" s="95">
        <f t="shared" si="4"/>
        <v>5519</v>
      </c>
      <c r="R38" s="95">
        <f t="shared" si="2"/>
        <v>100</v>
      </c>
      <c r="S38" s="244">
        <f t="shared" si="5"/>
        <v>282</v>
      </c>
    </row>
    <row r="39" spans="1:19" ht="15.75" outlineLevel="1" thickBot="1" x14ac:dyDescent="0.3">
      <c r="A39" s="248" t="s">
        <v>540</v>
      </c>
      <c r="B39" s="249"/>
      <c r="C39" s="249"/>
      <c r="D39" s="250">
        <f>SUBTOTAL(9,D27:D38)</f>
        <v>65565</v>
      </c>
      <c r="E39" s="251"/>
      <c r="F39" s="249"/>
      <c r="G39" s="249">
        <f>SUBTOTAL(9,G27:G38)</f>
        <v>867</v>
      </c>
      <c r="H39" s="250">
        <f>SUBTOTAL(9,H27:H38)</f>
        <v>16862.374</v>
      </c>
      <c r="I39" s="251"/>
      <c r="J39" s="249"/>
      <c r="K39" s="249">
        <f>SUBTOTAL(9,K27:K38)</f>
        <v>1459</v>
      </c>
      <c r="L39" s="252">
        <f>SUBTOTAL(9,L27:L38)</f>
        <v>31412.955999999998</v>
      </c>
      <c r="M39" s="251"/>
      <c r="N39" s="249"/>
      <c r="O39" s="249">
        <f>SUBTOTAL(9,O27:O38)</f>
        <v>892</v>
      </c>
      <c r="P39" s="252">
        <f>SUBTOTAL(9,P27:P38)</f>
        <v>17289.670000000002</v>
      </c>
      <c r="Q39" s="250">
        <f>SUBTOTAL(9,Q27:Q38)</f>
        <v>65565</v>
      </c>
      <c r="R39" s="250"/>
      <c r="S39" s="253">
        <f>SUBTOTAL(9,S27:S38)</f>
        <v>3218</v>
      </c>
    </row>
    <row r="40" spans="1:19" outlineLevel="2" x14ac:dyDescent="0.25">
      <c r="A40" s="76" t="s">
        <v>423</v>
      </c>
      <c r="B40" s="39">
        <v>25293</v>
      </c>
      <c r="C40" s="39" t="s">
        <v>19</v>
      </c>
      <c r="D40" s="77">
        <v>9675</v>
      </c>
      <c r="E40" s="78">
        <v>30</v>
      </c>
      <c r="F40" s="39" t="s">
        <v>152</v>
      </c>
      <c r="G40" s="39">
        <v>344</v>
      </c>
      <c r="H40" s="214">
        <f t="shared" si="3"/>
        <v>2902.5</v>
      </c>
      <c r="I40" s="78">
        <v>50</v>
      </c>
      <c r="J40" s="39" t="s">
        <v>152</v>
      </c>
      <c r="K40" s="39">
        <v>574</v>
      </c>
      <c r="L40" s="81">
        <f t="shared" si="0"/>
        <v>4837.5</v>
      </c>
      <c r="M40" s="78">
        <v>20</v>
      </c>
      <c r="N40" s="39" t="s">
        <v>153</v>
      </c>
      <c r="O40" s="39">
        <v>229</v>
      </c>
      <c r="P40" s="82">
        <f t="shared" si="1"/>
        <v>1935</v>
      </c>
      <c r="Q40" s="77">
        <f t="shared" si="4"/>
        <v>9675</v>
      </c>
      <c r="R40" s="77">
        <f t="shared" si="2"/>
        <v>100</v>
      </c>
      <c r="S40" s="79">
        <f t="shared" si="5"/>
        <v>1147</v>
      </c>
    </row>
    <row r="41" spans="1:19" outlineLevel="2" x14ac:dyDescent="0.25">
      <c r="A41" s="74" t="s">
        <v>423</v>
      </c>
      <c r="B41" s="4">
        <v>25297</v>
      </c>
      <c r="C41" s="4" t="s">
        <v>18</v>
      </c>
      <c r="D41" s="5">
        <v>16119</v>
      </c>
      <c r="E41" s="66">
        <v>30</v>
      </c>
      <c r="F41" s="4" t="s">
        <v>149</v>
      </c>
      <c r="G41" s="4">
        <v>625</v>
      </c>
      <c r="H41" s="25">
        <f t="shared" si="3"/>
        <v>4835.7</v>
      </c>
      <c r="I41" s="66">
        <v>30</v>
      </c>
      <c r="J41" s="4" t="s">
        <v>150</v>
      </c>
      <c r="K41" s="4">
        <v>625</v>
      </c>
      <c r="L41" s="247">
        <f t="shared" si="0"/>
        <v>4835.7</v>
      </c>
      <c r="M41" s="66">
        <v>40</v>
      </c>
      <c r="N41" s="4" t="s">
        <v>151</v>
      </c>
      <c r="O41" s="4">
        <v>833</v>
      </c>
      <c r="P41" s="151">
        <f t="shared" si="1"/>
        <v>6447.6</v>
      </c>
      <c r="Q41" s="5">
        <f t="shared" si="4"/>
        <v>16119</v>
      </c>
      <c r="R41" s="5">
        <f t="shared" si="2"/>
        <v>100</v>
      </c>
      <c r="S41" s="75">
        <f t="shared" si="5"/>
        <v>2083</v>
      </c>
    </row>
    <row r="42" spans="1:19" outlineLevel="2" x14ac:dyDescent="0.25">
      <c r="A42" s="74" t="s">
        <v>423</v>
      </c>
      <c r="B42" s="4">
        <v>25299</v>
      </c>
      <c r="C42" s="4" t="s">
        <v>98</v>
      </c>
      <c r="D42" s="5">
        <v>5410</v>
      </c>
      <c r="E42" s="66">
        <v>20</v>
      </c>
      <c r="F42" s="4" t="s">
        <v>180</v>
      </c>
      <c r="G42" s="4">
        <v>70</v>
      </c>
      <c r="H42" s="25">
        <f t="shared" ref="H42:H77" si="6">D42*E42/100</f>
        <v>1082</v>
      </c>
      <c r="I42" s="66">
        <v>30</v>
      </c>
      <c r="J42" s="4" t="s">
        <v>160</v>
      </c>
      <c r="K42" s="4">
        <v>310</v>
      </c>
      <c r="L42" s="247">
        <f t="shared" ref="L42:L77" si="7">D42*I42/100</f>
        <v>1623</v>
      </c>
      <c r="M42" s="66">
        <v>50</v>
      </c>
      <c r="N42" s="4" t="s">
        <v>199</v>
      </c>
      <c r="O42" s="4">
        <v>620</v>
      </c>
      <c r="P42" s="151">
        <f t="shared" ref="P42:P77" si="8">D42*M42/100</f>
        <v>2705</v>
      </c>
      <c r="Q42" s="5">
        <f t="shared" ref="Q42:Q77" si="9">P42+L42+H42</f>
        <v>5410</v>
      </c>
      <c r="R42" s="5">
        <f t="shared" ref="R42:R77" si="10">M42+I42+E42</f>
        <v>100</v>
      </c>
      <c r="S42" s="75">
        <f t="shared" si="5"/>
        <v>1000</v>
      </c>
    </row>
    <row r="43" spans="1:19" outlineLevel="2" x14ac:dyDescent="0.25">
      <c r="A43" s="74" t="s">
        <v>423</v>
      </c>
      <c r="B43" s="4">
        <v>25322</v>
      </c>
      <c r="C43" s="4" t="s">
        <v>97</v>
      </c>
      <c r="D43" s="5">
        <v>19487</v>
      </c>
      <c r="E43" s="66">
        <v>65</v>
      </c>
      <c r="F43" s="4" t="s">
        <v>131</v>
      </c>
      <c r="G43" s="4">
        <v>586</v>
      </c>
      <c r="H43" s="25">
        <f t="shared" si="6"/>
        <v>12666.55</v>
      </c>
      <c r="I43" s="66">
        <v>12</v>
      </c>
      <c r="J43" s="4" t="s">
        <v>134</v>
      </c>
      <c r="K43" s="4">
        <v>26</v>
      </c>
      <c r="L43" s="247">
        <f t="shared" si="7"/>
        <v>2338.44</v>
      </c>
      <c r="M43" s="66">
        <v>23</v>
      </c>
      <c r="N43" s="4" t="s">
        <v>138</v>
      </c>
      <c r="O43" s="4">
        <v>88</v>
      </c>
      <c r="P43" s="151">
        <f t="shared" si="8"/>
        <v>4482.01</v>
      </c>
      <c r="Q43" s="5">
        <f t="shared" si="9"/>
        <v>19487</v>
      </c>
      <c r="R43" s="5">
        <f t="shared" si="10"/>
        <v>100</v>
      </c>
      <c r="S43" s="75">
        <f t="shared" si="5"/>
        <v>700</v>
      </c>
    </row>
    <row r="44" spans="1:19" outlineLevel="2" x14ac:dyDescent="0.25">
      <c r="A44" s="74" t="s">
        <v>423</v>
      </c>
      <c r="B44" s="4">
        <v>25326</v>
      </c>
      <c r="C44" s="4" t="s">
        <v>96</v>
      </c>
      <c r="D44" s="5">
        <v>10530</v>
      </c>
      <c r="E44" s="66">
        <v>70</v>
      </c>
      <c r="F44" s="4" t="s">
        <v>131</v>
      </c>
      <c r="G44" s="4">
        <v>1120</v>
      </c>
      <c r="H44" s="25">
        <f t="shared" si="6"/>
        <v>7371</v>
      </c>
      <c r="I44" s="66">
        <v>20</v>
      </c>
      <c r="J44" s="4" t="s">
        <v>138</v>
      </c>
      <c r="K44" s="4">
        <v>200</v>
      </c>
      <c r="L44" s="247">
        <f t="shared" si="7"/>
        <v>2106</v>
      </c>
      <c r="M44" s="66">
        <v>10</v>
      </c>
      <c r="N44" s="4" t="s">
        <v>138</v>
      </c>
      <c r="O44" s="4">
        <v>262</v>
      </c>
      <c r="P44" s="151">
        <f t="shared" si="8"/>
        <v>1053</v>
      </c>
      <c r="Q44" s="5">
        <f t="shared" si="9"/>
        <v>10530</v>
      </c>
      <c r="R44" s="5">
        <f t="shared" si="10"/>
        <v>100</v>
      </c>
      <c r="S44" s="75">
        <f t="shared" si="5"/>
        <v>1582</v>
      </c>
    </row>
    <row r="45" spans="1:19" outlineLevel="2" x14ac:dyDescent="0.25">
      <c r="A45" s="74" t="s">
        <v>423</v>
      </c>
      <c r="B45" s="4">
        <v>25372</v>
      </c>
      <c r="C45" s="4" t="s">
        <v>95</v>
      </c>
      <c r="D45" s="5">
        <v>21000</v>
      </c>
      <c r="E45" s="66">
        <v>47</v>
      </c>
      <c r="F45" s="4" t="s">
        <v>149</v>
      </c>
      <c r="G45" s="4">
        <v>352</v>
      </c>
      <c r="H45" s="25">
        <f t="shared" si="6"/>
        <v>9870</v>
      </c>
      <c r="I45" s="66">
        <v>30</v>
      </c>
      <c r="J45" s="4" t="s">
        <v>180</v>
      </c>
      <c r="K45" s="4">
        <v>340</v>
      </c>
      <c r="L45" s="247">
        <f t="shared" si="7"/>
        <v>6300</v>
      </c>
      <c r="M45" s="66">
        <v>23</v>
      </c>
      <c r="N45" s="4" t="s">
        <v>160</v>
      </c>
      <c r="O45" s="4">
        <v>1038</v>
      </c>
      <c r="P45" s="151">
        <f t="shared" si="8"/>
        <v>4830</v>
      </c>
      <c r="Q45" s="5">
        <f t="shared" si="9"/>
        <v>21000</v>
      </c>
      <c r="R45" s="5">
        <f t="shared" si="10"/>
        <v>100</v>
      </c>
      <c r="S45" s="75">
        <f t="shared" si="5"/>
        <v>1730</v>
      </c>
    </row>
    <row r="46" spans="1:19" outlineLevel="2" x14ac:dyDescent="0.25">
      <c r="A46" s="74" t="s">
        <v>423</v>
      </c>
      <c r="B46" s="4">
        <v>25377</v>
      </c>
      <c r="C46" s="4" t="s">
        <v>94</v>
      </c>
      <c r="D46" s="5">
        <v>21023</v>
      </c>
      <c r="E46" s="66">
        <v>30</v>
      </c>
      <c r="F46" s="4" t="s">
        <v>131</v>
      </c>
      <c r="G46" s="4">
        <v>409</v>
      </c>
      <c r="H46" s="25">
        <f t="shared" si="6"/>
        <v>6306.9</v>
      </c>
      <c r="I46" s="66">
        <v>10</v>
      </c>
      <c r="J46" s="4" t="s">
        <v>187</v>
      </c>
      <c r="K46" s="4">
        <v>145</v>
      </c>
      <c r="L46" s="247">
        <f t="shared" si="7"/>
        <v>2102.3000000000002</v>
      </c>
      <c r="M46" s="66">
        <v>60</v>
      </c>
      <c r="N46" s="4" t="s">
        <v>138</v>
      </c>
      <c r="O46" s="4">
        <v>861</v>
      </c>
      <c r="P46" s="151">
        <f t="shared" si="8"/>
        <v>12613.8</v>
      </c>
      <c r="Q46" s="5">
        <f t="shared" si="9"/>
        <v>21023</v>
      </c>
      <c r="R46" s="5">
        <f t="shared" si="10"/>
        <v>100</v>
      </c>
      <c r="S46" s="75">
        <f t="shared" si="5"/>
        <v>1415</v>
      </c>
    </row>
    <row r="47" spans="1:19" ht="15.75" outlineLevel="2" thickBot="1" x14ac:dyDescent="0.3">
      <c r="A47" s="241" t="s">
        <v>423</v>
      </c>
      <c r="B47" s="94">
        <v>25839</v>
      </c>
      <c r="C47" s="94" t="s">
        <v>93</v>
      </c>
      <c r="D47" s="95">
        <v>37500</v>
      </c>
      <c r="E47" s="242">
        <v>5</v>
      </c>
      <c r="F47" s="94" t="s">
        <v>213</v>
      </c>
      <c r="G47" s="94">
        <v>120</v>
      </c>
      <c r="H47" s="243">
        <f t="shared" si="6"/>
        <v>1875</v>
      </c>
      <c r="I47" s="242">
        <v>40</v>
      </c>
      <c r="J47" s="94" t="s">
        <v>214</v>
      </c>
      <c r="K47" s="94">
        <v>1200</v>
      </c>
      <c r="L47" s="266">
        <f t="shared" si="7"/>
        <v>15000</v>
      </c>
      <c r="M47" s="242">
        <v>55</v>
      </c>
      <c r="N47" s="94" t="s">
        <v>138</v>
      </c>
      <c r="O47" s="94">
        <v>1400</v>
      </c>
      <c r="P47" s="267">
        <f t="shared" si="8"/>
        <v>20625</v>
      </c>
      <c r="Q47" s="95">
        <f t="shared" si="9"/>
        <v>37500</v>
      </c>
      <c r="R47" s="95">
        <f t="shared" si="10"/>
        <v>100</v>
      </c>
      <c r="S47" s="244">
        <f t="shared" si="5"/>
        <v>2720</v>
      </c>
    </row>
    <row r="48" spans="1:19" ht="15.75" outlineLevel="1" thickBot="1" x14ac:dyDescent="0.3">
      <c r="A48" s="248" t="s">
        <v>541</v>
      </c>
      <c r="B48" s="249"/>
      <c r="C48" s="249"/>
      <c r="D48" s="250">
        <f>SUBTOTAL(9,D40:D47)</f>
        <v>140744</v>
      </c>
      <c r="E48" s="251"/>
      <c r="F48" s="249"/>
      <c r="G48" s="249">
        <f>SUBTOTAL(9,G40:G47)</f>
        <v>3626</v>
      </c>
      <c r="H48" s="250">
        <f>SUBTOTAL(9,H40:H47)</f>
        <v>46909.65</v>
      </c>
      <c r="I48" s="251"/>
      <c r="J48" s="249"/>
      <c r="K48" s="249">
        <f>SUBTOTAL(9,K40:K47)</f>
        <v>3420</v>
      </c>
      <c r="L48" s="252">
        <f>SUBTOTAL(9,L40:L47)</f>
        <v>39142.94</v>
      </c>
      <c r="M48" s="251"/>
      <c r="N48" s="249"/>
      <c r="O48" s="249">
        <f>SUBTOTAL(9,O40:O47)</f>
        <v>5331</v>
      </c>
      <c r="P48" s="252">
        <f>SUBTOTAL(9,P40:P47)</f>
        <v>54691.41</v>
      </c>
      <c r="Q48" s="250">
        <f>SUBTOTAL(9,Q40:Q47)</f>
        <v>140744</v>
      </c>
      <c r="R48" s="250"/>
      <c r="S48" s="253">
        <f>SUBTOTAL(9,S40:S47)</f>
        <v>12377</v>
      </c>
    </row>
    <row r="49" spans="1:19" outlineLevel="2" x14ac:dyDescent="0.25">
      <c r="A49" s="76" t="s">
        <v>416</v>
      </c>
      <c r="B49" s="39">
        <v>25086</v>
      </c>
      <c r="C49" s="39" t="s">
        <v>92</v>
      </c>
      <c r="D49" s="77">
        <v>4614</v>
      </c>
      <c r="E49" s="78"/>
      <c r="F49" s="39" t="s">
        <v>145</v>
      </c>
      <c r="G49" s="39">
        <v>0</v>
      </c>
      <c r="H49" s="214">
        <f t="shared" si="6"/>
        <v>0</v>
      </c>
      <c r="I49" s="78">
        <v>60</v>
      </c>
      <c r="J49" s="39" t="s">
        <v>141</v>
      </c>
      <c r="K49" s="39">
        <v>56</v>
      </c>
      <c r="L49" s="81">
        <f t="shared" si="7"/>
        <v>2768.4</v>
      </c>
      <c r="M49" s="78">
        <v>40</v>
      </c>
      <c r="N49" s="39" t="s">
        <v>210</v>
      </c>
      <c r="O49" s="39">
        <v>35</v>
      </c>
      <c r="P49" s="82">
        <f t="shared" si="8"/>
        <v>1845.6</v>
      </c>
      <c r="Q49" s="77">
        <f t="shared" si="9"/>
        <v>4614</v>
      </c>
      <c r="R49" s="77">
        <f t="shared" si="10"/>
        <v>100</v>
      </c>
      <c r="S49" s="79">
        <f t="shared" si="5"/>
        <v>91</v>
      </c>
    </row>
    <row r="50" spans="1:19" outlineLevel="2" x14ac:dyDescent="0.25">
      <c r="A50" s="74" t="s">
        <v>416</v>
      </c>
      <c r="B50" s="4">
        <v>25095</v>
      </c>
      <c r="C50" s="4" t="s">
        <v>91</v>
      </c>
      <c r="D50" s="5">
        <v>3515</v>
      </c>
      <c r="E50" s="66">
        <v>27</v>
      </c>
      <c r="F50" s="4" t="s">
        <v>149</v>
      </c>
      <c r="G50" s="4">
        <v>15</v>
      </c>
      <c r="H50" s="25">
        <f t="shared" si="6"/>
        <v>949.05</v>
      </c>
      <c r="I50" s="66">
        <v>30</v>
      </c>
      <c r="J50" s="4" t="s">
        <v>178</v>
      </c>
      <c r="K50" s="4">
        <v>278</v>
      </c>
      <c r="L50" s="247">
        <f t="shared" si="7"/>
        <v>1054.5</v>
      </c>
      <c r="M50" s="66">
        <v>43</v>
      </c>
      <c r="N50" s="4" t="s">
        <v>147</v>
      </c>
      <c r="O50" s="4">
        <v>432</v>
      </c>
      <c r="P50" s="151">
        <f t="shared" si="8"/>
        <v>1511.45</v>
      </c>
      <c r="Q50" s="5">
        <f t="shared" si="9"/>
        <v>3515</v>
      </c>
      <c r="R50" s="5">
        <f t="shared" si="10"/>
        <v>100</v>
      </c>
      <c r="S50" s="75">
        <f t="shared" si="5"/>
        <v>725</v>
      </c>
    </row>
    <row r="51" spans="1:19" outlineLevel="2" x14ac:dyDescent="0.25">
      <c r="A51" s="74" t="s">
        <v>416</v>
      </c>
      <c r="B51" s="4">
        <v>25168</v>
      </c>
      <c r="C51" s="4" t="s">
        <v>90</v>
      </c>
      <c r="D51" s="5">
        <v>8214</v>
      </c>
      <c r="E51" s="66">
        <v>13</v>
      </c>
      <c r="F51" s="4" t="s">
        <v>210</v>
      </c>
      <c r="G51" s="4">
        <v>44</v>
      </c>
      <c r="H51" s="25">
        <f t="shared" si="6"/>
        <v>1067.82</v>
      </c>
      <c r="I51" s="66">
        <v>41</v>
      </c>
      <c r="J51" s="4" t="s">
        <v>206</v>
      </c>
      <c r="K51" s="4">
        <v>140</v>
      </c>
      <c r="L51" s="247">
        <f t="shared" si="7"/>
        <v>3367.74</v>
      </c>
      <c r="M51" s="66">
        <v>46</v>
      </c>
      <c r="N51" s="4" t="s">
        <v>168</v>
      </c>
      <c r="O51" s="4">
        <v>221</v>
      </c>
      <c r="P51" s="151">
        <f t="shared" si="8"/>
        <v>3778.44</v>
      </c>
      <c r="Q51" s="5">
        <f t="shared" si="9"/>
        <v>8214</v>
      </c>
      <c r="R51" s="5">
        <f t="shared" si="10"/>
        <v>100</v>
      </c>
      <c r="S51" s="75">
        <f t="shared" si="5"/>
        <v>405</v>
      </c>
    </row>
    <row r="52" spans="1:19" outlineLevel="2" x14ac:dyDescent="0.25">
      <c r="A52" s="74" t="s">
        <v>416</v>
      </c>
      <c r="B52" s="4">
        <v>25328</v>
      </c>
      <c r="C52" s="4" t="s">
        <v>89</v>
      </c>
      <c r="D52" s="5">
        <v>3073</v>
      </c>
      <c r="E52" s="66">
        <v>7.35</v>
      </c>
      <c r="F52" s="4" t="s">
        <v>131</v>
      </c>
      <c r="G52" s="4">
        <v>20</v>
      </c>
      <c r="H52" s="25">
        <f t="shared" si="6"/>
        <v>225.8655</v>
      </c>
      <c r="I52" s="66">
        <v>22.79</v>
      </c>
      <c r="J52" s="4" t="s">
        <v>152</v>
      </c>
      <c r="K52" s="4">
        <v>62</v>
      </c>
      <c r="L52" s="247">
        <f t="shared" si="7"/>
        <v>700.33669999999995</v>
      </c>
      <c r="M52" s="66">
        <v>69.86</v>
      </c>
      <c r="N52" s="4" t="s">
        <v>212</v>
      </c>
      <c r="O52" s="4">
        <v>190</v>
      </c>
      <c r="P52" s="151">
        <f t="shared" si="8"/>
        <v>2146.7977999999998</v>
      </c>
      <c r="Q52" s="5">
        <f t="shared" si="9"/>
        <v>3072.9999999999995</v>
      </c>
      <c r="R52" s="5">
        <f t="shared" si="10"/>
        <v>100</v>
      </c>
      <c r="S52" s="75">
        <f t="shared" si="5"/>
        <v>272</v>
      </c>
    </row>
    <row r="53" spans="1:19" outlineLevel="2" x14ac:dyDescent="0.25">
      <c r="A53" s="74" t="s">
        <v>416</v>
      </c>
      <c r="B53" s="4">
        <v>25580</v>
      </c>
      <c r="C53" s="4" t="s">
        <v>88</v>
      </c>
      <c r="D53" s="5">
        <v>7818</v>
      </c>
      <c r="E53" s="66">
        <v>6</v>
      </c>
      <c r="F53" s="4" t="s">
        <v>206</v>
      </c>
      <c r="G53" s="4">
        <v>6</v>
      </c>
      <c r="H53" s="25">
        <f t="shared" si="6"/>
        <v>469.08</v>
      </c>
      <c r="I53" s="66">
        <v>72</v>
      </c>
      <c r="J53" s="4" t="s">
        <v>197</v>
      </c>
      <c r="K53" s="4">
        <v>235</v>
      </c>
      <c r="L53" s="247">
        <f t="shared" si="7"/>
        <v>5628.96</v>
      </c>
      <c r="M53" s="66">
        <v>22</v>
      </c>
      <c r="N53" s="4" t="s">
        <v>211</v>
      </c>
      <c r="O53" s="4">
        <v>60</v>
      </c>
      <c r="P53" s="151">
        <f t="shared" si="8"/>
        <v>1719.96</v>
      </c>
      <c r="Q53" s="5">
        <f t="shared" si="9"/>
        <v>7818</v>
      </c>
      <c r="R53" s="5">
        <f t="shared" si="10"/>
        <v>100</v>
      </c>
      <c r="S53" s="75">
        <f t="shared" si="5"/>
        <v>301</v>
      </c>
    </row>
    <row r="54" spans="1:19" outlineLevel="2" x14ac:dyDescent="0.25">
      <c r="A54" s="74" t="s">
        <v>416</v>
      </c>
      <c r="B54" s="4">
        <v>25662</v>
      </c>
      <c r="C54" s="4" t="s">
        <v>87</v>
      </c>
      <c r="D54" s="5">
        <v>16833</v>
      </c>
      <c r="E54" s="66">
        <v>9</v>
      </c>
      <c r="F54" s="4" t="s">
        <v>182</v>
      </c>
      <c r="G54" s="4">
        <v>36</v>
      </c>
      <c r="H54" s="25">
        <f t="shared" si="6"/>
        <v>1514.97</v>
      </c>
      <c r="I54" s="66">
        <v>63</v>
      </c>
      <c r="J54" s="4" t="s">
        <v>171</v>
      </c>
      <c r="K54" s="4">
        <v>785</v>
      </c>
      <c r="L54" s="247">
        <f t="shared" si="7"/>
        <v>10604.79</v>
      </c>
      <c r="M54" s="66">
        <v>28</v>
      </c>
      <c r="N54" s="4" t="s">
        <v>210</v>
      </c>
      <c r="O54" s="4">
        <v>278</v>
      </c>
      <c r="P54" s="151">
        <f t="shared" si="8"/>
        <v>4713.24</v>
      </c>
      <c r="Q54" s="5">
        <f t="shared" si="9"/>
        <v>16833</v>
      </c>
      <c r="R54" s="5">
        <f t="shared" si="10"/>
        <v>100</v>
      </c>
      <c r="S54" s="75">
        <f t="shared" si="5"/>
        <v>1099</v>
      </c>
    </row>
    <row r="55" spans="1:19" ht="15.75" outlineLevel="2" thickBot="1" x14ac:dyDescent="0.3">
      <c r="A55" s="241" t="s">
        <v>416</v>
      </c>
      <c r="B55" s="94">
        <v>25867</v>
      </c>
      <c r="C55" s="94" t="s">
        <v>86</v>
      </c>
      <c r="D55" s="95">
        <v>3041</v>
      </c>
      <c r="E55" s="242">
        <v>60</v>
      </c>
      <c r="F55" s="94" t="s">
        <v>207</v>
      </c>
      <c r="G55" s="94">
        <v>179</v>
      </c>
      <c r="H55" s="243">
        <f t="shared" si="6"/>
        <v>1824.6</v>
      </c>
      <c r="I55" s="242">
        <v>20</v>
      </c>
      <c r="J55" s="94" t="s">
        <v>208</v>
      </c>
      <c r="K55" s="94">
        <v>60</v>
      </c>
      <c r="L55" s="266">
        <f t="shared" si="7"/>
        <v>608.20000000000005</v>
      </c>
      <c r="M55" s="242">
        <v>20</v>
      </c>
      <c r="N55" s="94" t="s">
        <v>209</v>
      </c>
      <c r="O55" s="94">
        <v>60</v>
      </c>
      <c r="P55" s="267">
        <f t="shared" si="8"/>
        <v>608.20000000000005</v>
      </c>
      <c r="Q55" s="95">
        <f t="shared" si="9"/>
        <v>3041</v>
      </c>
      <c r="R55" s="95">
        <f t="shared" si="10"/>
        <v>100</v>
      </c>
      <c r="S55" s="244">
        <f t="shared" si="5"/>
        <v>299</v>
      </c>
    </row>
    <row r="56" spans="1:19" ht="15.75" outlineLevel="1" thickBot="1" x14ac:dyDescent="0.3">
      <c r="A56" s="248" t="s">
        <v>542</v>
      </c>
      <c r="B56" s="249"/>
      <c r="C56" s="249"/>
      <c r="D56" s="250">
        <f>SUBTOTAL(9,D49:D55)</f>
        <v>47108</v>
      </c>
      <c r="E56" s="251"/>
      <c r="F56" s="249"/>
      <c r="G56" s="249">
        <f>SUBTOTAL(9,G49:G55)</f>
        <v>300</v>
      </c>
      <c r="H56" s="250">
        <f>SUBTOTAL(9,H49:H55)</f>
        <v>6051.3855000000003</v>
      </c>
      <c r="I56" s="251"/>
      <c r="J56" s="249"/>
      <c r="K56" s="249">
        <f>SUBTOTAL(9,K49:K55)</f>
        <v>1616</v>
      </c>
      <c r="L56" s="252">
        <f>SUBTOTAL(9,L49:L55)</f>
        <v>24732.9267</v>
      </c>
      <c r="M56" s="251"/>
      <c r="N56" s="249"/>
      <c r="O56" s="249">
        <f>SUBTOTAL(9,O49:O55)</f>
        <v>1276</v>
      </c>
      <c r="P56" s="252">
        <f>SUBTOTAL(9,P49:P55)</f>
        <v>16323.687800000002</v>
      </c>
      <c r="Q56" s="250">
        <f>SUBTOTAL(9,Q49:Q55)</f>
        <v>47108</v>
      </c>
      <c r="R56" s="250"/>
      <c r="S56" s="253">
        <f>SUBTOTAL(9,S49:S55)</f>
        <v>3192</v>
      </c>
    </row>
    <row r="57" spans="1:19" outlineLevel="2" x14ac:dyDescent="0.25">
      <c r="A57" s="76" t="s">
        <v>85</v>
      </c>
      <c r="B57" s="39">
        <v>25438</v>
      </c>
      <c r="C57" s="39" t="s">
        <v>85</v>
      </c>
      <c r="D57" s="77">
        <v>62206</v>
      </c>
      <c r="E57" s="78">
        <v>20</v>
      </c>
      <c r="F57" s="39" t="s">
        <v>205</v>
      </c>
      <c r="G57" s="39">
        <v>300</v>
      </c>
      <c r="H57" s="214">
        <f t="shared" si="6"/>
        <v>12441.2</v>
      </c>
      <c r="I57" s="78">
        <v>20</v>
      </c>
      <c r="J57" s="39" t="s">
        <v>206</v>
      </c>
      <c r="K57" s="39">
        <v>300</v>
      </c>
      <c r="L57" s="81">
        <f t="shared" si="7"/>
        <v>12441.2</v>
      </c>
      <c r="M57" s="78">
        <v>60</v>
      </c>
      <c r="N57" s="39" t="s">
        <v>205</v>
      </c>
      <c r="O57" s="39">
        <v>900</v>
      </c>
      <c r="P57" s="82">
        <f t="shared" si="8"/>
        <v>37323.599999999999</v>
      </c>
      <c r="Q57" s="77">
        <f t="shared" si="9"/>
        <v>62206</v>
      </c>
      <c r="R57" s="77">
        <f t="shared" si="10"/>
        <v>100</v>
      </c>
      <c r="S57" s="79">
        <f t="shared" si="5"/>
        <v>1500</v>
      </c>
    </row>
    <row r="58" spans="1:19" ht="15.75" outlineLevel="2" thickBot="1" x14ac:dyDescent="0.3">
      <c r="A58" s="241" t="s">
        <v>85</v>
      </c>
      <c r="B58" s="94">
        <v>25530</v>
      </c>
      <c r="C58" s="94" t="s">
        <v>84</v>
      </c>
      <c r="D58" s="95">
        <v>76883</v>
      </c>
      <c r="E58" s="242">
        <v>24</v>
      </c>
      <c r="F58" s="94" t="s">
        <v>153</v>
      </c>
      <c r="G58" s="94">
        <v>150</v>
      </c>
      <c r="H58" s="243">
        <f t="shared" si="6"/>
        <v>18451.919999999998</v>
      </c>
      <c r="I58" s="242">
        <v>52</v>
      </c>
      <c r="J58" s="94" t="s">
        <v>152</v>
      </c>
      <c r="K58" s="94">
        <v>470</v>
      </c>
      <c r="L58" s="266">
        <f t="shared" si="7"/>
        <v>39979.160000000003</v>
      </c>
      <c r="M58" s="242">
        <v>24</v>
      </c>
      <c r="N58" s="94" t="s">
        <v>204</v>
      </c>
      <c r="O58" s="94">
        <v>310</v>
      </c>
      <c r="P58" s="267">
        <f t="shared" si="8"/>
        <v>18451.919999999998</v>
      </c>
      <c r="Q58" s="95">
        <f t="shared" si="9"/>
        <v>76883</v>
      </c>
      <c r="R58" s="95">
        <f t="shared" si="10"/>
        <v>100</v>
      </c>
      <c r="S58" s="244">
        <f t="shared" si="5"/>
        <v>930</v>
      </c>
    </row>
    <row r="59" spans="1:19" ht="15.75" outlineLevel="1" thickBot="1" x14ac:dyDescent="0.3">
      <c r="A59" s="248" t="s">
        <v>543</v>
      </c>
      <c r="B59" s="249"/>
      <c r="C59" s="249"/>
      <c r="D59" s="250">
        <f>SUBTOTAL(9,D57:D58)</f>
        <v>139089</v>
      </c>
      <c r="E59" s="251"/>
      <c r="F59" s="249"/>
      <c r="G59" s="249">
        <f>SUBTOTAL(9,G57:G58)</f>
        <v>450</v>
      </c>
      <c r="H59" s="250">
        <f>SUBTOTAL(9,H57:H58)</f>
        <v>30893.119999999999</v>
      </c>
      <c r="I59" s="251"/>
      <c r="J59" s="249"/>
      <c r="K59" s="249">
        <f>SUBTOTAL(9,K57:K58)</f>
        <v>770</v>
      </c>
      <c r="L59" s="252">
        <f>SUBTOTAL(9,L57:L58)</f>
        <v>52420.36</v>
      </c>
      <c r="M59" s="251"/>
      <c r="N59" s="249"/>
      <c r="O59" s="249">
        <f>SUBTOTAL(9,O57:O58)</f>
        <v>1210</v>
      </c>
      <c r="P59" s="252">
        <f>SUBTOTAL(9,P57:P58)</f>
        <v>55775.519999999997</v>
      </c>
      <c r="Q59" s="250">
        <f>SUBTOTAL(9,Q57:Q58)</f>
        <v>139089</v>
      </c>
      <c r="R59" s="250"/>
      <c r="S59" s="253">
        <f>SUBTOTAL(9,S57:S58)</f>
        <v>2430</v>
      </c>
    </row>
    <row r="60" spans="1:19" outlineLevel="2" x14ac:dyDescent="0.25">
      <c r="A60" s="76" t="s">
        <v>420</v>
      </c>
      <c r="B60" s="39">
        <v>25151</v>
      </c>
      <c r="C60" s="39" t="s">
        <v>83</v>
      </c>
      <c r="D60" s="77">
        <v>9239</v>
      </c>
      <c r="E60" s="78">
        <v>10</v>
      </c>
      <c r="F60" s="39" t="s">
        <v>138</v>
      </c>
      <c r="G60" s="39">
        <v>40</v>
      </c>
      <c r="H60" s="214">
        <f t="shared" si="6"/>
        <v>923.9</v>
      </c>
      <c r="I60" s="78">
        <v>20</v>
      </c>
      <c r="J60" s="39" t="s">
        <v>203</v>
      </c>
      <c r="K60" s="39">
        <v>510</v>
      </c>
      <c r="L60" s="81">
        <f t="shared" si="7"/>
        <v>1847.8</v>
      </c>
      <c r="M60" s="78">
        <v>70</v>
      </c>
      <c r="N60" s="39" t="s">
        <v>153</v>
      </c>
      <c r="O60" s="39">
        <v>850</v>
      </c>
      <c r="P60" s="82">
        <f t="shared" si="8"/>
        <v>6467.3</v>
      </c>
      <c r="Q60" s="77">
        <f t="shared" si="9"/>
        <v>9239</v>
      </c>
      <c r="R60" s="77">
        <f t="shared" si="10"/>
        <v>100</v>
      </c>
      <c r="S60" s="79">
        <f t="shared" si="5"/>
        <v>1400</v>
      </c>
    </row>
    <row r="61" spans="1:19" outlineLevel="2" x14ac:dyDescent="0.25">
      <c r="A61" s="74" t="s">
        <v>420</v>
      </c>
      <c r="B61" s="4">
        <v>25178</v>
      </c>
      <c r="C61" s="4" t="s">
        <v>17</v>
      </c>
      <c r="D61" s="5">
        <v>7540</v>
      </c>
      <c r="E61" s="66">
        <v>50</v>
      </c>
      <c r="F61" s="4" t="s">
        <v>132</v>
      </c>
      <c r="G61" s="4">
        <v>335</v>
      </c>
      <c r="H61" s="25">
        <f t="shared" si="6"/>
        <v>3770</v>
      </c>
      <c r="I61" s="66">
        <v>35</v>
      </c>
      <c r="J61" s="4" t="s">
        <v>148</v>
      </c>
      <c r="K61" s="4">
        <v>235</v>
      </c>
      <c r="L61" s="247">
        <f t="shared" si="7"/>
        <v>2639</v>
      </c>
      <c r="M61" s="66">
        <v>15</v>
      </c>
      <c r="N61" s="4" t="s">
        <v>138</v>
      </c>
      <c r="O61" s="4">
        <v>100</v>
      </c>
      <c r="P61" s="151">
        <f t="shared" si="8"/>
        <v>1131</v>
      </c>
      <c r="Q61" s="5">
        <f t="shared" si="9"/>
        <v>7540</v>
      </c>
      <c r="R61" s="5">
        <f t="shared" si="10"/>
        <v>100</v>
      </c>
      <c r="S61" s="75">
        <f t="shared" si="5"/>
        <v>670</v>
      </c>
    </row>
    <row r="62" spans="1:19" outlineLevel="2" x14ac:dyDescent="0.25">
      <c r="A62" s="74" t="s">
        <v>420</v>
      </c>
      <c r="B62" s="4">
        <v>25181</v>
      </c>
      <c r="C62" s="4" t="s">
        <v>82</v>
      </c>
      <c r="D62" s="5">
        <v>12541</v>
      </c>
      <c r="E62" s="66">
        <v>2</v>
      </c>
      <c r="F62" s="4" t="s">
        <v>131</v>
      </c>
      <c r="G62" s="4">
        <v>3</v>
      </c>
      <c r="H62" s="25">
        <f t="shared" si="6"/>
        <v>250.82</v>
      </c>
      <c r="I62" s="66">
        <v>8</v>
      </c>
      <c r="J62" s="4" t="s">
        <v>171</v>
      </c>
      <c r="K62" s="4">
        <v>40</v>
      </c>
      <c r="L62" s="247">
        <f t="shared" si="7"/>
        <v>1003.28</v>
      </c>
      <c r="M62" s="66">
        <v>90</v>
      </c>
      <c r="N62" s="4" t="s">
        <v>149</v>
      </c>
      <c r="O62" s="4">
        <v>2640</v>
      </c>
      <c r="P62" s="151">
        <f t="shared" si="8"/>
        <v>11286.9</v>
      </c>
      <c r="Q62" s="5">
        <f t="shared" si="9"/>
        <v>12541</v>
      </c>
      <c r="R62" s="5">
        <f t="shared" si="10"/>
        <v>100</v>
      </c>
      <c r="S62" s="75">
        <f t="shared" si="5"/>
        <v>2683</v>
      </c>
    </row>
    <row r="63" spans="1:19" outlineLevel="2" x14ac:dyDescent="0.25">
      <c r="A63" s="74" t="s">
        <v>420</v>
      </c>
      <c r="B63" s="4">
        <v>25279</v>
      </c>
      <c r="C63" s="4" t="s">
        <v>78</v>
      </c>
      <c r="D63" s="5">
        <v>12717</v>
      </c>
      <c r="E63" s="66">
        <v>9.1999999999999993</v>
      </c>
      <c r="F63" s="4" t="s">
        <v>138</v>
      </c>
      <c r="G63" s="4">
        <v>137</v>
      </c>
      <c r="H63" s="25">
        <f t="shared" si="6"/>
        <v>1169.9639999999999</v>
      </c>
      <c r="I63" s="66">
        <v>60.5</v>
      </c>
      <c r="J63" s="4" t="s">
        <v>171</v>
      </c>
      <c r="K63" s="4">
        <v>950</v>
      </c>
      <c r="L63" s="247">
        <f t="shared" si="7"/>
        <v>7693.7849999999999</v>
      </c>
      <c r="M63" s="66">
        <v>30.3</v>
      </c>
      <c r="N63" s="4" t="s">
        <v>138</v>
      </c>
      <c r="O63" s="4">
        <v>460</v>
      </c>
      <c r="P63" s="151">
        <f t="shared" si="8"/>
        <v>3853.2510000000002</v>
      </c>
      <c r="Q63" s="5">
        <f t="shared" si="9"/>
        <v>12717</v>
      </c>
      <c r="R63" s="5">
        <f t="shared" si="10"/>
        <v>100</v>
      </c>
      <c r="S63" s="75">
        <f t="shared" si="5"/>
        <v>1547</v>
      </c>
    </row>
    <row r="64" spans="1:19" outlineLevel="2" x14ac:dyDescent="0.25">
      <c r="A64" s="74" t="s">
        <v>420</v>
      </c>
      <c r="B64" s="4">
        <v>25281</v>
      </c>
      <c r="C64" s="4" t="s">
        <v>77</v>
      </c>
      <c r="D64" s="5">
        <v>4423</v>
      </c>
      <c r="E64" s="66">
        <v>20</v>
      </c>
      <c r="F64" s="4" t="s">
        <v>149</v>
      </c>
      <c r="G64" s="4">
        <v>93</v>
      </c>
      <c r="H64" s="25">
        <f t="shared" si="6"/>
        <v>884.6</v>
      </c>
      <c r="I64" s="66">
        <v>30</v>
      </c>
      <c r="J64" s="4" t="s">
        <v>148</v>
      </c>
      <c r="K64" s="4">
        <v>140</v>
      </c>
      <c r="L64" s="247">
        <f t="shared" si="7"/>
        <v>1326.9</v>
      </c>
      <c r="M64" s="66">
        <v>50</v>
      </c>
      <c r="N64" s="4" t="s">
        <v>137</v>
      </c>
      <c r="O64" s="4">
        <v>234</v>
      </c>
      <c r="P64" s="151">
        <f t="shared" si="8"/>
        <v>2211.5</v>
      </c>
      <c r="Q64" s="5">
        <f t="shared" si="9"/>
        <v>4423</v>
      </c>
      <c r="R64" s="5">
        <f t="shared" si="10"/>
        <v>100</v>
      </c>
      <c r="S64" s="75">
        <f t="shared" si="5"/>
        <v>467</v>
      </c>
    </row>
    <row r="65" spans="1:19" outlineLevel="2" x14ac:dyDescent="0.25">
      <c r="A65" s="74" t="s">
        <v>420</v>
      </c>
      <c r="B65" s="4">
        <v>25335</v>
      </c>
      <c r="C65" s="4" t="s">
        <v>81</v>
      </c>
      <c r="D65" s="5">
        <v>3030</v>
      </c>
      <c r="E65" s="66"/>
      <c r="F65" s="4" t="s">
        <v>145</v>
      </c>
      <c r="G65" s="4">
        <v>0</v>
      </c>
      <c r="H65" s="25">
        <f t="shared" si="6"/>
        <v>0</v>
      </c>
      <c r="I65" s="66"/>
      <c r="J65" s="4" t="s">
        <v>145</v>
      </c>
      <c r="K65" s="4">
        <v>0</v>
      </c>
      <c r="L65" s="247">
        <f t="shared" si="7"/>
        <v>0</v>
      </c>
      <c r="M65" s="66">
        <v>100</v>
      </c>
      <c r="N65" s="4" t="s">
        <v>202</v>
      </c>
      <c r="O65" s="4">
        <v>280</v>
      </c>
      <c r="P65" s="151">
        <f t="shared" si="8"/>
        <v>3030</v>
      </c>
      <c r="Q65" s="5">
        <f t="shared" si="9"/>
        <v>3030</v>
      </c>
      <c r="R65" s="5">
        <f t="shared" si="10"/>
        <v>100</v>
      </c>
      <c r="S65" s="75">
        <f t="shared" si="5"/>
        <v>280</v>
      </c>
    </row>
    <row r="66" spans="1:19" outlineLevel="2" x14ac:dyDescent="0.25">
      <c r="A66" s="74" t="s">
        <v>420</v>
      </c>
      <c r="B66" s="4">
        <v>25339</v>
      </c>
      <c r="C66" s="4" t="s">
        <v>80</v>
      </c>
      <c r="D66" s="5">
        <v>4317</v>
      </c>
      <c r="E66" s="66">
        <v>20</v>
      </c>
      <c r="F66" s="4" t="s">
        <v>200</v>
      </c>
      <c r="G66" s="4">
        <v>61</v>
      </c>
      <c r="H66" s="25">
        <f t="shared" si="6"/>
        <v>863.4</v>
      </c>
      <c r="I66" s="66">
        <v>15</v>
      </c>
      <c r="J66" s="4" t="s">
        <v>201</v>
      </c>
      <c r="K66" s="4">
        <v>46</v>
      </c>
      <c r="L66" s="247">
        <f t="shared" si="7"/>
        <v>647.54999999999995</v>
      </c>
      <c r="M66" s="66">
        <v>65</v>
      </c>
      <c r="N66" s="4" t="s">
        <v>149</v>
      </c>
      <c r="O66" s="4">
        <v>200</v>
      </c>
      <c r="P66" s="151">
        <f t="shared" si="8"/>
        <v>2806.05</v>
      </c>
      <c r="Q66" s="5">
        <f t="shared" si="9"/>
        <v>4317</v>
      </c>
      <c r="R66" s="5">
        <f t="shared" si="10"/>
        <v>100</v>
      </c>
      <c r="S66" s="75">
        <f t="shared" si="5"/>
        <v>307</v>
      </c>
    </row>
    <row r="67" spans="1:19" outlineLevel="2" x14ac:dyDescent="0.25">
      <c r="A67" s="74" t="s">
        <v>420</v>
      </c>
      <c r="B67" s="4">
        <v>25594</v>
      </c>
      <c r="C67" s="4" t="s">
        <v>16</v>
      </c>
      <c r="D67" s="5">
        <v>3893</v>
      </c>
      <c r="E67" s="66"/>
      <c r="F67" s="4" t="s">
        <v>145</v>
      </c>
      <c r="G67" s="4">
        <v>0</v>
      </c>
      <c r="H67" s="25">
        <f t="shared" si="6"/>
        <v>0</v>
      </c>
      <c r="I67" s="66">
        <v>48</v>
      </c>
      <c r="J67" s="4" t="s">
        <v>146</v>
      </c>
      <c r="K67" s="4">
        <v>226</v>
      </c>
      <c r="L67" s="247">
        <f t="shared" si="7"/>
        <v>1868.64</v>
      </c>
      <c r="M67" s="66">
        <v>52</v>
      </c>
      <c r="N67" s="4" t="s">
        <v>147</v>
      </c>
      <c r="O67" s="4">
        <v>244</v>
      </c>
      <c r="P67" s="151">
        <f t="shared" si="8"/>
        <v>2024.36</v>
      </c>
      <c r="Q67" s="5">
        <f t="shared" si="9"/>
        <v>3893</v>
      </c>
      <c r="R67" s="5">
        <f t="shared" si="10"/>
        <v>100</v>
      </c>
      <c r="S67" s="75">
        <f t="shared" si="5"/>
        <v>470</v>
      </c>
    </row>
    <row r="68" spans="1:19" outlineLevel="2" x14ac:dyDescent="0.25">
      <c r="A68" s="74" t="s">
        <v>420</v>
      </c>
      <c r="B68" s="4">
        <v>25841</v>
      </c>
      <c r="C68" s="4" t="s">
        <v>15</v>
      </c>
      <c r="D68" s="5">
        <v>4929</v>
      </c>
      <c r="E68" s="66">
        <v>15</v>
      </c>
      <c r="F68" s="4" t="s">
        <v>143</v>
      </c>
      <c r="G68" s="4">
        <v>106</v>
      </c>
      <c r="H68" s="25">
        <f t="shared" si="6"/>
        <v>739.35</v>
      </c>
      <c r="I68" s="66">
        <v>20</v>
      </c>
      <c r="J68" s="4" t="s">
        <v>144</v>
      </c>
      <c r="K68" s="4">
        <v>141</v>
      </c>
      <c r="L68" s="247">
        <f t="shared" si="7"/>
        <v>985.8</v>
      </c>
      <c r="M68" s="66">
        <v>65</v>
      </c>
      <c r="N68" s="4" t="s">
        <v>143</v>
      </c>
      <c r="O68" s="4">
        <v>423</v>
      </c>
      <c r="P68" s="151">
        <f t="shared" si="8"/>
        <v>3203.85</v>
      </c>
      <c r="Q68" s="5">
        <f t="shared" si="9"/>
        <v>4929</v>
      </c>
      <c r="R68" s="5">
        <f t="shared" si="10"/>
        <v>100</v>
      </c>
      <c r="S68" s="75">
        <f t="shared" si="5"/>
        <v>670</v>
      </c>
    </row>
    <row r="69" spans="1:19" ht="15.75" outlineLevel="2" thickBot="1" x14ac:dyDescent="0.3">
      <c r="A69" s="241" t="s">
        <v>420</v>
      </c>
      <c r="B69" s="94">
        <v>25845</v>
      </c>
      <c r="C69" s="94" t="s">
        <v>79</v>
      </c>
      <c r="D69" s="95">
        <v>6485</v>
      </c>
      <c r="E69" s="242">
        <v>20</v>
      </c>
      <c r="F69" s="94" t="s">
        <v>132</v>
      </c>
      <c r="G69" s="94">
        <v>8</v>
      </c>
      <c r="H69" s="243">
        <f t="shared" si="6"/>
        <v>1297</v>
      </c>
      <c r="I69" s="242">
        <v>15</v>
      </c>
      <c r="J69" s="94" t="s">
        <v>199</v>
      </c>
      <c r="K69" s="94">
        <v>20</v>
      </c>
      <c r="L69" s="266">
        <f t="shared" si="7"/>
        <v>972.75</v>
      </c>
      <c r="M69" s="242">
        <v>65</v>
      </c>
      <c r="N69" s="94" t="s">
        <v>137</v>
      </c>
      <c r="O69" s="94">
        <v>976</v>
      </c>
      <c r="P69" s="267">
        <f t="shared" si="8"/>
        <v>4215.25</v>
      </c>
      <c r="Q69" s="95">
        <f t="shared" si="9"/>
        <v>6485</v>
      </c>
      <c r="R69" s="95">
        <f t="shared" si="10"/>
        <v>100</v>
      </c>
      <c r="S69" s="244">
        <f t="shared" si="5"/>
        <v>1004</v>
      </c>
    </row>
    <row r="70" spans="1:19" ht="15.75" outlineLevel="1" thickBot="1" x14ac:dyDescent="0.3">
      <c r="A70" s="248" t="s">
        <v>544</v>
      </c>
      <c r="B70" s="249"/>
      <c r="C70" s="249"/>
      <c r="D70" s="250">
        <f>SUBTOTAL(9,D60:D69)</f>
        <v>69114</v>
      </c>
      <c r="E70" s="251"/>
      <c r="F70" s="249"/>
      <c r="G70" s="249">
        <f>SUBTOTAL(9,G60:G69)</f>
        <v>783</v>
      </c>
      <c r="H70" s="250">
        <f>SUBTOTAL(9,H60:H69)</f>
        <v>9899.0339999999997</v>
      </c>
      <c r="I70" s="251"/>
      <c r="J70" s="249"/>
      <c r="K70" s="249">
        <f>SUBTOTAL(9,K60:K69)</f>
        <v>2308</v>
      </c>
      <c r="L70" s="252">
        <f>SUBTOTAL(9,L60:L69)</f>
        <v>18985.504999999997</v>
      </c>
      <c r="M70" s="251"/>
      <c r="N70" s="249"/>
      <c r="O70" s="249">
        <f>SUBTOTAL(9,O60:O69)</f>
        <v>6407</v>
      </c>
      <c r="P70" s="252">
        <f>SUBTOTAL(9,P60:P69)</f>
        <v>40229.460999999996</v>
      </c>
      <c r="Q70" s="250">
        <f>SUBTOTAL(9,Q60:Q69)</f>
        <v>69114</v>
      </c>
      <c r="R70" s="250"/>
      <c r="S70" s="253">
        <f>SUBTOTAL(9,S60:S69)</f>
        <v>9498</v>
      </c>
    </row>
    <row r="71" spans="1:19" outlineLevel="2" x14ac:dyDescent="0.25">
      <c r="A71" s="76" t="s">
        <v>422</v>
      </c>
      <c r="B71" s="39">
        <v>25258</v>
      </c>
      <c r="C71" s="39" t="s">
        <v>76</v>
      </c>
      <c r="D71" s="77">
        <v>7855</v>
      </c>
      <c r="E71" s="78">
        <v>20</v>
      </c>
      <c r="F71" s="39" t="s">
        <v>164</v>
      </c>
      <c r="G71" s="39">
        <v>10</v>
      </c>
      <c r="H71" s="214">
        <f t="shared" si="6"/>
        <v>1571</v>
      </c>
      <c r="I71" s="78">
        <v>20</v>
      </c>
      <c r="J71" s="39" t="s">
        <v>171</v>
      </c>
      <c r="K71" s="39">
        <v>1365</v>
      </c>
      <c r="L71" s="81">
        <f t="shared" si="7"/>
        <v>1571</v>
      </c>
      <c r="M71" s="78">
        <v>60</v>
      </c>
      <c r="N71" s="39" t="s">
        <v>171</v>
      </c>
      <c r="O71" s="39">
        <v>360</v>
      </c>
      <c r="P71" s="82">
        <f t="shared" si="8"/>
        <v>4713</v>
      </c>
      <c r="Q71" s="77">
        <f t="shared" si="9"/>
        <v>7855</v>
      </c>
      <c r="R71" s="77">
        <f t="shared" si="10"/>
        <v>100</v>
      </c>
      <c r="S71" s="79">
        <f t="shared" si="5"/>
        <v>1735</v>
      </c>
    </row>
    <row r="72" spans="1:19" outlineLevel="2" x14ac:dyDescent="0.25">
      <c r="A72" s="74" t="s">
        <v>422</v>
      </c>
      <c r="B72" s="4">
        <v>25394</v>
      </c>
      <c r="C72" s="4" t="s">
        <v>75</v>
      </c>
      <c r="D72" s="5">
        <v>8790</v>
      </c>
      <c r="E72" s="66">
        <v>6</v>
      </c>
      <c r="F72" s="4" t="s">
        <v>139</v>
      </c>
      <c r="G72" s="4">
        <v>25</v>
      </c>
      <c r="H72" s="25">
        <f t="shared" si="6"/>
        <v>527.4</v>
      </c>
      <c r="I72" s="66">
        <v>65</v>
      </c>
      <c r="J72" s="4" t="s">
        <v>150</v>
      </c>
      <c r="K72" s="4">
        <v>270</v>
      </c>
      <c r="L72" s="247">
        <f t="shared" si="7"/>
        <v>5713.5</v>
      </c>
      <c r="M72" s="66">
        <v>29</v>
      </c>
      <c r="N72" s="4" t="s">
        <v>150</v>
      </c>
      <c r="O72" s="4">
        <v>120</v>
      </c>
      <c r="P72" s="151">
        <f t="shared" si="8"/>
        <v>2549.1</v>
      </c>
      <c r="Q72" s="5">
        <f t="shared" si="9"/>
        <v>8790</v>
      </c>
      <c r="R72" s="5">
        <f t="shared" si="10"/>
        <v>100</v>
      </c>
      <c r="S72" s="75">
        <f t="shared" si="5"/>
        <v>415</v>
      </c>
    </row>
    <row r="73" spans="1:19" outlineLevel="2" x14ac:dyDescent="0.25">
      <c r="A73" s="74" t="s">
        <v>422</v>
      </c>
      <c r="B73" s="4">
        <v>25513</v>
      </c>
      <c r="C73" s="4" t="s">
        <v>74</v>
      </c>
      <c r="D73" s="5">
        <v>25370</v>
      </c>
      <c r="E73" s="66">
        <v>45</v>
      </c>
      <c r="F73" s="4" t="s">
        <v>131</v>
      </c>
      <c r="G73" s="4">
        <v>2140</v>
      </c>
      <c r="H73" s="25">
        <f t="shared" si="6"/>
        <v>11416.5</v>
      </c>
      <c r="I73" s="66">
        <v>35</v>
      </c>
      <c r="J73" s="4" t="s">
        <v>165</v>
      </c>
      <c r="K73" s="4">
        <v>1690</v>
      </c>
      <c r="L73" s="247">
        <f t="shared" si="7"/>
        <v>8879.5</v>
      </c>
      <c r="M73" s="66">
        <v>20</v>
      </c>
      <c r="N73" s="4" t="s">
        <v>138</v>
      </c>
      <c r="O73" s="4">
        <v>960</v>
      </c>
      <c r="P73" s="151">
        <f t="shared" si="8"/>
        <v>5074</v>
      </c>
      <c r="Q73" s="5">
        <f t="shared" si="9"/>
        <v>25370</v>
      </c>
      <c r="R73" s="5">
        <f t="shared" si="10"/>
        <v>100</v>
      </c>
      <c r="S73" s="75">
        <f t="shared" si="5"/>
        <v>4790</v>
      </c>
    </row>
    <row r="74" spans="1:19" outlineLevel="2" x14ac:dyDescent="0.25">
      <c r="A74" s="74" t="s">
        <v>422</v>
      </c>
      <c r="B74" s="4">
        <v>25518</v>
      </c>
      <c r="C74" s="4" t="s">
        <v>73</v>
      </c>
      <c r="D74" s="5">
        <v>4896</v>
      </c>
      <c r="E74" s="66"/>
      <c r="F74" s="4" t="s">
        <v>145</v>
      </c>
      <c r="G74" s="4">
        <v>0</v>
      </c>
      <c r="H74" s="25">
        <f t="shared" si="6"/>
        <v>0</v>
      </c>
      <c r="I74" s="66"/>
      <c r="J74" s="4" t="s">
        <v>145</v>
      </c>
      <c r="K74" s="4">
        <v>0</v>
      </c>
      <c r="L74" s="247">
        <f t="shared" si="7"/>
        <v>0</v>
      </c>
      <c r="M74" s="66">
        <v>100</v>
      </c>
      <c r="N74" s="4" t="s">
        <v>152</v>
      </c>
      <c r="O74" s="4">
        <v>1700</v>
      </c>
      <c r="P74" s="151">
        <f t="shared" si="8"/>
        <v>4896</v>
      </c>
      <c r="Q74" s="5">
        <f t="shared" si="9"/>
        <v>4896</v>
      </c>
      <c r="R74" s="5">
        <f t="shared" si="10"/>
        <v>100</v>
      </c>
      <c r="S74" s="75">
        <f t="shared" si="5"/>
        <v>1700</v>
      </c>
    </row>
    <row r="75" spans="1:19" outlineLevel="2" x14ac:dyDescent="0.25">
      <c r="A75" s="74" t="s">
        <v>422</v>
      </c>
      <c r="B75" s="4">
        <v>25653</v>
      </c>
      <c r="C75" s="4" t="s">
        <v>72</v>
      </c>
      <c r="D75" s="5">
        <v>10950</v>
      </c>
      <c r="E75" s="66">
        <v>30</v>
      </c>
      <c r="F75" s="4" t="s">
        <v>198</v>
      </c>
      <c r="G75" s="4">
        <v>502</v>
      </c>
      <c r="H75" s="25">
        <f t="shared" si="6"/>
        <v>3285</v>
      </c>
      <c r="I75" s="66">
        <v>24</v>
      </c>
      <c r="J75" s="4" t="s">
        <v>150</v>
      </c>
      <c r="K75" s="4">
        <v>124</v>
      </c>
      <c r="L75" s="247">
        <f t="shared" si="7"/>
        <v>2628</v>
      </c>
      <c r="M75" s="66">
        <v>46</v>
      </c>
      <c r="N75" s="4" t="s">
        <v>149</v>
      </c>
      <c r="O75" s="4">
        <v>645</v>
      </c>
      <c r="P75" s="151">
        <f t="shared" si="8"/>
        <v>5037</v>
      </c>
      <c r="Q75" s="5">
        <f t="shared" si="9"/>
        <v>10950</v>
      </c>
      <c r="R75" s="5">
        <f t="shared" si="10"/>
        <v>100</v>
      </c>
      <c r="S75" s="75">
        <f t="shared" si="5"/>
        <v>1271</v>
      </c>
    </row>
    <row r="76" spans="1:19" outlineLevel="2" x14ac:dyDescent="0.25">
      <c r="A76" s="74" t="s">
        <v>422</v>
      </c>
      <c r="B76" s="4">
        <v>25823</v>
      </c>
      <c r="C76" s="4" t="s">
        <v>71</v>
      </c>
      <c r="D76" s="5">
        <v>7000</v>
      </c>
      <c r="E76" s="66">
        <v>10</v>
      </c>
      <c r="F76" s="4" t="s">
        <v>196</v>
      </c>
      <c r="G76" s="4">
        <v>260</v>
      </c>
      <c r="H76" s="25">
        <f t="shared" si="6"/>
        <v>700</v>
      </c>
      <c r="I76" s="66">
        <v>60</v>
      </c>
      <c r="J76" s="4" t="s">
        <v>197</v>
      </c>
      <c r="K76" s="4">
        <v>680</v>
      </c>
      <c r="L76" s="247">
        <f t="shared" si="7"/>
        <v>4200</v>
      </c>
      <c r="M76" s="66">
        <v>30</v>
      </c>
      <c r="N76" s="4" t="s">
        <v>157</v>
      </c>
      <c r="O76" s="4">
        <v>380</v>
      </c>
      <c r="P76" s="151">
        <f t="shared" si="8"/>
        <v>2100</v>
      </c>
      <c r="Q76" s="5">
        <f t="shared" si="9"/>
        <v>7000</v>
      </c>
      <c r="R76" s="5">
        <f t="shared" si="10"/>
        <v>100</v>
      </c>
      <c r="S76" s="75">
        <f t="shared" si="5"/>
        <v>1320</v>
      </c>
    </row>
    <row r="77" spans="1:19" outlineLevel="2" x14ac:dyDescent="0.25">
      <c r="A77" s="74" t="s">
        <v>422</v>
      </c>
      <c r="B77" s="4">
        <v>25871</v>
      </c>
      <c r="C77" s="4" t="s">
        <v>70</v>
      </c>
      <c r="D77" s="5">
        <v>3320</v>
      </c>
      <c r="E77" s="66"/>
      <c r="F77" s="4" t="s">
        <v>145</v>
      </c>
      <c r="G77" s="4">
        <v>0</v>
      </c>
      <c r="H77" s="25">
        <f t="shared" si="6"/>
        <v>0</v>
      </c>
      <c r="I77" s="66">
        <v>30</v>
      </c>
      <c r="J77" s="4" t="s">
        <v>171</v>
      </c>
      <c r="K77" s="4">
        <v>100</v>
      </c>
      <c r="L77" s="247">
        <f t="shared" si="7"/>
        <v>996</v>
      </c>
      <c r="M77" s="66">
        <v>70</v>
      </c>
      <c r="N77" s="4" t="s">
        <v>138</v>
      </c>
      <c r="O77" s="4">
        <v>340</v>
      </c>
      <c r="P77" s="151">
        <f t="shared" si="8"/>
        <v>2324</v>
      </c>
      <c r="Q77" s="5">
        <f t="shared" si="9"/>
        <v>3320</v>
      </c>
      <c r="R77" s="5">
        <f t="shared" si="10"/>
        <v>100</v>
      </c>
      <c r="S77" s="75">
        <f t="shared" si="5"/>
        <v>440</v>
      </c>
    </row>
    <row r="78" spans="1:19" ht="15.75" outlineLevel="2" thickBot="1" x14ac:dyDescent="0.3">
      <c r="A78" s="241" t="s">
        <v>422</v>
      </c>
      <c r="B78" s="94">
        <v>25885</v>
      </c>
      <c r="C78" s="94" t="s">
        <v>14</v>
      </c>
      <c r="D78" s="95">
        <v>71557</v>
      </c>
      <c r="E78" s="242">
        <v>5</v>
      </c>
      <c r="F78" s="94" t="s">
        <v>140</v>
      </c>
      <c r="G78" s="94">
        <v>112</v>
      </c>
      <c r="H78" s="243">
        <f t="shared" ref="H78:H113" si="11">D78*E78/100</f>
        <v>3577.85</v>
      </c>
      <c r="I78" s="242">
        <v>45</v>
      </c>
      <c r="J78" s="94" t="s">
        <v>141</v>
      </c>
      <c r="K78" s="94">
        <v>1011</v>
      </c>
      <c r="L78" s="266">
        <f t="shared" ref="L78:L113" si="12">D78*I78/100</f>
        <v>32200.65</v>
      </c>
      <c r="M78" s="242">
        <v>50</v>
      </c>
      <c r="N78" s="94" t="s">
        <v>142</v>
      </c>
      <c r="O78" s="94">
        <v>1124</v>
      </c>
      <c r="P78" s="267">
        <f t="shared" ref="P78:P113" si="13">D78*M78/100</f>
        <v>35778.5</v>
      </c>
      <c r="Q78" s="95">
        <f t="shared" ref="Q78:Q113" si="14">P78+L78+H78</f>
        <v>71557</v>
      </c>
      <c r="R78" s="95">
        <f t="shared" ref="R78:R113" si="15">M78+I78+E78</f>
        <v>100</v>
      </c>
      <c r="S78" s="244">
        <f t="shared" si="5"/>
        <v>2247</v>
      </c>
    </row>
    <row r="79" spans="1:19" ht="15.75" outlineLevel="1" thickBot="1" x14ac:dyDescent="0.3">
      <c r="A79" s="248" t="s">
        <v>545</v>
      </c>
      <c r="B79" s="249"/>
      <c r="C79" s="249"/>
      <c r="D79" s="250">
        <f>SUBTOTAL(9,D71:D78)</f>
        <v>139738</v>
      </c>
      <c r="E79" s="251"/>
      <c r="F79" s="249"/>
      <c r="G79" s="249">
        <f>SUBTOTAL(9,G71:G78)</f>
        <v>3049</v>
      </c>
      <c r="H79" s="250">
        <f>SUBTOTAL(9,H71:H78)</f>
        <v>21077.75</v>
      </c>
      <c r="I79" s="251"/>
      <c r="J79" s="249"/>
      <c r="K79" s="249">
        <f>SUBTOTAL(9,K71:K78)</f>
        <v>5240</v>
      </c>
      <c r="L79" s="252">
        <f>SUBTOTAL(9,L71:L78)</f>
        <v>56188.65</v>
      </c>
      <c r="M79" s="251"/>
      <c r="N79" s="249"/>
      <c r="O79" s="249">
        <f>SUBTOTAL(9,O71:O78)</f>
        <v>5629</v>
      </c>
      <c r="P79" s="252">
        <f>SUBTOTAL(9,P71:P78)</f>
        <v>62471.6</v>
      </c>
      <c r="Q79" s="250">
        <f>SUBTOTAL(9,Q71:Q78)</f>
        <v>139738</v>
      </c>
      <c r="R79" s="250"/>
      <c r="S79" s="253">
        <f>SUBTOTAL(9,S71:S78)</f>
        <v>13918</v>
      </c>
    </row>
    <row r="80" spans="1:19" outlineLevel="2" x14ac:dyDescent="0.25">
      <c r="A80" s="76" t="s">
        <v>418</v>
      </c>
      <c r="B80" s="39">
        <v>25126</v>
      </c>
      <c r="C80" s="39" t="s">
        <v>60</v>
      </c>
      <c r="D80" s="77">
        <v>4196</v>
      </c>
      <c r="E80" s="78">
        <v>60</v>
      </c>
      <c r="F80" s="39" t="s">
        <v>131</v>
      </c>
      <c r="G80" s="39">
        <v>143</v>
      </c>
      <c r="H80" s="214">
        <f t="shared" si="11"/>
        <v>2517.6</v>
      </c>
      <c r="I80" s="78">
        <v>15</v>
      </c>
      <c r="J80" s="39" t="s">
        <v>191</v>
      </c>
      <c r="K80" s="39">
        <v>34</v>
      </c>
      <c r="L80" s="81">
        <f t="shared" si="12"/>
        <v>629.4</v>
      </c>
      <c r="M80" s="78">
        <v>25</v>
      </c>
      <c r="N80" s="39" t="s">
        <v>192</v>
      </c>
      <c r="O80" s="39">
        <v>55</v>
      </c>
      <c r="P80" s="82">
        <f t="shared" si="13"/>
        <v>1049</v>
      </c>
      <c r="Q80" s="77">
        <f t="shared" si="14"/>
        <v>4196</v>
      </c>
      <c r="R80" s="77">
        <f t="shared" si="15"/>
        <v>100</v>
      </c>
      <c r="S80" s="79">
        <f t="shared" ref="S80:S135" si="16">O80+K80+G80</f>
        <v>232</v>
      </c>
    </row>
    <row r="81" spans="1:19" outlineLevel="2" x14ac:dyDescent="0.25">
      <c r="A81" s="74" t="s">
        <v>418</v>
      </c>
      <c r="B81" s="4">
        <v>25175</v>
      </c>
      <c r="C81" s="4" t="s">
        <v>61</v>
      </c>
      <c r="D81" s="5">
        <v>5765</v>
      </c>
      <c r="E81" s="66">
        <v>80</v>
      </c>
      <c r="F81" s="4" t="s">
        <v>131</v>
      </c>
      <c r="G81" s="4">
        <v>351</v>
      </c>
      <c r="H81" s="25">
        <f t="shared" si="11"/>
        <v>4612</v>
      </c>
      <c r="I81" s="66">
        <v>10</v>
      </c>
      <c r="J81" s="4" t="s">
        <v>163</v>
      </c>
      <c r="K81" s="4">
        <v>44</v>
      </c>
      <c r="L81" s="247">
        <f t="shared" si="12"/>
        <v>576.5</v>
      </c>
      <c r="M81" s="66">
        <v>10</v>
      </c>
      <c r="N81" s="4" t="s">
        <v>138</v>
      </c>
      <c r="O81" s="4">
        <v>44</v>
      </c>
      <c r="P81" s="151">
        <f t="shared" si="13"/>
        <v>576.5</v>
      </c>
      <c r="Q81" s="5">
        <f t="shared" si="14"/>
        <v>5765</v>
      </c>
      <c r="R81" s="5">
        <f t="shared" si="15"/>
        <v>100</v>
      </c>
      <c r="S81" s="75">
        <f t="shared" si="16"/>
        <v>439</v>
      </c>
    </row>
    <row r="82" spans="1:19" outlineLevel="2" x14ac:dyDescent="0.25">
      <c r="A82" s="74" t="s">
        <v>418</v>
      </c>
      <c r="B82" s="4">
        <v>25200</v>
      </c>
      <c r="C82" s="4" t="s">
        <v>62</v>
      </c>
      <c r="D82" s="5">
        <v>13181</v>
      </c>
      <c r="E82" s="66">
        <v>45</v>
      </c>
      <c r="F82" s="4" t="s">
        <v>131</v>
      </c>
      <c r="G82" s="4">
        <v>348</v>
      </c>
      <c r="H82" s="25">
        <f t="shared" si="11"/>
        <v>5931.45</v>
      </c>
      <c r="I82" s="66">
        <v>10</v>
      </c>
      <c r="J82" s="4" t="s">
        <v>132</v>
      </c>
      <c r="K82" s="4">
        <v>47</v>
      </c>
      <c r="L82" s="247">
        <f t="shared" si="12"/>
        <v>1318.1</v>
      </c>
      <c r="M82" s="66">
        <v>45</v>
      </c>
      <c r="N82" s="4" t="s">
        <v>132</v>
      </c>
      <c r="O82" s="4">
        <v>480</v>
      </c>
      <c r="P82" s="151">
        <f t="shared" si="13"/>
        <v>5931.45</v>
      </c>
      <c r="Q82" s="5">
        <f t="shared" si="14"/>
        <v>13181</v>
      </c>
      <c r="R82" s="5">
        <f t="shared" si="15"/>
        <v>100</v>
      </c>
      <c r="S82" s="75">
        <f t="shared" si="16"/>
        <v>875</v>
      </c>
    </row>
    <row r="83" spans="1:19" outlineLevel="2" x14ac:dyDescent="0.25">
      <c r="A83" s="74" t="s">
        <v>418</v>
      </c>
      <c r="B83" s="4">
        <v>25214</v>
      </c>
      <c r="C83" s="4" t="s">
        <v>63</v>
      </c>
      <c r="D83" s="5">
        <v>3940</v>
      </c>
      <c r="E83" s="66">
        <v>90</v>
      </c>
      <c r="F83" s="4" t="s">
        <v>131</v>
      </c>
      <c r="G83" s="4">
        <v>200</v>
      </c>
      <c r="H83" s="25">
        <f t="shared" si="11"/>
        <v>3546</v>
      </c>
      <c r="I83" s="66"/>
      <c r="J83" s="4" t="s">
        <v>145</v>
      </c>
      <c r="K83" s="4">
        <v>0</v>
      </c>
      <c r="L83" s="247">
        <f t="shared" si="12"/>
        <v>0</v>
      </c>
      <c r="M83" s="66">
        <v>10</v>
      </c>
      <c r="N83" s="4" t="s">
        <v>139</v>
      </c>
      <c r="O83" s="4">
        <v>16</v>
      </c>
      <c r="P83" s="151">
        <f t="shared" si="13"/>
        <v>394</v>
      </c>
      <c r="Q83" s="5">
        <f t="shared" si="14"/>
        <v>3940</v>
      </c>
      <c r="R83" s="5">
        <f t="shared" si="15"/>
        <v>100</v>
      </c>
      <c r="S83" s="75">
        <f t="shared" si="16"/>
        <v>216</v>
      </c>
    </row>
    <row r="84" spans="1:19" outlineLevel="2" x14ac:dyDescent="0.25">
      <c r="A84" s="74" t="s">
        <v>418</v>
      </c>
      <c r="B84" s="4">
        <v>25295</v>
      </c>
      <c r="C84" s="4" t="s">
        <v>64</v>
      </c>
      <c r="D84" s="5">
        <v>8055</v>
      </c>
      <c r="E84" s="66">
        <v>60</v>
      </c>
      <c r="F84" s="4" t="s">
        <v>131</v>
      </c>
      <c r="G84" s="4">
        <v>490</v>
      </c>
      <c r="H84" s="25">
        <f t="shared" si="11"/>
        <v>4833</v>
      </c>
      <c r="I84" s="66">
        <v>20</v>
      </c>
      <c r="J84" s="4" t="s">
        <v>134</v>
      </c>
      <c r="K84" s="4">
        <v>40</v>
      </c>
      <c r="L84" s="247">
        <f t="shared" si="12"/>
        <v>1611</v>
      </c>
      <c r="M84" s="66">
        <v>20</v>
      </c>
      <c r="N84" s="4" t="s">
        <v>193</v>
      </c>
      <c r="O84" s="4">
        <v>20</v>
      </c>
      <c r="P84" s="151">
        <f t="shared" si="13"/>
        <v>1611</v>
      </c>
      <c r="Q84" s="5">
        <f t="shared" si="14"/>
        <v>8055</v>
      </c>
      <c r="R84" s="5">
        <f t="shared" si="15"/>
        <v>100</v>
      </c>
      <c r="S84" s="75">
        <f t="shared" si="16"/>
        <v>550</v>
      </c>
    </row>
    <row r="85" spans="1:19" outlineLevel="2" x14ac:dyDescent="0.25">
      <c r="A85" s="74" t="s">
        <v>418</v>
      </c>
      <c r="B85" s="4">
        <v>25486</v>
      </c>
      <c r="C85" s="4" t="s">
        <v>65</v>
      </c>
      <c r="D85" s="5">
        <v>14162</v>
      </c>
      <c r="E85" s="66">
        <v>70</v>
      </c>
      <c r="F85" s="4" t="s">
        <v>131</v>
      </c>
      <c r="G85" s="4">
        <v>321</v>
      </c>
      <c r="H85" s="25">
        <f t="shared" si="11"/>
        <v>9913.4</v>
      </c>
      <c r="I85" s="66">
        <v>20</v>
      </c>
      <c r="J85" s="4" t="s">
        <v>166</v>
      </c>
      <c r="K85" s="4">
        <v>30</v>
      </c>
      <c r="L85" s="247">
        <f t="shared" si="12"/>
        <v>2832.4</v>
      </c>
      <c r="M85" s="66">
        <v>10</v>
      </c>
      <c r="N85" s="4" t="s">
        <v>138</v>
      </c>
      <c r="O85" s="4">
        <v>125</v>
      </c>
      <c r="P85" s="151">
        <f t="shared" si="13"/>
        <v>1416.2</v>
      </c>
      <c r="Q85" s="5">
        <f t="shared" si="14"/>
        <v>14162</v>
      </c>
      <c r="R85" s="5">
        <f t="shared" si="15"/>
        <v>100</v>
      </c>
      <c r="S85" s="75">
        <f t="shared" si="16"/>
        <v>476</v>
      </c>
    </row>
    <row r="86" spans="1:19" outlineLevel="2" x14ac:dyDescent="0.25">
      <c r="A86" s="74" t="s">
        <v>418</v>
      </c>
      <c r="B86" s="4">
        <v>25758</v>
      </c>
      <c r="C86" s="4" t="s">
        <v>66</v>
      </c>
      <c r="D86" s="5">
        <v>14146</v>
      </c>
      <c r="E86" s="66">
        <v>80</v>
      </c>
      <c r="F86" s="4" t="s">
        <v>131</v>
      </c>
      <c r="G86" s="4">
        <v>441</v>
      </c>
      <c r="H86" s="25">
        <f t="shared" si="11"/>
        <v>11316.8</v>
      </c>
      <c r="I86" s="66">
        <v>10</v>
      </c>
      <c r="J86" s="4" t="s">
        <v>175</v>
      </c>
      <c r="K86" s="4">
        <v>10</v>
      </c>
      <c r="L86" s="247">
        <f t="shared" si="12"/>
        <v>1414.6</v>
      </c>
      <c r="M86" s="66">
        <v>10</v>
      </c>
      <c r="N86" s="4" t="s">
        <v>138</v>
      </c>
      <c r="O86" s="4">
        <v>7</v>
      </c>
      <c r="P86" s="151">
        <f t="shared" si="13"/>
        <v>1414.6</v>
      </c>
      <c r="Q86" s="5">
        <f t="shared" si="14"/>
        <v>14146</v>
      </c>
      <c r="R86" s="5">
        <f t="shared" si="15"/>
        <v>100</v>
      </c>
      <c r="S86" s="75">
        <f t="shared" si="16"/>
        <v>458</v>
      </c>
    </row>
    <row r="87" spans="1:19" outlineLevel="2" x14ac:dyDescent="0.25">
      <c r="A87" s="74" t="s">
        <v>418</v>
      </c>
      <c r="B87" s="4">
        <v>25785</v>
      </c>
      <c r="C87" s="4" t="s">
        <v>67</v>
      </c>
      <c r="D87" s="5">
        <v>9626</v>
      </c>
      <c r="E87" s="66">
        <v>75</v>
      </c>
      <c r="F87" s="4" t="s">
        <v>131</v>
      </c>
      <c r="G87" s="4">
        <v>470</v>
      </c>
      <c r="H87" s="25">
        <f t="shared" si="11"/>
        <v>7219.5</v>
      </c>
      <c r="I87" s="66">
        <v>5</v>
      </c>
      <c r="J87" s="4" t="s">
        <v>194</v>
      </c>
      <c r="K87" s="4">
        <v>15</v>
      </c>
      <c r="L87" s="247">
        <f t="shared" si="12"/>
        <v>481.3</v>
      </c>
      <c r="M87" s="66">
        <v>20</v>
      </c>
      <c r="N87" s="4" t="s">
        <v>139</v>
      </c>
      <c r="O87" s="4">
        <v>78</v>
      </c>
      <c r="P87" s="151">
        <f t="shared" si="13"/>
        <v>1925.2</v>
      </c>
      <c r="Q87" s="5">
        <f t="shared" si="14"/>
        <v>9626</v>
      </c>
      <c r="R87" s="5">
        <f t="shared" si="15"/>
        <v>100</v>
      </c>
      <c r="S87" s="75">
        <f t="shared" si="16"/>
        <v>563</v>
      </c>
    </row>
    <row r="88" spans="1:19" outlineLevel="2" x14ac:dyDescent="0.25">
      <c r="A88" s="74" t="s">
        <v>418</v>
      </c>
      <c r="B88" s="4">
        <v>25799</v>
      </c>
      <c r="C88" s="4" t="s">
        <v>68</v>
      </c>
      <c r="D88" s="5">
        <v>19418</v>
      </c>
      <c r="E88" s="66">
        <v>62</v>
      </c>
      <c r="F88" s="4" t="s">
        <v>131</v>
      </c>
      <c r="G88" s="4">
        <v>441</v>
      </c>
      <c r="H88" s="25">
        <f t="shared" si="11"/>
        <v>12039.16</v>
      </c>
      <c r="I88" s="66">
        <v>9</v>
      </c>
      <c r="J88" s="4" t="s">
        <v>193</v>
      </c>
      <c r="K88" s="4">
        <v>64</v>
      </c>
      <c r="L88" s="247">
        <f t="shared" si="12"/>
        <v>1747.62</v>
      </c>
      <c r="M88" s="66">
        <v>29</v>
      </c>
      <c r="N88" s="4" t="s">
        <v>195</v>
      </c>
      <c r="O88" s="4">
        <v>206</v>
      </c>
      <c r="P88" s="151">
        <f t="shared" si="13"/>
        <v>5631.22</v>
      </c>
      <c r="Q88" s="5">
        <f t="shared" si="14"/>
        <v>19418</v>
      </c>
      <c r="R88" s="5">
        <f t="shared" si="15"/>
        <v>100</v>
      </c>
      <c r="S88" s="75">
        <f t="shared" si="16"/>
        <v>711</v>
      </c>
    </row>
    <row r="89" spans="1:19" outlineLevel="2" x14ac:dyDescent="0.25">
      <c r="A89" s="74" t="s">
        <v>418</v>
      </c>
      <c r="B89" s="4">
        <v>25817</v>
      </c>
      <c r="C89" s="4" t="s">
        <v>13</v>
      </c>
      <c r="D89" s="5">
        <v>8631</v>
      </c>
      <c r="E89" s="66">
        <v>80</v>
      </c>
      <c r="F89" s="4" t="s">
        <v>131</v>
      </c>
      <c r="G89" s="4">
        <v>286</v>
      </c>
      <c r="H89" s="25">
        <f t="shared" si="11"/>
        <v>6904.8</v>
      </c>
      <c r="I89" s="66">
        <v>5</v>
      </c>
      <c r="J89" s="4" t="s">
        <v>138</v>
      </c>
      <c r="K89" s="4">
        <v>18</v>
      </c>
      <c r="L89" s="247">
        <f t="shared" si="12"/>
        <v>431.55</v>
      </c>
      <c r="M89" s="66">
        <v>15</v>
      </c>
      <c r="N89" s="4" t="s">
        <v>139</v>
      </c>
      <c r="O89" s="4">
        <v>54</v>
      </c>
      <c r="P89" s="151">
        <f t="shared" si="13"/>
        <v>1294.6500000000001</v>
      </c>
      <c r="Q89" s="5">
        <f t="shared" si="14"/>
        <v>8631</v>
      </c>
      <c r="R89" s="5">
        <f t="shared" si="15"/>
        <v>100</v>
      </c>
      <c r="S89" s="75">
        <f t="shared" si="16"/>
        <v>358</v>
      </c>
    </row>
    <row r="90" spans="1:19" ht="15.75" outlineLevel="2" thickBot="1" x14ac:dyDescent="0.3">
      <c r="A90" s="241" t="s">
        <v>418</v>
      </c>
      <c r="B90" s="94">
        <v>25899</v>
      </c>
      <c r="C90" s="94" t="s">
        <v>69</v>
      </c>
      <c r="D90" s="95">
        <v>23491</v>
      </c>
      <c r="E90" s="242">
        <v>66</v>
      </c>
      <c r="F90" s="94" t="s">
        <v>131</v>
      </c>
      <c r="G90" s="94">
        <v>1868</v>
      </c>
      <c r="H90" s="243">
        <f t="shared" si="11"/>
        <v>15504.06</v>
      </c>
      <c r="I90" s="242">
        <v>20</v>
      </c>
      <c r="J90" s="94" t="s">
        <v>138</v>
      </c>
      <c r="K90" s="94">
        <v>178</v>
      </c>
      <c r="L90" s="266">
        <f t="shared" si="12"/>
        <v>4698.2</v>
      </c>
      <c r="M90" s="242">
        <v>14</v>
      </c>
      <c r="N90" s="94" t="s">
        <v>138</v>
      </c>
      <c r="O90" s="94">
        <v>820</v>
      </c>
      <c r="P90" s="267">
        <f t="shared" si="13"/>
        <v>3288.74</v>
      </c>
      <c r="Q90" s="95">
        <f t="shared" si="14"/>
        <v>23491</v>
      </c>
      <c r="R90" s="95">
        <f t="shared" si="15"/>
        <v>100</v>
      </c>
      <c r="S90" s="244">
        <f t="shared" si="16"/>
        <v>2866</v>
      </c>
    </row>
    <row r="91" spans="1:19" ht="15.75" outlineLevel="1" thickBot="1" x14ac:dyDescent="0.3">
      <c r="A91" s="248" t="s">
        <v>546</v>
      </c>
      <c r="B91" s="249"/>
      <c r="C91" s="249"/>
      <c r="D91" s="250">
        <f>SUBTOTAL(9,D80:D90)</f>
        <v>124611</v>
      </c>
      <c r="E91" s="251"/>
      <c r="F91" s="249"/>
      <c r="G91" s="249">
        <f>SUBTOTAL(9,G80:G90)</f>
        <v>5359</v>
      </c>
      <c r="H91" s="250">
        <f>SUBTOTAL(9,H80:H90)</f>
        <v>84337.77</v>
      </c>
      <c r="I91" s="251"/>
      <c r="J91" s="249"/>
      <c r="K91" s="249">
        <f>SUBTOTAL(9,K80:K90)</f>
        <v>480</v>
      </c>
      <c r="L91" s="252">
        <f>SUBTOTAL(9,L80:L90)</f>
        <v>15740.669999999998</v>
      </c>
      <c r="M91" s="251"/>
      <c r="N91" s="249"/>
      <c r="O91" s="249">
        <f>SUBTOTAL(9,O80:O90)</f>
        <v>1905</v>
      </c>
      <c r="P91" s="252">
        <f>SUBTOTAL(9,P80:P90)</f>
        <v>24532.560000000005</v>
      </c>
      <c r="Q91" s="250">
        <f>SUBTOTAL(9,Q80:Q90)</f>
        <v>124611</v>
      </c>
      <c r="R91" s="250"/>
      <c r="S91" s="253">
        <f>SUBTOTAL(9,S80:S90)</f>
        <v>7744</v>
      </c>
    </row>
    <row r="92" spans="1:19" outlineLevel="2" x14ac:dyDescent="0.25">
      <c r="A92" s="76" t="s">
        <v>417</v>
      </c>
      <c r="B92" s="39">
        <v>25099</v>
      </c>
      <c r="C92" s="39" t="s">
        <v>59</v>
      </c>
      <c r="D92" s="77">
        <v>6654</v>
      </c>
      <c r="E92" s="78">
        <v>40</v>
      </c>
      <c r="F92" s="39" t="s">
        <v>131</v>
      </c>
      <c r="G92" s="39">
        <v>71</v>
      </c>
      <c r="H92" s="214">
        <f t="shared" si="11"/>
        <v>2661.6</v>
      </c>
      <c r="I92" s="78">
        <v>30</v>
      </c>
      <c r="J92" s="39" t="s">
        <v>138</v>
      </c>
      <c r="K92" s="39">
        <v>160</v>
      </c>
      <c r="L92" s="81">
        <f t="shared" si="12"/>
        <v>1996.2</v>
      </c>
      <c r="M92" s="78">
        <v>30</v>
      </c>
      <c r="N92" s="39" t="s">
        <v>138</v>
      </c>
      <c r="O92" s="39">
        <v>120</v>
      </c>
      <c r="P92" s="82">
        <f t="shared" si="13"/>
        <v>1996.2</v>
      </c>
      <c r="Q92" s="77">
        <f t="shared" si="14"/>
        <v>6654</v>
      </c>
      <c r="R92" s="77">
        <f t="shared" si="15"/>
        <v>100</v>
      </c>
      <c r="S92" s="79">
        <f t="shared" si="16"/>
        <v>351</v>
      </c>
    </row>
    <row r="93" spans="1:19" outlineLevel="2" x14ac:dyDescent="0.25">
      <c r="A93" s="74" t="s">
        <v>417</v>
      </c>
      <c r="B93" s="4">
        <v>25260</v>
      </c>
      <c r="C93" s="4" t="s">
        <v>58</v>
      </c>
      <c r="D93" s="5">
        <v>11330</v>
      </c>
      <c r="E93" s="66">
        <v>70</v>
      </c>
      <c r="F93" s="4" t="s">
        <v>131</v>
      </c>
      <c r="G93" s="4">
        <v>285</v>
      </c>
      <c r="H93" s="25">
        <f t="shared" si="11"/>
        <v>7931</v>
      </c>
      <c r="I93" s="66">
        <v>30</v>
      </c>
      <c r="J93" s="4" t="s">
        <v>138</v>
      </c>
      <c r="K93" s="4">
        <v>121</v>
      </c>
      <c r="L93" s="247">
        <f t="shared" si="12"/>
        <v>3399</v>
      </c>
      <c r="M93" s="66"/>
      <c r="N93" s="4" t="s">
        <v>145</v>
      </c>
      <c r="O93" s="4">
        <v>0</v>
      </c>
      <c r="P93" s="151">
        <f t="shared" si="13"/>
        <v>0</v>
      </c>
      <c r="Q93" s="5">
        <f t="shared" si="14"/>
        <v>11330</v>
      </c>
      <c r="R93" s="5">
        <f t="shared" si="15"/>
        <v>100</v>
      </c>
      <c r="S93" s="75">
        <f t="shared" si="16"/>
        <v>406</v>
      </c>
    </row>
    <row r="94" spans="1:19" outlineLevel="2" x14ac:dyDescent="0.25">
      <c r="A94" s="74" t="s">
        <v>417</v>
      </c>
      <c r="B94" s="4">
        <v>25269</v>
      </c>
      <c r="C94" s="4" t="s">
        <v>57</v>
      </c>
      <c r="D94" s="5">
        <v>18220</v>
      </c>
      <c r="E94" s="66">
        <v>93</v>
      </c>
      <c r="F94" s="4" t="s">
        <v>131</v>
      </c>
      <c r="G94" s="4">
        <v>672</v>
      </c>
      <c r="H94" s="25">
        <f t="shared" si="11"/>
        <v>16944.599999999999</v>
      </c>
      <c r="I94" s="66">
        <v>3</v>
      </c>
      <c r="J94" s="4" t="s">
        <v>138</v>
      </c>
      <c r="K94" s="4">
        <v>22</v>
      </c>
      <c r="L94" s="247">
        <f t="shared" si="12"/>
        <v>546.6</v>
      </c>
      <c r="M94" s="66">
        <v>4</v>
      </c>
      <c r="N94" s="4" t="s">
        <v>138</v>
      </c>
      <c r="O94" s="4">
        <v>29</v>
      </c>
      <c r="P94" s="151">
        <f t="shared" si="13"/>
        <v>728.8</v>
      </c>
      <c r="Q94" s="5">
        <f t="shared" si="14"/>
        <v>18220</v>
      </c>
      <c r="R94" s="5">
        <f t="shared" si="15"/>
        <v>100</v>
      </c>
      <c r="S94" s="75">
        <f t="shared" si="16"/>
        <v>723</v>
      </c>
    </row>
    <row r="95" spans="1:19" outlineLevel="2" x14ac:dyDescent="0.25">
      <c r="A95" s="74" t="s">
        <v>417</v>
      </c>
      <c r="B95" s="4">
        <v>25286</v>
      </c>
      <c r="C95" s="4" t="s">
        <v>56</v>
      </c>
      <c r="D95" s="5">
        <v>9942</v>
      </c>
      <c r="E95" s="66">
        <v>80</v>
      </c>
      <c r="F95" s="4" t="s">
        <v>188</v>
      </c>
      <c r="G95" s="4">
        <v>143</v>
      </c>
      <c r="H95" s="25">
        <f t="shared" si="11"/>
        <v>7953.6</v>
      </c>
      <c r="I95" s="66">
        <v>10</v>
      </c>
      <c r="J95" s="4" t="s">
        <v>189</v>
      </c>
      <c r="K95" s="4">
        <v>21</v>
      </c>
      <c r="L95" s="247">
        <f t="shared" si="12"/>
        <v>994.2</v>
      </c>
      <c r="M95" s="66">
        <v>10</v>
      </c>
      <c r="N95" s="4" t="s">
        <v>190</v>
      </c>
      <c r="O95" s="4">
        <v>21</v>
      </c>
      <c r="P95" s="151">
        <f t="shared" si="13"/>
        <v>994.2</v>
      </c>
      <c r="Q95" s="5">
        <f t="shared" si="14"/>
        <v>9942</v>
      </c>
      <c r="R95" s="5">
        <f t="shared" si="15"/>
        <v>100</v>
      </c>
      <c r="S95" s="75">
        <f t="shared" si="16"/>
        <v>185</v>
      </c>
    </row>
    <row r="96" spans="1:19" outlineLevel="2" x14ac:dyDescent="0.25">
      <c r="A96" s="74" t="s">
        <v>417</v>
      </c>
      <c r="B96" s="4">
        <v>25430</v>
      </c>
      <c r="C96" s="4" t="s">
        <v>55</v>
      </c>
      <c r="D96" s="5">
        <v>15392</v>
      </c>
      <c r="E96" s="66">
        <v>85</v>
      </c>
      <c r="F96" s="4" t="s">
        <v>131</v>
      </c>
      <c r="G96" s="4">
        <v>328</v>
      </c>
      <c r="H96" s="25">
        <f t="shared" si="11"/>
        <v>13083.2</v>
      </c>
      <c r="I96" s="66">
        <v>5</v>
      </c>
      <c r="J96" s="4" t="s">
        <v>187</v>
      </c>
      <c r="K96" s="4">
        <v>20</v>
      </c>
      <c r="L96" s="247">
        <f t="shared" si="12"/>
        <v>769.6</v>
      </c>
      <c r="M96" s="66">
        <v>10</v>
      </c>
      <c r="N96" s="4" t="s">
        <v>138</v>
      </c>
      <c r="O96" s="4">
        <v>38</v>
      </c>
      <c r="P96" s="151">
        <f t="shared" si="13"/>
        <v>1539.2</v>
      </c>
      <c r="Q96" s="5">
        <f t="shared" si="14"/>
        <v>15392</v>
      </c>
      <c r="R96" s="5">
        <f t="shared" si="15"/>
        <v>100</v>
      </c>
      <c r="S96" s="75">
        <f t="shared" si="16"/>
        <v>386</v>
      </c>
    </row>
    <row r="97" spans="1:19" outlineLevel="2" x14ac:dyDescent="0.25">
      <c r="A97" s="74" t="s">
        <v>417</v>
      </c>
      <c r="B97" s="4">
        <v>25473</v>
      </c>
      <c r="C97" s="4" t="s">
        <v>54</v>
      </c>
      <c r="D97" s="5">
        <v>7250</v>
      </c>
      <c r="E97" s="66">
        <v>85</v>
      </c>
      <c r="F97" s="4" t="s">
        <v>131</v>
      </c>
      <c r="G97" s="4">
        <v>110</v>
      </c>
      <c r="H97" s="25">
        <f t="shared" si="11"/>
        <v>6162.5</v>
      </c>
      <c r="I97" s="66">
        <v>5</v>
      </c>
      <c r="J97" s="4" t="s">
        <v>186</v>
      </c>
      <c r="K97" s="4">
        <v>3</v>
      </c>
      <c r="L97" s="247">
        <f t="shared" si="12"/>
        <v>362.5</v>
      </c>
      <c r="M97" s="66">
        <v>10</v>
      </c>
      <c r="N97" s="4" t="s">
        <v>138</v>
      </c>
      <c r="O97" s="4">
        <v>8</v>
      </c>
      <c r="P97" s="151">
        <f t="shared" si="13"/>
        <v>725</v>
      </c>
      <c r="Q97" s="5">
        <f t="shared" si="14"/>
        <v>7250</v>
      </c>
      <c r="R97" s="5">
        <f t="shared" si="15"/>
        <v>100</v>
      </c>
      <c r="S97" s="75">
        <f t="shared" si="16"/>
        <v>121</v>
      </c>
    </row>
    <row r="98" spans="1:19" outlineLevel="2" x14ac:dyDescent="0.25">
      <c r="A98" s="74" t="s">
        <v>417</v>
      </c>
      <c r="B98" s="4">
        <v>25769</v>
      </c>
      <c r="C98" s="4" t="s">
        <v>53</v>
      </c>
      <c r="D98" s="5">
        <v>18325</v>
      </c>
      <c r="E98" s="66">
        <v>40</v>
      </c>
      <c r="F98" s="4" t="s">
        <v>131</v>
      </c>
      <c r="G98" s="4">
        <v>417</v>
      </c>
      <c r="H98" s="25">
        <f t="shared" si="11"/>
        <v>7330</v>
      </c>
      <c r="I98" s="66">
        <v>20</v>
      </c>
      <c r="J98" s="4" t="s">
        <v>185</v>
      </c>
      <c r="K98" s="4">
        <v>152</v>
      </c>
      <c r="L98" s="247">
        <f t="shared" si="12"/>
        <v>3665</v>
      </c>
      <c r="M98" s="66">
        <v>40</v>
      </c>
      <c r="N98" s="4" t="s">
        <v>185</v>
      </c>
      <c r="O98" s="4">
        <v>398</v>
      </c>
      <c r="P98" s="151">
        <f t="shared" si="13"/>
        <v>7330</v>
      </c>
      <c r="Q98" s="5">
        <f t="shared" si="14"/>
        <v>18325</v>
      </c>
      <c r="R98" s="5">
        <f t="shared" si="15"/>
        <v>100</v>
      </c>
      <c r="S98" s="75">
        <f t="shared" si="16"/>
        <v>967</v>
      </c>
    </row>
    <row r="99" spans="1:19" ht="15.75" outlineLevel="2" thickBot="1" x14ac:dyDescent="0.3">
      <c r="A99" s="241" t="s">
        <v>417</v>
      </c>
      <c r="B99" s="94">
        <v>25898</v>
      </c>
      <c r="C99" s="94" t="s">
        <v>52</v>
      </c>
      <c r="D99" s="95">
        <v>3573</v>
      </c>
      <c r="E99" s="242">
        <v>35</v>
      </c>
      <c r="F99" s="94" t="s">
        <v>131</v>
      </c>
      <c r="G99" s="94">
        <v>87</v>
      </c>
      <c r="H99" s="243">
        <f t="shared" si="11"/>
        <v>1250.55</v>
      </c>
      <c r="I99" s="242">
        <v>3</v>
      </c>
      <c r="J99" s="94" t="s">
        <v>138</v>
      </c>
      <c r="K99" s="94">
        <v>7</v>
      </c>
      <c r="L99" s="266">
        <f t="shared" si="12"/>
        <v>107.19</v>
      </c>
      <c r="M99" s="242">
        <v>62</v>
      </c>
      <c r="N99" s="94" t="s">
        <v>139</v>
      </c>
      <c r="O99" s="94">
        <v>179</v>
      </c>
      <c r="P99" s="267">
        <f t="shared" si="13"/>
        <v>2215.2600000000002</v>
      </c>
      <c r="Q99" s="95">
        <f t="shared" si="14"/>
        <v>3573</v>
      </c>
      <c r="R99" s="95">
        <f t="shared" si="15"/>
        <v>100</v>
      </c>
      <c r="S99" s="244">
        <f t="shared" si="16"/>
        <v>273</v>
      </c>
    </row>
    <row r="100" spans="1:19" ht="15.75" outlineLevel="1" thickBot="1" x14ac:dyDescent="0.3">
      <c r="A100" s="248" t="s">
        <v>547</v>
      </c>
      <c r="B100" s="249"/>
      <c r="C100" s="249"/>
      <c r="D100" s="250">
        <f>SUBTOTAL(9,D92:D99)</f>
        <v>90686</v>
      </c>
      <c r="E100" s="251"/>
      <c r="F100" s="249"/>
      <c r="G100" s="249">
        <f>SUBTOTAL(9,G92:G99)</f>
        <v>2113</v>
      </c>
      <c r="H100" s="250">
        <f>SUBTOTAL(9,H92:H99)</f>
        <v>63317.05</v>
      </c>
      <c r="I100" s="251"/>
      <c r="J100" s="249"/>
      <c r="K100" s="249">
        <f>SUBTOTAL(9,K92:K99)</f>
        <v>506</v>
      </c>
      <c r="L100" s="252">
        <f>SUBTOTAL(9,L92:L99)</f>
        <v>11840.29</v>
      </c>
      <c r="M100" s="251"/>
      <c r="N100" s="249"/>
      <c r="O100" s="249">
        <f>SUBTOTAL(9,O92:O99)</f>
        <v>793</v>
      </c>
      <c r="P100" s="252">
        <f>SUBTOTAL(9,P92:P99)</f>
        <v>15528.66</v>
      </c>
      <c r="Q100" s="250">
        <f>SUBTOTAL(9,Q92:Q99)</f>
        <v>90686</v>
      </c>
      <c r="R100" s="250"/>
      <c r="S100" s="253">
        <f>SUBTOTAL(9,S92:S99)</f>
        <v>3412</v>
      </c>
    </row>
    <row r="101" spans="1:19" outlineLevel="2" x14ac:dyDescent="0.25">
      <c r="A101" s="76" t="s">
        <v>51</v>
      </c>
      <c r="B101" s="39">
        <v>25740</v>
      </c>
      <c r="C101" s="39" t="s">
        <v>22</v>
      </c>
      <c r="D101" s="77">
        <v>13950</v>
      </c>
      <c r="E101" s="78">
        <v>74</v>
      </c>
      <c r="F101" s="39" t="s">
        <v>131</v>
      </c>
      <c r="G101" s="39">
        <v>722</v>
      </c>
      <c r="H101" s="214">
        <f t="shared" si="11"/>
        <v>10323</v>
      </c>
      <c r="I101" s="78">
        <v>8</v>
      </c>
      <c r="J101" s="39" t="s">
        <v>138</v>
      </c>
      <c r="K101" s="39">
        <v>53</v>
      </c>
      <c r="L101" s="81">
        <f t="shared" si="12"/>
        <v>1116</v>
      </c>
      <c r="M101" s="78">
        <v>18</v>
      </c>
      <c r="N101" s="39" t="s">
        <v>138</v>
      </c>
      <c r="O101" s="39">
        <v>172</v>
      </c>
      <c r="P101" s="82">
        <f t="shared" si="13"/>
        <v>2511</v>
      </c>
      <c r="Q101" s="77">
        <f t="shared" si="14"/>
        <v>13950</v>
      </c>
      <c r="R101" s="77">
        <f t="shared" si="15"/>
        <v>100</v>
      </c>
      <c r="S101" s="79">
        <f t="shared" si="16"/>
        <v>947</v>
      </c>
    </row>
    <row r="102" spans="1:19" ht="15.75" outlineLevel="2" thickBot="1" x14ac:dyDescent="0.3">
      <c r="A102" s="241" t="s">
        <v>51</v>
      </c>
      <c r="B102" s="94">
        <v>25754</v>
      </c>
      <c r="C102" s="94" t="s">
        <v>51</v>
      </c>
      <c r="D102" s="95">
        <v>9767</v>
      </c>
      <c r="E102" s="242">
        <v>21</v>
      </c>
      <c r="F102" s="94" t="s">
        <v>184</v>
      </c>
      <c r="G102" s="94">
        <v>170</v>
      </c>
      <c r="H102" s="243">
        <f t="shared" si="11"/>
        <v>2051.0700000000002</v>
      </c>
      <c r="I102" s="242">
        <v>13</v>
      </c>
      <c r="J102" s="94" t="s">
        <v>138</v>
      </c>
      <c r="K102" s="94">
        <v>31</v>
      </c>
      <c r="L102" s="266">
        <f t="shared" si="12"/>
        <v>1269.71</v>
      </c>
      <c r="M102" s="242">
        <v>66</v>
      </c>
      <c r="N102" s="94" t="s">
        <v>138</v>
      </c>
      <c r="O102" s="94">
        <v>130</v>
      </c>
      <c r="P102" s="267">
        <f t="shared" si="13"/>
        <v>6446.22</v>
      </c>
      <c r="Q102" s="95">
        <f t="shared" si="14"/>
        <v>9767</v>
      </c>
      <c r="R102" s="95">
        <f t="shared" si="15"/>
        <v>100</v>
      </c>
      <c r="S102" s="244">
        <f t="shared" si="16"/>
        <v>331</v>
      </c>
    </row>
    <row r="103" spans="1:19" ht="15.75" outlineLevel="1" thickBot="1" x14ac:dyDescent="0.3">
      <c r="A103" s="248" t="s">
        <v>548</v>
      </c>
      <c r="B103" s="249"/>
      <c r="C103" s="249"/>
      <c r="D103" s="250">
        <f>SUBTOTAL(9,D101:D102)</f>
        <v>23717</v>
      </c>
      <c r="E103" s="251"/>
      <c r="F103" s="249"/>
      <c r="G103" s="249">
        <f>SUBTOTAL(9,G101:G102)</f>
        <v>892</v>
      </c>
      <c r="H103" s="250">
        <f>SUBTOTAL(9,H101:H102)</f>
        <v>12374.07</v>
      </c>
      <c r="I103" s="251"/>
      <c r="J103" s="249"/>
      <c r="K103" s="249">
        <f>SUBTOTAL(9,K101:K102)</f>
        <v>84</v>
      </c>
      <c r="L103" s="252">
        <f>SUBTOTAL(9,L101:L102)</f>
        <v>2385.71</v>
      </c>
      <c r="M103" s="251"/>
      <c r="N103" s="249"/>
      <c r="O103" s="249">
        <f>SUBTOTAL(9,O101:O102)</f>
        <v>302</v>
      </c>
      <c r="P103" s="252">
        <f>SUBTOTAL(9,P101:P102)</f>
        <v>8957.2200000000012</v>
      </c>
      <c r="Q103" s="250">
        <f>SUBTOTAL(9,Q101:Q102)</f>
        <v>23717</v>
      </c>
      <c r="R103" s="250"/>
      <c r="S103" s="253">
        <f>SUBTOTAL(9,S101:S102)</f>
        <v>1278</v>
      </c>
    </row>
    <row r="104" spans="1:19" outlineLevel="2" x14ac:dyDescent="0.25">
      <c r="A104" s="76" t="s">
        <v>415</v>
      </c>
      <c r="B104" s="39">
        <v>25053</v>
      </c>
      <c r="C104" s="39" t="s">
        <v>50</v>
      </c>
      <c r="D104" s="77">
        <v>7962</v>
      </c>
      <c r="E104" s="78">
        <v>23</v>
      </c>
      <c r="F104" s="39" t="s">
        <v>166</v>
      </c>
      <c r="G104" s="39">
        <v>188</v>
      </c>
      <c r="H104" s="214">
        <f t="shared" si="11"/>
        <v>1831.26</v>
      </c>
      <c r="I104" s="78">
        <v>42</v>
      </c>
      <c r="J104" s="39" t="s">
        <v>141</v>
      </c>
      <c r="K104" s="39">
        <v>347</v>
      </c>
      <c r="L104" s="81">
        <f t="shared" si="12"/>
        <v>3344.04</v>
      </c>
      <c r="M104" s="78">
        <v>35</v>
      </c>
      <c r="N104" s="39" t="s">
        <v>137</v>
      </c>
      <c r="O104" s="39">
        <v>457</v>
      </c>
      <c r="P104" s="82">
        <f t="shared" si="13"/>
        <v>2786.7</v>
      </c>
      <c r="Q104" s="77">
        <f t="shared" si="14"/>
        <v>7962</v>
      </c>
      <c r="R104" s="77">
        <f t="shared" si="15"/>
        <v>100</v>
      </c>
      <c r="S104" s="79">
        <f t="shared" si="16"/>
        <v>992</v>
      </c>
    </row>
    <row r="105" spans="1:19" outlineLevel="2" x14ac:dyDescent="0.25">
      <c r="A105" s="74" t="s">
        <v>415</v>
      </c>
      <c r="B105" s="4">
        <v>25120</v>
      </c>
      <c r="C105" s="4" t="s">
        <v>49</v>
      </c>
      <c r="D105" s="5">
        <v>10700</v>
      </c>
      <c r="E105" s="66"/>
      <c r="F105" s="4" t="s">
        <v>145</v>
      </c>
      <c r="G105" s="4">
        <v>0</v>
      </c>
      <c r="H105" s="25">
        <f t="shared" si="11"/>
        <v>0</v>
      </c>
      <c r="I105" s="66">
        <v>4</v>
      </c>
      <c r="J105" s="4" t="s">
        <v>183</v>
      </c>
      <c r="K105" s="4">
        <v>13</v>
      </c>
      <c r="L105" s="247">
        <f t="shared" si="12"/>
        <v>428</v>
      </c>
      <c r="M105" s="66">
        <v>96</v>
      </c>
      <c r="N105" s="4" t="s">
        <v>183</v>
      </c>
      <c r="O105" s="4">
        <v>520</v>
      </c>
      <c r="P105" s="151">
        <f t="shared" si="13"/>
        <v>10272</v>
      </c>
      <c r="Q105" s="5">
        <f t="shared" si="14"/>
        <v>10700</v>
      </c>
      <c r="R105" s="5">
        <f t="shared" si="15"/>
        <v>100</v>
      </c>
      <c r="S105" s="75">
        <f t="shared" si="16"/>
        <v>533</v>
      </c>
    </row>
    <row r="106" spans="1:19" outlineLevel="2" x14ac:dyDescent="0.25">
      <c r="A106" s="74" t="s">
        <v>415</v>
      </c>
      <c r="B106" s="4">
        <v>25290</v>
      </c>
      <c r="C106" s="4" t="s">
        <v>48</v>
      </c>
      <c r="D106" s="5">
        <v>15867</v>
      </c>
      <c r="E106" s="66">
        <v>5</v>
      </c>
      <c r="F106" s="4" t="s">
        <v>172</v>
      </c>
      <c r="G106" s="4">
        <v>25</v>
      </c>
      <c r="H106" s="25">
        <f t="shared" si="11"/>
        <v>793.35</v>
      </c>
      <c r="I106" s="66">
        <v>30</v>
      </c>
      <c r="J106" s="4" t="s">
        <v>174</v>
      </c>
      <c r="K106" s="4">
        <v>1700</v>
      </c>
      <c r="L106" s="247">
        <f t="shared" si="12"/>
        <v>4760.1000000000004</v>
      </c>
      <c r="M106" s="66">
        <v>65</v>
      </c>
      <c r="N106" s="4" t="s">
        <v>147</v>
      </c>
      <c r="O106" s="4">
        <v>3800</v>
      </c>
      <c r="P106" s="151">
        <f t="shared" si="13"/>
        <v>10313.549999999999</v>
      </c>
      <c r="Q106" s="5">
        <f t="shared" si="14"/>
        <v>15867</v>
      </c>
      <c r="R106" s="5">
        <f t="shared" si="15"/>
        <v>100</v>
      </c>
      <c r="S106" s="75">
        <f t="shared" si="16"/>
        <v>5525</v>
      </c>
    </row>
    <row r="107" spans="1:19" outlineLevel="2" x14ac:dyDescent="0.25">
      <c r="A107" s="74" t="s">
        <v>415</v>
      </c>
      <c r="B107" s="4">
        <v>25312</v>
      </c>
      <c r="C107" s="4" t="s">
        <v>47</v>
      </c>
      <c r="D107" s="5">
        <v>8621</v>
      </c>
      <c r="E107" s="66">
        <v>45</v>
      </c>
      <c r="F107" s="4" t="s">
        <v>161</v>
      </c>
      <c r="G107" s="4">
        <v>130</v>
      </c>
      <c r="H107" s="25">
        <f t="shared" si="11"/>
        <v>3879.45</v>
      </c>
      <c r="I107" s="66">
        <v>35</v>
      </c>
      <c r="J107" s="4" t="s">
        <v>149</v>
      </c>
      <c r="K107" s="4">
        <v>42</v>
      </c>
      <c r="L107" s="247">
        <f t="shared" si="12"/>
        <v>3017.35</v>
      </c>
      <c r="M107" s="66">
        <v>20</v>
      </c>
      <c r="N107" s="4" t="s">
        <v>149</v>
      </c>
      <c r="O107" s="4">
        <v>200</v>
      </c>
      <c r="P107" s="151">
        <f t="shared" si="13"/>
        <v>1724.2</v>
      </c>
      <c r="Q107" s="5">
        <f t="shared" si="14"/>
        <v>8621</v>
      </c>
      <c r="R107" s="5">
        <f t="shared" si="15"/>
        <v>100</v>
      </c>
      <c r="S107" s="75">
        <f t="shared" si="16"/>
        <v>372</v>
      </c>
    </row>
    <row r="108" spans="1:19" outlineLevel="2" x14ac:dyDescent="0.25">
      <c r="A108" s="74" t="s">
        <v>415</v>
      </c>
      <c r="B108" s="4">
        <v>25524</v>
      </c>
      <c r="C108" s="4" t="s">
        <v>12</v>
      </c>
      <c r="D108" s="5">
        <v>3512</v>
      </c>
      <c r="E108" s="66">
        <v>10</v>
      </c>
      <c r="F108" s="4" t="s">
        <v>135</v>
      </c>
      <c r="G108" s="4">
        <v>18</v>
      </c>
      <c r="H108" s="25">
        <f t="shared" si="11"/>
        <v>351.2</v>
      </c>
      <c r="I108" s="66">
        <v>55</v>
      </c>
      <c r="J108" s="4" t="s">
        <v>136</v>
      </c>
      <c r="K108" s="4">
        <v>101</v>
      </c>
      <c r="L108" s="247">
        <f t="shared" si="12"/>
        <v>1931.6</v>
      </c>
      <c r="M108" s="66">
        <v>35</v>
      </c>
      <c r="N108" s="4" t="s">
        <v>137</v>
      </c>
      <c r="O108" s="4">
        <v>64</v>
      </c>
      <c r="P108" s="151">
        <f t="shared" si="13"/>
        <v>1229.2</v>
      </c>
      <c r="Q108" s="5">
        <f t="shared" si="14"/>
        <v>3512</v>
      </c>
      <c r="R108" s="5">
        <f t="shared" si="15"/>
        <v>100</v>
      </c>
      <c r="S108" s="75">
        <f t="shared" si="16"/>
        <v>183</v>
      </c>
    </row>
    <row r="109" spans="1:19" outlineLevel="2" x14ac:dyDescent="0.25">
      <c r="A109" s="74" t="s">
        <v>415</v>
      </c>
      <c r="B109" s="4">
        <v>25535</v>
      </c>
      <c r="C109" s="4" t="s">
        <v>46</v>
      </c>
      <c r="D109" s="5">
        <v>15801</v>
      </c>
      <c r="E109" s="66">
        <v>20</v>
      </c>
      <c r="F109" s="4" t="s">
        <v>131</v>
      </c>
      <c r="G109" s="4">
        <v>10</v>
      </c>
      <c r="H109" s="25">
        <f t="shared" si="11"/>
        <v>3160.2</v>
      </c>
      <c r="I109" s="66">
        <v>5</v>
      </c>
      <c r="J109" s="4" t="s">
        <v>180</v>
      </c>
      <c r="K109" s="4">
        <v>10</v>
      </c>
      <c r="L109" s="247">
        <f t="shared" si="12"/>
        <v>790.05</v>
      </c>
      <c r="M109" s="66">
        <v>75</v>
      </c>
      <c r="N109" s="4" t="s">
        <v>149</v>
      </c>
      <c r="O109" s="4">
        <v>0</v>
      </c>
      <c r="P109" s="151">
        <f t="shared" si="13"/>
        <v>11850.75</v>
      </c>
      <c r="Q109" s="5">
        <f t="shared" si="14"/>
        <v>15801</v>
      </c>
      <c r="R109" s="5">
        <f t="shared" si="15"/>
        <v>100</v>
      </c>
      <c r="S109" s="75">
        <f t="shared" si="16"/>
        <v>20</v>
      </c>
    </row>
    <row r="110" spans="1:19" outlineLevel="2" x14ac:dyDescent="0.25">
      <c r="A110" s="74" t="s">
        <v>415</v>
      </c>
      <c r="B110" s="4">
        <v>25649</v>
      </c>
      <c r="C110" s="4" t="s">
        <v>45</v>
      </c>
      <c r="D110" s="5">
        <v>6178</v>
      </c>
      <c r="E110" s="66">
        <v>25</v>
      </c>
      <c r="F110" s="4" t="s">
        <v>182</v>
      </c>
      <c r="G110" s="4">
        <v>35</v>
      </c>
      <c r="H110" s="25">
        <f t="shared" si="11"/>
        <v>1544.5</v>
      </c>
      <c r="I110" s="66">
        <v>29.7</v>
      </c>
      <c r="J110" s="4" t="s">
        <v>150</v>
      </c>
      <c r="K110" s="4">
        <v>42</v>
      </c>
      <c r="L110" s="247">
        <f t="shared" si="12"/>
        <v>1834.866</v>
      </c>
      <c r="M110" s="66">
        <v>45.3</v>
      </c>
      <c r="N110" s="4" t="s">
        <v>137</v>
      </c>
      <c r="O110" s="4">
        <v>420</v>
      </c>
      <c r="P110" s="151">
        <f t="shared" si="13"/>
        <v>2798.6339999999996</v>
      </c>
      <c r="Q110" s="5">
        <f t="shared" si="14"/>
        <v>6178</v>
      </c>
      <c r="R110" s="5">
        <f t="shared" si="15"/>
        <v>100</v>
      </c>
      <c r="S110" s="75">
        <f t="shared" si="16"/>
        <v>497</v>
      </c>
    </row>
    <row r="111" spans="1:19" outlineLevel="2" x14ac:dyDescent="0.25">
      <c r="A111" s="74" t="s">
        <v>415</v>
      </c>
      <c r="B111" s="4">
        <v>25743</v>
      </c>
      <c r="C111" s="4" t="s">
        <v>44</v>
      </c>
      <c r="D111" s="5">
        <v>10488</v>
      </c>
      <c r="E111" s="66">
        <v>10.87</v>
      </c>
      <c r="F111" s="4" t="s">
        <v>131</v>
      </c>
      <c r="G111" s="4">
        <v>108</v>
      </c>
      <c r="H111" s="25">
        <f t="shared" si="11"/>
        <v>1140.0455999999999</v>
      </c>
      <c r="I111" s="66">
        <v>14.13</v>
      </c>
      <c r="J111" s="4" t="s">
        <v>180</v>
      </c>
      <c r="K111" s="4">
        <v>155</v>
      </c>
      <c r="L111" s="247">
        <f t="shared" si="12"/>
        <v>1481.9544000000001</v>
      </c>
      <c r="M111" s="66">
        <v>75</v>
      </c>
      <c r="N111" s="4" t="s">
        <v>181</v>
      </c>
      <c r="O111" s="4">
        <v>737</v>
      </c>
      <c r="P111" s="151">
        <f t="shared" si="13"/>
        <v>7866</v>
      </c>
      <c r="Q111" s="5">
        <f t="shared" si="14"/>
        <v>10488</v>
      </c>
      <c r="R111" s="5">
        <f t="shared" si="15"/>
        <v>100</v>
      </c>
      <c r="S111" s="75">
        <f t="shared" si="16"/>
        <v>1000</v>
      </c>
    </row>
    <row r="112" spans="1:19" outlineLevel="2" x14ac:dyDescent="0.25">
      <c r="A112" s="74" t="s">
        <v>415</v>
      </c>
      <c r="B112" s="4">
        <v>25805</v>
      </c>
      <c r="C112" s="4" t="s">
        <v>43</v>
      </c>
      <c r="D112" s="5">
        <v>3810</v>
      </c>
      <c r="E112" s="66"/>
      <c r="F112" s="4" t="s">
        <v>145</v>
      </c>
      <c r="G112" s="4">
        <v>0</v>
      </c>
      <c r="H112" s="25">
        <f t="shared" si="11"/>
        <v>0</v>
      </c>
      <c r="I112" s="66">
        <v>96</v>
      </c>
      <c r="J112" s="4" t="s">
        <v>178</v>
      </c>
      <c r="K112" s="4">
        <v>328</v>
      </c>
      <c r="L112" s="247">
        <f t="shared" si="12"/>
        <v>3657.6</v>
      </c>
      <c r="M112" s="66">
        <v>4</v>
      </c>
      <c r="N112" s="4" t="s">
        <v>179</v>
      </c>
      <c r="O112" s="4">
        <v>14</v>
      </c>
      <c r="P112" s="151">
        <f t="shared" si="13"/>
        <v>152.4</v>
      </c>
      <c r="Q112" s="5">
        <f t="shared" si="14"/>
        <v>3810</v>
      </c>
      <c r="R112" s="5">
        <f t="shared" si="15"/>
        <v>100</v>
      </c>
      <c r="S112" s="75">
        <f t="shared" si="16"/>
        <v>342</v>
      </c>
    </row>
    <row r="113" spans="1:19" ht="15.75" outlineLevel="2" thickBot="1" x14ac:dyDescent="0.3">
      <c r="A113" s="241" t="s">
        <v>415</v>
      </c>
      <c r="B113" s="94">
        <v>25506</v>
      </c>
      <c r="C113" s="94" t="s">
        <v>42</v>
      </c>
      <c r="D113" s="95">
        <v>2173</v>
      </c>
      <c r="E113" s="242"/>
      <c r="F113" s="94" t="s">
        <v>145</v>
      </c>
      <c r="G113" s="94">
        <v>0</v>
      </c>
      <c r="H113" s="243">
        <f t="shared" si="11"/>
        <v>0</v>
      </c>
      <c r="I113" s="242">
        <v>10</v>
      </c>
      <c r="J113" s="94" t="s">
        <v>164</v>
      </c>
      <c r="K113" s="94">
        <v>87</v>
      </c>
      <c r="L113" s="266">
        <f t="shared" si="12"/>
        <v>217.3</v>
      </c>
      <c r="M113" s="242">
        <v>90</v>
      </c>
      <c r="N113" s="94" t="s">
        <v>157</v>
      </c>
      <c r="O113" s="94">
        <v>776</v>
      </c>
      <c r="P113" s="267">
        <f t="shared" si="13"/>
        <v>1955.7</v>
      </c>
      <c r="Q113" s="95">
        <f t="shared" si="14"/>
        <v>2173</v>
      </c>
      <c r="R113" s="95">
        <f t="shared" si="15"/>
        <v>100</v>
      </c>
      <c r="S113" s="244">
        <f t="shared" si="16"/>
        <v>863</v>
      </c>
    </row>
    <row r="114" spans="1:19" ht="15.75" outlineLevel="1" thickBot="1" x14ac:dyDescent="0.3">
      <c r="A114" s="248" t="s">
        <v>549</v>
      </c>
      <c r="B114" s="249"/>
      <c r="C114" s="249"/>
      <c r="D114" s="250">
        <f>SUBTOTAL(9,D104:D113)</f>
        <v>85112</v>
      </c>
      <c r="E114" s="251"/>
      <c r="F114" s="249"/>
      <c r="G114" s="249">
        <f>SUBTOTAL(9,G104:G113)</f>
        <v>514</v>
      </c>
      <c r="H114" s="250">
        <f>SUBTOTAL(9,H104:H113)</f>
        <v>12700.005599999999</v>
      </c>
      <c r="I114" s="251"/>
      <c r="J114" s="249"/>
      <c r="K114" s="249">
        <f>SUBTOTAL(9,K104:K113)</f>
        <v>2825</v>
      </c>
      <c r="L114" s="252">
        <f>SUBTOTAL(9,L104:L113)</f>
        <v>21462.860399999998</v>
      </c>
      <c r="M114" s="251"/>
      <c r="N114" s="249"/>
      <c r="O114" s="249">
        <f>SUBTOTAL(9,O104:O113)</f>
        <v>6988</v>
      </c>
      <c r="P114" s="252">
        <f>SUBTOTAL(9,P104:P113)</f>
        <v>50949.133999999998</v>
      </c>
      <c r="Q114" s="250">
        <f>SUBTOTAL(9,Q104:Q113)</f>
        <v>85112</v>
      </c>
      <c r="R114" s="250"/>
      <c r="S114" s="253">
        <f>SUBTOTAL(9,S104:S113)</f>
        <v>10327</v>
      </c>
    </row>
    <row r="115" spans="1:19" outlineLevel="2" x14ac:dyDescent="0.25">
      <c r="A115" s="76" t="s">
        <v>414</v>
      </c>
      <c r="B115" s="39">
        <v>25035</v>
      </c>
      <c r="C115" s="39" t="s">
        <v>41</v>
      </c>
      <c r="D115" s="77">
        <v>4627</v>
      </c>
      <c r="E115" s="78">
        <v>3</v>
      </c>
      <c r="F115" s="39" t="s">
        <v>131</v>
      </c>
      <c r="G115" s="39">
        <v>5</v>
      </c>
      <c r="H115" s="214">
        <f t="shared" ref="H115:H135" si="17">D115*E115/100</f>
        <v>138.81</v>
      </c>
      <c r="I115" s="78">
        <v>92</v>
      </c>
      <c r="J115" s="39" t="s">
        <v>171</v>
      </c>
      <c r="K115" s="39">
        <v>220</v>
      </c>
      <c r="L115" s="81">
        <f t="shared" ref="L115:L135" si="18">D115*I115/100</f>
        <v>4256.84</v>
      </c>
      <c r="M115" s="78">
        <v>5</v>
      </c>
      <c r="N115" s="39" t="s">
        <v>178</v>
      </c>
      <c r="O115" s="39">
        <v>10</v>
      </c>
      <c r="P115" s="82">
        <f t="shared" ref="P115:P135" si="19">D115*M115/100</f>
        <v>231.35</v>
      </c>
      <c r="Q115" s="77">
        <f t="shared" ref="Q115:Q134" si="20">P115+L115+H115</f>
        <v>4627.0000000000009</v>
      </c>
      <c r="R115" s="77">
        <f t="shared" ref="R115:R135" si="21">M115+I115+E115</f>
        <v>100</v>
      </c>
      <c r="S115" s="79">
        <f t="shared" si="16"/>
        <v>235</v>
      </c>
    </row>
    <row r="116" spans="1:19" outlineLevel="2" x14ac:dyDescent="0.25">
      <c r="A116" s="74" t="s">
        <v>414</v>
      </c>
      <c r="B116" s="4">
        <v>25040</v>
      </c>
      <c r="C116" s="4" t="s">
        <v>40</v>
      </c>
      <c r="D116" s="5">
        <v>8903</v>
      </c>
      <c r="E116" s="66">
        <v>25</v>
      </c>
      <c r="F116" s="4" t="s">
        <v>131</v>
      </c>
      <c r="G116" s="4">
        <v>199</v>
      </c>
      <c r="H116" s="25">
        <f t="shared" si="17"/>
        <v>2225.75</v>
      </c>
      <c r="I116" s="66">
        <v>40</v>
      </c>
      <c r="J116" s="4" t="s">
        <v>177</v>
      </c>
      <c r="K116" s="4">
        <v>319</v>
      </c>
      <c r="L116" s="247">
        <f t="shared" si="18"/>
        <v>3561.2</v>
      </c>
      <c r="M116" s="66">
        <v>35</v>
      </c>
      <c r="N116" s="4" t="s">
        <v>169</v>
      </c>
      <c r="O116" s="4">
        <v>278</v>
      </c>
      <c r="P116" s="151">
        <f t="shared" si="19"/>
        <v>3116.05</v>
      </c>
      <c r="Q116" s="5">
        <f t="shared" si="20"/>
        <v>8903</v>
      </c>
      <c r="R116" s="5">
        <f t="shared" si="21"/>
        <v>100</v>
      </c>
      <c r="S116" s="75">
        <f t="shared" si="16"/>
        <v>796</v>
      </c>
    </row>
    <row r="117" spans="1:19" outlineLevel="2" x14ac:dyDescent="0.25">
      <c r="A117" s="74" t="s">
        <v>414</v>
      </c>
      <c r="B117" s="4">
        <v>25599</v>
      </c>
      <c r="C117" s="4" t="s">
        <v>39</v>
      </c>
      <c r="D117" s="5">
        <v>3696</v>
      </c>
      <c r="E117" s="66">
        <v>20</v>
      </c>
      <c r="F117" s="4" t="s">
        <v>176</v>
      </c>
      <c r="G117" s="4">
        <v>60</v>
      </c>
      <c r="H117" s="25">
        <f t="shared" si="17"/>
        <v>739.2</v>
      </c>
      <c r="I117" s="66">
        <v>50</v>
      </c>
      <c r="J117" s="4" t="s">
        <v>176</v>
      </c>
      <c r="K117" s="4">
        <v>140</v>
      </c>
      <c r="L117" s="247">
        <f t="shared" si="18"/>
        <v>1848</v>
      </c>
      <c r="M117" s="66">
        <v>30</v>
      </c>
      <c r="N117" s="4" t="s">
        <v>176</v>
      </c>
      <c r="O117" s="4">
        <v>165</v>
      </c>
      <c r="P117" s="151">
        <f t="shared" si="19"/>
        <v>1108.8</v>
      </c>
      <c r="Q117" s="5">
        <f t="shared" si="20"/>
        <v>3696</v>
      </c>
      <c r="R117" s="5">
        <f t="shared" si="21"/>
        <v>100</v>
      </c>
      <c r="S117" s="75">
        <f t="shared" si="16"/>
        <v>365</v>
      </c>
    </row>
    <row r="118" spans="1:19" outlineLevel="2" x14ac:dyDescent="0.25">
      <c r="A118" s="74" t="s">
        <v>414</v>
      </c>
      <c r="B118" s="4">
        <v>25123</v>
      </c>
      <c r="C118" s="4" t="s">
        <v>38</v>
      </c>
      <c r="D118" s="5">
        <v>2263</v>
      </c>
      <c r="E118" s="66">
        <v>3</v>
      </c>
      <c r="F118" s="4" t="s">
        <v>131</v>
      </c>
      <c r="G118" s="4">
        <v>3</v>
      </c>
      <c r="H118" s="25">
        <f t="shared" si="17"/>
        <v>67.89</v>
      </c>
      <c r="I118" s="66">
        <v>41</v>
      </c>
      <c r="J118" s="4" t="s">
        <v>175</v>
      </c>
      <c r="K118" s="4">
        <v>73</v>
      </c>
      <c r="L118" s="247">
        <f t="shared" si="18"/>
        <v>927.83</v>
      </c>
      <c r="M118" s="66">
        <v>56</v>
      </c>
      <c r="N118" s="4" t="s">
        <v>171</v>
      </c>
      <c r="O118" s="4">
        <v>129</v>
      </c>
      <c r="P118" s="151">
        <f t="shared" si="19"/>
        <v>1267.28</v>
      </c>
      <c r="Q118" s="5">
        <f t="shared" si="20"/>
        <v>2263</v>
      </c>
      <c r="R118" s="5">
        <f t="shared" si="21"/>
        <v>100</v>
      </c>
      <c r="S118" s="75">
        <f t="shared" si="16"/>
        <v>205</v>
      </c>
    </row>
    <row r="119" spans="1:19" outlineLevel="2" x14ac:dyDescent="0.25">
      <c r="A119" s="74" t="s">
        <v>414</v>
      </c>
      <c r="B119" s="4">
        <v>25245</v>
      </c>
      <c r="C119" s="4" t="s">
        <v>37</v>
      </c>
      <c r="D119" s="5">
        <v>7423</v>
      </c>
      <c r="E119" s="66">
        <v>9</v>
      </c>
      <c r="F119" s="4" t="s">
        <v>139</v>
      </c>
      <c r="G119" s="4">
        <v>20</v>
      </c>
      <c r="H119" s="25">
        <f t="shared" si="17"/>
        <v>668.07</v>
      </c>
      <c r="I119" s="66">
        <v>75</v>
      </c>
      <c r="J119" s="4" t="s">
        <v>174</v>
      </c>
      <c r="K119" s="4">
        <v>395</v>
      </c>
      <c r="L119" s="247">
        <f t="shared" si="18"/>
        <v>5567.25</v>
      </c>
      <c r="M119" s="66">
        <v>16</v>
      </c>
      <c r="N119" s="4" t="s">
        <v>166</v>
      </c>
      <c r="O119" s="4">
        <v>148</v>
      </c>
      <c r="P119" s="151">
        <f t="shared" si="19"/>
        <v>1187.68</v>
      </c>
      <c r="Q119" s="5">
        <f t="shared" si="20"/>
        <v>7423</v>
      </c>
      <c r="R119" s="5">
        <f t="shared" si="21"/>
        <v>100</v>
      </c>
      <c r="S119" s="75">
        <f t="shared" si="16"/>
        <v>563</v>
      </c>
    </row>
    <row r="120" spans="1:19" outlineLevel="2" x14ac:dyDescent="0.25">
      <c r="A120" s="74" t="s">
        <v>414</v>
      </c>
      <c r="B120" s="4">
        <v>25386</v>
      </c>
      <c r="C120" s="4" t="s">
        <v>36</v>
      </c>
      <c r="D120" s="5">
        <v>6211</v>
      </c>
      <c r="E120" s="66">
        <v>5</v>
      </c>
      <c r="F120" s="4" t="s">
        <v>172</v>
      </c>
      <c r="G120" s="4">
        <v>25</v>
      </c>
      <c r="H120" s="25">
        <f t="shared" si="17"/>
        <v>310.55</v>
      </c>
      <c r="I120" s="66">
        <v>38</v>
      </c>
      <c r="J120" s="4" t="s">
        <v>173</v>
      </c>
      <c r="K120" s="4">
        <v>185</v>
      </c>
      <c r="L120" s="247">
        <f t="shared" si="18"/>
        <v>2360.1799999999998</v>
      </c>
      <c r="M120" s="66">
        <v>57</v>
      </c>
      <c r="N120" s="4" t="s">
        <v>135</v>
      </c>
      <c r="O120" s="4">
        <v>276</v>
      </c>
      <c r="P120" s="151">
        <f t="shared" si="19"/>
        <v>3540.27</v>
      </c>
      <c r="Q120" s="5">
        <f t="shared" si="20"/>
        <v>6211</v>
      </c>
      <c r="R120" s="5">
        <f t="shared" si="21"/>
        <v>100</v>
      </c>
      <c r="S120" s="75">
        <f t="shared" si="16"/>
        <v>486</v>
      </c>
    </row>
    <row r="121" spans="1:19" outlineLevel="2" x14ac:dyDescent="0.25">
      <c r="A121" s="74" t="s">
        <v>414</v>
      </c>
      <c r="B121" s="4">
        <v>25596</v>
      </c>
      <c r="C121" s="4" t="s">
        <v>35</v>
      </c>
      <c r="D121" s="5">
        <v>5740</v>
      </c>
      <c r="E121" s="66">
        <v>12</v>
      </c>
      <c r="F121" s="4" t="s">
        <v>170</v>
      </c>
      <c r="G121" s="4">
        <v>57</v>
      </c>
      <c r="H121" s="25">
        <f t="shared" si="17"/>
        <v>688.8</v>
      </c>
      <c r="I121" s="66">
        <v>24</v>
      </c>
      <c r="J121" s="4" t="s">
        <v>171</v>
      </c>
      <c r="K121" s="4">
        <v>125</v>
      </c>
      <c r="L121" s="247">
        <f t="shared" si="18"/>
        <v>1377.6</v>
      </c>
      <c r="M121" s="66">
        <v>64</v>
      </c>
      <c r="N121" s="4" t="s">
        <v>171</v>
      </c>
      <c r="O121" s="4">
        <v>320</v>
      </c>
      <c r="P121" s="151">
        <f t="shared" si="19"/>
        <v>3673.6</v>
      </c>
      <c r="Q121" s="5">
        <f t="shared" si="20"/>
        <v>5740</v>
      </c>
      <c r="R121" s="5">
        <f t="shared" si="21"/>
        <v>100</v>
      </c>
      <c r="S121" s="75">
        <f t="shared" si="16"/>
        <v>502</v>
      </c>
    </row>
    <row r="122" spans="1:19" outlineLevel="2" x14ac:dyDescent="0.25">
      <c r="A122" s="74" t="s">
        <v>414</v>
      </c>
      <c r="B122" s="4">
        <v>25645</v>
      </c>
      <c r="C122" s="4" t="s">
        <v>34</v>
      </c>
      <c r="D122" s="5">
        <v>5975</v>
      </c>
      <c r="E122" s="66">
        <v>25</v>
      </c>
      <c r="F122" s="4" t="s">
        <v>167</v>
      </c>
      <c r="G122" s="4">
        <v>152</v>
      </c>
      <c r="H122" s="25">
        <f t="shared" si="17"/>
        <v>1493.75</v>
      </c>
      <c r="I122" s="66">
        <v>21</v>
      </c>
      <c r="J122" s="4" t="s">
        <v>168</v>
      </c>
      <c r="K122" s="4">
        <v>127</v>
      </c>
      <c r="L122" s="247">
        <f t="shared" si="18"/>
        <v>1254.75</v>
      </c>
      <c r="M122" s="66">
        <v>54</v>
      </c>
      <c r="N122" s="4" t="s">
        <v>169</v>
      </c>
      <c r="O122" s="4">
        <v>328</v>
      </c>
      <c r="P122" s="151">
        <f t="shared" si="19"/>
        <v>3226.5</v>
      </c>
      <c r="Q122" s="5">
        <f t="shared" si="20"/>
        <v>5975</v>
      </c>
      <c r="R122" s="5">
        <f t="shared" si="21"/>
        <v>100</v>
      </c>
      <c r="S122" s="75">
        <f t="shared" si="16"/>
        <v>607</v>
      </c>
    </row>
    <row r="123" spans="1:19" outlineLevel="2" x14ac:dyDescent="0.25">
      <c r="A123" s="74" t="s">
        <v>414</v>
      </c>
      <c r="B123" s="4">
        <v>25797</v>
      </c>
      <c r="C123" s="4" t="s">
        <v>33</v>
      </c>
      <c r="D123" s="5">
        <v>2750</v>
      </c>
      <c r="E123" s="66">
        <v>25</v>
      </c>
      <c r="F123" s="4" t="s">
        <v>166</v>
      </c>
      <c r="G123" s="4">
        <v>75</v>
      </c>
      <c r="H123" s="25">
        <f t="shared" si="17"/>
        <v>687.5</v>
      </c>
      <c r="I123" s="66">
        <v>30</v>
      </c>
      <c r="J123" s="4" t="s">
        <v>140</v>
      </c>
      <c r="K123" s="4">
        <v>60</v>
      </c>
      <c r="L123" s="247">
        <f t="shared" si="18"/>
        <v>825</v>
      </c>
      <c r="M123" s="66">
        <v>45</v>
      </c>
      <c r="N123" s="4" t="s">
        <v>160</v>
      </c>
      <c r="O123" s="4">
        <v>125</v>
      </c>
      <c r="P123" s="151">
        <f t="shared" si="19"/>
        <v>1237.5</v>
      </c>
      <c r="Q123" s="5">
        <f t="shared" si="20"/>
        <v>2750</v>
      </c>
      <c r="R123" s="5">
        <f t="shared" si="21"/>
        <v>100</v>
      </c>
      <c r="S123" s="75">
        <f t="shared" si="16"/>
        <v>260</v>
      </c>
    </row>
    <row r="124" spans="1:19" ht="15.75" outlineLevel="2" thickBot="1" x14ac:dyDescent="0.3">
      <c r="A124" s="241" t="s">
        <v>414</v>
      </c>
      <c r="B124" s="94">
        <v>25878</v>
      </c>
      <c r="C124" s="94" t="s">
        <v>32</v>
      </c>
      <c r="D124" s="95">
        <v>8334</v>
      </c>
      <c r="E124" s="242">
        <v>15</v>
      </c>
      <c r="F124" s="94" t="s">
        <v>163</v>
      </c>
      <c r="G124" s="94">
        <v>48</v>
      </c>
      <c r="H124" s="243">
        <f t="shared" si="17"/>
        <v>1250.0999999999999</v>
      </c>
      <c r="I124" s="242">
        <v>35</v>
      </c>
      <c r="J124" s="94" t="s">
        <v>164</v>
      </c>
      <c r="K124" s="94">
        <v>243</v>
      </c>
      <c r="L124" s="266">
        <f t="shared" si="18"/>
        <v>2916.9</v>
      </c>
      <c r="M124" s="242">
        <v>50</v>
      </c>
      <c r="N124" s="94" t="s">
        <v>165</v>
      </c>
      <c r="O124" s="94">
        <v>258</v>
      </c>
      <c r="P124" s="267">
        <f t="shared" si="19"/>
        <v>4167</v>
      </c>
      <c r="Q124" s="95">
        <f t="shared" si="20"/>
        <v>8334</v>
      </c>
      <c r="R124" s="95">
        <f t="shared" si="21"/>
        <v>100</v>
      </c>
      <c r="S124" s="244">
        <f t="shared" si="16"/>
        <v>549</v>
      </c>
    </row>
    <row r="125" spans="1:19" ht="15.75" outlineLevel="1" thickBot="1" x14ac:dyDescent="0.3">
      <c r="A125" s="248" t="s">
        <v>550</v>
      </c>
      <c r="B125" s="249"/>
      <c r="C125" s="249"/>
      <c r="D125" s="250">
        <f>SUBTOTAL(9,D115:D124)</f>
        <v>55922</v>
      </c>
      <c r="E125" s="251"/>
      <c r="F125" s="249"/>
      <c r="G125" s="249">
        <f>SUBTOTAL(9,G115:G124)</f>
        <v>644</v>
      </c>
      <c r="H125" s="250">
        <f>SUBTOTAL(9,H115:H124)</f>
        <v>8270.42</v>
      </c>
      <c r="I125" s="251"/>
      <c r="J125" s="249"/>
      <c r="K125" s="249">
        <f>SUBTOTAL(9,K115:K124)</f>
        <v>1887</v>
      </c>
      <c r="L125" s="252">
        <f>SUBTOTAL(9,L115:L124)</f>
        <v>24895.55</v>
      </c>
      <c r="M125" s="251"/>
      <c r="N125" s="249"/>
      <c r="O125" s="249">
        <f>SUBTOTAL(9,O115:O124)</f>
        <v>2037</v>
      </c>
      <c r="P125" s="252">
        <f>SUBTOTAL(9,P115:P124)</f>
        <v>22756.03</v>
      </c>
      <c r="Q125" s="250">
        <f>SUBTOTAL(9,Q115:Q124)</f>
        <v>55922</v>
      </c>
      <c r="R125" s="250"/>
      <c r="S125" s="253">
        <f>SUBTOTAL(9,S115:S124)</f>
        <v>4568</v>
      </c>
    </row>
    <row r="126" spans="1:19" outlineLevel="2" x14ac:dyDescent="0.25">
      <c r="A126" s="76" t="s">
        <v>23</v>
      </c>
      <c r="B126" s="39">
        <v>25154</v>
      </c>
      <c r="C126" s="39" t="s">
        <v>31</v>
      </c>
      <c r="D126" s="77">
        <v>20684</v>
      </c>
      <c r="E126" s="78">
        <v>40</v>
      </c>
      <c r="F126" s="39" t="s">
        <v>161</v>
      </c>
      <c r="G126" s="39">
        <v>527</v>
      </c>
      <c r="H126" s="214">
        <f t="shared" si="17"/>
        <v>8273.6</v>
      </c>
      <c r="I126" s="78">
        <v>30</v>
      </c>
      <c r="J126" s="39" t="s">
        <v>160</v>
      </c>
      <c r="K126" s="39">
        <v>532</v>
      </c>
      <c r="L126" s="81">
        <f t="shared" si="18"/>
        <v>6205.2</v>
      </c>
      <c r="M126" s="78">
        <v>30</v>
      </c>
      <c r="N126" s="39" t="s">
        <v>162</v>
      </c>
      <c r="O126" s="39">
        <v>1124</v>
      </c>
      <c r="P126" s="82">
        <f t="shared" si="19"/>
        <v>6205.2</v>
      </c>
      <c r="Q126" s="77">
        <f t="shared" si="20"/>
        <v>20684</v>
      </c>
      <c r="R126" s="77">
        <f t="shared" si="21"/>
        <v>100</v>
      </c>
      <c r="S126" s="79">
        <f t="shared" si="16"/>
        <v>2183</v>
      </c>
    </row>
    <row r="127" spans="1:19" outlineLevel="2" x14ac:dyDescent="0.25">
      <c r="A127" s="74" t="s">
        <v>23</v>
      </c>
      <c r="B127" s="4">
        <v>25224</v>
      </c>
      <c r="C127" s="4" t="s">
        <v>30</v>
      </c>
      <c r="D127" s="5">
        <v>6486</v>
      </c>
      <c r="E127" s="66">
        <v>65</v>
      </c>
      <c r="F127" s="4" t="s">
        <v>131</v>
      </c>
      <c r="G127" s="4">
        <v>475</v>
      </c>
      <c r="H127" s="25">
        <f t="shared" si="17"/>
        <v>4215.8999999999996</v>
      </c>
      <c r="I127" s="66">
        <v>10</v>
      </c>
      <c r="J127" s="4" t="s">
        <v>132</v>
      </c>
      <c r="K127" s="4">
        <v>73</v>
      </c>
      <c r="L127" s="247">
        <f t="shared" si="18"/>
        <v>648.6</v>
      </c>
      <c r="M127" s="66">
        <v>25</v>
      </c>
      <c r="N127" s="4" t="s">
        <v>138</v>
      </c>
      <c r="O127" s="4">
        <v>183</v>
      </c>
      <c r="P127" s="151">
        <f t="shared" si="19"/>
        <v>1621.5</v>
      </c>
      <c r="Q127" s="5">
        <f t="shared" si="20"/>
        <v>6486</v>
      </c>
      <c r="R127" s="5">
        <f t="shared" si="21"/>
        <v>100</v>
      </c>
      <c r="S127" s="75">
        <f t="shared" si="16"/>
        <v>731</v>
      </c>
    </row>
    <row r="128" spans="1:19" outlineLevel="2" x14ac:dyDescent="0.25">
      <c r="A128" s="74" t="s">
        <v>23</v>
      </c>
      <c r="B128" s="4">
        <v>25288</v>
      </c>
      <c r="C128" s="4" t="s">
        <v>29</v>
      </c>
      <c r="D128" s="5">
        <v>12659</v>
      </c>
      <c r="E128" s="66">
        <v>85</v>
      </c>
      <c r="F128" s="4" t="s">
        <v>131</v>
      </c>
      <c r="G128" s="4">
        <v>798</v>
      </c>
      <c r="H128" s="25">
        <f t="shared" si="17"/>
        <v>10760.15</v>
      </c>
      <c r="I128" s="66">
        <v>8</v>
      </c>
      <c r="J128" s="4" t="s">
        <v>160</v>
      </c>
      <c r="K128" s="4">
        <v>9</v>
      </c>
      <c r="L128" s="247">
        <f t="shared" si="18"/>
        <v>1012.72</v>
      </c>
      <c r="M128" s="66">
        <v>7</v>
      </c>
      <c r="N128" s="4" t="s">
        <v>138</v>
      </c>
      <c r="O128" s="4">
        <v>221</v>
      </c>
      <c r="P128" s="151">
        <f t="shared" si="19"/>
        <v>886.13</v>
      </c>
      <c r="Q128" s="5">
        <f t="shared" si="20"/>
        <v>12659</v>
      </c>
      <c r="R128" s="5">
        <f t="shared" si="21"/>
        <v>100</v>
      </c>
      <c r="S128" s="75">
        <f t="shared" si="16"/>
        <v>1028</v>
      </c>
    </row>
    <row r="129" spans="1:19" outlineLevel="2" x14ac:dyDescent="0.25">
      <c r="A129" s="74" t="s">
        <v>23</v>
      </c>
      <c r="B129" s="4">
        <v>25317</v>
      </c>
      <c r="C129" s="4" t="s">
        <v>28</v>
      </c>
      <c r="D129" s="5">
        <v>21906</v>
      </c>
      <c r="E129" s="66">
        <v>70</v>
      </c>
      <c r="F129" s="4" t="s">
        <v>131</v>
      </c>
      <c r="G129" s="4">
        <v>1050</v>
      </c>
      <c r="H129" s="25">
        <f t="shared" si="17"/>
        <v>15334.2</v>
      </c>
      <c r="I129" s="66">
        <v>5</v>
      </c>
      <c r="J129" s="4" t="s">
        <v>138</v>
      </c>
      <c r="K129" s="4">
        <v>38</v>
      </c>
      <c r="L129" s="247">
        <f t="shared" si="18"/>
        <v>1095.3</v>
      </c>
      <c r="M129" s="66">
        <v>25</v>
      </c>
      <c r="N129" s="4" t="s">
        <v>159</v>
      </c>
      <c r="O129" s="4">
        <v>157</v>
      </c>
      <c r="P129" s="151">
        <f t="shared" si="19"/>
        <v>5476.5</v>
      </c>
      <c r="Q129" s="5">
        <f t="shared" si="20"/>
        <v>21906</v>
      </c>
      <c r="R129" s="5">
        <f t="shared" si="21"/>
        <v>100</v>
      </c>
      <c r="S129" s="75">
        <f t="shared" si="16"/>
        <v>1245</v>
      </c>
    </row>
    <row r="130" spans="1:19" outlineLevel="2" x14ac:dyDescent="0.25">
      <c r="A130" s="74" t="s">
        <v>23</v>
      </c>
      <c r="B130" s="4">
        <v>25407</v>
      </c>
      <c r="C130" s="4" t="s">
        <v>27</v>
      </c>
      <c r="D130" s="5">
        <v>16106</v>
      </c>
      <c r="E130" s="66">
        <v>65</v>
      </c>
      <c r="F130" s="4" t="s">
        <v>131</v>
      </c>
      <c r="G130" s="4">
        <v>803</v>
      </c>
      <c r="H130" s="25">
        <f t="shared" si="17"/>
        <v>10468.9</v>
      </c>
      <c r="I130" s="66">
        <v>10</v>
      </c>
      <c r="J130" s="4" t="s">
        <v>139</v>
      </c>
      <c r="K130" s="4">
        <v>123</v>
      </c>
      <c r="L130" s="247">
        <f t="shared" si="18"/>
        <v>1610.6</v>
      </c>
      <c r="M130" s="66">
        <v>25</v>
      </c>
      <c r="N130" s="4" t="s">
        <v>138</v>
      </c>
      <c r="O130" s="4">
        <v>309</v>
      </c>
      <c r="P130" s="151">
        <f t="shared" si="19"/>
        <v>4026.5</v>
      </c>
      <c r="Q130" s="5">
        <f t="shared" si="20"/>
        <v>16106</v>
      </c>
      <c r="R130" s="5">
        <f t="shared" si="21"/>
        <v>100</v>
      </c>
      <c r="S130" s="75">
        <f t="shared" si="16"/>
        <v>1235</v>
      </c>
    </row>
    <row r="131" spans="1:19" outlineLevel="2" x14ac:dyDescent="0.25">
      <c r="A131" s="74" t="s">
        <v>23</v>
      </c>
      <c r="B131" s="4">
        <v>25745</v>
      </c>
      <c r="C131" s="4" t="s">
        <v>26</v>
      </c>
      <c r="D131" s="5">
        <v>20766</v>
      </c>
      <c r="E131" s="66">
        <v>75</v>
      </c>
      <c r="F131" s="4" t="s">
        <v>131</v>
      </c>
      <c r="G131" s="4">
        <v>875</v>
      </c>
      <c r="H131" s="25">
        <f t="shared" si="17"/>
        <v>15574.5</v>
      </c>
      <c r="I131" s="66">
        <v>5</v>
      </c>
      <c r="J131" s="4" t="s">
        <v>134</v>
      </c>
      <c r="K131" s="4">
        <v>4</v>
      </c>
      <c r="L131" s="247">
        <f t="shared" si="18"/>
        <v>1038.3</v>
      </c>
      <c r="M131" s="66">
        <v>20</v>
      </c>
      <c r="N131" s="4" t="s">
        <v>139</v>
      </c>
      <c r="O131" s="4">
        <v>190</v>
      </c>
      <c r="P131" s="151">
        <f t="shared" si="19"/>
        <v>4153.2</v>
      </c>
      <c r="Q131" s="5">
        <f t="shared" si="20"/>
        <v>20766</v>
      </c>
      <c r="R131" s="5">
        <f t="shared" si="21"/>
        <v>100</v>
      </c>
      <c r="S131" s="75">
        <f t="shared" si="16"/>
        <v>1069</v>
      </c>
    </row>
    <row r="132" spans="1:19" outlineLevel="2" x14ac:dyDescent="0.25">
      <c r="A132" s="74" t="s">
        <v>23</v>
      </c>
      <c r="B132" s="4">
        <v>25779</v>
      </c>
      <c r="C132" s="4" t="s">
        <v>1</v>
      </c>
      <c r="D132" s="5">
        <v>13120</v>
      </c>
      <c r="E132" s="66">
        <v>75</v>
      </c>
      <c r="F132" s="4" t="s">
        <v>131</v>
      </c>
      <c r="G132" s="4">
        <v>954</v>
      </c>
      <c r="H132" s="25">
        <f t="shared" si="17"/>
        <v>9840</v>
      </c>
      <c r="I132" s="66">
        <v>5</v>
      </c>
      <c r="J132" s="4" t="s">
        <v>132</v>
      </c>
      <c r="K132" s="4">
        <v>64</v>
      </c>
      <c r="L132" s="247">
        <f t="shared" si="18"/>
        <v>656</v>
      </c>
      <c r="M132" s="66">
        <v>20</v>
      </c>
      <c r="N132" s="4" t="s">
        <v>134</v>
      </c>
      <c r="O132" s="4">
        <v>254</v>
      </c>
      <c r="P132" s="151">
        <f t="shared" si="19"/>
        <v>2624</v>
      </c>
      <c r="Q132" s="5">
        <f t="shared" si="20"/>
        <v>13120</v>
      </c>
      <c r="R132" s="5">
        <f t="shared" si="21"/>
        <v>100</v>
      </c>
      <c r="S132" s="75">
        <f t="shared" si="16"/>
        <v>1272</v>
      </c>
    </row>
    <row r="133" spans="1:19" outlineLevel="2" x14ac:dyDescent="0.25">
      <c r="A133" s="74" t="s">
        <v>23</v>
      </c>
      <c r="B133" s="4">
        <v>25781</v>
      </c>
      <c r="C133" s="4" t="s">
        <v>25</v>
      </c>
      <c r="D133" s="5">
        <v>4140</v>
      </c>
      <c r="E133" s="66">
        <v>15</v>
      </c>
      <c r="F133" s="4" t="s">
        <v>131</v>
      </c>
      <c r="G133" s="4">
        <v>63</v>
      </c>
      <c r="H133" s="25">
        <f t="shared" si="17"/>
        <v>621</v>
      </c>
      <c r="I133" s="66">
        <v>35</v>
      </c>
      <c r="J133" s="4" t="s">
        <v>138</v>
      </c>
      <c r="K133" s="4">
        <v>146</v>
      </c>
      <c r="L133" s="247">
        <f t="shared" si="18"/>
        <v>1449</v>
      </c>
      <c r="M133" s="66">
        <v>50</v>
      </c>
      <c r="N133" s="4" t="s">
        <v>139</v>
      </c>
      <c r="O133" s="4">
        <v>208</v>
      </c>
      <c r="P133" s="151">
        <f t="shared" si="19"/>
        <v>2070</v>
      </c>
      <c r="Q133" s="5">
        <f t="shared" si="20"/>
        <v>4140</v>
      </c>
      <c r="R133" s="5">
        <f t="shared" si="21"/>
        <v>100</v>
      </c>
      <c r="S133" s="75">
        <f t="shared" si="16"/>
        <v>417</v>
      </c>
    </row>
    <row r="134" spans="1:19" outlineLevel="2" x14ac:dyDescent="0.25">
      <c r="A134" s="74" t="s">
        <v>23</v>
      </c>
      <c r="B134" s="4">
        <v>25793</v>
      </c>
      <c r="C134" s="4" t="s">
        <v>24</v>
      </c>
      <c r="D134" s="5">
        <v>13675</v>
      </c>
      <c r="E134" s="66">
        <v>15</v>
      </c>
      <c r="F134" s="4" t="s">
        <v>139</v>
      </c>
      <c r="G134" s="4">
        <v>128</v>
      </c>
      <c r="H134" s="25">
        <f t="shared" si="17"/>
        <v>2051.25</v>
      </c>
      <c r="I134" s="66">
        <v>15</v>
      </c>
      <c r="J134" s="4" t="s">
        <v>149</v>
      </c>
      <c r="K134" s="4">
        <v>69</v>
      </c>
      <c r="L134" s="247">
        <f t="shared" si="18"/>
        <v>2051.25</v>
      </c>
      <c r="M134" s="66">
        <v>70</v>
      </c>
      <c r="N134" s="4" t="s">
        <v>149</v>
      </c>
      <c r="O134" s="4">
        <v>980</v>
      </c>
      <c r="P134" s="151">
        <f t="shared" si="19"/>
        <v>9572.5</v>
      </c>
      <c r="Q134" s="5">
        <f t="shared" si="20"/>
        <v>13675</v>
      </c>
      <c r="R134" s="5">
        <f t="shared" si="21"/>
        <v>100</v>
      </c>
      <c r="S134" s="75">
        <f t="shared" si="16"/>
        <v>1177</v>
      </c>
    </row>
    <row r="135" spans="1:19" ht="15.75" outlineLevel="2" thickBot="1" x14ac:dyDescent="0.3">
      <c r="A135" s="241" t="s">
        <v>23</v>
      </c>
      <c r="B135" s="94">
        <v>25843</v>
      </c>
      <c r="C135" s="94" t="s">
        <v>23</v>
      </c>
      <c r="D135" s="95">
        <v>22109</v>
      </c>
      <c r="E135" s="242">
        <v>62.9</v>
      </c>
      <c r="F135" s="94" t="s">
        <v>131</v>
      </c>
      <c r="G135" s="94">
        <v>689</v>
      </c>
      <c r="H135" s="243">
        <f t="shared" si="17"/>
        <v>13906.560999999998</v>
      </c>
      <c r="I135" s="242">
        <v>12.6</v>
      </c>
      <c r="J135" s="94" t="s">
        <v>138</v>
      </c>
      <c r="K135" s="94">
        <v>138</v>
      </c>
      <c r="L135" s="266">
        <f t="shared" si="18"/>
        <v>2785.7339999999995</v>
      </c>
      <c r="M135" s="242">
        <v>24.5</v>
      </c>
      <c r="N135" s="94" t="s">
        <v>149</v>
      </c>
      <c r="O135" s="94">
        <v>268</v>
      </c>
      <c r="P135" s="267">
        <f t="shared" si="19"/>
        <v>5416.7049999999999</v>
      </c>
      <c r="Q135" s="95">
        <f>H135+L135+P135</f>
        <v>22109</v>
      </c>
      <c r="R135" s="95">
        <f t="shared" si="21"/>
        <v>100</v>
      </c>
      <c r="S135" s="244">
        <f t="shared" si="16"/>
        <v>1095</v>
      </c>
    </row>
    <row r="136" spans="1:19" outlineLevel="1" x14ac:dyDescent="0.25">
      <c r="A136" s="254" t="s">
        <v>551</v>
      </c>
      <c r="B136" s="255"/>
      <c r="C136" s="255"/>
      <c r="D136" s="256">
        <f>SUBTOTAL(9,D126:D135)</f>
        <v>151651</v>
      </c>
      <c r="E136" s="257"/>
      <c r="F136" s="255"/>
      <c r="G136" s="255">
        <f>SUBTOTAL(9,G126:G135)</f>
        <v>6362</v>
      </c>
      <c r="H136" s="256">
        <f>SUBTOTAL(9,H126:H135)</f>
        <v>91046.061000000002</v>
      </c>
      <c r="I136" s="257"/>
      <c r="J136" s="255"/>
      <c r="K136" s="255">
        <f>SUBTOTAL(9,K126:K135)</f>
        <v>1196</v>
      </c>
      <c r="L136" s="258">
        <f>SUBTOTAL(9,L126:L135)</f>
        <v>18552.703999999998</v>
      </c>
      <c r="M136" s="257"/>
      <c r="N136" s="255"/>
      <c r="O136" s="255">
        <f>SUBTOTAL(9,O126:O135)</f>
        <v>3894</v>
      </c>
      <c r="P136" s="258">
        <f>SUBTOTAL(9,P126:P135)</f>
        <v>42052.235000000001</v>
      </c>
      <c r="Q136" s="256">
        <f>SUBTOTAL(9,Q126:Q135)</f>
        <v>151651</v>
      </c>
      <c r="R136" s="256"/>
      <c r="S136" s="259">
        <f>SUBTOTAL(9,S126:S135)</f>
        <v>11452</v>
      </c>
    </row>
    <row r="137" spans="1:19" ht="15.75" thickBot="1" x14ac:dyDescent="0.3">
      <c r="A137" s="260" t="s">
        <v>552</v>
      </c>
      <c r="B137" s="261"/>
      <c r="C137" s="261"/>
      <c r="D137" s="262">
        <f>SUBTOTAL(9,D6:D135)</f>
        <v>1484336</v>
      </c>
      <c r="E137" s="263"/>
      <c r="F137" s="261"/>
      <c r="G137" s="261">
        <f>SUBTOTAL(9,G6:G135)</f>
        <v>27855</v>
      </c>
      <c r="H137" s="262">
        <f>SUBTOTAL(9,H6:H135)</f>
        <v>463598.92010000005</v>
      </c>
      <c r="I137" s="263"/>
      <c r="J137" s="261"/>
      <c r="K137" s="261">
        <f>SUBTOTAL(9,K6:K135)</f>
        <v>24471.8</v>
      </c>
      <c r="L137" s="264">
        <f>SUBTOTAL(9,L6:L135)</f>
        <v>440725.91209999984</v>
      </c>
      <c r="M137" s="263"/>
      <c r="N137" s="261"/>
      <c r="O137" s="261">
        <f>SUBTOTAL(9,O6:O135)</f>
        <v>42645</v>
      </c>
      <c r="P137" s="264">
        <f>SUBTOTAL(9,P6:P135)</f>
        <v>580011.16779999982</v>
      </c>
      <c r="Q137" s="262">
        <f>SUBTOTAL(9,Q6:Q135)</f>
        <v>1484336</v>
      </c>
      <c r="R137" s="262"/>
      <c r="S137" s="265">
        <f>SUBTOTAL(9,S6:S135)</f>
        <v>94971.8</v>
      </c>
    </row>
    <row r="138" spans="1:19" ht="15.75" thickBot="1" x14ac:dyDescent="0.3">
      <c r="D138" s="245">
        <f>SUM(D6:D135)</f>
        <v>2817021</v>
      </c>
      <c r="G138" s="245">
        <f>SUM(G6:G135)</f>
        <v>49348</v>
      </c>
      <c r="H138" s="245">
        <f>SUM(H6:H135)</f>
        <v>836151.77919999964</v>
      </c>
      <c r="K138" s="245">
        <f t="shared" ref="K138:L138" si="22">SUM(K6:K135)</f>
        <v>47747.6</v>
      </c>
      <c r="L138" s="245">
        <f t="shared" si="22"/>
        <v>862899.12020000035</v>
      </c>
      <c r="O138" s="245">
        <f>SUM(O6:O135)</f>
        <v>81396</v>
      </c>
      <c r="P138" s="245">
        <f>SUM(P6:P135)</f>
        <v>1117970.1005999998</v>
      </c>
      <c r="Q138" s="246">
        <f>SUM(Q6:Q135)</f>
        <v>2817021</v>
      </c>
      <c r="S138" s="246">
        <f>SUM(S6:S135)</f>
        <v>178491.6</v>
      </c>
    </row>
    <row r="140" spans="1:19" ht="18.75" x14ac:dyDescent="0.3">
      <c r="H140" s="129">
        <f>H138*100/$D138</f>
        <v>29.682128006855454</v>
      </c>
      <c r="I140" s="129"/>
      <c r="J140" s="129"/>
      <c r="K140" s="129"/>
      <c r="L140" s="129">
        <f>L138*100/$D138</f>
        <v>30.631618301745014</v>
      </c>
      <c r="M140" s="129"/>
      <c r="N140" s="129"/>
      <c r="O140" s="129"/>
      <c r="P140" s="129">
        <f>P138*100/$D138</f>
        <v>39.686253691399521</v>
      </c>
    </row>
  </sheetData>
  <autoFilter ref="A5:S138" xr:uid="{00000000-0009-0000-0000-000003000000}"/>
  <sortState ref="A3:R118">
    <sortCondition ref="A3:A118"/>
    <sortCondition ref="C3:C118"/>
  </sortState>
  <mergeCells count="5">
    <mergeCell ref="D2:M2"/>
    <mergeCell ref="M4:P4"/>
    <mergeCell ref="Q4:R4"/>
    <mergeCell ref="I4:L4"/>
    <mergeCell ref="E4:H4"/>
  </mergeCells>
  <hyperlinks>
    <hyperlink ref="A2" location="PRESENTACIÓN!A1" display="PRESENTACIÓN!A1" xr:uid="{00000000-0004-0000-0300-000000000000}"/>
  </hyperlinks>
  <pageMargins left="0.7" right="0.7" top="0.75" bottom="0.75" header="0.3" footer="0.3"/>
  <pageSetup paperSize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R252"/>
  <sheetViews>
    <sheetView workbookViewId="0">
      <selection activeCell="L28" sqref="L28"/>
    </sheetView>
  </sheetViews>
  <sheetFormatPr baseColWidth="10" defaultRowHeight="15" outlineLevelRow="2" x14ac:dyDescent="0.25"/>
  <cols>
    <col min="1" max="1" width="18" customWidth="1"/>
    <col min="2" max="2" width="21.7109375" customWidth="1"/>
    <col min="3" max="3" width="17.85546875" customWidth="1"/>
  </cols>
  <sheetData>
    <row r="1" spans="1:18" ht="61.5" customHeight="1" thickBot="1" x14ac:dyDescent="0.3">
      <c r="A1" s="99" t="s">
        <v>490</v>
      </c>
      <c r="B1" s="1093" t="s">
        <v>685</v>
      </c>
      <c r="C1" s="1094"/>
      <c r="D1" s="1095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6"/>
    </row>
    <row r="2" spans="1:18" s="1" customFormat="1" ht="54.75" thickBot="1" x14ac:dyDescent="0.3">
      <c r="A2" s="567" t="s">
        <v>604</v>
      </c>
      <c r="B2" s="568" t="s">
        <v>2</v>
      </c>
      <c r="C2" s="669" t="s">
        <v>237</v>
      </c>
      <c r="D2" s="671" t="s">
        <v>530</v>
      </c>
      <c r="E2" s="670" t="s">
        <v>493</v>
      </c>
      <c r="F2" s="569" t="s">
        <v>494</v>
      </c>
      <c r="G2" s="569" t="s">
        <v>495</v>
      </c>
      <c r="H2" s="569" t="s">
        <v>496</v>
      </c>
      <c r="I2" s="569" t="s">
        <v>497</v>
      </c>
      <c r="J2" s="569" t="s">
        <v>498</v>
      </c>
      <c r="K2" s="569" t="s">
        <v>499</v>
      </c>
      <c r="L2" s="569" t="s">
        <v>500</v>
      </c>
      <c r="M2" s="569" t="s">
        <v>501</v>
      </c>
      <c r="N2" s="569" t="s">
        <v>502</v>
      </c>
      <c r="O2" s="641" t="s">
        <v>503</v>
      </c>
      <c r="P2" s="671" t="s">
        <v>238</v>
      </c>
    </row>
    <row r="3" spans="1:18" ht="15.75" customHeight="1" outlineLevel="2" x14ac:dyDescent="0.25">
      <c r="A3" s="560" t="s">
        <v>421</v>
      </c>
      <c r="B3" s="561" t="s">
        <v>126</v>
      </c>
      <c r="C3" s="562" t="s">
        <v>235</v>
      </c>
      <c r="D3" s="554">
        <v>427</v>
      </c>
      <c r="E3" s="562">
        <v>418</v>
      </c>
      <c r="F3" s="562">
        <v>476</v>
      </c>
      <c r="G3" s="562">
        <v>336</v>
      </c>
      <c r="H3" s="562">
        <v>487</v>
      </c>
      <c r="I3" s="562">
        <v>504</v>
      </c>
      <c r="J3" s="562">
        <v>404</v>
      </c>
      <c r="K3" s="562">
        <v>321</v>
      </c>
      <c r="L3" s="562">
        <v>401</v>
      </c>
      <c r="M3" s="562">
        <v>427</v>
      </c>
      <c r="N3" s="562">
        <v>498</v>
      </c>
      <c r="O3" s="562">
        <v>505</v>
      </c>
      <c r="P3" s="642">
        <f>SUM(D3:O3)</f>
        <v>5204</v>
      </c>
      <c r="Q3" s="130"/>
      <c r="R3" s="130"/>
    </row>
    <row r="4" spans="1:18" ht="15" customHeight="1" outlineLevel="2" x14ac:dyDescent="0.25">
      <c r="A4" s="564" t="s">
        <v>421</v>
      </c>
      <c r="B4" s="558" t="s">
        <v>126</v>
      </c>
      <c r="C4" s="559" t="s">
        <v>236</v>
      </c>
      <c r="D4" s="559">
        <v>438</v>
      </c>
      <c r="E4" s="559">
        <v>447</v>
      </c>
      <c r="F4" s="559">
        <v>515</v>
      </c>
      <c r="G4" s="559">
        <v>476</v>
      </c>
      <c r="H4" s="559">
        <v>630</v>
      </c>
      <c r="I4" s="559">
        <v>526</v>
      </c>
      <c r="J4" s="559">
        <v>512</v>
      </c>
      <c r="K4" s="559">
        <v>608</v>
      </c>
      <c r="L4" s="559">
        <v>694</v>
      </c>
      <c r="M4" s="559">
        <v>568</v>
      </c>
      <c r="N4" s="559">
        <v>508</v>
      </c>
      <c r="O4" s="559">
        <v>690</v>
      </c>
      <c r="P4" s="642">
        <f t="shared" ref="P4:P67" si="0">SUM(D4:O4)</f>
        <v>6612</v>
      </c>
      <c r="Q4" s="130"/>
    </row>
    <row r="5" spans="1:18" ht="15" customHeight="1" outlineLevel="2" x14ac:dyDescent="0.25">
      <c r="A5" s="564" t="s">
        <v>421</v>
      </c>
      <c r="B5" s="663" t="s">
        <v>21</v>
      </c>
      <c r="C5" s="664" t="s">
        <v>235</v>
      </c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5"/>
      <c r="P5" s="642">
        <f t="shared" si="0"/>
        <v>0</v>
      </c>
    </row>
    <row r="6" spans="1:18" ht="15" customHeight="1" outlineLevel="2" x14ac:dyDescent="0.25">
      <c r="A6" s="564" t="s">
        <v>421</v>
      </c>
      <c r="B6" s="558" t="s">
        <v>21</v>
      </c>
      <c r="C6" s="559" t="s">
        <v>236</v>
      </c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642">
        <f t="shared" si="0"/>
        <v>0</v>
      </c>
    </row>
    <row r="7" spans="1:18" ht="15" customHeight="1" outlineLevel="2" x14ac:dyDescent="0.25">
      <c r="A7" s="552" t="s">
        <v>421</v>
      </c>
      <c r="B7" s="554" t="s">
        <v>125</v>
      </c>
      <c r="C7" s="554" t="s">
        <v>235</v>
      </c>
      <c r="D7" s="554">
        <v>55</v>
      </c>
      <c r="E7" s="554">
        <v>55</v>
      </c>
      <c r="F7" s="554">
        <v>120</v>
      </c>
      <c r="G7" s="554">
        <v>60</v>
      </c>
      <c r="H7" s="554">
        <v>50</v>
      </c>
      <c r="I7" s="554">
        <v>600</v>
      </c>
      <c r="J7" s="554">
        <v>50</v>
      </c>
      <c r="K7" s="554">
        <v>90</v>
      </c>
      <c r="L7" s="554">
        <v>50</v>
      </c>
      <c r="M7" s="554">
        <v>100</v>
      </c>
      <c r="N7" s="554">
        <v>60</v>
      </c>
      <c r="O7" s="554">
        <v>600</v>
      </c>
      <c r="P7" s="642">
        <f t="shared" si="0"/>
        <v>1890</v>
      </c>
    </row>
    <row r="8" spans="1:18" ht="15" customHeight="1" outlineLevel="2" x14ac:dyDescent="0.25">
      <c r="A8" s="552" t="s">
        <v>421</v>
      </c>
      <c r="B8" s="555" t="s">
        <v>125</v>
      </c>
      <c r="C8" s="555" t="s">
        <v>236</v>
      </c>
      <c r="D8" s="555">
        <v>20</v>
      </c>
      <c r="E8" s="555">
        <v>20</v>
      </c>
      <c r="F8" s="555">
        <v>60</v>
      </c>
      <c r="G8" s="555">
        <v>15</v>
      </c>
      <c r="H8" s="555">
        <v>20</v>
      </c>
      <c r="I8" s="555">
        <v>200</v>
      </c>
      <c r="J8" s="555">
        <v>15</v>
      </c>
      <c r="K8" s="555">
        <v>40</v>
      </c>
      <c r="L8" s="555">
        <v>15</v>
      </c>
      <c r="M8" s="555">
        <v>36</v>
      </c>
      <c r="N8" s="555">
        <v>20</v>
      </c>
      <c r="O8" s="555">
        <v>200</v>
      </c>
      <c r="P8" s="642">
        <f t="shared" si="0"/>
        <v>661</v>
      </c>
    </row>
    <row r="9" spans="1:18" ht="15" customHeight="1" outlineLevel="2" x14ac:dyDescent="0.25">
      <c r="A9" s="564" t="s">
        <v>421</v>
      </c>
      <c r="B9" s="556" t="s">
        <v>124</v>
      </c>
      <c r="C9" s="557" t="s">
        <v>235</v>
      </c>
      <c r="D9" s="557">
        <v>80</v>
      </c>
      <c r="E9" s="557">
        <v>82</v>
      </c>
      <c r="F9" s="557">
        <v>85</v>
      </c>
      <c r="G9" s="557">
        <v>78</v>
      </c>
      <c r="H9" s="557">
        <v>85</v>
      </c>
      <c r="I9" s="557">
        <v>86</v>
      </c>
      <c r="J9" s="557">
        <v>84</v>
      </c>
      <c r="K9" s="557">
        <v>84</v>
      </c>
      <c r="L9" s="557">
        <v>86</v>
      </c>
      <c r="M9" s="557">
        <v>85</v>
      </c>
      <c r="N9" s="557">
        <v>86</v>
      </c>
      <c r="O9" s="557">
        <v>95</v>
      </c>
      <c r="P9" s="642">
        <f t="shared" si="0"/>
        <v>1016</v>
      </c>
    </row>
    <row r="10" spans="1:18" ht="15" customHeight="1" outlineLevel="2" x14ac:dyDescent="0.25">
      <c r="A10" s="565" t="s">
        <v>421</v>
      </c>
      <c r="B10" s="558" t="s">
        <v>124</v>
      </c>
      <c r="C10" s="559" t="s">
        <v>236</v>
      </c>
      <c r="D10" s="559">
        <v>40</v>
      </c>
      <c r="E10" s="559">
        <v>38</v>
      </c>
      <c r="F10" s="559">
        <v>42</v>
      </c>
      <c r="G10" s="559">
        <v>35</v>
      </c>
      <c r="H10" s="559">
        <v>41</v>
      </c>
      <c r="I10" s="559">
        <v>40</v>
      </c>
      <c r="J10" s="559">
        <v>42</v>
      </c>
      <c r="K10" s="559">
        <v>40</v>
      </c>
      <c r="L10" s="559">
        <v>40</v>
      </c>
      <c r="M10" s="559">
        <v>40</v>
      </c>
      <c r="N10" s="559">
        <v>40</v>
      </c>
      <c r="O10" s="559">
        <v>45</v>
      </c>
      <c r="P10" s="642">
        <f t="shared" si="0"/>
        <v>483</v>
      </c>
    </row>
    <row r="11" spans="1:18" ht="15" customHeight="1" outlineLevel="2" x14ac:dyDescent="0.25">
      <c r="A11" s="564" t="s">
        <v>421</v>
      </c>
      <c r="B11" s="556" t="s">
        <v>123</v>
      </c>
      <c r="C11" s="557" t="s">
        <v>235</v>
      </c>
      <c r="D11" s="557">
        <v>62</v>
      </c>
      <c r="E11" s="557">
        <v>59</v>
      </c>
      <c r="F11" s="557">
        <v>56</v>
      </c>
      <c r="G11" s="557">
        <v>57</v>
      </c>
      <c r="H11" s="557">
        <v>58</v>
      </c>
      <c r="I11" s="557">
        <v>59</v>
      </c>
      <c r="J11" s="557">
        <v>60</v>
      </c>
      <c r="K11" s="557">
        <v>56</v>
      </c>
      <c r="L11" s="557">
        <v>57</v>
      </c>
      <c r="M11" s="557">
        <v>58</v>
      </c>
      <c r="N11" s="557">
        <v>56</v>
      </c>
      <c r="O11" s="557">
        <v>64</v>
      </c>
      <c r="P11" s="642">
        <f t="shared" si="0"/>
        <v>702</v>
      </c>
    </row>
    <row r="12" spans="1:18" ht="15" customHeight="1" outlineLevel="2" x14ac:dyDescent="0.25">
      <c r="A12" s="564" t="s">
        <v>421</v>
      </c>
      <c r="B12" s="558" t="s">
        <v>123</v>
      </c>
      <c r="C12" s="559" t="s">
        <v>236</v>
      </c>
      <c r="D12" s="559">
        <v>48</v>
      </c>
      <c r="E12" s="559">
        <v>46</v>
      </c>
      <c r="F12" s="559">
        <v>47</v>
      </c>
      <c r="G12" s="559">
        <v>45</v>
      </c>
      <c r="H12" s="559">
        <v>44</v>
      </c>
      <c r="I12" s="559">
        <v>48</v>
      </c>
      <c r="J12" s="559">
        <v>49</v>
      </c>
      <c r="K12" s="559">
        <v>46</v>
      </c>
      <c r="L12" s="559">
        <v>44</v>
      </c>
      <c r="M12" s="559">
        <v>47</v>
      </c>
      <c r="N12" s="559">
        <v>50</v>
      </c>
      <c r="O12" s="559">
        <v>53</v>
      </c>
      <c r="P12" s="642">
        <f t="shared" si="0"/>
        <v>567</v>
      </c>
    </row>
    <row r="13" spans="1:18" ht="15" customHeight="1" outlineLevel="2" x14ac:dyDescent="0.25">
      <c r="A13" s="564" t="s">
        <v>421</v>
      </c>
      <c r="B13" s="556" t="s">
        <v>122</v>
      </c>
      <c r="C13" s="557" t="s">
        <v>235</v>
      </c>
      <c r="D13" s="557">
        <v>10</v>
      </c>
      <c r="E13" s="557">
        <v>11</v>
      </c>
      <c r="F13" s="557">
        <v>9</v>
      </c>
      <c r="G13" s="557">
        <v>8</v>
      </c>
      <c r="H13" s="557">
        <v>10</v>
      </c>
      <c r="I13" s="557">
        <v>9</v>
      </c>
      <c r="J13" s="557">
        <v>10</v>
      </c>
      <c r="K13" s="557">
        <v>9</v>
      </c>
      <c r="L13" s="557">
        <v>10</v>
      </c>
      <c r="M13" s="557">
        <v>10</v>
      </c>
      <c r="N13" s="557"/>
      <c r="O13" s="643"/>
      <c r="P13" s="642">
        <f t="shared" si="0"/>
        <v>96</v>
      </c>
    </row>
    <row r="14" spans="1:18" ht="15" customHeight="1" outlineLevel="2" x14ac:dyDescent="0.25">
      <c r="A14" s="564" t="s">
        <v>421</v>
      </c>
      <c r="B14" s="558" t="s">
        <v>122</v>
      </c>
      <c r="C14" s="559" t="s">
        <v>236</v>
      </c>
      <c r="D14" s="559">
        <v>5</v>
      </c>
      <c r="E14" s="559">
        <v>6</v>
      </c>
      <c r="F14" s="559">
        <v>7</v>
      </c>
      <c r="G14" s="559">
        <v>8</v>
      </c>
      <c r="H14" s="559">
        <v>6</v>
      </c>
      <c r="I14" s="559">
        <v>6</v>
      </c>
      <c r="J14" s="559">
        <v>7</v>
      </c>
      <c r="K14" s="559">
        <v>8</v>
      </c>
      <c r="L14" s="559">
        <v>5</v>
      </c>
      <c r="M14" s="559">
        <v>6</v>
      </c>
      <c r="N14" s="559"/>
      <c r="O14" s="405"/>
      <c r="P14" s="642">
        <f t="shared" si="0"/>
        <v>64</v>
      </c>
    </row>
    <row r="15" spans="1:18" ht="15" customHeight="1" outlineLevel="2" x14ac:dyDescent="0.25">
      <c r="A15" s="564" t="s">
        <v>421</v>
      </c>
      <c r="B15" s="663" t="s">
        <v>121</v>
      </c>
      <c r="C15" s="664" t="s">
        <v>235</v>
      </c>
      <c r="D15" s="664">
        <v>212</v>
      </c>
      <c r="E15" s="664">
        <v>72</v>
      </c>
      <c r="F15" s="664">
        <v>240</v>
      </c>
      <c r="G15" s="664">
        <v>292</v>
      </c>
      <c r="H15" s="664">
        <v>267</v>
      </c>
      <c r="I15" s="664">
        <v>138</v>
      </c>
      <c r="J15" s="664">
        <v>120</v>
      </c>
      <c r="K15" s="664">
        <v>406</v>
      </c>
      <c r="L15" s="664">
        <v>426</v>
      </c>
      <c r="M15" s="664">
        <v>562</v>
      </c>
      <c r="N15" s="664">
        <v>555</v>
      </c>
      <c r="O15" s="666"/>
      <c r="P15" s="642">
        <f t="shared" si="0"/>
        <v>3290</v>
      </c>
    </row>
    <row r="16" spans="1:18" ht="15" customHeight="1" outlineLevel="2" thickBot="1" x14ac:dyDescent="0.3">
      <c r="A16" s="573" t="s">
        <v>421</v>
      </c>
      <c r="B16" s="570" t="s">
        <v>121</v>
      </c>
      <c r="C16" s="555" t="s">
        <v>236</v>
      </c>
      <c r="D16" s="555">
        <v>415</v>
      </c>
      <c r="E16" s="555">
        <v>583</v>
      </c>
      <c r="F16" s="555">
        <v>390</v>
      </c>
      <c r="G16" s="555">
        <v>390</v>
      </c>
      <c r="H16" s="555">
        <v>524</v>
      </c>
      <c r="I16" s="555">
        <v>465</v>
      </c>
      <c r="J16" s="555">
        <v>525</v>
      </c>
      <c r="K16" s="555">
        <v>673</v>
      </c>
      <c r="L16" s="555">
        <v>778</v>
      </c>
      <c r="M16" s="555">
        <v>731</v>
      </c>
      <c r="N16" s="555">
        <v>709</v>
      </c>
      <c r="O16" s="644"/>
      <c r="P16" s="642">
        <f t="shared" si="0"/>
        <v>6183</v>
      </c>
    </row>
    <row r="17" spans="1:16" ht="15" customHeight="1" outlineLevel="1" thickBot="1" x14ac:dyDescent="0.3">
      <c r="A17" s="576" t="s">
        <v>537</v>
      </c>
      <c r="B17" s="577"/>
      <c r="C17" s="577"/>
      <c r="D17" s="577">
        <f t="shared" ref="D17:P17" si="1">SUBTOTAL(9,D3:D16)</f>
        <v>1812</v>
      </c>
      <c r="E17" s="577">
        <f t="shared" si="1"/>
        <v>1837</v>
      </c>
      <c r="F17" s="577">
        <f t="shared" si="1"/>
        <v>2047</v>
      </c>
      <c r="G17" s="577">
        <f t="shared" si="1"/>
        <v>1800</v>
      </c>
      <c r="H17" s="577">
        <f t="shared" si="1"/>
        <v>2222</v>
      </c>
      <c r="I17" s="577">
        <f t="shared" si="1"/>
        <v>2681</v>
      </c>
      <c r="J17" s="577">
        <f t="shared" si="1"/>
        <v>1878</v>
      </c>
      <c r="K17" s="577">
        <f t="shared" si="1"/>
        <v>2381</v>
      </c>
      <c r="L17" s="577">
        <f t="shared" si="1"/>
        <v>2606</v>
      </c>
      <c r="M17" s="577">
        <f t="shared" si="1"/>
        <v>2670</v>
      </c>
      <c r="N17" s="577">
        <f t="shared" si="1"/>
        <v>2582</v>
      </c>
      <c r="O17" s="577">
        <f t="shared" si="1"/>
        <v>2252</v>
      </c>
      <c r="P17" s="667">
        <f t="shared" si="1"/>
        <v>26768</v>
      </c>
    </row>
    <row r="18" spans="1:16" ht="15" customHeight="1" outlineLevel="2" x14ac:dyDescent="0.25">
      <c r="A18" s="565" t="s">
        <v>412</v>
      </c>
      <c r="B18" s="575" t="s">
        <v>120</v>
      </c>
      <c r="C18" s="554" t="s">
        <v>235</v>
      </c>
      <c r="D18" s="554"/>
      <c r="E18" s="554"/>
      <c r="F18" s="554"/>
      <c r="G18" s="554"/>
      <c r="H18" s="554"/>
      <c r="I18" s="554"/>
      <c r="J18" s="554"/>
      <c r="K18" s="554"/>
      <c r="L18" s="554"/>
      <c r="M18" s="554"/>
      <c r="N18" s="554"/>
      <c r="O18" s="554"/>
      <c r="P18" s="642">
        <f t="shared" si="0"/>
        <v>0</v>
      </c>
    </row>
    <row r="19" spans="1:16" ht="15" customHeight="1" outlineLevel="2" x14ac:dyDescent="0.25">
      <c r="A19" s="563" t="s">
        <v>412</v>
      </c>
      <c r="B19" s="558" t="s">
        <v>120</v>
      </c>
      <c r="C19" s="559" t="s">
        <v>236</v>
      </c>
      <c r="D19" s="559"/>
      <c r="E19" s="559"/>
      <c r="F19" s="559"/>
      <c r="G19" s="559"/>
      <c r="H19" s="559"/>
      <c r="I19" s="559"/>
      <c r="J19" s="559"/>
      <c r="K19" s="559"/>
      <c r="L19" s="559"/>
      <c r="M19" s="559"/>
      <c r="N19" s="559"/>
      <c r="O19" s="559"/>
      <c r="P19" s="642">
        <f t="shared" si="0"/>
        <v>0</v>
      </c>
    </row>
    <row r="20" spans="1:16" ht="15" customHeight="1" outlineLevel="2" x14ac:dyDescent="0.25">
      <c r="A20" s="564" t="s">
        <v>412</v>
      </c>
      <c r="B20" s="556" t="s">
        <v>119</v>
      </c>
      <c r="C20" s="557" t="s">
        <v>235</v>
      </c>
      <c r="D20" s="557">
        <v>475</v>
      </c>
      <c r="E20" s="557">
        <v>465</v>
      </c>
      <c r="F20" s="557">
        <v>495</v>
      </c>
      <c r="G20" s="557">
        <v>455</v>
      </c>
      <c r="H20" s="557">
        <v>472</v>
      </c>
      <c r="I20" s="557">
        <v>467</v>
      </c>
      <c r="J20" s="557">
        <v>479</v>
      </c>
      <c r="K20" s="557">
        <v>497</v>
      </c>
      <c r="L20" s="557">
        <v>467</v>
      </c>
      <c r="M20" s="557">
        <v>481</v>
      </c>
      <c r="N20" s="557">
        <v>442</v>
      </c>
      <c r="O20" s="557">
        <v>493</v>
      </c>
      <c r="P20" s="642">
        <f t="shared" si="0"/>
        <v>5688</v>
      </c>
    </row>
    <row r="21" spans="1:16" ht="15" customHeight="1" outlineLevel="2" x14ac:dyDescent="0.25">
      <c r="A21" s="564" t="s">
        <v>412</v>
      </c>
      <c r="B21" s="558" t="s">
        <v>119</v>
      </c>
      <c r="C21" s="559" t="s">
        <v>236</v>
      </c>
      <c r="D21" s="559">
        <v>135</v>
      </c>
      <c r="E21" s="559">
        <v>157</v>
      </c>
      <c r="F21" s="559">
        <v>163</v>
      </c>
      <c r="G21" s="559">
        <v>133</v>
      </c>
      <c r="H21" s="559">
        <v>122</v>
      </c>
      <c r="I21" s="559">
        <v>150</v>
      </c>
      <c r="J21" s="559">
        <v>84</v>
      </c>
      <c r="K21" s="559">
        <v>158</v>
      </c>
      <c r="L21" s="559">
        <v>150</v>
      </c>
      <c r="M21" s="559">
        <v>139</v>
      </c>
      <c r="N21" s="559">
        <v>162</v>
      </c>
      <c r="O21" s="559">
        <v>172</v>
      </c>
      <c r="P21" s="642">
        <f t="shared" si="0"/>
        <v>1725</v>
      </c>
    </row>
    <row r="22" spans="1:16" ht="15" customHeight="1" outlineLevel="2" x14ac:dyDescent="0.25">
      <c r="A22" s="564" t="s">
        <v>412</v>
      </c>
      <c r="B22" s="556" t="s">
        <v>118</v>
      </c>
      <c r="C22" s="557" t="s">
        <v>235</v>
      </c>
      <c r="D22" s="557">
        <v>10</v>
      </c>
      <c r="E22" s="557">
        <v>10</v>
      </c>
      <c r="F22" s="557">
        <v>9</v>
      </c>
      <c r="G22" s="557">
        <v>7</v>
      </c>
      <c r="H22" s="557">
        <v>7</v>
      </c>
      <c r="I22" s="557">
        <v>10</v>
      </c>
      <c r="J22" s="557">
        <v>9</v>
      </c>
      <c r="K22" s="557">
        <v>10</v>
      </c>
      <c r="L22" s="557">
        <v>7</v>
      </c>
      <c r="M22" s="557">
        <v>8</v>
      </c>
      <c r="N22" s="557">
        <v>9</v>
      </c>
      <c r="O22" s="557">
        <v>10</v>
      </c>
      <c r="P22" s="642">
        <f t="shared" si="0"/>
        <v>106</v>
      </c>
    </row>
    <row r="23" spans="1:16" ht="15" customHeight="1" outlineLevel="2" x14ac:dyDescent="0.25">
      <c r="A23" s="564" t="s">
        <v>412</v>
      </c>
      <c r="B23" s="558" t="s">
        <v>118</v>
      </c>
      <c r="C23" s="559" t="s">
        <v>236</v>
      </c>
      <c r="D23" s="559">
        <v>4</v>
      </c>
      <c r="E23" s="559">
        <v>6</v>
      </c>
      <c r="F23" s="559">
        <v>6</v>
      </c>
      <c r="G23" s="559">
        <v>5</v>
      </c>
      <c r="H23" s="559">
        <v>7</v>
      </c>
      <c r="I23" s="559">
        <v>4</v>
      </c>
      <c r="J23" s="559">
        <v>7</v>
      </c>
      <c r="K23" s="559">
        <v>9</v>
      </c>
      <c r="L23" s="559">
        <v>6</v>
      </c>
      <c r="M23" s="559">
        <v>7</v>
      </c>
      <c r="N23" s="559">
        <v>6</v>
      </c>
      <c r="O23" s="559">
        <v>8</v>
      </c>
      <c r="P23" s="642">
        <f t="shared" si="0"/>
        <v>75</v>
      </c>
    </row>
    <row r="24" spans="1:16" ht="15" customHeight="1" outlineLevel="2" x14ac:dyDescent="0.25">
      <c r="A24" s="564" t="s">
        <v>412</v>
      </c>
      <c r="B24" s="556" t="s">
        <v>117</v>
      </c>
      <c r="C24" s="557" t="s">
        <v>235</v>
      </c>
      <c r="D24" s="557">
        <v>8</v>
      </c>
      <c r="E24" s="557">
        <v>5</v>
      </c>
      <c r="F24" s="557">
        <v>5</v>
      </c>
      <c r="G24" s="557">
        <v>5</v>
      </c>
      <c r="H24" s="557">
        <v>6</v>
      </c>
      <c r="I24" s="557">
        <v>6</v>
      </c>
      <c r="J24" s="557">
        <v>6</v>
      </c>
      <c r="K24" s="557">
        <v>6</v>
      </c>
      <c r="L24" s="557">
        <v>6</v>
      </c>
      <c r="M24" s="557">
        <v>7</v>
      </c>
      <c r="N24" s="557">
        <v>5</v>
      </c>
      <c r="O24" s="557">
        <v>6</v>
      </c>
      <c r="P24" s="642">
        <f t="shared" si="0"/>
        <v>71</v>
      </c>
    </row>
    <row r="25" spans="1:16" ht="15" customHeight="1" outlineLevel="2" x14ac:dyDescent="0.25">
      <c r="A25" s="564" t="s">
        <v>412</v>
      </c>
      <c r="B25" s="558" t="s">
        <v>117</v>
      </c>
      <c r="C25" s="559" t="s">
        <v>236</v>
      </c>
      <c r="D25" s="559">
        <v>3</v>
      </c>
      <c r="E25" s="559">
        <v>2</v>
      </c>
      <c r="F25" s="559">
        <v>2</v>
      </c>
      <c r="G25" s="559">
        <v>2</v>
      </c>
      <c r="H25" s="559">
        <v>3</v>
      </c>
      <c r="I25" s="559">
        <v>6</v>
      </c>
      <c r="J25" s="559">
        <v>2</v>
      </c>
      <c r="K25" s="559">
        <v>3</v>
      </c>
      <c r="L25" s="559">
        <v>3</v>
      </c>
      <c r="M25" s="559">
        <v>3</v>
      </c>
      <c r="N25" s="559">
        <v>3</v>
      </c>
      <c r="O25" s="559">
        <v>4</v>
      </c>
      <c r="P25" s="642">
        <f t="shared" si="0"/>
        <v>36</v>
      </c>
    </row>
    <row r="26" spans="1:16" ht="15" customHeight="1" outlineLevel="2" x14ac:dyDescent="0.25">
      <c r="A26" s="564" t="s">
        <v>412</v>
      </c>
      <c r="B26" s="556" t="s">
        <v>116</v>
      </c>
      <c r="C26" s="557" t="s">
        <v>235</v>
      </c>
      <c r="D26" s="557">
        <v>2</v>
      </c>
      <c r="E26" s="557">
        <v>4</v>
      </c>
      <c r="F26" s="557">
        <v>3</v>
      </c>
      <c r="G26" s="557">
        <v>2</v>
      </c>
      <c r="H26" s="557">
        <v>3</v>
      </c>
      <c r="I26" s="557">
        <v>3</v>
      </c>
      <c r="J26" s="557">
        <v>3</v>
      </c>
      <c r="K26" s="557">
        <v>2</v>
      </c>
      <c r="L26" s="557">
        <v>3</v>
      </c>
      <c r="M26" s="557">
        <v>3</v>
      </c>
      <c r="N26" s="557">
        <v>3</v>
      </c>
      <c r="O26" s="557">
        <v>4</v>
      </c>
      <c r="P26" s="642">
        <f t="shared" si="0"/>
        <v>35</v>
      </c>
    </row>
    <row r="27" spans="1:16" ht="15" customHeight="1" outlineLevel="2" x14ac:dyDescent="0.25">
      <c r="A27" s="564" t="s">
        <v>412</v>
      </c>
      <c r="B27" s="558" t="s">
        <v>116</v>
      </c>
      <c r="C27" s="559" t="s">
        <v>236</v>
      </c>
      <c r="D27" s="559">
        <v>2</v>
      </c>
      <c r="E27" s="559"/>
      <c r="F27" s="559">
        <v>2</v>
      </c>
      <c r="G27" s="559">
        <v>2</v>
      </c>
      <c r="H27" s="559">
        <v>1</v>
      </c>
      <c r="I27" s="559">
        <v>2</v>
      </c>
      <c r="J27" s="559">
        <v>1</v>
      </c>
      <c r="K27" s="559">
        <v>2</v>
      </c>
      <c r="L27" s="559">
        <v>2</v>
      </c>
      <c r="M27" s="559">
        <v>1</v>
      </c>
      <c r="N27" s="559">
        <v>1</v>
      </c>
      <c r="O27" s="559">
        <v>2</v>
      </c>
      <c r="P27" s="642">
        <f t="shared" si="0"/>
        <v>18</v>
      </c>
    </row>
    <row r="28" spans="1:16" ht="15" customHeight="1" outlineLevel="2" x14ac:dyDescent="0.25">
      <c r="A28" s="564" t="s">
        <v>412</v>
      </c>
      <c r="B28" s="556" t="s">
        <v>115</v>
      </c>
      <c r="C28" s="557" t="s">
        <v>235</v>
      </c>
      <c r="D28" s="557">
        <v>18</v>
      </c>
      <c r="E28" s="557">
        <v>14</v>
      </c>
      <c r="F28" s="557">
        <v>13</v>
      </c>
      <c r="G28" s="557">
        <v>13</v>
      </c>
      <c r="H28" s="557">
        <v>16</v>
      </c>
      <c r="I28" s="557">
        <v>15</v>
      </c>
      <c r="J28" s="557">
        <v>16</v>
      </c>
      <c r="K28" s="557">
        <v>16</v>
      </c>
      <c r="L28" s="557">
        <v>15</v>
      </c>
      <c r="M28" s="557">
        <v>16</v>
      </c>
      <c r="N28" s="557">
        <v>18</v>
      </c>
      <c r="O28" s="557">
        <v>21</v>
      </c>
      <c r="P28" s="642">
        <f t="shared" si="0"/>
        <v>191</v>
      </c>
    </row>
    <row r="29" spans="1:16" ht="15" customHeight="1" outlineLevel="2" x14ac:dyDescent="0.25">
      <c r="A29" s="564" t="s">
        <v>412</v>
      </c>
      <c r="B29" s="558" t="s">
        <v>115</v>
      </c>
      <c r="C29" s="559" t="s">
        <v>236</v>
      </c>
      <c r="D29" s="559">
        <v>17</v>
      </c>
      <c r="E29" s="559">
        <v>16</v>
      </c>
      <c r="F29" s="559">
        <v>16</v>
      </c>
      <c r="G29" s="559">
        <v>16</v>
      </c>
      <c r="H29" s="559">
        <v>16</v>
      </c>
      <c r="I29" s="559">
        <v>17</v>
      </c>
      <c r="J29" s="559">
        <v>18</v>
      </c>
      <c r="K29" s="559">
        <v>18</v>
      </c>
      <c r="L29" s="559">
        <v>16</v>
      </c>
      <c r="M29" s="559">
        <v>16</v>
      </c>
      <c r="N29" s="559">
        <v>17</v>
      </c>
      <c r="O29" s="559">
        <v>23</v>
      </c>
      <c r="P29" s="642">
        <f t="shared" si="0"/>
        <v>206</v>
      </c>
    </row>
    <row r="30" spans="1:16" ht="15" customHeight="1" outlineLevel="2" x14ac:dyDescent="0.25">
      <c r="A30" s="564" t="s">
        <v>412</v>
      </c>
      <c r="B30" s="556" t="s">
        <v>114</v>
      </c>
      <c r="C30" s="557" t="s">
        <v>235</v>
      </c>
      <c r="D30" s="557">
        <v>25</v>
      </c>
      <c r="E30" s="557">
        <v>17</v>
      </c>
      <c r="F30" s="557">
        <v>18</v>
      </c>
      <c r="G30" s="557">
        <v>18</v>
      </c>
      <c r="H30" s="557">
        <v>15</v>
      </c>
      <c r="I30" s="557">
        <v>15</v>
      </c>
      <c r="J30" s="557">
        <v>16</v>
      </c>
      <c r="K30" s="557">
        <v>16</v>
      </c>
      <c r="L30" s="557">
        <v>23</v>
      </c>
      <c r="M30" s="557">
        <v>23</v>
      </c>
      <c r="N30" s="557">
        <v>24</v>
      </c>
      <c r="O30" s="557">
        <v>24</v>
      </c>
      <c r="P30" s="642">
        <f t="shared" si="0"/>
        <v>234</v>
      </c>
    </row>
    <row r="31" spans="1:16" ht="15" customHeight="1" outlineLevel="2" x14ac:dyDescent="0.25">
      <c r="A31" s="564" t="s">
        <v>412</v>
      </c>
      <c r="B31" s="558" t="s">
        <v>114</v>
      </c>
      <c r="C31" s="559" t="s">
        <v>236</v>
      </c>
      <c r="D31" s="559">
        <v>3</v>
      </c>
      <c r="E31" s="559">
        <v>2</v>
      </c>
      <c r="F31" s="559">
        <v>1</v>
      </c>
      <c r="G31" s="559">
        <v>1</v>
      </c>
      <c r="H31" s="559">
        <v>1</v>
      </c>
      <c r="I31" s="559">
        <v>1</v>
      </c>
      <c r="J31" s="559">
        <v>1</v>
      </c>
      <c r="K31" s="559">
        <v>3</v>
      </c>
      <c r="L31" s="559">
        <v>2</v>
      </c>
      <c r="M31" s="559">
        <v>2</v>
      </c>
      <c r="N31" s="559">
        <v>3</v>
      </c>
      <c r="O31" s="559">
        <v>3</v>
      </c>
      <c r="P31" s="642">
        <f t="shared" si="0"/>
        <v>23</v>
      </c>
    </row>
    <row r="32" spans="1:16" ht="15" customHeight="1" outlineLevel="2" x14ac:dyDescent="0.25">
      <c r="A32" s="564" t="s">
        <v>412</v>
      </c>
      <c r="B32" s="663" t="s">
        <v>113</v>
      </c>
      <c r="C32" s="664" t="s">
        <v>235</v>
      </c>
      <c r="D32" s="664">
        <v>524</v>
      </c>
      <c r="E32" s="664">
        <v>343</v>
      </c>
      <c r="F32" s="664">
        <v>363</v>
      </c>
      <c r="G32" s="664">
        <v>339</v>
      </c>
      <c r="H32" s="664">
        <v>258</v>
      </c>
      <c r="I32" s="664">
        <v>335</v>
      </c>
      <c r="J32" s="664">
        <v>270</v>
      </c>
      <c r="K32" s="664">
        <v>269</v>
      </c>
      <c r="L32" s="664">
        <v>191</v>
      </c>
      <c r="M32" s="664">
        <v>246</v>
      </c>
      <c r="N32" s="664">
        <v>300</v>
      </c>
      <c r="O32" s="665">
        <v>450</v>
      </c>
      <c r="P32" s="642">
        <f t="shared" si="0"/>
        <v>3888</v>
      </c>
    </row>
    <row r="33" spans="1:16" ht="15" customHeight="1" outlineLevel="2" thickBot="1" x14ac:dyDescent="0.3">
      <c r="A33" s="573" t="s">
        <v>412</v>
      </c>
      <c r="B33" s="570" t="s">
        <v>113</v>
      </c>
      <c r="C33" s="555" t="s">
        <v>236</v>
      </c>
      <c r="D33" s="555">
        <v>25</v>
      </c>
      <c r="E33" s="555">
        <v>12</v>
      </c>
      <c r="F33" s="555">
        <v>29</v>
      </c>
      <c r="G33" s="555">
        <v>32</v>
      </c>
      <c r="H33" s="555">
        <v>30</v>
      </c>
      <c r="I33" s="555">
        <v>45</v>
      </c>
      <c r="J33" s="555">
        <v>61</v>
      </c>
      <c r="K33" s="555">
        <v>36</v>
      </c>
      <c r="L33" s="555">
        <v>24</v>
      </c>
      <c r="M33" s="555">
        <v>21</v>
      </c>
      <c r="N33" s="555">
        <v>25</v>
      </c>
      <c r="O33" s="555">
        <v>25</v>
      </c>
      <c r="P33" s="642">
        <f t="shared" si="0"/>
        <v>365</v>
      </c>
    </row>
    <row r="34" spans="1:16" ht="15" customHeight="1" outlineLevel="1" thickBot="1" x14ac:dyDescent="0.3">
      <c r="A34" s="576" t="s">
        <v>538</v>
      </c>
      <c r="B34" s="577"/>
      <c r="C34" s="577"/>
      <c r="D34" s="577">
        <f t="shared" ref="D34:P34" si="2">SUBTOTAL(9,D18:D33)</f>
        <v>1251</v>
      </c>
      <c r="E34" s="577">
        <f t="shared" si="2"/>
        <v>1053</v>
      </c>
      <c r="F34" s="577">
        <f t="shared" si="2"/>
        <v>1125</v>
      </c>
      <c r="G34" s="577">
        <f t="shared" si="2"/>
        <v>1030</v>
      </c>
      <c r="H34" s="577">
        <f t="shared" si="2"/>
        <v>957</v>
      </c>
      <c r="I34" s="577">
        <f t="shared" si="2"/>
        <v>1076</v>
      </c>
      <c r="J34" s="577">
        <f t="shared" si="2"/>
        <v>973</v>
      </c>
      <c r="K34" s="577">
        <f t="shared" si="2"/>
        <v>1045</v>
      </c>
      <c r="L34" s="577">
        <f t="shared" si="2"/>
        <v>915</v>
      </c>
      <c r="M34" s="577">
        <f t="shared" si="2"/>
        <v>973</v>
      </c>
      <c r="N34" s="577">
        <f t="shared" si="2"/>
        <v>1018</v>
      </c>
      <c r="O34" s="577">
        <f t="shared" si="2"/>
        <v>1245</v>
      </c>
      <c r="P34" s="667">
        <f t="shared" si="2"/>
        <v>12661</v>
      </c>
    </row>
    <row r="35" spans="1:16" ht="15" customHeight="1" outlineLevel="2" x14ac:dyDescent="0.25">
      <c r="A35" s="565" t="s">
        <v>419</v>
      </c>
      <c r="B35" s="575" t="s">
        <v>112</v>
      </c>
      <c r="C35" s="554" t="s">
        <v>235</v>
      </c>
      <c r="D35" s="554"/>
      <c r="E35" s="554"/>
      <c r="F35" s="554"/>
      <c r="G35" s="554"/>
      <c r="H35" s="554"/>
      <c r="I35" s="554"/>
      <c r="J35" s="554"/>
      <c r="K35" s="554"/>
      <c r="L35" s="554"/>
      <c r="M35" s="554"/>
      <c r="N35" s="554"/>
      <c r="O35" s="554"/>
      <c r="P35" s="642">
        <f t="shared" si="0"/>
        <v>0</v>
      </c>
    </row>
    <row r="36" spans="1:16" ht="15" customHeight="1" outlineLevel="2" x14ac:dyDescent="0.25">
      <c r="A36" s="564" t="s">
        <v>419</v>
      </c>
      <c r="B36" s="558" t="s">
        <v>112</v>
      </c>
      <c r="C36" s="559" t="s">
        <v>236</v>
      </c>
      <c r="D36" s="559"/>
      <c r="E36" s="559"/>
      <c r="F36" s="559"/>
      <c r="G36" s="559"/>
      <c r="H36" s="559"/>
      <c r="I36" s="559"/>
      <c r="J36" s="559"/>
      <c r="K36" s="559"/>
      <c r="L36" s="559"/>
      <c r="M36" s="559"/>
      <c r="N36" s="559"/>
      <c r="O36" s="559"/>
      <c r="P36" s="642">
        <f t="shared" si="0"/>
        <v>0</v>
      </c>
    </row>
    <row r="37" spans="1:16" ht="15" customHeight="1" outlineLevel="2" x14ac:dyDescent="0.25">
      <c r="A37" s="564" t="s">
        <v>419</v>
      </c>
      <c r="B37" s="556" t="s">
        <v>111</v>
      </c>
      <c r="C37" s="557" t="s">
        <v>235</v>
      </c>
      <c r="D37" s="557">
        <v>68</v>
      </c>
      <c r="E37" s="557">
        <v>65</v>
      </c>
      <c r="F37" s="557">
        <v>66</v>
      </c>
      <c r="G37" s="557">
        <v>68</v>
      </c>
      <c r="H37" s="557">
        <v>67</v>
      </c>
      <c r="I37" s="557">
        <v>69</v>
      </c>
      <c r="J37" s="557">
        <v>74</v>
      </c>
      <c r="K37" s="557">
        <v>72</v>
      </c>
      <c r="L37" s="557">
        <v>68</v>
      </c>
      <c r="M37" s="557">
        <v>65</v>
      </c>
      <c r="N37" s="557">
        <v>67</v>
      </c>
      <c r="O37" s="557">
        <v>76</v>
      </c>
      <c r="P37" s="642">
        <f t="shared" si="0"/>
        <v>825</v>
      </c>
    </row>
    <row r="38" spans="1:16" ht="15" customHeight="1" outlineLevel="2" x14ac:dyDescent="0.25">
      <c r="A38" s="564" t="s">
        <v>419</v>
      </c>
      <c r="B38" s="558" t="s">
        <v>111</v>
      </c>
      <c r="C38" s="559" t="s">
        <v>236</v>
      </c>
      <c r="D38" s="559">
        <v>74</v>
      </c>
      <c r="E38" s="559">
        <v>72</v>
      </c>
      <c r="F38" s="559">
        <v>71</v>
      </c>
      <c r="G38" s="559">
        <v>74</v>
      </c>
      <c r="H38" s="559">
        <v>72</v>
      </c>
      <c r="I38" s="559">
        <v>84</v>
      </c>
      <c r="J38" s="559">
        <v>82</v>
      </c>
      <c r="K38" s="559">
        <v>75</v>
      </c>
      <c r="L38" s="559">
        <v>73</v>
      </c>
      <c r="M38" s="559">
        <v>73</v>
      </c>
      <c r="N38" s="559">
        <v>74</v>
      </c>
      <c r="O38" s="559">
        <v>86</v>
      </c>
      <c r="P38" s="642">
        <f t="shared" si="0"/>
        <v>910</v>
      </c>
    </row>
    <row r="39" spans="1:16" ht="15" customHeight="1" outlineLevel="2" x14ac:dyDescent="0.25">
      <c r="A39" s="564" t="s">
        <v>419</v>
      </c>
      <c r="B39" s="663" t="s">
        <v>110</v>
      </c>
      <c r="C39" s="664" t="s">
        <v>235</v>
      </c>
      <c r="D39" s="664">
        <v>189</v>
      </c>
      <c r="E39" s="664">
        <v>129</v>
      </c>
      <c r="F39" s="664">
        <v>119</v>
      </c>
      <c r="G39" s="664">
        <v>141</v>
      </c>
      <c r="H39" s="664">
        <v>144</v>
      </c>
      <c r="I39" s="664">
        <v>130</v>
      </c>
      <c r="J39" s="664">
        <v>129</v>
      </c>
      <c r="K39" s="664">
        <v>119</v>
      </c>
      <c r="L39" s="664">
        <v>129</v>
      </c>
      <c r="M39" s="664">
        <v>155</v>
      </c>
      <c r="N39" s="664">
        <v>148</v>
      </c>
      <c r="O39" s="665">
        <v>137</v>
      </c>
      <c r="P39" s="642">
        <f t="shared" si="0"/>
        <v>1669</v>
      </c>
    </row>
    <row r="40" spans="1:16" ht="15" customHeight="1" outlineLevel="2" thickBot="1" x14ac:dyDescent="0.3">
      <c r="A40" s="573" t="s">
        <v>419</v>
      </c>
      <c r="B40" s="570" t="s">
        <v>110</v>
      </c>
      <c r="C40" s="555" t="s">
        <v>236</v>
      </c>
      <c r="D40" s="555">
        <v>148</v>
      </c>
      <c r="E40" s="555">
        <v>124</v>
      </c>
      <c r="F40" s="555">
        <v>131</v>
      </c>
      <c r="G40" s="555">
        <v>123</v>
      </c>
      <c r="H40" s="555">
        <v>121</v>
      </c>
      <c r="I40" s="555">
        <v>124</v>
      </c>
      <c r="J40" s="555">
        <v>131</v>
      </c>
      <c r="K40" s="555">
        <v>131</v>
      </c>
      <c r="L40" s="555">
        <v>130</v>
      </c>
      <c r="M40" s="555">
        <v>135</v>
      </c>
      <c r="N40" s="555">
        <v>130</v>
      </c>
      <c r="O40" s="555">
        <v>130</v>
      </c>
      <c r="P40" s="642">
        <f t="shared" si="0"/>
        <v>1558</v>
      </c>
    </row>
    <row r="41" spans="1:16" ht="15" customHeight="1" outlineLevel="1" thickBot="1" x14ac:dyDescent="0.3">
      <c r="A41" s="576" t="s">
        <v>539</v>
      </c>
      <c r="B41" s="577"/>
      <c r="C41" s="577"/>
      <c r="D41" s="577">
        <f t="shared" ref="D41:P41" si="3">SUBTOTAL(9,D35:D40)</f>
        <v>479</v>
      </c>
      <c r="E41" s="577">
        <f t="shared" si="3"/>
        <v>390</v>
      </c>
      <c r="F41" s="577">
        <f t="shared" si="3"/>
        <v>387</v>
      </c>
      <c r="G41" s="577">
        <f t="shared" si="3"/>
        <v>406</v>
      </c>
      <c r="H41" s="577">
        <f t="shared" si="3"/>
        <v>404</v>
      </c>
      <c r="I41" s="577">
        <f t="shared" si="3"/>
        <v>407</v>
      </c>
      <c r="J41" s="577">
        <f t="shared" si="3"/>
        <v>416</v>
      </c>
      <c r="K41" s="577">
        <f t="shared" si="3"/>
        <v>397</v>
      </c>
      <c r="L41" s="577">
        <f t="shared" si="3"/>
        <v>400</v>
      </c>
      <c r="M41" s="577">
        <f t="shared" si="3"/>
        <v>428</v>
      </c>
      <c r="N41" s="577">
        <f t="shared" si="3"/>
        <v>419</v>
      </c>
      <c r="O41" s="577">
        <f t="shared" si="3"/>
        <v>429</v>
      </c>
      <c r="P41" s="667">
        <f t="shared" si="3"/>
        <v>4962</v>
      </c>
    </row>
    <row r="42" spans="1:16" ht="15" customHeight="1" outlineLevel="2" x14ac:dyDescent="0.25">
      <c r="A42" s="565" t="s">
        <v>413</v>
      </c>
      <c r="B42" s="575" t="s">
        <v>109</v>
      </c>
      <c r="C42" s="554" t="s">
        <v>235</v>
      </c>
      <c r="D42" s="554">
        <v>23</v>
      </c>
      <c r="E42" s="554">
        <v>20</v>
      </c>
      <c r="F42" s="554">
        <v>18</v>
      </c>
      <c r="G42" s="554">
        <v>19</v>
      </c>
      <c r="H42" s="554">
        <v>21</v>
      </c>
      <c r="I42" s="554">
        <v>22</v>
      </c>
      <c r="J42" s="554">
        <v>19</v>
      </c>
      <c r="K42" s="554">
        <v>21</v>
      </c>
      <c r="L42" s="554">
        <v>20</v>
      </c>
      <c r="M42" s="554">
        <v>19</v>
      </c>
      <c r="N42" s="554">
        <v>19</v>
      </c>
      <c r="O42" s="554">
        <v>19</v>
      </c>
      <c r="P42" s="642">
        <f t="shared" si="0"/>
        <v>240</v>
      </c>
    </row>
    <row r="43" spans="1:16" ht="15" customHeight="1" outlineLevel="2" x14ac:dyDescent="0.25">
      <c r="A43" s="564" t="s">
        <v>413</v>
      </c>
      <c r="B43" s="558" t="s">
        <v>109</v>
      </c>
      <c r="C43" s="559" t="s">
        <v>236</v>
      </c>
      <c r="D43" s="559">
        <v>5</v>
      </c>
      <c r="E43" s="559">
        <v>5</v>
      </c>
      <c r="F43" s="559">
        <v>4</v>
      </c>
      <c r="G43" s="559">
        <v>6</v>
      </c>
      <c r="H43" s="559">
        <v>5</v>
      </c>
      <c r="I43" s="559">
        <v>7</v>
      </c>
      <c r="J43" s="559">
        <v>5</v>
      </c>
      <c r="K43" s="559">
        <v>4</v>
      </c>
      <c r="L43" s="559">
        <v>3</v>
      </c>
      <c r="M43" s="559">
        <v>2</v>
      </c>
      <c r="N43" s="559">
        <v>6</v>
      </c>
      <c r="O43" s="559">
        <v>6</v>
      </c>
      <c r="P43" s="642">
        <f t="shared" si="0"/>
        <v>58</v>
      </c>
    </row>
    <row r="44" spans="1:16" ht="15" customHeight="1" outlineLevel="2" x14ac:dyDescent="0.25">
      <c r="A44" s="564" t="s">
        <v>413</v>
      </c>
      <c r="B44" s="556" t="s">
        <v>108</v>
      </c>
      <c r="C44" s="557" t="s">
        <v>235</v>
      </c>
      <c r="D44" s="557">
        <v>30</v>
      </c>
      <c r="E44" s="557">
        <v>30</v>
      </c>
      <c r="F44" s="557">
        <v>30</v>
      </c>
      <c r="G44" s="557">
        <v>30</v>
      </c>
      <c r="H44" s="557">
        <v>30</v>
      </c>
      <c r="I44" s="557">
        <v>30</v>
      </c>
      <c r="J44" s="557">
        <v>30</v>
      </c>
      <c r="K44" s="557">
        <v>30</v>
      </c>
      <c r="L44" s="557">
        <v>30</v>
      </c>
      <c r="M44" s="557">
        <v>30</v>
      </c>
      <c r="N44" s="557">
        <v>30</v>
      </c>
      <c r="O44" s="557">
        <v>30</v>
      </c>
      <c r="P44" s="642">
        <f t="shared" si="0"/>
        <v>360</v>
      </c>
    </row>
    <row r="45" spans="1:16" ht="15" customHeight="1" outlineLevel="2" x14ac:dyDescent="0.25">
      <c r="A45" s="564" t="s">
        <v>413</v>
      </c>
      <c r="B45" s="558" t="s">
        <v>108</v>
      </c>
      <c r="C45" s="559" t="s">
        <v>236</v>
      </c>
      <c r="D45" s="559">
        <v>70</v>
      </c>
      <c r="E45" s="559">
        <v>70</v>
      </c>
      <c r="F45" s="559">
        <v>70</v>
      </c>
      <c r="G45" s="559">
        <v>70</v>
      </c>
      <c r="H45" s="559">
        <v>70</v>
      </c>
      <c r="I45" s="559">
        <v>70</v>
      </c>
      <c r="J45" s="559">
        <v>70</v>
      </c>
      <c r="K45" s="559">
        <v>70</v>
      </c>
      <c r="L45" s="559">
        <v>70</v>
      </c>
      <c r="M45" s="559">
        <v>70</v>
      </c>
      <c r="N45" s="559">
        <v>70</v>
      </c>
      <c r="O45" s="559">
        <v>70</v>
      </c>
      <c r="P45" s="642">
        <f t="shared" si="0"/>
        <v>840</v>
      </c>
    </row>
    <row r="46" spans="1:16" ht="15" customHeight="1" outlineLevel="2" x14ac:dyDescent="0.25">
      <c r="A46" s="564" t="s">
        <v>413</v>
      </c>
      <c r="B46" s="556" t="s">
        <v>107</v>
      </c>
      <c r="C46" s="557" t="s">
        <v>235</v>
      </c>
      <c r="D46" s="557">
        <v>120</v>
      </c>
      <c r="E46" s="557">
        <v>100</v>
      </c>
      <c r="F46" s="557">
        <v>150</v>
      </c>
      <c r="G46" s="557">
        <v>170</v>
      </c>
      <c r="H46" s="557">
        <v>172</v>
      </c>
      <c r="I46" s="557">
        <v>185</v>
      </c>
      <c r="J46" s="557">
        <v>165</v>
      </c>
      <c r="K46" s="557">
        <v>169</v>
      </c>
      <c r="L46" s="557">
        <v>162</v>
      </c>
      <c r="M46" s="557">
        <v>130</v>
      </c>
      <c r="N46" s="557">
        <v>140</v>
      </c>
      <c r="O46" s="557">
        <v>15</v>
      </c>
      <c r="P46" s="642">
        <f t="shared" si="0"/>
        <v>1678</v>
      </c>
    </row>
    <row r="47" spans="1:16" ht="15" customHeight="1" outlineLevel="2" x14ac:dyDescent="0.25">
      <c r="A47" s="564" t="s">
        <v>413</v>
      </c>
      <c r="B47" s="558" t="s">
        <v>107</v>
      </c>
      <c r="C47" s="559" t="s">
        <v>236</v>
      </c>
      <c r="D47" s="559">
        <v>62</v>
      </c>
      <c r="E47" s="559">
        <v>59</v>
      </c>
      <c r="F47" s="559">
        <v>48</v>
      </c>
      <c r="G47" s="559">
        <v>51</v>
      </c>
      <c r="H47" s="559">
        <v>78</v>
      </c>
      <c r="I47" s="559">
        <v>70</v>
      </c>
      <c r="J47" s="559">
        <v>58</v>
      </c>
      <c r="K47" s="559">
        <v>62</v>
      </c>
      <c r="L47" s="559">
        <v>39</v>
      </c>
      <c r="M47" s="559">
        <v>48</v>
      </c>
      <c r="N47" s="559">
        <v>51</v>
      </c>
      <c r="O47" s="559">
        <v>62</v>
      </c>
      <c r="P47" s="642">
        <f t="shared" si="0"/>
        <v>688</v>
      </c>
    </row>
    <row r="48" spans="1:16" ht="15" customHeight="1" outlineLevel="2" x14ac:dyDescent="0.25">
      <c r="A48" s="564" t="s">
        <v>413</v>
      </c>
      <c r="B48" s="556" t="s">
        <v>106</v>
      </c>
      <c r="C48" s="557" t="s">
        <v>235</v>
      </c>
      <c r="D48" s="557">
        <v>80</v>
      </c>
      <c r="E48" s="557">
        <v>80</v>
      </c>
      <c r="F48" s="557">
        <v>70</v>
      </c>
      <c r="G48" s="557">
        <v>50</v>
      </c>
      <c r="H48" s="557">
        <v>75</v>
      </c>
      <c r="I48" s="557">
        <v>70</v>
      </c>
      <c r="J48" s="557">
        <v>80</v>
      </c>
      <c r="K48" s="557">
        <v>60</v>
      </c>
      <c r="L48" s="557">
        <v>70</v>
      </c>
      <c r="M48" s="557">
        <v>70</v>
      </c>
      <c r="N48" s="557">
        <v>80</v>
      </c>
      <c r="O48" s="557">
        <v>70</v>
      </c>
      <c r="P48" s="642">
        <f t="shared" si="0"/>
        <v>855</v>
      </c>
    </row>
    <row r="49" spans="1:16" ht="15" customHeight="1" outlineLevel="2" x14ac:dyDescent="0.25">
      <c r="A49" s="564" t="s">
        <v>413</v>
      </c>
      <c r="B49" s="558" t="s">
        <v>106</v>
      </c>
      <c r="C49" s="559" t="s">
        <v>236</v>
      </c>
      <c r="D49" s="559">
        <v>25</v>
      </c>
      <c r="E49" s="559">
        <v>25</v>
      </c>
      <c r="F49" s="559">
        <v>35</v>
      </c>
      <c r="G49" s="559">
        <v>10</v>
      </c>
      <c r="H49" s="559">
        <v>20</v>
      </c>
      <c r="I49" s="559">
        <v>30</v>
      </c>
      <c r="J49" s="559">
        <v>35</v>
      </c>
      <c r="K49" s="559">
        <v>20</v>
      </c>
      <c r="L49" s="559">
        <v>25</v>
      </c>
      <c r="M49" s="559">
        <v>20</v>
      </c>
      <c r="N49" s="559">
        <v>10</v>
      </c>
      <c r="O49" s="559">
        <v>15</v>
      </c>
      <c r="P49" s="642">
        <f t="shared" si="0"/>
        <v>270</v>
      </c>
    </row>
    <row r="50" spans="1:16" ht="15" customHeight="1" outlineLevel="2" x14ac:dyDescent="0.25">
      <c r="A50" s="564" t="s">
        <v>413</v>
      </c>
      <c r="B50" s="556" t="s">
        <v>105</v>
      </c>
      <c r="C50" s="557" t="s">
        <v>235</v>
      </c>
      <c r="D50" s="557">
        <v>110</v>
      </c>
      <c r="E50" s="557">
        <v>112</v>
      </c>
      <c r="F50" s="557">
        <v>102</v>
      </c>
      <c r="G50" s="557">
        <v>98</v>
      </c>
      <c r="H50" s="557">
        <v>85</v>
      </c>
      <c r="I50" s="557">
        <v>90</v>
      </c>
      <c r="J50" s="557">
        <v>100</v>
      </c>
      <c r="K50" s="557">
        <v>111</v>
      </c>
      <c r="L50" s="557">
        <v>105</v>
      </c>
      <c r="M50" s="557">
        <v>105</v>
      </c>
      <c r="N50" s="557">
        <v>108</v>
      </c>
      <c r="O50" s="557">
        <v>105</v>
      </c>
      <c r="P50" s="642">
        <f t="shared" si="0"/>
        <v>1231</v>
      </c>
    </row>
    <row r="51" spans="1:16" ht="15" customHeight="1" outlineLevel="2" x14ac:dyDescent="0.25">
      <c r="A51" s="564" t="s">
        <v>413</v>
      </c>
      <c r="B51" s="558" t="s">
        <v>105</v>
      </c>
      <c r="C51" s="559" t="s">
        <v>236</v>
      </c>
      <c r="D51" s="559">
        <v>50</v>
      </c>
      <c r="E51" s="559">
        <v>48</v>
      </c>
      <c r="F51" s="559">
        <v>45</v>
      </c>
      <c r="G51" s="559">
        <v>42</v>
      </c>
      <c r="H51" s="559">
        <v>60</v>
      </c>
      <c r="I51" s="559">
        <v>65</v>
      </c>
      <c r="J51" s="559">
        <v>70</v>
      </c>
      <c r="K51" s="559">
        <v>70</v>
      </c>
      <c r="L51" s="559">
        <v>75</v>
      </c>
      <c r="M51" s="559">
        <v>80</v>
      </c>
      <c r="N51" s="559">
        <v>70</v>
      </c>
      <c r="O51" s="559">
        <v>70</v>
      </c>
      <c r="P51" s="642">
        <f t="shared" si="0"/>
        <v>745</v>
      </c>
    </row>
    <row r="52" spans="1:16" ht="15" customHeight="1" outlineLevel="2" x14ac:dyDescent="0.25">
      <c r="A52" s="564" t="s">
        <v>413</v>
      </c>
      <c r="B52" s="556" t="s">
        <v>104</v>
      </c>
      <c r="C52" s="557" t="s">
        <v>235</v>
      </c>
      <c r="D52" s="557">
        <v>19</v>
      </c>
      <c r="E52" s="557">
        <v>17</v>
      </c>
      <c r="F52" s="557">
        <v>17</v>
      </c>
      <c r="G52" s="557">
        <v>16</v>
      </c>
      <c r="H52" s="557">
        <v>17</v>
      </c>
      <c r="I52" s="557">
        <v>17</v>
      </c>
      <c r="J52" s="557">
        <v>17</v>
      </c>
      <c r="K52" s="557">
        <v>20</v>
      </c>
      <c r="L52" s="557">
        <v>17</v>
      </c>
      <c r="M52" s="557">
        <v>17</v>
      </c>
      <c r="N52" s="557">
        <v>17</v>
      </c>
      <c r="O52" s="557">
        <v>21</v>
      </c>
      <c r="P52" s="642">
        <f t="shared" si="0"/>
        <v>212</v>
      </c>
    </row>
    <row r="53" spans="1:16" ht="15" customHeight="1" outlineLevel="2" x14ac:dyDescent="0.25">
      <c r="A53" s="564" t="s">
        <v>413</v>
      </c>
      <c r="B53" s="558" t="s">
        <v>104</v>
      </c>
      <c r="C53" s="559" t="s">
        <v>236</v>
      </c>
      <c r="D53" s="559">
        <v>14</v>
      </c>
      <c r="E53" s="559">
        <v>12</v>
      </c>
      <c r="F53" s="559">
        <v>12</v>
      </c>
      <c r="G53" s="559">
        <v>10</v>
      </c>
      <c r="H53" s="559">
        <v>11</v>
      </c>
      <c r="I53" s="559">
        <v>12</v>
      </c>
      <c r="J53" s="559">
        <v>13</v>
      </c>
      <c r="K53" s="559">
        <v>15</v>
      </c>
      <c r="L53" s="559">
        <v>13</v>
      </c>
      <c r="M53" s="559">
        <v>12</v>
      </c>
      <c r="N53" s="559">
        <v>12</v>
      </c>
      <c r="O53" s="559">
        <v>16</v>
      </c>
      <c r="P53" s="642">
        <f t="shared" si="0"/>
        <v>152</v>
      </c>
    </row>
    <row r="54" spans="1:16" ht="15" customHeight="1" outlineLevel="2" x14ac:dyDescent="0.25">
      <c r="A54" s="564" t="s">
        <v>413</v>
      </c>
      <c r="B54" s="556" t="s">
        <v>103</v>
      </c>
      <c r="C54" s="557" t="s">
        <v>235</v>
      </c>
      <c r="D54" s="557">
        <v>80</v>
      </c>
      <c r="E54" s="557">
        <v>115</v>
      </c>
      <c r="F54" s="557">
        <v>100</v>
      </c>
      <c r="G54" s="557">
        <v>85</v>
      </c>
      <c r="H54" s="557">
        <v>120</v>
      </c>
      <c r="I54" s="557">
        <v>105</v>
      </c>
      <c r="J54" s="557">
        <v>110</v>
      </c>
      <c r="K54" s="557">
        <v>122</v>
      </c>
      <c r="L54" s="557">
        <v>73</v>
      </c>
      <c r="M54" s="557">
        <v>69</v>
      </c>
      <c r="N54" s="557">
        <v>95</v>
      </c>
      <c r="O54" s="557"/>
      <c r="P54" s="642">
        <f t="shared" si="0"/>
        <v>1074</v>
      </c>
    </row>
    <row r="55" spans="1:16" ht="15" customHeight="1" outlineLevel="2" x14ac:dyDescent="0.25">
      <c r="A55" s="564" t="s">
        <v>413</v>
      </c>
      <c r="B55" s="558" t="s">
        <v>103</v>
      </c>
      <c r="C55" s="559" t="s">
        <v>236</v>
      </c>
      <c r="D55" s="559">
        <v>20</v>
      </c>
      <c r="E55" s="559">
        <v>5</v>
      </c>
      <c r="F55" s="559">
        <v>7</v>
      </c>
      <c r="G55" s="559">
        <v>15</v>
      </c>
      <c r="H55" s="559">
        <v>10</v>
      </c>
      <c r="I55" s="559">
        <v>15</v>
      </c>
      <c r="J55" s="559">
        <v>20</v>
      </c>
      <c r="K55" s="559">
        <v>10</v>
      </c>
      <c r="L55" s="559">
        <v>15</v>
      </c>
      <c r="M55" s="559">
        <v>6</v>
      </c>
      <c r="N55" s="559">
        <v>12</v>
      </c>
      <c r="O55" s="559"/>
      <c r="P55" s="642">
        <f t="shared" si="0"/>
        <v>135</v>
      </c>
    </row>
    <row r="56" spans="1:16" ht="15" customHeight="1" outlineLevel="2" x14ac:dyDescent="0.25">
      <c r="A56" s="564" t="s">
        <v>413</v>
      </c>
      <c r="B56" s="556" t="s">
        <v>102</v>
      </c>
      <c r="C56" s="557" t="s">
        <v>235</v>
      </c>
      <c r="D56" s="557">
        <v>60</v>
      </c>
      <c r="E56" s="557">
        <v>71</v>
      </c>
      <c r="F56" s="557">
        <v>70</v>
      </c>
      <c r="G56" s="557">
        <v>52</v>
      </c>
      <c r="H56" s="557">
        <v>62</v>
      </c>
      <c r="I56" s="557">
        <v>47</v>
      </c>
      <c r="J56" s="557">
        <v>56</v>
      </c>
      <c r="K56" s="557">
        <v>35</v>
      </c>
      <c r="L56" s="557">
        <v>51</v>
      </c>
      <c r="M56" s="557">
        <v>39</v>
      </c>
      <c r="N56" s="557">
        <v>43</v>
      </c>
      <c r="O56" s="557">
        <v>57</v>
      </c>
      <c r="P56" s="642">
        <f t="shared" si="0"/>
        <v>643</v>
      </c>
    </row>
    <row r="57" spans="1:16" ht="15" customHeight="1" outlineLevel="2" x14ac:dyDescent="0.25">
      <c r="A57" s="564" t="s">
        <v>413</v>
      </c>
      <c r="B57" s="558" t="s">
        <v>102</v>
      </c>
      <c r="C57" s="559" t="s">
        <v>236</v>
      </c>
      <c r="D57" s="559">
        <v>33</v>
      </c>
      <c r="E57" s="559">
        <v>26</v>
      </c>
      <c r="F57" s="559">
        <v>43</v>
      </c>
      <c r="G57" s="559">
        <v>32</v>
      </c>
      <c r="H57" s="559">
        <v>33</v>
      </c>
      <c r="I57" s="559">
        <v>35</v>
      </c>
      <c r="J57" s="559">
        <v>32</v>
      </c>
      <c r="K57" s="559">
        <v>53</v>
      </c>
      <c r="L57" s="559">
        <v>30</v>
      </c>
      <c r="M57" s="559">
        <v>27</v>
      </c>
      <c r="N57" s="559">
        <v>30</v>
      </c>
      <c r="O57" s="559">
        <v>36</v>
      </c>
      <c r="P57" s="642">
        <f t="shared" si="0"/>
        <v>410</v>
      </c>
    </row>
    <row r="58" spans="1:16" ht="15" customHeight="1" outlineLevel="2" x14ac:dyDescent="0.25">
      <c r="A58" s="564" t="s">
        <v>413</v>
      </c>
      <c r="B58" s="663" t="s">
        <v>20</v>
      </c>
      <c r="C58" s="664" t="s">
        <v>235</v>
      </c>
      <c r="D58" s="664">
        <v>40</v>
      </c>
      <c r="E58" s="664">
        <v>39</v>
      </c>
      <c r="F58" s="664">
        <v>46</v>
      </c>
      <c r="G58" s="664">
        <v>34</v>
      </c>
      <c r="H58" s="664">
        <v>44</v>
      </c>
      <c r="I58" s="664">
        <v>31</v>
      </c>
      <c r="J58" s="664">
        <v>53</v>
      </c>
      <c r="K58" s="664">
        <v>44</v>
      </c>
      <c r="L58" s="664">
        <v>39</v>
      </c>
      <c r="M58" s="664">
        <v>35</v>
      </c>
      <c r="N58" s="664">
        <v>33</v>
      </c>
      <c r="O58" s="665">
        <v>45</v>
      </c>
      <c r="P58" s="642">
        <f t="shared" si="0"/>
        <v>483</v>
      </c>
    </row>
    <row r="59" spans="1:16" ht="15" customHeight="1" outlineLevel="2" x14ac:dyDescent="0.25">
      <c r="A59" s="564" t="s">
        <v>413</v>
      </c>
      <c r="B59" s="558" t="s">
        <v>20</v>
      </c>
      <c r="C59" s="559" t="s">
        <v>236</v>
      </c>
      <c r="D59" s="559">
        <v>10</v>
      </c>
      <c r="E59" s="559">
        <v>7</v>
      </c>
      <c r="F59" s="559">
        <v>3</v>
      </c>
      <c r="G59" s="559">
        <v>10</v>
      </c>
      <c r="H59" s="559">
        <v>12</v>
      </c>
      <c r="I59" s="559">
        <v>2</v>
      </c>
      <c r="J59" s="559">
        <v>10</v>
      </c>
      <c r="K59" s="559">
        <v>5</v>
      </c>
      <c r="L59" s="559">
        <v>4</v>
      </c>
      <c r="M59" s="559">
        <v>6</v>
      </c>
      <c r="N59" s="559">
        <v>10</v>
      </c>
      <c r="O59" s="559">
        <v>7</v>
      </c>
      <c r="P59" s="642">
        <f t="shared" si="0"/>
        <v>86</v>
      </c>
    </row>
    <row r="60" spans="1:16" ht="15" customHeight="1" outlineLevel="2" x14ac:dyDescent="0.25">
      <c r="A60" s="552" t="s">
        <v>413</v>
      </c>
      <c r="B60" s="554" t="s">
        <v>101</v>
      </c>
      <c r="C60" s="554" t="s">
        <v>235</v>
      </c>
      <c r="D60" s="554">
        <v>333</v>
      </c>
      <c r="E60" s="554">
        <v>277</v>
      </c>
      <c r="F60" s="554">
        <v>357</v>
      </c>
      <c r="G60" s="554">
        <v>273</v>
      </c>
      <c r="H60" s="554">
        <v>290</v>
      </c>
      <c r="I60" s="554">
        <v>343</v>
      </c>
      <c r="J60" s="554">
        <v>323</v>
      </c>
      <c r="K60" s="554">
        <v>251</v>
      </c>
      <c r="L60" s="554">
        <v>226</v>
      </c>
      <c r="M60" s="554">
        <v>320</v>
      </c>
      <c r="N60" s="554"/>
      <c r="O60" s="554"/>
      <c r="P60" s="642">
        <f t="shared" si="0"/>
        <v>2993</v>
      </c>
    </row>
    <row r="61" spans="1:16" ht="15" customHeight="1" outlineLevel="2" x14ac:dyDescent="0.25">
      <c r="A61" s="552" t="s">
        <v>413</v>
      </c>
      <c r="B61" s="555" t="s">
        <v>101</v>
      </c>
      <c r="C61" s="555" t="s">
        <v>236</v>
      </c>
      <c r="D61" s="555">
        <v>267</v>
      </c>
      <c r="E61" s="555">
        <v>253</v>
      </c>
      <c r="F61" s="555">
        <v>223</v>
      </c>
      <c r="G61" s="555">
        <v>247</v>
      </c>
      <c r="H61" s="555">
        <v>263</v>
      </c>
      <c r="I61" s="555">
        <v>320</v>
      </c>
      <c r="J61" s="555">
        <v>275</v>
      </c>
      <c r="K61" s="555">
        <v>342</v>
      </c>
      <c r="L61" s="555">
        <v>238</v>
      </c>
      <c r="M61" s="555">
        <v>222</v>
      </c>
      <c r="N61" s="555"/>
      <c r="O61" s="555"/>
      <c r="P61" s="642">
        <f t="shared" si="0"/>
        <v>2650</v>
      </c>
    </row>
    <row r="62" spans="1:16" ht="15" customHeight="1" outlineLevel="2" x14ac:dyDescent="0.25">
      <c r="A62" s="564" t="s">
        <v>413</v>
      </c>
      <c r="B62" s="556" t="s">
        <v>100</v>
      </c>
      <c r="C62" s="557" t="s">
        <v>235</v>
      </c>
      <c r="D62" s="557">
        <v>140</v>
      </c>
      <c r="E62" s="557">
        <v>140</v>
      </c>
      <c r="F62" s="557">
        <v>140</v>
      </c>
      <c r="G62" s="557">
        <v>140</v>
      </c>
      <c r="H62" s="557">
        <v>140</v>
      </c>
      <c r="I62" s="557">
        <v>140</v>
      </c>
      <c r="J62" s="557">
        <v>140</v>
      </c>
      <c r="K62" s="557">
        <v>140</v>
      </c>
      <c r="L62" s="557">
        <v>150</v>
      </c>
      <c r="M62" s="557">
        <v>150</v>
      </c>
      <c r="N62" s="557">
        <v>150</v>
      </c>
      <c r="O62" s="557">
        <v>150</v>
      </c>
      <c r="P62" s="642">
        <f t="shared" si="0"/>
        <v>1720</v>
      </c>
    </row>
    <row r="63" spans="1:16" ht="15" customHeight="1" outlineLevel="2" x14ac:dyDescent="0.25">
      <c r="A63" s="564" t="s">
        <v>413</v>
      </c>
      <c r="B63" s="558" t="s">
        <v>100</v>
      </c>
      <c r="C63" s="559" t="s">
        <v>236</v>
      </c>
      <c r="D63" s="559">
        <v>60</v>
      </c>
      <c r="E63" s="559">
        <v>60</v>
      </c>
      <c r="F63" s="559">
        <v>60</v>
      </c>
      <c r="G63" s="559">
        <v>60</v>
      </c>
      <c r="H63" s="559">
        <v>60</v>
      </c>
      <c r="I63" s="559">
        <v>60</v>
      </c>
      <c r="J63" s="559">
        <v>60</v>
      </c>
      <c r="K63" s="559">
        <v>60</v>
      </c>
      <c r="L63" s="559">
        <v>65</v>
      </c>
      <c r="M63" s="559">
        <v>65</v>
      </c>
      <c r="N63" s="559">
        <v>65</v>
      </c>
      <c r="O63" s="559">
        <v>65</v>
      </c>
      <c r="P63" s="642">
        <f t="shared" si="0"/>
        <v>740</v>
      </c>
    </row>
    <row r="64" spans="1:16" ht="15" customHeight="1" outlineLevel="2" x14ac:dyDescent="0.25">
      <c r="A64" s="564" t="s">
        <v>413</v>
      </c>
      <c r="B64" s="663" t="s">
        <v>99</v>
      </c>
      <c r="C64" s="664" t="s">
        <v>235</v>
      </c>
      <c r="D64" s="664">
        <v>42</v>
      </c>
      <c r="E64" s="664">
        <v>31</v>
      </c>
      <c r="F64" s="664">
        <v>30</v>
      </c>
      <c r="G64" s="664">
        <v>46</v>
      </c>
      <c r="H64" s="664">
        <v>31</v>
      </c>
      <c r="I64" s="664">
        <v>39</v>
      </c>
      <c r="J64" s="664">
        <v>38</v>
      </c>
      <c r="K64" s="664">
        <v>28</v>
      </c>
      <c r="L64" s="664">
        <v>32</v>
      </c>
      <c r="M64" s="664">
        <v>30</v>
      </c>
      <c r="N64" s="664">
        <v>29</v>
      </c>
      <c r="O64" s="665">
        <v>45</v>
      </c>
      <c r="P64" s="642">
        <f t="shared" si="0"/>
        <v>421</v>
      </c>
    </row>
    <row r="65" spans="1:16" ht="15" customHeight="1" outlineLevel="2" thickBot="1" x14ac:dyDescent="0.3">
      <c r="A65" s="574" t="s">
        <v>413</v>
      </c>
      <c r="B65" s="570" t="s">
        <v>99</v>
      </c>
      <c r="C65" s="555" t="s">
        <v>236</v>
      </c>
      <c r="D65" s="555">
        <v>22</v>
      </c>
      <c r="E65" s="555">
        <v>25</v>
      </c>
      <c r="F65" s="555">
        <v>15</v>
      </c>
      <c r="G65" s="555">
        <v>23</v>
      </c>
      <c r="H65" s="555">
        <v>25</v>
      </c>
      <c r="I65" s="555">
        <v>26</v>
      </c>
      <c r="J65" s="555">
        <v>28</v>
      </c>
      <c r="K65" s="555">
        <v>20</v>
      </c>
      <c r="L65" s="555">
        <v>18</v>
      </c>
      <c r="M65" s="555">
        <v>19</v>
      </c>
      <c r="N65" s="555">
        <v>15</v>
      </c>
      <c r="O65" s="555">
        <v>28</v>
      </c>
      <c r="P65" s="642">
        <f t="shared" si="0"/>
        <v>264</v>
      </c>
    </row>
    <row r="66" spans="1:16" ht="15" customHeight="1" outlineLevel="1" thickBot="1" x14ac:dyDescent="0.3">
      <c r="A66" s="579" t="s">
        <v>540</v>
      </c>
      <c r="B66" s="577"/>
      <c r="C66" s="577"/>
      <c r="D66" s="577">
        <f t="shared" ref="D66:P66" si="4">SUBTOTAL(9,D42:D65)</f>
        <v>1715</v>
      </c>
      <c r="E66" s="577">
        <f t="shared" si="4"/>
        <v>1627</v>
      </c>
      <c r="F66" s="577">
        <f t="shared" si="4"/>
        <v>1695</v>
      </c>
      <c r="G66" s="577">
        <f t="shared" si="4"/>
        <v>1589</v>
      </c>
      <c r="H66" s="577">
        <f t="shared" si="4"/>
        <v>1734</v>
      </c>
      <c r="I66" s="577">
        <f t="shared" si="4"/>
        <v>1831</v>
      </c>
      <c r="J66" s="577">
        <f t="shared" si="4"/>
        <v>1807</v>
      </c>
      <c r="K66" s="577">
        <f t="shared" si="4"/>
        <v>1762</v>
      </c>
      <c r="L66" s="577">
        <f t="shared" si="4"/>
        <v>1570</v>
      </c>
      <c r="M66" s="577">
        <f t="shared" si="4"/>
        <v>1591</v>
      </c>
      <c r="N66" s="577">
        <f t="shared" si="4"/>
        <v>1095</v>
      </c>
      <c r="O66" s="577">
        <f t="shared" si="4"/>
        <v>932</v>
      </c>
      <c r="P66" s="667">
        <f t="shared" si="4"/>
        <v>18948</v>
      </c>
    </row>
    <row r="67" spans="1:16" ht="15" customHeight="1" outlineLevel="2" x14ac:dyDescent="0.25">
      <c r="A67" s="565" t="s">
        <v>423</v>
      </c>
      <c r="B67" s="575" t="s">
        <v>19</v>
      </c>
      <c r="C67" s="554" t="s">
        <v>235</v>
      </c>
      <c r="D67" s="554">
        <v>17</v>
      </c>
      <c r="E67" s="554">
        <v>12</v>
      </c>
      <c r="F67" s="554">
        <v>10</v>
      </c>
      <c r="G67" s="554">
        <v>7</v>
      </c>
      <c r="H67" s="554">
        <v>10</v>
      </c>
      <c r="I67" s="554">
        <v>9</v>
      </c>
      <c r="J67" s="554">
        <v>10</v>
      </c>
      <c r="K67" s="554">
        <v>7</v>
      </c>
      <c r="L67" s="554">
        <v>9</v>
      </c>
      <c r="M67" s="554">
        <v>8</v>
      </c>
      <c r="N67" s="554">
        <v>9</v>
      </c>
      <c r="O67" s="554">
        <v>10</v>
      </c>
      <c r="P67" s="642">
        <f t="shared" si="0"/>
        <v>118</v>
      </c>
    </row>
    <row r="68" spans="1:16" ht="15" customHeight="1" outlineLevel="2" x14ac:dyDescent="0.25">
      <c r="A68" s="564" t="s">
        <v>423</v>
      </c>
      <c r="B68" s="558" t="s">
        <v>19</v>
      </c>
      <c r="C68" s="559" t="s">
        <v>236</v>
      </c>
      <c r="D68" s="559">
        <v>9</v>
      </c>
      <c r="E68" s="559">
        <v>10</v>
      </c>
      <c r="F68" s="559">
        <v>5</v>
      </c>
      <c r="G68" s="559">
        <v>7</v>
      </c>
      <c r="H68" s="559">
        <v>9</v>
      </c>
      <c r="I68" s="559">
        <v>10</v>
      </c>
      <c r="J68" s="559">
        <v>11</v>
      </c>
      <c r="K68" s="559">
        <v>6</v>
      </c>
      <c r="L68" s="559">
        <v>7</v>
      </c>
      <c r="M68" s="559">
        <v>7</v>
      </c>
      <c r="N68" s="559">
        <v>8</v>
      </c>
      <c r="O68" s="559">
        <v>9</v>
      </c>
      <c r="P68" s="642">
        <f t="shared" ref="P68:P131" si="5">SUM(D68:O68)</f>
        <v>98</v>
      </c>
    </row>
    <row r="69" spans="1:16" ht="15" customHeight="1" outlineLevel="2" x14ac:dyDescent="0.25">
      <c r="A69" s="564" t="s">
        <v>423</v>
      </c>
      <c r="B69" s="556" t="s">
        <v>18</v>
      </c>
      <c r="C69" s="557" t="s">
        <v>235</v>
      </c>
      <c r="D69" s="557">
        <v>235</v>
      </c>
      <c r="E69" s="557">
        <v>215</v>
      </c>
      <c r="F69" s="557">
        <v>264</v>
      </c>
      <c r="G69" s="557">
        <v>243</v>
      </c>
      <c r="H69" s="557">
        <v>189</v>
      </c>
      <c r="I69" s="557">
        <v>228</v>
      </c>
      <c r="J69" s="557">
        <v>259</v>
      </c>
      <c r="K69" s="557">
        <v>311</v>
      </c>
      <c r="L69" s="557">
        <v>186</v>
      </c>
      <c r="M69" s="557">
        <v>198</v>
      </c>
      <c r="N69" s="557">
        <v>208</v>
      </c>
      <c r="O69" s="557">
        <v>210</v>
      </c>
      <c r="P69" s="642">
        <f t="shared" si="5"/>
        <v>2746</v>
      </c>
    </row>
    <row r="70" spans="1:16" ht="15" customHeight="1" outlineLevel="2" x14ac:dyDescent="0.25">
      <c r="A70" s="564" t="s">
        <v>423</v>
      </c>
      <c r="B70" s="558" t="s">
        <v>18</v>
      </c>
      <c r="C70" s="559" t="s">
        <v>236</v>
      </c>
      <c r="D70" s="559">
        <v>179</v>
      </c>
      <c r="E70" s="559">
        <v>178</v>
      </c>
      <c r="F70" s="559">
        <v>177</v>
      </c>
      <c r="G70" s="559">
        <v>147</v>
      </c>
      <c r="H70" s="559">
        <v>122</v>
      </c>
      <c r="I70" s="559">
        <v>166</v>
      </c>
      <c r="J70" s="559">
        <v>149</v>
      </c>
      <c r="K70" s="559">
        <v>125</v>
      </c>
      <c r="L70" s="559">
        <v>125</v>
      </c>
      <c r="M70" s="559">
        <v>150</v>
      </c>
      <c r="N70" s="559">
        <v>141</v>
      </c>
      <c r="O70" s="559">
        <v>150</v>
      </c>
      <c r="P70" s="642">
        <f t="shared" si="5"/>
        <v>1809</v>
      </c>
    </row>
    <row r="71" spans="1:16" ht="15" customHeight="1" outlineLevel="2" x14ac:dyDescent="0.25">
      <c r="A71" s="564" t="s">
        <v>423</v>
      </c>
      <c r="B71" s="556" t="s">
        <v>98</v>
      </c>
      <c r="C71" s="557" t="s">
        <v>235</v>
      </c>
      <c r="D71" s="557">
        <v>7</v>
      </c>
      <c r="E71" s="557">
        <v>5</v>
      </c>
      <c r="F71" s="557">
        <v>6</v>
      </c>
      <c r="G71" s="557">
        <v>4</v>
      </c>
      <c r="H71" s="557">
        <v>5</v>
      </c>
      <c r="I71" s="557">
        <v>6</v>
      </c>
      <c r="J71" s="557">
        <v>8</v>
      </c>
      <c r="K71" s="557">
        <v>4</v>
      </c>
      <c r="L71" s="557">
        <v>4</v>
      </c>
      <c r="M71" s="557">
        <v>4</v>
      </c>
      <c r="N71" s="557">
        <v>8</v>
      </c>
      <c r="O71" s="557">
        <v>6</v>
      </c>
      <c r="P71" s="642">
        <f t="shared" si="5"/>
        <v>67</v>
      </c>
    </row>
    <row r="72" spans="1:16" ht="15" customHeight="1" outlineLevel="2" x14ac:dyDescent="0.25">
      <c r="A72" s="564" t="s">
        <v>423</v>
      </c>
      <c r="B72" s="558" t="s">
        <v>98</v>
      </c>
      <c r="C72" s="559" t="s">
        <v>236</v>
      </c>
      <c r="D72" s="559">
        <v>3</v>
      </c>
      <c r="E72" s="559">
        <v>2</v>
      </c>
      <c r="F72" s="559">
        <v>4</v>
      </c>
      <c r="G72" s="559">
        <v>2</v>
      </c>
      <c r="H72" s="559">
        <v>2</v>
      </c>
      <c r="I72" s="559">
        <v>3</v>
      </c>
      <c r="J72" s="559">
        <v>4</v>
      </c>
      <c r="K72" s="559">
        <v>5</v>
      </c>
      <c r="L72" s="559">
        <v>2</v>
      </c>
      <c r="M72" s="559">
        <v>4</v>
      </c>
      <c r="N72" s="559">
        <v>2</v>
      </c>
      <c r="O72" s="559">
        <v>3</v>
      </c>
      <c r="P72" s="642">
        <f t="shared" si="5"/>
        <v>36</v>
      </c>
    </row>
    <row r="73" spans="1:16" ht="15" customHeight="1" outlineLevel="2" x14ac:dyDescent="0.25">
      <c r="A73" s="564" t="s">
        <v>423</v>
      </c>
      <c r="B73" s="556" t="s">
        <v>97</v>
      </c>
      <c r="C73" s="557" t="s">
        <v>235</v>
      </c>
      <c r="D73" s="557"/>
      <c r="E73" s="557"/>
      <c r="F73" s="557"/>
      <c r="G73" s="557"/>
      <c r="H73" s="557"/>
      <c r="I73" s="557"/>
      <c r="J73" s="557"/>
      <c r="K73" s="557"/>
      <c r="L73" s="557"/>
      <c r="M73" s="557"/>
      <c r="N73" s="557"/>
      <c r="O73" s="557"/>
      <c r="P73" s="642">
        <f t="shared" si="5"/>
        <v>0</v>
      </c>
    </row>
    <row r="74" spans="1:16" ht="15" customHeight="1" outlineLevel="2" x14ac:dyDescent="0.25">
      <c r="A74" s="564" t="s">
        <v>423</v>
      </c>
      <c r="B74" s="558" t="s">
        <v>97</v>
      </c>
      <c r="C74" s="559" t="s">
        <v>236</v>
      </c>
      <c r="D74" s="559"/>
      <c r="E74" s="559"/>
      <c r="F74" s="559"/>
      <c r="G74" s="559"/>
      <c r="H74" s="559"/>
      <c r="I74" s="559"/>
      <c r="J74" s="559"/>
      <c r="K74" s="559"/>
      <c r="L74" s="559"/>
      <c r="M74" s="559"/>
      <c r="N74" s="559"/>
      <c r="O74" s="559"/>
      <c r="P74" s="642">
        <f t="shared" si="5"/>
        <v>0</v>
      </c>
    </row>
    <row r="75" spans="1:16" ht="15" customHeight="1" outlineLevel="2" x14ac:dyDescent="0.25">
      <c r="A75" s="564" t="s">
        <v>423</v>
      </c>
      <c r="B75" s="556" t="s">
        <v>96</v>
      </c>
      <c r="C75" s="557" t="s">
        <v>235</v>
      </c>
      <c r="D75" s="557">
        <v>28</v>
      </c>
      <c r="E75" s="557">
        <v>32</v>
      </c>
      <c r="F75" s="557">
        <v>30</v>
      </c>
      <c r="G75" s="557">
        <v>29</v>
      </c>
      <c r="H75" s="557">
        <v>32</v>
      </c>
      <c r="I75" s="557">
        <v>31</v>
      </c>
      <c r="J75" s="557">
        <v>35</v>
      </c>
      <c r="K75" s="557">
        <v>29</v>
      </c>
      <c r="L75" s="557">
        <v>34</v>
      </c>
      <c r="M75" s="557">
        <v>30</v>
      </c>
      <c r="N75" s="557">
        <v>31</v>
      </c>
      <c r="O75" s="557">
        <v>32</v>
      </c>
      <c r="P75" s="642">
        <f t="shared" si="5"/>
        <v>373</v>
      </c>
    </row>
    <row r="76" spans="1:16" ht="15" customHeight="1" outlineLevel="2" x14ac:dyDescent="0.25">
      <c r="A76" s="564" t="s">
        <v>423</v>
      </c>
      <c r="B76" s="558" t="s">
        <v>96</v>
      </c>
      <c r="C76" s="559" t="s">
        <v>236</v>
      </c>
      <c r="D76" s="559">
        <v>10</v>
      </c>
      <c r="E76" s="559">
        <v>9</v>
      </c>
      <c r="F76" s="559">
        <v>13</v>
      </c>
      <c r="G76" s="559">
        <v>15</v>
      </c>
      <c r="H76" s="559">
        <v>16</v>
      </c>
      <c r="I76" s="559">
        <v>11</v>
      </c>
      <c r="J76" s="559">
        <v>12</v>
      </c>
      <c r="K76" s="559">
        <v>14</v>
      </c>
      <c r="L76" s="559">
        <v>13</v>
      </c>
      <c r="M76" s="559">
        <v>11</v>
      </c>
      <c r="N76" s="559">
        <v>9</v>
      </c>
      <c r="O76" s="559">
        <v>10</v>
      </c>
      <c r="P76" s="642">
        <f t="shared" si="5"/>
        <v>143</v>
      </c>
    </row>
    <row r="77" spans="1:16" ht="15" customHeight="1" outlineLevel="2" x14ac:dyDescent="0.25">
      <c r="A77" s="564" t="s">
        <v>423</v>
      </c>
      <c r="B77" s="556" t="s">
        <v>95</v>
      </c>
      <c r="C77" s="557" t="s">
        <v>235</v>
      </c>
      <c r="D77" s="557">
        <v>1</v>
      </c>
      <c r="E77" s="557"/>
      <c r="F77" s="557"/>
      <c r="G77" s="557">
        <v>1</v>
      </c>
      <c r="H77" s="557">
        <v>2</v>
      </c>
      <c r="I77" s="557"/>
      <c r="J77" s="557">
        <v>1</v>
      </c>
      <c r="K77" s="557">
        <v>1</v>
      </c>
      <c r="L77" s="557">
        <v>2</v>
      </c>
      <c r="M77" s="557">
        <v>3</v>
      </c>
      <c r="N77" s="557"/>
      <c r="O77" s="557"/>
      <c r="P77" s="642">
        <f t="shared" si="5"/>
        <v>11</v>
      </c>
    </row>
    <row r="78" spans="1:16" ht="15" customHeight="1" outlineLevel="2" x14ac:dyDescent="0.25">
      <c r="A78" s="564" t="s">
        <v>423</v>
      </c>
      <c r="B78" s="558" t="s">
        <v>95</v>
      </c>
      <c r="C78" s="559" t="s">
        <v>236</v>
      </c>
      <c r="D78" s="559">
        <v>2</v>
      </c>
      <c r="E78" s="559">
        <v>3</v>
      </c>
      <c r="F78" s="559">
        <v>3</v>
      </c>
      <c r="G78" s="559">
        <v>2</v>
      </c>
      <c r="H78" s="559">
        <v>1</v>
      </c>
      <c r="I78" s="559">
        <v>3</v>
      </c>
      <c r="J78" s="559">
        <v>2</v>
      </c>
      <c r="K78" s="559">
        <v>2</v>
      </c>
      <c r="L78" s="559">
        <v>1</v>
      </c>
      <c r="M78" s="559"/>
      <c r="N78" s="559">
        <v>3</v>
      </c>
      <c r="O78" s="559">
        <v>3</v>
      </c>
      <c r="P78" s="642">
        <f t="shared" si="5"/>
        <v>25</v>
      </c>
    </row>
    <row r="79" spans="1:16" ht="15.75" customHeight="1" outlineLevel="2" x14ac:dyDescent="0.25">
      <c r="A79" s="564" t="s">
        <v>423</v>
      </c>
      <c r="B79" s="556" t="s">
        <v>94</v>
      </c>
      <c r="C79" s="557" t="s">
        <v>235</v>
      </c>
      <c r="D79" s="557">
        <v>197</v>
      </c>
      <c r="E79" s="557">
        <v>174</v>
      </c>
      <c r="F79" s="557">
        <v>221</v>
      </c>
      <c r="G79" s="557">
        <v>184</v>
      </c>
      <c r="H79" s="557">
        <v>215</v>
      </c>
      <c r="I79" s="557">
        <v>228</v>
      </c>
      <c r="J79" s="557">
        <v>234</v>
      </c>
      <c r="K79" s="557">
        <v>240</v>
      </c>
      <c r="L79" s="557">
        <v>239</v>
      </c>
      <c r="M79" s="557">
        <v>238</v>
      </c>
      <c r="N79" s="557">
        <v>224</v>
      </c>
      <c r="O79" s="557">
        <v>220</v>
      </c>
      <c r="P79" s="642">
        <f t="shared" si="5"/>
        <v>2614</v>
      </c>
    </row>
    <row r="80" spans="1:16" ht="15" customHeight="1" outlineLevel="2" x14ac:dyDescent="0.25">
      <c r="A80" s="564" t="s">
        <v>423</v>
      </c>
      <c r="B80" s="558" t="s">
        <v>94</v>
      </c>
      <c r="C80" s="559" t="s">
        <v>236</v>
      </c>
      <c r="D80" s="559">
        <v>105</v>
      </c>
      <c r="E80" s="559">
        <v>100</v>
      </c>
      <c r="F80" s="559">
        <v>79</v>
      </c>
      <c r="G80" s="559">
        <v>89</v>
      </c>
      <c r="H80" s="559">
        <v>122</v>
      </c>
      <c r="I80" s="559">
        <v>86</v>
      </c>
      <c r="J80" s="559">
        <v>89</v>
      </c>
      <c r="K80" s="559">
        <v>85</v>
      </c>
      <c r="L80" s="559">
        <v>88</v>
      </c>
      <c r="M80" s="559">
        <v>108</v>
      </c>
      <c r="N80" s="559">
        <v>89</v>
      </c>
      <c r="O80" s="559">
        <v>85</v>
      </c>
      <c r="P80" s="642">
        <f t="shared" si="5"/>
        <v>1125</v>
      </c>
    </row>
    <row r="81" spans="1:16" ht="15" customHeight="1" outlineLevel="2" x14ac:dyDescent="0.25">
      <c r="A81" s="564" t="s">
        <v>423</v>
      </c>
      <c r="B81" s="663" t="s">
        <v>93</v>
      </c>
      <c r="C81" s="664" t="s">
        <v>235</v>
      </c>
      <c r="D81" s="664">
        <v>25</v>
      </c>
      <c r="E81" s="664">
        <v>20</v>
      </c>
      <c r="F81" s="664">
        <v>15</v>
      </c>
      <c r="G81" s="664">
        <v>25</v>
      </c>
      <c r="H81" s="664">
        <v>20</v>
      </c>
      <c r="I81" s="664">
        <v>20</v>
      </c>
      <c r="J81" s="664">
        <v>30</v>
      </c>
      <c r="K81" s="664">
        <v>20</v>
      </c>
      <c r="L81" s="664">
        <v>20</v>
      </c>
      <c r="M81" s="664">
        <v>20</v>
      </c>
      <c r="N81" s="664">
        <v>25</v>
      </c>
      <c r="O81" s="665">
        <v>30</v>
      </c>
      <c r="P81" s="642">
        <f t="shared" si="5"/>
        <v>270</v>
      </c>
    </row>
    <row r="82" spans="1:16" ht="15" customHeight="1" outlineLevel="2" thickBot="1" x14ac:dyDescent="0.3">
      <c r="A82" s="573" t="s">
        <v>423</v>
      </c>
      <c r="B82" s="570" t="s">
        <v>93</v>
      </c>
      <c r="C82" s="555" t="s">
        <v>236</v>
      </c>
      <c r="D82" s="555">
        <v>15</v>
      </c>
      <c r="E82" s="555">
        <v>10</v>
      </c>
      <c r="F82" s="555">
        <v>15</v>
      </c>
      <c r="G82" s="555">
        <v>13</v>
      </c>
      <c r="H82" s="555">
        <v>15</v>
      </c>
      <c r="I82" s="555">
        <v>10</v>
      </c>
      <c r="J82" s="555">
        <v>10</v>
      </c>
      <c r="K82" s="555">
        <v>12</v>
      </c>
      <c r="L82" s="555">
        <v>15</v>
      </c>
      <c r="M82" s="555">
        <v>15</v>
      </c>
      <c r="N82" s="555">
        <v>10</v>
      </c>
      <c r="O82" s="555">
        <v>15</v>
      </c>
      <c r="P82" s="642">
        <f t="shared" si="5"/>
        <v>155</v>
      </c>
    </row>
    <row r="83" spans="1:16" ht="15" customHeight="1" outlineLevel="1" thickBot="1" x14ac:dyDescent="0.3">
      <c r="A83" s="576" t="s">
        <v>541</v>
      </c>
      <c r="B83" s="577"/>
      <c r="C83" s="577"/>
      <c r="D83" s="577">
        <f t="shared" ref="D83:P83" si="6">SUBTOTAL(9,D67:D82)</f>
        <v>833</v>
      </c>
      <c r="E83" s="577">
        <f t="shared" si="6"/>
        <v>770</v>
      </c>
      <c r="F83" s="577">
        <f t="shared" si="6"/>
        <v>842</v>
      </c>
      <c r="G83" s="577">
        <f t="shared" si="6"/>
        <v>768</v>
      </c>
      <c r="H83" s="577">
        <f t="shared" si="6"/>
        <v>760</v>
      </c>
      <c r="I83" s="577">
        <f t="shared" si="6"/>
        <v>811</v>
      </c>
      <c r="J83" s="577">
        <f t="shared" si="6"/>
        <v>854</v>
      </c>
      <c r="K83" s="577">
        <f t="shared" si="6"/>
        <v>861</v>
      </c>
      <c r="L83" s="577">
        <f t="shared" si="6"/>
        <v>745</v>
      </c>
      <c r="M83" s="577">
        <f t="shared" si="6"/>
        <v>796</v>
      </c>
      <c r="N83" s="577">
        <f t="shared" si="6"/>
        <v>767</v>
      </c>
      <c r="O83" s="577">
        <f t="shared" si="6"/>
        <v>783</v>
      </c>
      <c r="P83" s="667">
        <f t="shared" si="6"/>
        <v>9590</v>
      </c>
    </row>
    <row r="84" spans="1:16" ht="15" customHeight="1" outlineLevel="2" x14ac:dyDescent="0.25">
      <c r="A84" s="565" t="s">
        <v>416</v>
      </c>
      <c r="B84" s="575" t="s">
        <v>92</v>
      </c>
      <c r="C84" s="554" t="s">
        <v>235</v>
      </c>
      <c r="D84" s="554">
        <v>7</v>
      </c>
      <c r="E84" s="554">
        <v>7</v>
      </c>
      <c r="F84" s="554">
        <v>7</v>
      </c>
      <c r="G84" s="554">
        <v>7</v>
      </c>
      <c r="H84" s="554">
        <v>7</v>
      </c>
      <c r="I84" s="554">
        <v>7</v>
      </c>
      <c r="J84" s="554">
        <v>7</v>
      </c>
      <c r="K84" s="554">
        <v>7</v>
      </c>
      <c r="L84" s="554">
        <v>7</v>
      </c>
      <c r="M84" s="554">
        <v>7</v>
      </c>
      <c r="N84" s="554">
        <v>7</v>
      </c>
      <c r="O84" s="554">
        <v>7</v>
      </c>
      <c r="P84" s="642">
        <f t="shared" si="5"/>
        <v>84</v>
      </c>
    </row>
    <row r="85" spans="1:16" ht="15" customHeight="1" outlineLevel="2" x14ac:dyDescent="0.25">
      <c r="A85" s="564" t="s">
        <v>416</v>
      </c>
      <c r="B85" s="558" t="s">
        <v>92</v>
      </c>
      <c r="C85" s="559" t="s">
        <v>236</v>
      </c>
      <c r="D85" s="559">
        <v>7</v>
      </c>
      <c r="E85" s="559">
        <v>7</v>
      </c>
      <c r="F85" s="559">
        <v>7</v>
      </c>
      <c r="G85" s="559">
        <v>7</v>
      </c>
      <c r="H85" s="559">
        <v>7</v>
      </c>
      <c r="I85" s="559">
        <v>7</v>
      </c>
      <c r="J85" s="559">
        <v>7</v>
      </c>
      <c r="K85" s="559">
        <v>7</v>
      </c>
      <c r="L85" s="559">
        <v>7</v>
      </c>
      <c r="M85" s="559">
        <v>7</v>
      </c>
      <c r="N85" s="559">
        <v>7</v>
      </c>
      <c r="O85" s="559">
        <v>7</v>
      </c>
      <c r="P85" s="642">
        <f t="shared" si="5"/>
        <v>84</v>
      </c>
    </row>
    <row r="86" spans="1:16" ht="15" customHeight="1" outlineLevel="2" x14ac:dyDescent="0.25">
      <c r="A86" s="564" t="s">
        <v>416</v>
      </c>
      <c r="B86" s="556" t="s">
        <v>91</v>
      </c>
      <c r="C86" s="557" t="s">
        <v>235</v>
      </c>
      <c r="D86" s="557">
        <v>15</v>
      </c>
      <c r="E86" s="557">
        <v>10</v>
      </c>
      <c r="F86" s="557">
        <v>6</v>
      </c>
      <c r="G86" s="557">
        <v>5</v>
      </c>
      <c r="H86" s="557">
        <v>7</v>
      </c>
      <c r="I86" s="557">
        <v>9</v>
      </c>
      <c r="J86" s="557">
        <v>9</v>
      </c>
      <c r="K86" s="557">
        <v>14</v>
      </c>
      <c r="L86" s="557">
        <v>11</v>
      </c>
      <c r="M86" s="557">
        <v>9</v>
      </c>
      <c r="N86" s="557">
        <v>11</v>
      </c>
      <c r="O86" s="557">
        <v>12</v>
      </c>
      <c r="P86" s="642">
        <f t="shared" si="5"/>
        <v>118</v>
      </c>
    </row>
    <row r="87" spans="1:16" ht="15" customHeight="1" outlineLevel="2" x14ac:dyDescent="0.25">
      <c r="A87" s="564" t="s">
        <v>416</v>
      </c>
      <c r="B87" s="558" t="s">
        <v>91</v>
      </c>
      <c r="C87" s="559" t="s">
        <v>236</v>
      </c>
      <c r="D87" s="559">
        <v>7</v>
      </c>
      <c r="E87" s="559">
        <v>6</v>
      </c>
      <c r="F87" s="559">
        <v>3</v>
      </c>
      <c r="G87" s="559">
        <v>2</v>
      </c>
      <c r="H87" s="559">
        <v>4</v>
      </c>
      <c r="I87" s="559">
        <v>6</v>
      </c>
      <c r="J87" s="559">
        <v>6</v>
      </c>
      <c r="K87" s="559">
        <v>8</v>
      </c>
      <c r="L87" s="559">
        <v>6</v>
      </c>
      <c r="M87" s="559">
        <v>5</v>
      </c>
      <c r="N87" s="559">
        <v>6</v>
      </c>
      <c r="O87" s="559">
        <v>5</v>
      </c>
      <c r="P87" s="642">
        <f t="shared" si="5"/>
        <v>64</v>
      </c>
    </row>
    <row r="88" spans="1:16" ht="15" customHeight="1" outlineLevel="2" x14ac:dyDescent="0.25">
      <c r="A88" s="564" t="s">
        <v>416</v>
      </c>
      <c r="B88" s="556" t="s">
        <v>90</v>
      </c>
      <c r="C88" s="557" t="s">
        <v>235</v>
      </c>
      <c r="D88" s="557"/>
      <c r="E88" s="557"/>
      <c r="F88" s="557"/>
      <c r="G88" s="557"/>
      <c r="H88" s="557"/>
      <c r="I88" s="557"/>
      <c r="J88" s="557"/>
      <c r="K88" s="557"/>
      <c r="L88" s="557"/>
      <c r="M88" s="557"/>
      <c r="N88" s="557"/>
      <c r="O88" s="557"/>
      <c r="P88" s="642">
        <f t="shared" si="5"/>
        <v>0</v>
      </c>
    </row>
    <row r="89" spans="1:16" ht="15" customHeight="1" outlineLevel="2" x14ac:dyDescent="0.25">
      <c r="A89" s="564" t="s">
        <v>416</v>
      </c>
      <c r="B89" s="558" t="s">
        <v>90</v>
      </c>
      <c r="C89" s="559" t="s">
        <v>236</v>
      </c>
      <c r="D89" s="559"/>
      <c r="E89" s="559"/>
      <c r="F89" s="559"/>
      <c r="G89" s="559"/>
      <c r="H89" s="559"/>
      <c r="I89" s="559"/>
      <c r="J89" s="559"/>
      <c r="K89" s="559"/>
      <c r="L89" s="559"/>
      <c r="M89" s="559"/>
      <c r="N89" s="559"/>
      <c r="O89" s="559"/>
      <c r="P89" s="642">
        <f t="shared" si="5"/>
        <v>0</v>
      </c>
    </row>
    <row r="90" spans="1:16" ht="15.75" customHeight="1" outlineLevel="2" x14ac:dyDescent="0.25">
      <c r="A90" s="564" t="s">
        <v>416</v>
      </c>
      <c r="B90" s="556" t="s">
        <v>89</v>
      </c>
      <c r="C90" s="557" t="s">
        <v>235</v>
      </c>
      <c r="D90" s="557">
        <v>25</v>
      </c>
      <c r="E90" s="557">
        <v>25</v>
      </c>
      <c r="F90" s="557">
        <v>27</v>
      </c>
      <c r="G90" s="557">
        <v>27</v>
      </c>
      <c r="H90" s="557">
        <v>27</v>
      </c>
      <c r="I90" s="557">
        <v>30</v>
      </c>
      <c r="J90" s="557">
        <v>30</v>
      </c>
      <c r="K90" s="557">
        <v>27</v>
      </c>
      <c r="L90" s="557">
        <v>28</v>
      </c>
      <c r="M90" s="557">
        <v>28</v>
      </c>
      <c r="N90" s="557">
        <v>25</v>
      </c>
      <c r="O90" s="557">
        <v>25</v>
      </c>
      <c r="P90" s="642">
        <f t="shared" si="5"/>
        <v>324</v>
      </c>
    </row>
    <row r="91" spans="1:16" ht="15" customHeight="1" outlineLevel="2" x14ac:dyDescent="0.25">
      <c r="A91" s="564" t="s">
        <v>416</v>
      </c>
      <c r="B91" s="558" t="s">
        <v>89</v>
      </c>
      <c r="C91" s="559" t="s">
        <v>236</v>
      </c>
      <c r="D91" s="559">
        <v>6</v>
      </c>
      <c r="E91" s="559">
        <v>6</v>
      </c>
      <c r="F91" s="559">
        <v>9</v>
      </c>
      <c r="G91" s="559">
        <v>10</v>
      </c>
      <c r="H91" s="559">
        <v>8</v>
      </c>
      <c r="I91" s="559">
        <v>5</v>
      </c>
      <c r="J91" s="559">
        <v>6</v>
      </c>
      <c r="K91" s="559">
        <v>5</v>
      </c>
      <c r="L91" s="559">
        <v>5</v>
      </c>
      <c r="M91" s="559">
        <v>8</v>
      </c>
      <c r="N91" s="559">
        <v>5</v>
      </c>
      <c r="O91" s="559">
        <v>5</v>
      </c>
      <c r="P91" s="642">
        <f t="shared" si="5"/>
        <v>78</v>
      </c>
    </row>
    <row r="92" spans="1:16" ht="15" customHeight="1" outlineLevel="2" x14ac:dyDescent="0.25">
      <c r="A92" s="564" t="s">
        <v>416</v>
      </c>
      <c r="B92" s="556" t="s">
        <v>88</v>
      </c>
      <c r="C92" s="557" t="s">
        <v>235</v>
      </c>
      <c r="D92" s="557">
        <v>2</v>
      </c>
      <c r="E92" s="557">
        <v>3</v>
      </c>
      <c r="F92" s="557">
        <v>1</v>
      </c>
      <c r="G92" s="557">
        <v>2</v>
      </c>
      <c r="H92" s="557">
        <v>1</v>
      </c>
      <c r="I92" s="557">
        <v>1</v>
      </c>
      <c r="J92" s="557">
        <v>3</v>
      </c>
      <c r="K92" s="557">
        <v>2</v>
      </c>
      <c r="L92" s="557">
        <v>3</v>
      </c>
      <c r="M92" s="557">
        <v>2</v>
      </c>
      <c r="N92" s="557">
        <v>1</v>
      </c>
      <c r="O92" s="557">
        <v>3</v>
      </c>
      <c r="P92" s="642">
        <f t="shared" si="5"/>
        <v>24</v>
      </c>
    </row>
    <row r="93" spans="1:16" ht="15" customHeight="1" outlineLevel="2" x14ac:dyDescent="0.25">
      <c r="A93" s="564" t="s">
        <v>416</v>
      </c>
      <c r="B93" s="558" t="s">
        <v>88</v>
      </c>
      <c r="C93" s="559" t="s">
        <v>236</v>
      </c>
      <c r="D93" s="559">
        <v>6</v>
      </c>
      <c r="E93" s="559">
        <v>5</v>
      </c>
      <c r="F93" s="559">
        <v>6</v>
      </c>
      <c r="G93" s="559">
        <v>5</v>
      </c>
      <c r="H93" s="559">
        <v>8</v>
      </c>
      <c r="I93" s="559">
        <v>6</v>
      </c>
      <c r="J93" s="559">
        <v>4</v>
      </c>
      <c r="K93" s="559">
        <v>6</v>
      </c>
      <c r="L93" s="559">
        <v>7</v>
      </c>
      <c r="M93" s="559">
        <v>9</v>
      </c>
      <c r="N93" s="559">
        <v>6</v>
      </c>
      <c r="O93" s="559">
        <v>10</v>
      </c>
      <c r="P93" s="642">
        <f t="shared" si="5"/>
        <v>78</v>
      </c>
    </row>
    <row r="94" spans="1:16" ht="15" customHeight="1" outlineLevel="2" x14ac:dyDescent="0.25">
      <c r="A94" s="564" t="s">
        <v>416</v>
      </c>
      <c r="B94" s="556" t="s">
        <v>87</v>
      </c>
      <c r="C94" s="557" t="s">
        <v>235</v>
      </c>
      <c r="D94" s="557">
        <v>15</v>
      </c>
      <c r="E94" s="557">
        <v>13</v>
      </c>
      <c r="F94" s="557">
        <v>12</v>
      </c>
      <c r="G94" s="557">
        <v>8</v>
      </c>
      <c r="H94" s="557">
        <v>12</v>
      </c>
      <c r="I94" s="557">
        <v>9</v>
      </c>
      <c r="J94" s="557">
        <v>17</v>
      </c>
      <c r="K94" s="557">
        <v>8</v>
      </c>
      <c r="L94" s="557">
        <v>9</v>
      </c>
      <c r="M94" s="557">
        <v>8</v>
      </c>
      <c r="N94" s="557">
        <v>9</v>
      </c>
      <c r="O94" s="557">
        <v>15</v>
      </c>
      <c r="P94" s="642">
        <f t="shared" si="5"/>
        <v>135</v>
      </c>
    </row>
    <row r="95" spans="1:16" ht="15" customHeight="1" outlineLevel="2" x14ac:dyDescent="0.25">
      <c r="A95" s="564" t="s">
        <v>416</v>
      </c>
      <c r="B95" s="558" t="s">
        <v>87</v>
      </c>
      <c r="C95" s="559" t="s">
        <v>236</v>
      </c>
      <c r="D95" s="559">
        <v>9</v>
      </c>
      <c r="E95" s="559">
        <v>11</v>
      </c>
      <c r="F95" s="559">
        <v>14</v>
      </c>
      <c r="G95" s="559">
        <v>5</v>
      </c>
      <c r="H95" s="559">
        <v>8</v>
      </c>
      <c r="I95" s="559">
        <v>13</v>
      </c>
      <c r="J95" s="559">
        <v>9</v>
      </c>
      <c r="K95" s="559">
        <v>12</v>
      </c>
      <c r="L95" s="559">
        <v>13</v>
      </c>
      <c r="M95" s="559">
        <v>11</v>
      </c>
      <c r="N95" s="559">
        <v>12</v>
      </c>
      <c r="O95" s="559">
        <v>13</v>
      </c>
      <c r="P95" s="642">
        <f t="shared" si="5"/>
        <v>130</v>
      </c>
    </row>
    <row r="96" spans="1:16" ht="15" customHeight="1" outlineLevel="2" x14ac:dyDescent="0.25">
      <c r="A96" s="564" t="s">
        <v>416</v>
      </c>
      <c r="B96" s="663" t="s">
        <v>86</v>
      </c>
      <c r="C96" s="664" t="s">
        <v>235</v>
      </c>
      <c r="D96" s="664">
        <v>70</v>
      </c>
      <c r="E96" s="664">
        <v>43</v>
      </c>
      <c r="F96" s="664">
        <v>54</v>
      </c>
      <c r="G96" s="664">
        <v>56</v>
      </c>
      <c r="H96" s="664">
        <v>60</v>
      </c>
      <c r="I96" s="664">
        <v>75</v>
      </c>
      <c r="J96" s="664">
        <v>49</v>
      </c>
      <c r="K96" s="664">
        <v>43</v>
      </c>
      <c r="L96" s="664">
        <v>48</v>
      </c>
      <c r="M96" s="664">
        <v>60</v>
      </c>
      <c r="N96" s="664">
        <v>49</v>
      </c>
      <c r="O96" s="665">
        <v>49</v>
      </c>
      <c r="P96" s="642">
        <f t="shared" si="5"/>
        <v>656</v>
      </c>
    </row>
    <row r="97" spans="1:16" ht="15" customHeight="1" outlineLevel="2" thickBot="1" x14ac:dyDescent="0.3">
      <c r="A97" s="573" t="s">
        <v>416</v>
      </c>
      <c r="B97" s="570" t="s">
        <v>86</v>
      </c>
      <c r="C97" s="555" t="s">
        <v>236</v>
      </c>
      <c r="D97" s="555">
        <v>78</v>
      </c>
      <c r="E97" s="555">
        <v>73</v>
      </c>
      <c r="F97" s="555">
        <v>88</v>
      </c>
      <c r="G97" s="555">
        <v>59</v>
      </c>
      <c r="H97" s="555">
        <v>89</v>
      </c>
      <c r="I97" s="555">
        <v>75</v>
      </c>
      <c r="J97" s="555">
        <v>66</v>
      </c>
      <c r="K97" s="555">
        <v>82</v>
      </c>
      <c r="L97" s="555">
        <v>73</v>
      </c>
      <c r="M97" s="555">
        <v>67</v>
      </c>
      <c r="N97" s="555">
        <v>63</v>
      </c>
      <c r="O97" s="555">
        <v>93</v>
      </c>
      <c r="P97" s="642">
        <f t="shared" si="5"/>
        <v>906</v>
      </c>
    </row>
    <row r="98" spans="1:16" ht="15" customHeight="1" outlineLevel="1" thickBot="1" x14ac:dyDescent="0.3">
      <c r="A98" s="576" t="s">
        <v>542</v>
      </c>
      <c r="B98" s="577"/>
      <c r="C98" s="577"/>
      <c r="D98" s="577">
        <f t="shared" ref="D98:P98" si="7">SUBTOTAL(9,D84:D97)</f>
        <v>247</v>
      </c>
      <c r="E98" s="577">
        <f t="shared" si="7"/>
        <v>209</v>
      </c>
      <c r="F98" s="577">
        <f t="shared" si="7"/>
        <v>234</v>
      </c>
      <c r="G98" s="577">
        <f t="shared" si="7"/>
        <v>193</v>
      </c>
      <c r="H98" s="577">
        <f t="shared" si="7"/>
        <v>238</v>
      </c>
      <c r="I98" s="577">
        <f t="shared" si="7"/>
        <v>243</v>
      </c>
      <c r="J98" s="577">
        <f t="shared" si="7"/>
        <v>213</v>
      </c>
      <c r="K98" s="577">
        <f t="shared" si="7"/>
        <v>221</v>
      </c>
      <c r="L98" s="577">
        <f t="shared" si="7"/>
        <v>217</v>
      </c>
      <c r="M98" s="577">
        <f t="shared" si="7"/>
        <v>221</v>
      </c>
      <c r="N98" s="577">
        <f t="shared" si="7"/>
        <v>201</v>
      </c>
      <c r="O98" s="577">
        <f t="shared" si="7"/>
        <v>244</v>
      </c>
      <c r="P98" s="667">
        <f t="shared" si="7"/>
        <v>2681</v>
      </c>
    </row>
    <row r="99" spans="1:16" ht="15" customHeight="1" outlineLevel="2" x14ac:dyDescent="0.25">
      <c r="A99" s="565" t="s">
        <v>85</v>
      </c>
      <c r="B99" s="575" t="s">
        <v>85</v>
      </c>
      <c r="C99" s="554" t="s">
        <v>235</v>
      </c>
      <c r="D99" s="554"/>
      <c r="E99" s="554"/>
      <c r="F99" s="554"/>
      <c r="G99" s="554"/>
      <c r="H99" s="554"/>
      <c r="I99" s="554"/>
      <c r="J99" s="554"/>
      <c r="K99" s="554"/>
      <c r="L99" s="554"/>
      <c r="M99" s="554"/>
      <c r="N99" s="554"/>
      <c r="O99" s="554"/>
      <c r="P99" s="642">
        <f t="shared" si="5"/>
        <v>0</v>
      </c>
    </row>
    <row r="100" spans="1:16" ht="15" customHeight="1" outlineLevel="2" x14ac:dyDescent="0.25">
      <c r="A100" s="564" t="s">
        <v>85</v>
      </c>
      <c r="B100" s="558" t="s">
        <v>85</v>
      </c>
      <c r="C100" s="559" t="s">
        <v>236</v>
      </c>
      <c r="D100" s="559"/>
      <c r="E100" s="559"/>
      <c r="F100" s="559"/>
      <c r="G100" s="559"/>
      <c r="H100" s="559"/>
      <c r="I100" s="559"/>
      <c r="J100" s="559"/>
      <c r="K100" s="559"/>
      <c r="L100" s="559"/>
      <c r="M100" s="559"/>
      <c r="N100" s="559"/>
      <c r="O100" s="559"/>
      <c r="P100" s="642">
        <f t="shared" si="5"/>
        <v>0</v>
      </c>
    </row>
    <row r="101" spans="1:16" ht="15.75" customHeight="1" outlineLevel="2" x14ac:dyDescent="0.25">
      <c r="A101" s="564" t="s">
        <v>85</v>
      </c>
      <c r="B101" s="663" t="s">
        <v>84</v>
      </c>
      <c r="C101" s="664" t="s">
        <v>235</v>
      </c>
      <c r="D101" s="664">
        <v>210</v>
      </c>
      <c r="E101" s="664">
        <v>240</v>
      </c>
      <c r="F101" s="664">
        <v>180</v>
      </c>
      <c r="G101" s="664">
        <v>196</v>
      </c>
      <c r="H101" s="664">
        <v>240</v>
      </c>
      <c r="I101" s="664">
        <v>220</v>
      </c>
      <c r="J101" s="664">
        <v>210</v>
      </c>
      <c r="K101" s="664">
        <v>230</v>
      </c>
      <c r="L101" s="664">
        <v>210</v>
      </c>
      <c r="M101" s="664">
        <v>215</v>
      </c>
      <c r="N101" s="664">
        <v>220</v>
      </c>
      <c r="O101" s="665">
        <v>250</v>
      </c>
      <c r="P101" s="642">
        <f t="shared" si="5"/>
        <v>2621</v>
      </c>
    </row>
    <row r="102" spans="1:16" ht="15" customHeight="1" outlineLevel="2" thickBot="1" x14ac:dyDescent="0.3">
      <c r="A102" s="573" t="s">
        <v>85</v>
      </c>
      <c r="B102" s="570" t="s">
        <v>84</v>
      </c>
      <c r="C102" s="555" t="s">
        <v>236</v>
      </c>
      <c r="D102" s="555">
        <v>120</v>
      </c>
      <c r="E102" s="555">
        <v>130</v>
      </c>
      <c r="F102" s="555">
        <v>115</v>
      </c>
      <c r="G102" s="555">
        <v>110</v>
      </c>
      <c r="H102" s="555">
        <v>135</v>
      </c>
      <c r="I102" s="555">
        <v>120</v>
      </c>
      <c r="J102" s="555">
        <v>123</v>
      </c>
      <c r="K102" s="555">
        <v>130</v>
      </c>
      <c r="L102" s="555">
        <v>120</v>
      </c>
      <c r="M102" s="555">
        <v>130</v>
      </c>
      <c r="N102" s="555">
        <v>125</v>
      </c>
      <c r="O102" s="555">
        <v>140</v>
      </c>
      <c r="P102" s="642">
        <f t="shared" si="5"/>
        <v>1498</v>
      </c>
    </row>
    <row r="103" spans="1:16" ht="15" customHeight="1" outlineLevel="1" thickBot="1" x14ac:dyDescent="0.3">
      <c r="A103" s="576" t="s">
        <v>543</v>
      </c>
      <c r="B103" s="577"/>
      <c r="C103" s="577"/>
      <c r="D103" s="577">
        <f t="shared" ref="D103:P103" si="8">SUBTOTAL(9,D99:D102)</f>
        <v>330</v>
      </c>
      <c r="E103" s="577">
        <f t="shared" si="8"/>
        <v>370</v>
      </c>
      <c r="F103" s="577">
        <f t="shared" si="8"/>
        <v>295</v>
      </c>
      <c r="G103" s="577">
        <f t="shared" si="8"/>
        <v>306</v>
      </c>
      <c r="H103" s="577">
        <f t="shared" si="8"/>
        <v>375</v>
      </c>
      <c r="I103" s="577">
        <f t="shared" si="8"/>
        <v>340</v>
      </c>
      <c r="J103" s="577">
        <f t="shared" si="8"/>
        <v>333</v>
      </c>
      <c r="K103" s="577">
        <f t="shared" si="8"/>
        <v>360</v>
      </c>
      <c r="L103" s="577">
        <f t="shared" si="8"/>
        <v>330</v>
      </c>
      <c r="M103" s="577">
        <f t="shared" si="8"/>
        <v>345</v>
      </c>
      <c r="N103" s="577">
        <f t="shared" si="8"/>
        <v>345</v>
      </c>
      <c r="O103" s="577">
        <f t="shared" si="8"/>
        <v>390</v>
      </c>
      <c r="P103" s="667">
        <f t="shared" si="8"/>
        <v>4119</v>
      </c>
    </row>
    <row r="104" spans="1:16" ht="15" customHeight="1" outlineLevel="2" x14ac:dyDescent="0.25">
      <c r="A104" s="565" t="s">
        <v>420</v>
      </c>
      <c r="B104" s="575" t="s">
        <v>83</v>
      </c>
      <c r="C104" s="554" t="s">
        <v>235</v>
      </c>
      <c r="D104" s="554">
        <v>230</v>
      </c>
      <c r="E104" s="554">
        <v>250</v>
      </c>
      <c r="F104" s="554">
        <v>250</v>
      </c>
      <c r="G104" s="554">
        <v>240</v>
      </c>
      <c r="H104" s="554">
        <v>230</v>
      </c>
      <c r="I104" s="554">
        <v>240</v>
      </c>
      <c r="J104" s="554">
        <v>250</v>
      </c>
      <c r="K104" s="554">
        <v>250</v>
      </c>
      <c r="L104" s="554">
        <v>240</v>
      </c>
      <c r="M104" s="554">
        <v>255</v>
      </c>
      <c r="N104" s="554">
        <v>280</v>
      </c>
      <c r="O104" s="554">
        <v>270</v>
      </c>
      <c r="P104" s="642">
        <f t="shared" si="5"/>
        <v>2985</v>
      </c>
    </row>
    <row r="105" spans="1:16" ht="15" customHeight="1" outlineLevel="2" x14ac:dyDescent="0.25">
      <c r="A105" s="564" t="s">
        <v>420</v>
      </c>
      <c r="B105" s="558" t="s">
        <v>83</v>
      </c>
      <c r="C105" s="559" t="s">
        <v>236</v>
      </c>
      <c r="D105" s="559">
        <v>210</v>
      </c>
      <c r="E105" s="559">
        <v>240</v>
      </c>
      <c r="F105" s="559">
        <v>240</v>
      </c>
      <c r="G105" s="559">
        <v>230</v>
      </c>
      <c r="H105" s="559">
        <v>210</v>
      </c>
      <c r="I105" s="559">
        <v>230</v>
      </c>
      <c r="J105" s="559">
        <v>250</v>
      </c>
      <c r="K105" s="559">
        <v>240</v>
      </c>
      <c r="L105" s="559">
        <v>230</v>
      </c>
      <c r="M105" s="559">
        <v>245</v>
      </c>
      <c r="N105" s="559">
        <v>265</v>
      </c>
      <c r="O105" s="559">
        <v>250</v>
      </c>
      <c r="P105" s="642">
        <f t="shared" si="5"/>
        <v>2840</v>
      </c>
    </row>
    <row r="106" spans="1:16" ht="15" customHeight="1" outlineLevel="2" x14ac:dyDescent="0.25">
      <c r="A106" s="564" t="s">
        <v>420</v>
      </c>
      <c r="B106" s="556" t="s">
        <v>17</v>
      </c>
      <c r="C106" s="557" t="s">
        <v>235</v>
      </c>
      <c r="D106" s="557">
        <v>70</v>
      </c>
      <c r="E106" s="557">
        <v>50</v>
      </c>
      <c r="F106" s="557">
        <v>50</v>
      </c>
      <c r="G106" s="557">
        <v>48</v>
      </c>
      <c r="H106" s="557">
        <v>45</v>
      </c>
      <c r="I106" s="557">
        <v>45</v>
      </c>
      <c r="J106" s="557">
        <v>42</v>
      </c>
      <c r="K106" s="557">
        <v>52</v>
      </c>
      <c r="L106" s="557">
        <v>56</v>
      </c>
      <c r="M106" s="557">
        <v>60</v>
      </c>
      <c r="N106" s="557">
        <v>55</v>
      </c>
      <c r="O106" s="557">
        <v>65</v>
      </c>
      <c r="P106" s="642">
        <f t="shared" si="5"/>
        <v>638</v>
      </c>
    </row>
    <row r="107" spans="1:16" ht="15" customHeight="1" outlineLevel="2" x14ac:dyDescent="0.25">
      <c r="A107" s="564" t="s">
        <v>420</v>
      </c>
      <c r="B107" s="558" t="s">
        <v>17</v>
      </c>
      <c r="C107" s="559" t="s">
        <v>236</v>
      </c>
      <c r="D107" s="559">
        <v>20</v>
      </c>
      <c r="E107" s="559">
        <v>20</v>
      </c>
      <c r="F107" s="559">
        <v>15</v>
      </c>
      <c r="G107" s="559">
        <v>20</v>
      </c>
      <c r="H107" s="559">
        <v>23</v>
      </c>
      <c r="I107" s="559">
        <v>23</v>
      </c>
      <c r="J107" s="559">
        <v>26</v>
      </c>
      <c r="K107" s="559">
        <v>31</v>
      </c>
      <c r="L107" s="559">
        <v>35</v>
      </c>
      <c r="M107" s="559">
        <v>30</v>
      </c>
      <c r="N107" s="559">
        <v>30</v>
      </c>
      <c r="O107" s="559">
        <v>30</v>
      </c>
      <c r="P107" s="642">
        <f t="shared" si="5"/>
        <v>303</v>
      </c>
    </row>
    <row r="108" spans="1:16" ht="15" customHeight="1" outlineLevel="2" x14ac:dyDescent="0.25">
      <c r="A108" s="564" t="s">
        <v>420</v>
      </c>
      <c r="B108" s="556" t="s">
        <v>82</v>
      </c>
      <c r="C108" s="557" t="s">
        <v>235</v>
      </c>
      <c r="D108" s="557">
        <v>209</v>
      </c>
      <c r="E108" s="557">
        <v>154</v>
      </c>
      <c r="F108" s="557">
        <v>181</v>
      </c>
      <c r="G108" s="557">
        <v>142</v>
      </c>
      <c r="H108" s="557">
        <v>149</v>
      </c>
      <c r="I108" s="557">
        <v>143</v>
      </c>
      <c r="J108" s="557">
        <v>169</v>
      </c>
      <c r="K108" s="557">
        <v>156</v>
      </c>
      <c r="L108" s="557">
        <v>160</v>
      </c>
      <c r="M108" s="557">
        <v>185</v>
      </c>
      <c r="N108" s="557">
        <v>198</v>
      </c>
      <c r="O108" s="557">
        <v>235</v>
      </c>
      <c r="P108" s="642">
        <f t="shared" si="5"/>
        <v>2081</v>
      </c>
    </row>
    <row r="109" spans="1:16" ht="15" customHeight="1" outlineLevel="2" x14ac:dyDescent="0.25">
      <c r="A109" s="564" t="s">
        <v>420</v>
      </c>
      <c r="B109" s="558" t="s">
        <v>82</v>
      </c>
      <c r="C109" s="559" t="s">
        <v>236</v>
      </c>
      <c r="D109" s="559">
        <v>158</v>
      </c>
      <c r="E109" s="559">
        <v>103</v>
      </c>
      <c r="F109" s="559">
        <v>122</v>
      </c>
      <c r="G109" s="559">
        <v>95</v>
      </c>
      <c r="H109" s="559">
        <v>165</v>
      </c>
      <c r="I109" s="559">
        <v>174</v>
      </c>
      <c r="J109" s="559">
        <v>113</v>
      </c>
      <c r="K109" s="559">
        <v>143</v>
      </c>
      <c r="L109" s="559">
        <v>130</v>
      </c>
      <c r="M109" s="559">
        <v>127</v>
      </c>
      <c r="N109" s="559">
        <v>160</v>
      </c>
      <c r="O109" s="559">
        <v>188</v>
      </c>
      <c r="P109" s="642">
        <f t="shared" si="5"/>
        <v>1678</v>
      </c>
    </row>
    <row r="110" spans="1:16" ht="15" customHeight="1" outlineLevel="2" x14ac:dyDescent="0.25">
      <c r="A110" s="564" t="s">
        <v>420</v>
      </c>
      <c r="B110" s="556" t="s">
        <v>78</v>
      </c>
      <c r="C110" s="557" t="s">
        <v>235</v>
      </c>
      <c r="D110" s="557">
        <v>250</v>
      </c>
      <c r="E110" s="557">
        <v>280</v>
      </c>
      <c r="F110" s="557">
        <v>285</v>
      </c>
      <c r="G110" s="557">
        <v>280</v>
      </c>
      <c r="H110" s="557">
        <v>240</v>
      </c>
      <c r="I110" s="557">
        <v>270</v>
      </c>
      <c r="J110" s="557">
        <v>260</v>
      </c>
      <c r="K110" s="557">
        <v>200</v>
      </c>
      <c r="L110" s="557">
        <v>170</v>
      </c>
      <c r="M110" s="557">
        <v>230</v>
      </c>
      <c r="N110" s="557">
        <v>240</v>
      </c>
      <c r="O110" s="557">
        <v>280</v>
      </c>
      <c r="P110" s="642">
        <f t="shared" si="5"/>
        <v>2985</v>
      </c>
    </row>
    <row r="111" spans="1:16" ht="15" customHeight="1" outlineLevel="2" x14ac:dyDescent="0.25">
      <c r="A111" s="564" t="s">
        <v>420</v>
      </c>
      <c r="B111" s="571" t="s">
        <v>78</v>
      </c>
      <c r="C111" s="572" t="s">
        <v>236</v>
      </c>
      <c r="D111" s="572">
        <v>110</v>
      </c>
      <c r="E111" s="572">
        <v>120</v>
      </c>
      <c r="F111" s="572">
        <v>130</v>
      </c>
      <c r="G111" s="572">
        <v>130</v>
      </c>
      <c r="H111" s="572">
        <v>90</v>
      </c>
      <c r="I111" s="572">
        <v>110</v>
      </c>
      <c r="J111" s="572">
        <v>100</v>
      </c>
      <c r="K111" s="572">
        <v>100</v>
      </c>
      <c r="L111" s="572">
        <v>60</v>
      </c>
      <c r="M111" s="572">
        <v>100</v>
      </c>
      <c r="N111" s="572">
        <v>100</v>
      </c>
      <c r="O111" s="572">
        <v>120</v>
      </c>
      <c r="P111" s="642">
        <f t="shared" si="5"/>
        <v>1270</v>
      </c>
    </row>
    <row r="112" spans="1:16" ht="15" customHeight="1" outlineLevel="2" x14ac:dyDescent="0.25">
      <c r="A112" s="564" t="s">
        <v>420</v>
      </c>
      <c r="B112" s="556" t="s">
        <v>77</v>
      </c>
      <c r="C112" s="557" t="s">
        <v>235</v>
      </c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642">
        <f t="shared" si="5"/>
        <v>0</v>
      </c>
    </row>
    <row r="113" spans="1:16" ht="15" customHeight="1" outlineLevel="2" x14ac:dyDescent="0.25">
      <c r="A113" s="564" t="s">
        <v>420</v>
      </c>
      <c r="B113" s="558" t="s">
        <v>77</v>
      </c>
      <c r="C113" s="559" t="s">
        <v>236</v>
      </c>
      <c r="D113" s="559"/>
      <c r="E113" s="559"/>
      <c r="F113" s="559"/>
      <c r="G113" s="559"/>
      <c r="H113" s="559"/>
      <c r="I113" s="559"/>
      <c r="J113" s="559"/>
      <c r="K113" s="559"/>
      <c r="L113" s="559"/>
      <c r="M113" s="559"/>
      <c r="N113" s="559"/>
      <c r="O113" s="559"/>
      <c r="P113" s="642">
        <f t="shared" si="5"/>
        <v>0</v>
      </c>
    </row>
    <row r="114" spans="1:16" ht="15" customHeight="1" outlineLevel="2" x14ac:dyDescent="0.25">
      <c r="A114" s="564" t="s">
        <v>420</v>
      </c>
      <c r="B114" s="556" t="s">
        <v>81</v>
      </c>
      <c r="C114" s="557" t="s">
        <v>235</v>
      </c>
      <c r="D114" s="557">
        <v>35</v>
      </c>
      <c r="E114" s="557">
        <v>30</v>
      </c>
      <c r="F114" s="557">
        <v>40</v>
      </c>
      <c r="G114" s="557">
        <v>30</v>
      </c>
      <c r="H114" s="557">
        <v>38</v>
      </c>
      <c r="I114" s="557">
        <v>37</v>
      </c>
      <c r="J114" s="557">
        <v>45</v>
      </c>
      <c r="K114" s="557">
        <v>45</v>
      </c>
      <c r="L114" s="557">
        <v>44</v>
      </c>
      <c r="M114" s="557">
        <v>40</v>
      </c>
      <c r="N114" s="557">
        <v>45</v>
      </c>
      <c r="O114" s="557">
        <v>50</v>
      </c>
      <c r="P114" s="642">
        <f t="shared" si="5"/>
        <v>479</v>
      </c>
    </row>
    <row r="115" spans="1:16" ht="15" customHeight="1" outlineLevel="2" x14ac:dyDescent="0.25">
      <c r="A115" s="564" t="s">
        <v>420</v>
      </c>
      <c r="B115" s="558" t="s">
        <v>81</v>
      </c>
      <c r="C115" s="559" t="s">
        <v>236</v>
      </c>
      <c r="D115" s="559">
        <v>45</v>
      </c>
      <c r="E115" s="559">
        <v>40</v>
      </c>
      <c r="F115" s="559">
        <v>45</v>
      </c>
      <c r="G115" s="559">
        <v>40</v>
      </c>
      <c r="H115" s="559">
        <v>40</v>
      </c>
      <c r="I115" s="559">
        <v>37</v>
      </c>
      <c r="J115" s="559">
        <v>45</v>
      </c>
      <c r="K115" s="559">
        <v>42</v>
      </c>
      <c r="L115" s="559">
        <v>42</v>
      </c>
      <c r="M115" s="559">
        <v>40</v>
      </c>
      <c r="N115" s="559">
        <v>40</v>
      </c>
      <c r="O115" s="559">
        <v>45</v>
      </c>
      <c r="P115" s="642">
        <f t="shared" si="5"/>
        <v>501</v>
      </c>
    </row>
    <row r="116" spans="1:16" ht="15" customHeight="1" outlineLevel="2" x14ac:dyDescent="0.25">
      <c r="A116" s="564" t="s">
        <v>420</v>
      </c>
      <c r="B116" s="556" t="s">
        <v>80</v>
      </c>
      <c r="C116" s="557" t="s">
        <v>235</v>
      </c>
      <c r="D116" s="557">
        <v>11</v>
      </c>
      <c r="E116" s="557">
        <v>12</v>
      </c>
      <c r="F116" s="557">
        <v>11</v>
      </c>
      <c r="G116" s="557">
        <v>11</v>
      </c>
      <c r="H116" s="557">
        <v>14</v>
      </c>
      <c r="I116" s="557">
        <v>12</v>
      </c>
      <c r="J116" s="557">
        <v>11</v>
      </c>
      <c r="K116" s="557">
        <v>11</v>
      </c>
      <c r="L116" s="557">
        <v>14</v>
      </c>
      <c r="M116" s="557">
        <v>14</v>
      </c>
      <c r="N116" s="557">
        <v>16</v>
      </c>
      <c r="O116" s="557">
        <v>18</v>
      </c>
      <c r="P116" s="642">
        <f t="shared" si="5"/>
        <v>155</v>
      </c>
    </row>
    <row r="117" spans="1:16" ht="15" customHeight="1" outlineLevel="2" x14ac:dyDescent="0.25">
      <c r="A117" s="564" t="s">
        <v>420</v>
      </c>
      <c r="B117" s="558" t="s">
        <v>80</v>
      </c>
      <c r="C117" s="559" t="s">
        <v>236</v>
      </c>
      <c r="D117" s="559">
        <v>9</v>
      </c>
      <c r="E117" s="559">
        <v>8</v>
      </c>
      <c r="F117" s="559">
        <v>10</v>
      </c>
      <c r="G117" s="559">
        <v>7</v>
      </c>
      <c r="H117" s="559">
        <v>11</v>
      </c>
      <c r="I117" s="559">
        <v>9</v>
      </c>
      <c r="J117" s="559">
        <v>10</v>
      </c>
      <c r="K117" s="559">
        <v>14</v>
      </c>
      <c r="L117" s="559">
        <v>8</v>
      </c>
      <c r="M117" s="559">
        <v>12</v>
      </c>
      <c r="N117" s="559">
        <v>9</v>
      </c>
      <c r="O117" s="559">
        <v>13</v>
      </c>
      <c r="P117" s="642">
        <f t="shared" si="5"/>
        <v>120</v>
      </c>
    </row>
    <row r="118" spans="1:16" ht="15" customHeight="1" outlineLevel="2" x14ac:dyDescent="0.25">
      <c r="A118" s="564" t="s">
        <v>420</v>
      </c>
      <c r="B118" s="556" t="s">
        <v>16</v>
      </c>
      <c r="C118" s="557" t="s">
        <v>235</v>
      </c>
      <c r="D118" s="557">
        <v>45</v>
      </c>
      <c r="E118" s="557">
        <v>45</v>
      </c>
      <c r="F118" s="557">
        <v>38</v>
      </c>
      <c r="G118" s="557">
        <v>39</v>
      </c>
      <c r="H118" s="557">
        <v>58</v>
      </c>
      <c r="I118" s="557">
        <v>50</v>
      </c>
      <c r="J118" s="557">
        <v>70</v>
      </c>
      <c r="K118" s="557">
        <v>50</v>
      </c>
      <c r="L118" s="557">
        <v>39</v>
      </c>
      <c r="M118" s="557">
        <v>40</v>
      </c>
      <c r="N118" s="557">
        <v>75</v>
      </c>
      <c r="O118" s="557">
        <v>70</v>
      </c>
      <c r="P118" s="642">
        <f t="shared" si="5"/>
        <v>619</v>
      </c>
    </row>
    <row r="119" spans="1:16" ht="15" customHeight="1" outlineLevel="2" x14ac:dyDescent="0.25">
      <c r="A119" s="564" t="s">
        <v>420</v>
      </c>
      <c r="B119" s="558" t="s">
        <v>16</v>
      </c>
      <c r="C119" s="559" t="s">
        <v>236</v>
      </c>
      <c r="D119" s="559">
        <v>35</v>
      </c>
      <c r="E119" s="559">
        <v>30</v>
      </c>
      <c r="F119" s="559">
        <v>29</v>
      </c>
      <c r="G119" s="559">
        <v>30</v>
      </c>
      <c r="H119" s="559">
        <v>32</v>
      </c>
      <c r="I119" s="559">
        <v>25</v>
      </c>
      <c r="J119" s="559">
        <v>25</v>
      </c>
      <c r="K119" s="559">
        <v>30</v>
      </c>
      <c r="L119" s="559">
        <v>35</v>
      </c>
      <c r="M119" s="559">
        <v>23</v>
      </c>
      <c r="N119" s="559">
        <v>30</v>
      </c>
      <c r="O119" s="559">
        <v>35</v>
      </c>
      <c r="P119" s="642">
        <f t="shared" si="5"/>
        <v>359</v>
      </c>
    </row>
    <row r="120" spans="1:16" ht="15" customHeight="1" outlineLevel="2" x14ac:dyDescent="0.25">
      <c r="A120" s="564" t="s">
        <v>420</v>
      </c>
      <c r="B120" s="556" t="s">
        <v>15</v>
      </c>
      <c r="C120" s="557" t="s">
        <v>235</v>
      </c>
      <c r="D120" s="557">
        <v>48</v>
      </c>
      <c r="E120" s="557">
        <v>61</v>
      </c>
      <c r="F120" s="557">
        <v>55</v>
      </c>
      <c r="G120" s="557">
        <v>45</v>
      </c>
      <c r="H120" s="557">
        <v>59</v>
      </c>
      <c r="I120" s="557">
        <v>49</v>
      </c>
      <c r="J120" s="557">
        <v>46</v>
      </c>
      <c r="K120" s="557">
        <v>56</v>
      </c>
      <c r="L120" s="557">
        <v>44</v>
      </c>
      <c r="M120" s="557">
        <v>54</v>
      </c>
      <c r="N120" s="557">
        <v>51</v>
      </c>
      <c r="O120" s="557">
        <v>48</v>
      </c>
      <c r="P120" s="642">
        <f t="shared" si="5"/>
        <v>616</v>
      </c>
    </row>
    <row r="121" spans="1:16" ht="15" customHeight="1" outlineLevel="2" x14ac:dyDescent="0.25">
      <c r="A121" s="564" t="s">
        <v>420</v>
      </c>
      <c r="B121" s="558" t="s">
        <v>15</v>
      </c>
      <c r="C121" s="559" t="s">
        <v>236</v>
      </c>
      <c r="D121" s="559">
        <v>19</v>
      </c>
      <c r="E121" s="559">
        <v>21</v>
      </c>
      <c r="F121" s="559">
        <v>20</v>
      </c>
      <c r="G121" s="559">
        <v>20</v>
      </c>
      <c r="H121" s="559">
        <v>19</v>
      </c>
      <c r="I121" s="559">
        <v>25</v>
      </c>
      <c r="J121" s="559">
        <v>20</v>
      </c>
      <c r="K121" s="559">
        <v>23</v>
      </c>
      <c r="L121" s="559">
        <v>25</v>
      </c>
      <c r="M121" s="559">
        <v>18</v>
      </c>
      <c r="N121" s="559">
        <v>18</v>
      </c>
      <c r="O121" s="559">
        <v>21</v>
      </c>
      <c r="P121" s="642">
        <f t="shared" si="5"/>
        <v>249</v>
      </c>
    </row>
    <row r="122" spans="1:16" ht="15" customHeight="1" outlineLevel="2" x14ac:dyDescent="0.25">
      <c r="A122" s="564" t="s">
        <v>420</v>
      </c>
      <c r="B122" s="663" t="s">
        <v>79</v>
      </c>
      <c r="C122" s="664" t="s">
        <v>235</v>
      </c>
      <c r="D122" s="664"/>
      <c r="E122" s="664"/>
      <c r="F122" s="664"/>
      <c r="G122" s="664"/>
      <c r="H122" s="664"/>
      <c r="I122" s="664"/>
      <c r="J122" s="664"/>
      <c r="K122" s="664"/>
      <c r="L122" s="664"/>
      <c r="M122" s="664"/>
      <c r="N122" s="664"/>
      <c r="O122" s="665"/>
      <c r="P122" s="642">
        <f t="shared" si="5"/>
        <v>0</v>
      </c>
    </row>
    <row r="123" spans="1:16" ht="15" customHeight="1" outlineLevel="2" thickBot="1" x14ac:dyDescent="0.3">
      <c r="A123" s="573" t="s">
        <v>420</v>
      </c>
      <c r="B123" s="570" t="s">
        <v>79</v>
      </c>
      <c r="C123" s="555" t="s">
        <v>236</v>
      </c>
      <c r="D123" s="555"/>
      <c r="E123" s="555"/>
      <c r="F123" s="555"/>
      <c r="G123" s="555"/>
      <c r="H123" s="555"/>
      <c r="I123" s="555"/>
      <c r="J123" s="555"/>
      <c r="K123" s="555"/>
      <c r="L123" s="555"/>
      <c r="M123" s="555"/>
      <c r="N123" s="555"/>
      <c r="O123" s="555"/>
      <c r="P123" s="642">
        <f t="shared" si="5"/>
        <v>0</v>
      </c>
    </row>
    <row r="124" spans="1:16" ht="15" customHeight="1" outlineLevel="1" thickBot="1" x14ac:dyDescent="0.3">
      <c r="A124" s="576" t="s">
        <v>544</v>
      </c>
      <c r="B124" s="577"/>
      <c r="C124" s="577"/>
      <c r="D124" s="577">
        <f t="shared" ref="D124:P124" si="9">SUBTOTAL(9,D104:D123)</f>
        <v>1504</v>
      </c>
      <c r="E124" s="577">
        <f t="shared" si="9"/>
        <v>1464</v>
      </c>
      <c r="F124" s="577">
        <f t="shared" si="9"/>
        <v>1521</v>
      </c>
      <c r="G124" s="577">
        <f t="shared" si="9"/>
        <v>1407</v>
      </c>
      <c r="H124" s="577">
        <f t="shared" si="9"/>
        <v>1423</v>
      </c>
      <c r="I124" s="577">
        <f t="shared" si="9"/>
        <v>1479</v>
      </c>
      <c r="J124" s="577">
        <f t="shared" si="9"/>
        <v>1482</v>
      </c>
      <c r="K124" s="577">
        <f t="shared" si="9"/>
        <v>1443</v>
      </c>
      <c r="L124" s="577">
        <f t="shared" si="9"/>
        <v>1332</v>
      </c>
      <c r="M124" s="577">
        <f t="shared" si="9"/>
        <v>1473</v>
      </c>
      <c r="N124" s="577">
        <f t="shared" si="9"/>
        <v>1612</v>
      </c>
      <c r="O124" s="577">
        <f t="shared" si="9"/>
        <v>1738</v>
      </c>
      <c r="P124" s="667">
        <f t="shared" si="9"/>
        <v>17878</v>
      </c>
    </row>
    <row r="125" spans="1:16" ht="15" customHeight="1" outlineLevel="2" x14ac:dyDescent="0.25">
      <c r="A125" s="565" t="s">
        <v>422</v>
      </c>
      <c r="B125" s="575" t="s">
        <v>76</v>
      </c>
      <c r="C125" s="554" t="s">
        <v>235</v>
      </c>
      <c r="D125" s="554">
        <v>38</v>
      </c>
      <c r="E125" s="554">
        <v>42</v>
      </c>
      <c r="F125" s="554">
        <v>40</v>
      </c>
      <c r="G125" s="554">
        <v>44</v>
      </c>
      <c r="H125" s="554">
        <v>40</v>
      </c>
      <c r="I125" s="554">
        <v>38</v>
      </c>
      <c r="J125" s="554">
        <v>40</v>
      </c>
      <c r="K125" s="554">
        <v>40</v>
      </c>
      <c r="L125" s="554">
        <v>38</v>
      </c>
      <c r="M125" s="554">
        <v>40</v>
      </c>
      <c r="N125" s="554">
        <v>40</v>
      </c>
      <c r="O125" s="554">
        <v>45</v>
      </c>
      <c r="P125" s="642">
        <f t="shared" si="5"/>
        <v>485</v>
      </c>
    </row>
    <row r="126" spans="1:16" ht="15" customHeight="1" outlineLevel="2" x14ac:dyDescent="0.25">
      <c r="A126" s="564" t="s">
        <v>422</v>
      </c>
      <c r="B126" s="558" t="s">
        <v>76</v>
      </c>
      <c r="C126" s="559" t="s">
        <v>236</v>
      </c>
      <c r="D126" s="559">
        <v>38</v>
      </c>
      <c r="E126" s="559">
        <v>32</v>
      </c>
      <c r="F126" s="559">
        <v>36</v>
      </c>
      <c r="G126" s="559">
        <v>32</v>
      </c>
      <c r="H126" s="559">
        <v>36</v>
      </c>
      <c r="I126" s="559">
        <v>36</v>
      </c>
      <c r="J126" s="559">
        <v>37</v>
      </c>
      <c r="K126" s="559">
        <v>36</v>
      </c>
      <c r="L126" s="559">
        <v>38</v>
      </c>
      <c r="M126" s="559">
        <v>36</v>
      </c>
      <c r="N126" s="559">
        <v>37</v>
      </c>
      <c r="O126" s="559">
        <v>35</v>
      </c>
      <c r="P126" s="642">
        <f t="shared" si="5"/>
        <v>429</v>
      </c>
    </row>
    <row r="127" spans="1:16" ht="15" customHeight="1" outlineLevel="2" x14ac:dyDescent="0.25">
      <c r="A127" s="564" t="s">
        <v>422</v>
      </c>
      <c r="B127" s="556" t="s">
        <v>75</v>
      </c>
      <c r="C127" s="557" t="s">
        <v>235</v>
      </c>
      <c r="D127" s="557">
        <v>34</v>
      </c>
      <c r="E127" s="557">
        <v>27</v>
      </c>
      <c r="F127" s="557">
        <v>39</v>
      </c>
      <c r="G127" s="557">
        <v>24</v>
      </c>
      <c r="H127" s="557">
        <v>39</v>
      </c>
      <c r="I127" s="557">
        <v>26</v>
      </c>
      <c r="J127" s="557">
        <v>37</v>
      </c>
      <c r="K127" s="557">
        <v>60</v>
      </c>
      <c r="L127" s="557">
        <v>38</v>
      </c>
      <c r="M127" s="557">
        <v>34</v>
      </c>
      <c r="N127" s="557">
        <v>38</v>
      </c>
      <c r="O127" s="557">
        <v>45</v>
      </c>
      <c r="P127" s="642">
        <f t="shared" si="5"/>
        <v>441</v>
      </c>
    </row>
    <row r="128" spans="1:16" ht="15" customHeight="1" outlineLevel="2" x14ac:dyDescent="0.25">
      <c r="A128" s="564" t="s">
        <v>422</v>
      </c>
      <c r="B128" s="558" t="s">
        <v>75</v>
      </c>
      <c r="C128" s="559" t="s">
        <v>236</v>
      </c>
      <c r="D128" s="559">
        <v>35</v>
      </c>
      <c r="E128" s="559">
        <v>63</v>
      </c>
      <c r="F128" s="559">
        <v>71</v>
      </c>
      <c r="G128" s="559">
        <v>56</v>
      </c>
      <c r="H128" s="559">
        <v>60</v>
      </c>
      <c r="I128" s="559">
        <v>60</v>
      </c>
      <c r="J128" s="559">
        <v>100</v>
      </c>
      <c r="K128" s="559">
        <v>119</v>
      </c>
      <c r="L128" s="559">
        <v>101</v>
      </c>
      <c r="M128" s="559">
        <v>117</v>
      </c>
      <c r="N128" s="559">
        <v>90</v>
      </c>
      <c r="O128" s="559">
        <v>105</v>
      </c>
      <c r="P128" s="642">
        <f t="shared" si="5"/>
        <v>977</v>
      </c>
    </row>
    <row r="129" spans="1:16" ht="15.75" customHeight="1" outlineLevel="2" x14ac:dyDescent="0.25">
      <c r="A129" s="564" t="s">
        <v>422</v>
      </c>
      <c r="B129" s="556" t="s">
        <v>74</v>
      </c>
      <c r="C129" s="557" t="s">
        <v>235</v>
      </c>
      <c r="D129" s="557">
        <v>120</v>
      </c>
      <c r="E129" s="557">
        <v>130</v>
      </c>
      <c r="F129" s="557">
        <v>130</v>
      </c>
      <c r="G129" s="557">
        <v>110</v>
      </c>
      <c r="H129" s="557">
        <v>90</v>
      </c>
      <c r="I129" s="557">
        <v>120</v>
      </c>
      <c r="J129" s="557">
        <v>125</v>
      </c>
      <c r="K129" s="557">
        <v>120</v>
      </c>
      <c r="L129" s="557">
        <v>114</v>
      </c>
      <c r="M129" s="557">
        <v>126</v>
      </c>
      <c r="N129" s="557">
        <v>124</v>
      </c>
      <c r="O129" s="557">
        <v>125</v>
      </c>
      <c r="P129" s="642">
        <f t="shared" si="5"/>
        <v>1434</v>
      </c>
    </row>
    <row r="130" spans="1:16" ht="15" customHeight="1" outlineLevel="2" x14ac:dyDescent="0.25">
      <c r="A130" s="564" t="s">
        <v>422</v>
      </c>
      <c r="B130" s="558" t="s">
        <v>74</v>
      </c>
      <c r="C130" s="559" t="s">
        <v>236</v>
      </c>
      <c r="D130" s="559">
        <v>125</v>
      </c>
      <c r="E130" s="559">
        <v>130</v>
      </c>
      <c r="F130" s="559">
        <v>110</v>
      </c>
      <c r="G130" s="559">
        <v>110</v>
      </c>
      <c r="H130" s="559">
        <v>130</v>
      </c>
      <c r="I130" s="559">
        <v>110</v>
      </c>
      <c r="J130" s="559">
        <v>110</v>
      </c>
      <c r="K130" s="559">
        <v>110</v>
      </c>
      <c r="L130" s="559">
        <v>118</v>
      </c>
      <c r="M130" s="559">
        <v>119</v>
      </c>
      <c r="N130" s="559">
        <v>123</v>
      </c>
      <c r="O130" s="559">
        <v>132</v>
      </c>
      <c r="P130" s="642">
        <f t="shared" si="5"/>
        <v>1427</v>
      </c>
    </row>
    <row r="131" spans="1:16" ht="15" customHeight="1" outlineLevel="2" x14ac:dyDescent="0.25">
      <c r="A131" s="564" t="s">
        <v>422</v>
      </c>
      <c r="B131" s="556" t="s">
        <v>73</v>
      </c>
      <c r="C131" s="557" t="s">
        <v>235</v>
      </c>
      <c r="D131" s="557"/>
      <c r="E131" s="557"/>
      <c r="F131" s="557"/>
      <c r="G131" s="557"/>
      <c r="H131" s="557"/>
      <c r="I131" s="557"/>
      <c r="J131" s="557"/>
      <c r="K131" s="557"/>
      <c r="L131" s="557"/>
      <c r="M131" s="557"/>
      <c r="N131" s="557"/>
      <c r="O131" s="557"/>
      <c r="P131" s="642">
        <f t="shared" si="5"/>
        <v>0</v>
      </c>
    </row>
    <row r="132" spans="1:16" ht="15" customHeight="1" outlineLevel="2" x14ac:dyDescent="0.25">
      <c r="A132" s="564" t="s">
        <v>422</v>
      </c>
      <c r="B132" s="558" t="s">
        <v>73</v>
      </c>
      <c r="C132" s="559" t="s">
        <v>236</v>
      </c>
      <c r="D132" s="559"/>
      <c r="E132" s="559"/>
      <c r="F132" s="559"/>
      <c r="G132" s="559"/>
      <c r="H132" s="559"/>
      <c r="I132" s="559"/>
      <c r="J132" s="559"/>
      <c r="K132" s="559"/>
      <c r="L132" s="559"/>
      <c r="M132" s="559"/>
      <c r="N132" s="559"/>
      <c r="O132" s="559"/>
      <c r="P132" s="642">
        <f t="shared" ref="P132:P195" si="10">SUM(D132:O132)</f>
        <v>0</v>
      </c>
    </row>
    <row r="133" spans="1:16" ht="15.75" customHeight="1" outlineLevel="2" x14ac:dyDescent="0.25">
      <c r="A133" s="564" t="s">
        <v>422</v>
      </c>
      <c r="B133" s="556" t="s">
        <v>72</v>
      </c>
      <c r="C133" s="557" t="s">
        <v>235</v>
      </c>
      <c r="D133" s="557"/>
      <c r="E133" s="557"/>
      <c r="F133" s="557"/>
      <c r="G133" s="557"/>
      <c r="H133" s="557"/>
      <c r="I133" s="557"/>
      <c r="J133" s="557"/>
      <c r="K133" s="557"/>
      <c r="L133" s="557"/>
      <c r="M133" s="557"/>
      <c r="N133" s="557"/>
      <c r="O133" s="557"/>
      <c r="P133" s="642">
        <f t="shared" si="10"/>
        <v>0</v>
      </c>
    </row>
    <row r="134" spans="1:16" ht="15" customHeight="1" outlineLevel="2" x14ac:dyDescent="0.25">
      <c r="A134" s="564" t="s">
        <v>422</v>
      </c>
      <c r="B134" s="558" t="s">
        <v>72</v>
      </c>
      <c r="C134" s="559" t="s">
        <v>236</v>
      </c>
      <c r="D134" s="559"/>
      <c r="E134" s="559"/>
      <c r="F134" s="559"/>
      <c r="G134" s="559"/>
      <c r="H134" s="559"/>
      <c r="I134" s="559"/>
      <c r="J134" s="559"/>
      <c r="K134" s="559"/>
      <c r="L134" s="559"/>
      <c r="M134" s="559"/>
      <c r="N134" s="559"/>
      <c r="O134" s="559"/>
      <c r="P134" s="642">
        <f t="shared" si="10"/>
        <v>0</v>
      </c>
    </row>
    <row r="135" spans="1:16" ht="15" customHeight="1" outlineLevel="2" x14ac:dyDescent="0.25">
      <c r="A135" s="564" t="s">
        <v>422</v>
      </c>
      <c r="B135" s="556" t="s">
        <v>71</v>
      </c>
      <c r="C135" s="557" t="s">
        <v>235</v>
      </c>
      <c r="D135" s="557">
        <v>30</v>
      </c>
      <c r="E135" s="557">
        <v>27</v>
      </c>
      <c r="F135" s="557">
        <v>22</v>
      </c>
      <c r="G135" s="557">
        <v>21</v>
      </c>
      <c r="H135" s="557">
        <v>28</v>
      </c>
      <c r="I135" s="557">
        <v>23</v>
      </c>
      <c r="J135" s="557">
        <v>35</v>
      </c>
      <c r="K135" s="557">
        <v>28</v>
      </c>
      <c r="L135" s="557">
        <v>25</v>
      </c>
      <c r="M135" s="557">
        <v>27</v>
      </c>
      <c r="N135" s="557">
        <v>28</v>
      </c>
      <c r="O135" s="557">
        <v>35</v>
      </c>
      <c r="P135" s="642">
        <f t="shared" si="10"/>
        <v>329</v>
      </c>
    </row>
    <row r="136" spans="1:16" ht="15" customHeight="1" outlineLevel="2" x14ac:dyDescent="0.25">
      <c r="A136" s="564" t="s">
        <v>422</v>
      </c>
      <c r="B136" s="558" t="s">
        <v>71</v>
      </c>
      <c r="C136" s="559" t="s">
        <v>236</v>
      </c>
      <c r="D136" s="559">
        <v>17</v>
      </c>
      <c r="E136" s="559">
        <v>20</v>
      </c>
      <c r="F136" s="559">
        <v>25</v>
      </c>
      <c r="G136" s="559">
        <v>26</v>
      </c>
      <c r="H136" s="559">
        <v>19</v>
      </c>
      <c r="I136" s="559">
        <v>22</v>
      </c>
      <c r="J136" s="559">
        <v>17</v>
      </c>
      <c r="K136" s="559">
        <v>25</v>
      </c>
      <c r="L136" s="559">
        <v>22</v>
      </c>
      <c r="M136" s="559">
        <v>23</v>
      </c>
      <c r="N136" s="559">
        <v>24</v>
      </c>
      <c r="O136" s="559">
        <v>26</v>
      </c>
      <c r="P136" s="642">
        <f t="shared" si="10"/>
        <v>266</v>
      </c>
    </row>
    <row r="137" spans="1:16" ht="15" customHeight="1" outlineLevel="2" x14ac:dyDescent="0.25">
      <c r="A137" s="564" t="s">
        <v>422</v>
      </c>
      <c r="B137" s="556" t="s">
        <v>70</v>
      </c>
      <c r="C137" s="557" t="s">
        <v>235</v>
      </c>
      <c r="D137" s="557">
        <v>8</v>
      </c>
      <c r="E137" s="557">
        <v>8</v>
      </c>
      <c r="F137" s="557">
        <v>8</v>
      </c>
      <c r="G137" s="557">
        <v>8</v>
      </c>
      <c r="H137" s="557">
        <v>8</v>
      </c>
      <c r="I137" s="557">
        <v>8</v>
      </c>
      <c r="J137" s="557">
        <v>8</v>
      </c>
      <c r="K137" s="557">
        <v>8</v>
      </c>
      <c r="L137" s="557">
        <v>8</v>
      </c>
      <c r="M137" s="557">
        <v>8</v>
      </c>
      <c r="N137" s="557">
        <v>8</v>
      </c>
      <c r="O137" s="557">
        <v>8</v>
      </c>
      <c r="P137" s="642">
        <f t="shared" si="10"/>
        <v>96</v>
      </c>
    </row>
    <row r="138" spans="1:16" ht="15" customHeight="1" outlineLevel="2" x14ac:dyDescent="0.25">
      <c r="A138" s="564" t="s">
        <v>422</v>
      </c>
      <c r="B138" s="558" t="s">
        <v>70</v>
      </c>
      <c r="C138" s="559" t="s">
        <v>236</v>
      </c>
      <c r="D138" s="559">
        <v>8</v>
      </c>
      <c r="E138" s="559">
        <v>8</v>
      </c>
      <c r="F138" s="559">
        <v>8</v>
      </c>
      <c r="G138" s="559">
        <v>8</v>
      </c>
      <c r="H138" s="559">
        <v>8</v>
      </c>
      <c r="I138" s="559">
        <v>8</v>
      </c>
      <c r="J138" s="559">
        <v>8</v>
      </c>
      <c r="K138" s="559">
        <v>8</v>
      </c>
      <c r="L138" s="559">
        <v>8</v>
      </c>
      <c r="M138" s="559">
        <v>8</v>
      </c>
      <c r="N138" s="559">
        <v>8</v>
      </c>
      <c r="O138" s="559">
        <v>8</v>
      </c>
      <c r="P138" s="642">
        <f t="shared" si="10"/>
        <v>96</v>
      </c>
    </row>
    <row r="139" spans="1:16" ht="15" customHeight="1" outlineLevel="2" x14ac:dyDescent="0.25">
      <c r="A139" s="566" t="s">
        <v>422</v>
      </c>
      <c r="B139" s="663" t="s">
        <v>14</v>
      </c>
      <c r="C139" s="664" t="s">
        <v>235</v>
      </c>
      <c r="D139" s="664">
        <v>40</v>
      </c>
      <c r="E139" s="664">
        <v>40</v>
      </c>
      <c r="F139" s="664">
        <v>40</v>
      </c>
      <c r="G139" s="664">
        <v>40</v>
      </c>
      <c r="H139" s="664">
        <v>45</v>
      </c>
      <c r="I139" s="664">
        <v>45</v>
      </c>
      <c r="J139" s="664">
        <v>45</v>
      </c>
      <c r="K139" s="664">
        <v>45</v>
      </c>
      <c r="L139" s="664">
        <v>40</v>
      </c>
      <c r="M139" s="664">
        <v>45</v>
      </c>
      <c r="N139" s="664">
        <v>47</v>
      </c>
      <c r="O139" s="665">
        <v>47</v>
      </c>
      <c r="P139" s="642">
        <f t="shared" si="10"/>
        <v>519</v>
      </c>
    </row>
    <row r="140" spans="1:16" ht="15" customHeight="1" outlineLevel="2" thickBot="1" x14ac:dyDescent="0.3">
      <c r="A140" s="574" t="s">
        <v>422</v>
      </c>
      <c r="B140" s="570" t="s">
        <v>14</v>
      </c>
      <c r="C140" s="555" t="s">
        <v>236</v>
      </c>
      <c r="D140" s="555">
        <v>30</v>
      </c>
      <c r="E140" s="555">
        <v>32</v>
      </c>
      <c r="F140" s="555">
        <v>30</v>
      </c>
      <c r="G140" s="555">
        <v>28</v>
      </c>
      <c r="H140" s="555">
        <v>32</v>
      </c>
      <c r="I140" s="555">
        <v>28</v>
      </c>
      <c r="J140" s="555">
        <v>28</v>
      </c>
      <c r="K140" s="555">
        <v>30</v>
      </c>
      <c r="L140" s="555">
        <v>29</v>
      </c>
      <c r="M140" s="555">
        <v>32</v>
      </c>
      <c r="N140" s="555">
        <v>35</v>
      </c>
      <c r="O140" s="555">
        <v>30</v>
      </c>
      <c r="P140" s="642">
        <f t="shared" si="10"/>
        <v>364</v>
      </c>
    </row>
    <row r="141" spans="1:16" ht="15" customHeight="1" outlineLevel="1" thickBot="1" x14ac:dyDescent="0.3">
      <c r="A141" s="579" t="s">
        <v>545</v>
      </c>
      <c r="B141" s="577"/>
      <c r="C141" s="577"/>
      <c r="D141" s="577">
        <f t="shared" ref="D141:P141" si="11">SUBTOTAL(9,D125:D140)</f>
        <v>523</v>
      </c>
      <c r="E141" s="577">
        <f t="shared" si="11"/>
        <v>559</v>
      </c>
      <c r="F141" s="577">
        <f t="shared" si="11"/>
        <v>559</v>
      </c>
      <c r="G141" s="577">
        <f t="shared" si="11"/>
        <v>507</v>
      </c>
      <c r="H141" s="577">
        <f t="shared" si="11"/>
        <v>535</v>
      </c>
      <c r="I141" s="577">
        <f t="shared" si="11"/>
        <v>524</v>
      </c>
      <c r="J141" s="577">
        <f t="shared" si="11"/>
        <v>590</v>
      </c>
      <c r="K141" s="577">
        <f t="shared" si="11"/>
        <v>629</v>
      </c>
      <c r="L141" s="577">
        <f t="shared" si="11"/>
        <v>579</v>
      </c>
      <c r="M141" s="577">
        <f t="shared" si="11"/>
        <v>615</v>
      </c>
      <c r="N141" s="577">
        <f t="shared" si="11"/>
        <v>602</v>
      </c>
      <c r="O141" s="577">
        <f t="shared" si="11"/>
        <v>641</v>
      </c>
      <c r="P141" s="667">
        <f t="shared" si="11"/>
        <v>6863</v>
      </c>
    </row>
    <row r="142" spans="1:16" ht="15" customHeight="1" outlineLevel="2" x14ac:dyDescent="0.25">
      <c r="A142" s="565" t="s">
        <v>418</v>
      </c>
      <c r="B142" s="575" t="s">
        <v>60</v>
      </c>
      <c r="C142" s="554" t="s">
        <v>235</v>
      </c>
      <c r="D142" s="554"/>
      <c r="E142" s="554"/>
      <c r="F142" s="554"/>
      <c r="G142" s="554"/>
      <c r="H142" s="554"/>
      <c r="I142" s="554"/>
      <c r="J142" s="554"/>
      <c r="K142" s="554"/>
      <c r="L142" s="554"/>
      <c r="M142" s="554"/>
      <c r="N142" s="554"/>
      <c r="O142" s="554"/>
      <c r="P142" s="642">
        <f t="shared" si="10"/>
        <v>0</v>
      </c>
    </row>
    <row r="143" spans="1:16" ht="15" customHeight="1" outlineLevel="2" x14ac:dyDescent="0.25">
      <c r="A143" s="564" t="s">
        <v>418</v>
      </c>
      <c r="B143" s="558" t="s">
        <v>60</v>
      </c>
      <c r="C143" s="559" t="s">
        <v>236</v>
      </c>
      <c r="D143" s="559"/>
      <c r="E143" s="559"/>
      <c r="F143" s="559"/>
      <c r="G143" s="559"/>
      <c r="H143" s="559"/>
      <c r="I143" s="559"/>
      <c r="J143" s="559"/>
      <c r="K143" s="559"/>
      <c r="L143" s="559"/>
      <c r="M143" s="559"/>
      <c r="N143" s="559"/>
      <c r="O143" s="559"/>
      <c r="P143" s="642">
        <f t="shared" si="10"/>
        <v>0</v>
      </c>
    </row>
    <row r="144" spans="1:16" ht="15" customHeight="1" outlineLevel="2" x14ac:dyDescent="0.25">
      <c r="A144" s="564" t="s">
        <v>418</v>
      </c>
      <c r="B144" s="556" t="s">
        <v>61</v>
      </c>
      <c r="C144" s="557" t="s">
        <v>235</v>
      </c>
      <c r="D144" s="557">
        <v>783</v>
      </c>
      <c r="E144" s="557">
        <v>688</v>
      </c>
      <c r="F144" s="557">
        <v>732</v>
      </c>
      <c r="G144" s="557">
        <v>719</v>
      </c>
      <c r="H144" s="557">
        <v>853</v>
      </c>
      <c r="I144" s="557">
        <v>752</v>
      </c>
      <c r="J144" s="557">
        <v>841</v>
      </c>
      <c r="K144" s="557">
        <v>795</v>
      </c>
      <c r="L144" s="557">
        <v>748</v>
      </c>
      <c r="M144" s="557">
        <v>794</v>
      </c>
      <c r="N144" s="557">
        <v>740</v>
      </c>
      <c r="O144" s="557">
        <v>768</v>
      </c>
      <c r="P144" s="642">
        <f t="shared" si="10"/>
        <v>9213</v>
      </c>
    </row>
    <row r="145" spans="1:16" ht="15" customHeight="1" outlineLevel="2" x14ac:dyDescent="0.25">
      <c r="A145" s="564" t="s">
        <v>418</v>
      </c>
      <c r="B145" s="558" t="s">
        <v>61</v>
      </c>
      <c r="C145" s="559" t="s">
        <v>236</v>
      </c>
      <c r="D145" s="559">
        <v>269</v>
      </c>
      <c r="E145" s="559">
        <v>289</v>
      </c>
      <c r="F145" s="559">
        <v>273</v>
      </c>
      <c r="G145" s="559">
        <v>312</v>
      </c>
      <c r="H145" s="559">
        <v>365</v>
      </c>
      <c r="I145" s="559">
        <v>340</v>
      </c>
      <c r="J145" s="559">
        <v>381</v>
      </c>
      <c r="K145" s="559">
        <v>362</v>
      </c>
      <c r="L145" s="559">
        <v>348</v>
      </c>
      <c r="M145" s="559">
        <v>402</v>
      </c>
      <c r="N145" s="559">
        <v>285</v>
      </c>
      <c r="O145" s="559">
        <v>330</v>
      </c>
      <c r="P145" s="642">
        <f t="shared" si="10"/>
        <v>3956</v>
      </c>
    </row>
    <row r="146" spans="1:16" ht="15" customHeight="1" outlineLevel="2" x14ac:dyDescent="0.25">
      <c r="A146" s="564" t="s">
        <v>418</v>
      </c>
      <c r="B146" s="556" t="s">
        <v>62</v>
      </c>
      <c r="C146" s="557" t="s">
        <v>235</v>
      </c>
      <c r="D146" s="557"/>
      <c r="E146" s="557"/>
      <c r="F146" s="557"/>
      <c r="G146" s="557"/>
      <c r="H146" s="557"/>
      <c r="I146" s="557"/>
      <c r="J146" s="557"/>
      <c r="K146" s="557"/>
      <c r="L146" s="557"/>
      <c r="M146" s="557"/>
      <c r="N146" s="557"/>
      <c r="O146" s="557"/>
      <c r="P146" s="642">
        <f t="shared" si="10"/>
        <v>0</v>
      </c>
    </row>
    <row r="147" spans="1:16" ht="15" customHeight="1" outlineLevel="2" x14ac:dyDescent="0.25">
      <c r="A147" s="564" t="s">
        <v>418</v>
      </c>
      <c r="B147" s="558" t="s">
        <v>62</v>
      </c>
      <c r="C147" s="559" t="s">
        <v>236</v>
      </c>
      <c r="D147" s="559"/>
      <c r="E147" s="559"/>
      <c r="F147" s="559"/>
      <c r="G147" s="559"/>
      <c r="H147" s="559"/>
      <c r="I147" s="559"/>
      <c r="J147" s="559"/>
      <c r="K147" s="559"/>
      <c r="L147" s="559"/>
      <c r="M147" s="559"/>
      <c r="N147" s="559"/>
      <c r="O147" s="559"/>
      <c r="P147" s="642">
        <f t="shared" si="10"/>
        <v>0</v>
      </c>
    </row>
    <row r="148" spans="1:16" ht="15" customHeight="1" outlineLevel="2" x14ac:dyDescent="0.25">
      <c r="A148" s="564" t="s">
        <v>418</v>
      </c>
      <c r="B148" s="556" t="s">
        <v>63</v>
      </c>
      <c r="C148" s="557" t="s">
        <v>235</v>
      </c>
      <c r="D148" s="557">
        <v>18</v>
      </c>
      <c r="E148" s="557">
        <v>15</v>
      </c>
      <c r="F148" s="557">
        <v>12</v>
      </c>
      <c r="G148" s="557">
        <v>10</v>
      </c>
      <c r="H148" s="557">
        <v>12</v>
      </c>
      <c r="I148" s="557">
        <v>15</v>
      </c>
      <c r="J148" s="557">
        <v>15</v>
      </c>
      <c r="K148" s="557">
        <v>20</v>
      </c>
      <c r="L148" s="557">
        <v>18</v>
      </c>
      <c r="M148" s="557">
        <v>20</v>
      </c>
      <c r="N148" s="557">
        <v>19</v>
      </c>
      <c r="O148" s="557">
        <v>20</v>
      </c>
      <c r="P148" s="642">
        <f t="shared" si="10"/>
        <v>194</v>
      </c>
    </row>
    <row r="149" spans="1:16" ht="15" customHeight="1" outlineLevel="2" x14ac:dyDescent="0.25">
      <c r="A149" s="564" t="s">
        <v>418</v>
      </c>
      <c r="B149" s="558" t="s">
        <v>63</v>
      </c>
      <c r="C149" s="559" t="s">
        <v>236</v>
      </c>
      <c r="D149" s="559">
        <v>15</v>
      </c>
      <c r="E149" s="559">
        <v>12</v>
      </c>
      <c r="F149" s="559">
        <v>10</v>
      </c>
      <c r="G149" s="559">
        <v>8</v>
      </c>
      <c r="H149" s="559">
        <v>10</v>
      </c>
      <c r="I149" s="559">
        <v>12</v>
      </c>
      <c r="J149" s="559">
        <v>13</v>
      </c>
      <c r="K149" s="559">
        <v>15</v>
      </c>
      <c r="L149" s="559">
        <v>13</v>
      </c>
      <c r="M149" s="559">
        <v>15</v>
      </c>
      <c r="N149" s="559">
        <v>17</v>
      </c>
      <c r="O149" s="559">
        <v>14</v>
      </c>
      <c r="P149" s="642">
        <f t="shared" si="10"/>
        <v>154</v>
      </c>
    </row>
    <row r="150" spans="1:16" ht="15" customHeight="1" outlineLevel="2" x14ac:dyDescent="0.25">
      <c r="A150" s="564" t="s">
        <v>418</v>
      </c>
      <c r="B150" s="556" t="s">
        <v>64</v>
      </c>
      <c r="C150" s="557" t="s">
        <v>235</v>
      </c>
      <c r="D150" s="557">
        <v>140</v>
      </c>
      <c r="E150" s="557">
        <v>155</v>
      </c>
      <c r="F150" s="557">
        <v>142</v>
      </c>
      <c r="G150" s="557">
        <v>150</v>
      </c>
      <c r="H150" s="557">
        <v>143</v>
      </c>
      <c r="I150" s="557">
        <v>140</v>
      </c>
      <c r="J150" s="557">
        <v>138</v>
      </c>
      <c r="K150" s="557">
        <v>141</v>
      </c>
      <c r="L150" s="557">
        <v>157</v>
      </c>
      <c r="M150" s="557">
        <v>139</v>
      </c>
      <c r="N150" s="557">
        <v>140</v>
      </c>
      <c r="O150" s="557">
        <v>160</v>
      </c>
      <c r="P150" s="642">
        <f t="shared" si="10"/>
        <v>1745</v>
      </c>
    </row>
    <row r="151" spans="1:16" ht="15" customHeight="1" outlineLevel="2" x14ac:dyDescent="0.25">
      <c r="A151" s="564" t="s">
        <v>418</v>
      </c>
      <c r="B151" s="558" t="s">
        <v>64</v>
      </c>
      <c r="C151" s="559" t="s">
        <v>236</v>
      </c>
      <c r="D151" s="559">
        <v>97</v>
      </c>
      <c r="E151" s="559">
        <v>89</v>
      </c>
      <c r="F151" s="559">
        <v>100</v>
      </c>
      <c r="G151" s="559">
        <v>90</v>
      </c>
      <c r="H151" s="559">
        <v>110</v>
      </c>
      <c r="I151" s="559">
        <v>89</v>
      </c>
      <c r="J151" s="559">
        <v>78</v>
      </c>
      <c r="K151" s="559">
        <v>87</v>
      </c>
      <c r="L151" s="559">
        <v>93</v>
      </c>
      <c r="M151" s="559">
        <v>81</v>
      </c>
      <c r="N151" s="559">
        <v>140</v>
      </c>
      <c r="O151" s="559">
        <v>160</v>
      </c>
      <c r="P151" s="642">
        <f t="shared" si="10"/>
        <v>1214</v>
      </c>
    </row>
    <row r="152" spans="1:16" ht="15" customHeight="1" outlineLevel="2" x14ac:dyDescent="0.25">
      <c r="A152" s="564" t="s">
        <v>418</v>
      </c>
      <c r="B152" s="556" t="s">
        <v>65</v>
      </c>
      <c r="C152" s="557" t="s">
        <v>235</v>
      </c>
      <c r="D152" s="557">
        <v>55</v>
      </c>
      <c r="E152" s="557">
        <v>45</v>
      </c>
      <c r="F152" s="557">
        <v>45</v>
      </c>
      <c r="G152" s="557">
        <v>50</v>
      </c>
      <c r="H152" s="557">
        <v>45</v>
      </c>
      <c r="I152" s="557">
        <v>45</v>
      </c>
      <c r="J152" s="557">
        <v>45</v>
      </c>
      <c r="K152" s="557">
        <v>45</v>
      </c>
      <c r="L152" s="557">
        <v>45</v>
      </c>
      <c r="M152" s="557">
        <v>45</v>
      </c>
      <c r="N152" s="557">
        <v>45</v>
      </c>
      <c r="O152" s="557">
        <v>55</v>
      </c>
      <c r="P152" s="642">
        <f t="shared" si="10"/>
        <v>565</v>
      </c>
    </row>
    <row r="153" spans="1:16" ht="15" customHeight="1" outlineLevel="2" x14ac:dyDescent="0.25">
      <c r="A153" s="564" t="s">
        <v>418</v>
      </c>
      <c r="B153" s="558" t="s">
        <v>65</v>
      </c>
      <c r="C153" s="559" t="s">
        <v>236</v>
      </c>
      <c r="D153" s="559">
        <v>15</v>
      </c>
      <c r="E153" s="559">
        <v>15</v>
      </c>
      <c r="F153" s="559">
        <v>10</v>
      </c>
      <c r="G153" s="559">
        <v>15</v>
      </c>
      <c r="H153" s="559">
        <v>10</v>
      </c>
      <c r="I153" s="559">
        <v>10</v>
      </c>
      <c r="J153" s="559">
        <v>10</v>
      </c>
      <c r="K153" s="559">
        <v>10</v>
      </c>
      <c r="L153" s="559">
        <v>10</v>
      </c>
      <c r="M153" s="559">
        <v>10</v>
      </c>
      <c r="N153" s="559">
        <v>10</v>
      </c>
      <c r="O153" s="559">
        <v>10</v>
      </c>
      <c r="P153" s="642">
        <f t="shared" si="10"/>
        <v>135</v>
      </c>
    </row>
    <row r="154" spans="1:16" ht="15" customHeight="1" outlineLevel="2" x14ac:dyDescent="0.25">
      <c r="A154" s="564" t="s">
        <v>418</v>
      </c>
      <c r="B154" s="556" t="s">
        <v>66</v>
      </c>
      <c r="C154" s="557" t="s">
        <v>235</v>
      </c>
      <c r="D154" s="557">
        <v>20</v>
      </c>
      <c r="E154" s="557">
        <v>20</v>
      </c>
      <c r="F154" s="557">
        <v>20</v>
      </c>
      <c r="G154" s="557">
        <v>25</v>
      </c>
      <c r="H154" s="557">
        <v>20</v>
      </c>
      <c r="I154" s="557">
        <v>23</v>
      </c>
      <c r="J154" s="557">
        <v>21</v>
      </c>
      <c r="K154" s="557">
        <v>25</v>
      </c>
      <c r="L154" s="557">
        <v>20</v>
      </c>
      <c r="M154" s="557">
        <v>19</v>
      </c>
      <c r="N154" s="557">
        <v>25</v>
      </c>
      <c r="O154" s="557">
        <v>25</v>
      </c>
      <c r="P154" s="642">
        <f t="shared" si="10"/>
        <v>263</v>
      </c>
    </row>
    <row r="155" spans="1:16" ht="15" customHeight="1" outlineLevel="2" x14ac:dyDescent="0.25">
      <c r="A155" s="564" t="s">
        <v>418</v>
      </c>
      <c r="B155" s="558" t="s">
        <v>66</v>
      </c>
      <c r="C155" s="559" t="s">
        <v>236</v>
      </c>
      <c r="D155" s="559">
        <v>60</v>
      </c>
      <c r="E155" s="559">
        <v>56</v>
      </c>
      <c r="F155" s="559">
        <v>56</v>
      </c>
      <c r="G155" s="559">
        <v>53</v>
      </c>
      <c r="H155" s="559">
        <v>52</v>
      </c>
      <c r="I155" s="559">
        <v>55</v>
      </c>
      <c r="J155" s="559">
        <v>63</v>
      </c>
      <c r="K155" s="559">
        <v>60</v>
      </c>
      <c r="L155" s="559">
        <v>75</v>
      </c>
      <c r="M155" s="559">
        <v>68</v>
      </c>
      <c r="N155" s="559">
        <v>75</v>
      </c>
      <c r="O155" s="559">
        <v>81</v>
      </c>
      <c r="P155" s="642">
        <f t="shared" si="10"/>
        <v>754</v>
      </c>
    </row>
    <row r="156" spans="1:16" ht="15" customHeight="1" outlineLevel="2" x14ac:dyDescent="0.25">
      <c r="A156" s="564" t="s">
        <v>418</v>
      </c>
      <c r="B156" s="556" t="s">
        <v>67</v>
      </c>
      <c r="C156" s="557" t="s">
        <v>235</v>
      </c>
      <c r="D156" s="557">
        <v>55</v>
      </c>
      <c r="E156" s="557">
        <v>54</v>
      </c>
      <c r="F156" s="557">
        <v>57</v>
      </c>
      <c r="G156" s="557">
        <v>54</v>
      </c>
      <c r="H156" s="557">
        <v>58</v>
      </c>
      <c r="I156" s="557">
        <v>60</v>
      </c>
      <c r="J156" s="557">
        <v>58</v>
      </c>
      <c r="K156" s="557">
        <v>60</v>
      </c>
      <c r="L156" s="557">
        <v>62</v>
      </c>
      <c r="M156" s="557">
        <v>60</v>
      </c>
      <c r="N156" s="557">
        <v>65</v>
      </c>
      <c r="O156" s="557">
        <v>70</v>
      </c>
      <c r="P156" s="642">
        <f t="shared" si="10"/>
        <v>713</v>
      </c>
    </row>
    <row r="157" spans="1:16" ht="15" customHeight="1" outlineLevel="2" x14ac:dyDescent="0.25">
      <c r="A157" s="564" t="s">
        <v>418</v>
      </c>
      <c r="B157" s="558" t="s">
        <v>67</v>
      </c>
      <c r="C157" s="559" t="s">
        <v>236</v>
      </c>
      <c r="D157" s="559">
        <v>80</v>
      </c>
      <c r="E157" s="559">
        <v>81</v>
      </c>
      <c r="F157" s="559">
        <v>81</v>
      </c>
      <c r="G157" s="559">
        <v>78</v>
      </c>
      <c r="H157" s="559">
        <v>81</v>
      </c>
      <c r="I157" s="559">
        <v>82</v>
      </c>
      <c r="J157" s="559">
        <v>80</v>
      </c>
      <c r="K157" s="559">
        <v>82</v>
      </c>
      <c r="L157" s="559">
        <v>83</v>
      </c>
      <c r="M157" s="559">
        <v>80</v>
      </c>
      <c r="N157" s="559">
        <v>85</v>
      </c>
      <c r="O157" s="559">
        <v>90</v>
      </c>
      <c r="P157" s="642">
        <f t="shared" si="10"/>
        <v>983</v>
      </c>
    </row>
    <row r="158" spans="1:16" ht="15" customHeight="1" outlineLevel="2" x14ac:dyDescent="0.25">
      <c r="A158" s="564" t="s">
        <v>418</v>
      </c>
      <c r="B158" s="556" t="s">
        <v>68</v>
      </c>
      <c r="C158" s="557" t="s">
        <v>235</v>
      </c>
      <c r="D158" s="557">
        <v>47</v>
      </c>
      <c r="E158" s="557">
        <v>50</v>
      </c>
      <c r="F158" s="557">
        <v>51</v>
      </c>
      <c r="G158" s="557">
        <v>54</v>
      </c>
      <c r="H158" s="557">
        <v>41</v>
      </c>
      <c r="I158" s="557">
        <v>39</v>
      </c>
      <c r="J158" s="557">
        <v>59</v>
      </c>
      <c r="K158" s="557">
        <v>38</v>
      </c>
      <c r="L158" s="557">
        <v>37</v>
      </c>
      <c r="M158" s="557">
        <v>47</v>
      </c>
      <c r="N158" s="557">
        <v>43</v>
      </c>
      <c r="O158" s="557">
        <v>41</v>
      </c>
      <c r="P158" s="642">
        <f t="shared" si="10"/>
        <v>547</v>
      </c>
    </row>
    <row r="159" spans="1:16" ht="15" customHeight="1" outlineLevel="2" x14ac:dyDescent="0.25">
      <c r="A159" s="564" t="s">
        <v>418</v>
      </c>
      <c r="B159" s="558" t="s">
        <v>68</v>
      </c>
      <c r="C159" s="559" t="s">
        <v>236</v>
      </c>
      <c r="D159" s="559">
        <v>4</v>
      </c>
      <c r="E159" s="559">
        <v>8</v>
      </c>
      <c r="F159" s="559">
        <v>4</v>
      </c>
      <c r="G159" s="559">
        <v>4</v>
      </c>
      <c r="H159" s="559">
        <v>7</v>
      </c>
      <c r="I159" s="559">
        <v>8</v>
      </c>
      <c r="J159" s="559">
        <v>9</v>
      </c>
      <c r="K159" s="559">
        <v>9</v>
      </c>
      <c r="L159" s="559">
        <v>6</v>
      </c>
      <c r="M159" s="559">
        <v>5</v>
      </c>
      <c r="N159" s="559">
        <v>10</v>
      </c>
      <c r="O159" s="559">
        <v>9</v>
      </c>
      <c r="P159" s="642">
        <f t="shared" si="10"/>
        <v>83</v>
      </c>
    </row>
    <row r="160" spans="1:16" ht="15.75" customHeight="1" outlineLevel="2" x14ac:dyDescent="0.25">
      <c r="A160" s="564" t="s">
        <v>418</v>
      </c>
      <c r="B160" s="556" t="s">
        <v>13</v>
      </c>
      <c r="C160" s="557" t="s">
        <v>235</v>
      </c>
      <c r="D160" s="557"/>
      <c r="E160" s="557"/>
      <c r="F160" s="557"/>
      <c r="G160" s="557"/>
      <c r="H160" s="557"/>
      <c r="I160" s="557"/>
      <c r="J160" s="557"/>
      <c r="K160" s="557"/>
      <c r="L160" s="557"/>
      <c r="M160" s="557"/>
      <c r="N160" s="557"/>
      <c r="O160" s="557"/>
      <c r="P160" s="642">
        <f t="shared" si="10"/>
        <v>0</v>
      </c>
    </row>
    <row r="161" spans="1:16" ht="15" customHeight="1" outlineLevel="2" x14ac:dyDescent="0.25">
      <c r="A161" s="564" t="s">
        <v>418</v>
      </c>
      <c r="B161" s="558" t="s">
        <v>13</v>
      </c>
      <c r="C161" s="559" t="s">
        <v>236</v>
      </c>
      <c r="D161" s="559"/>
      <c r="E161" s="559"/>
      <c r="F161" s="559"/>
      <c r="G161" s="559"/>
      <c r="H161" s="559"/>
      <c r="I161" s="559"/>
      <c r="J161" s="559"/>
      <c r="K161" s="559"/>
      <c r="L161" s="559"/>
      <c r="M161" s="559"/>
      <c r="N161" s="559"/>
      <c r="O161" s="559"/>
      <c r="P161" s="642">
        <f t="shared" si="10"/>
        <v>0</v>
      </c>
    </row>
    <row r="162" spans="1:16" ht="15" customHeight="1" outlineLevel="2" x14ac:dyDescent="0.25">
      <c r="A162" s="566" t="s">
        <v>418</v>
      </c>
      <c r="B162" s="663" t="s">
        <v>69</v>
      </c>
      <c r="C162" s="664" t="s">
        <v>235</v>
      </c>
      <c r="D162" s="664">
        <v>870</v>
      </c>
      <c r="E162" s="664">
        <v>990</v>
      </c>
      <c r="F162" s="664">
        <v>1450</v>
      </c>
      <c r="G162" s="664">
        <v>873</v>
      </c>
      <c r="H162" s="664">
        <v>937</v>
      </c>
      <c r="I162" s="664">
        <v>683</v>
      </c>
      <c r="J162" s="664">
        <v>1072</v>
      </c>
      <c r="K162" s="664">
        <v>587</v>
      </c>
      <c r="L162" s="664">
        <v>466</v>
      </c>
      <c r="M162" s="664">
        <v>1046</v>
      </c>
      <c r="N162" s="664">
        <v>695</v>
      </c>
      <c r="O162" s="665">
        <v>850</v>
      </c>
      <c r="P162" s="642">
        <f t="shared" si="10"/>
        <v>10519</v>
      </c>
    </row>
    <row r="163" spans="1:16" ht="15" customHeight="1" outlineLevel="2" thickBot="1" x14ac:dyDescent="0.3">
      <c r="A163" s="574" t="s">
        <v>418</v>
      </c>
      <c r="B163" s="570" t="s">
        <v>69</v>
      </c>
      <c r="C163" s="555" t="s">
        <v>236</v>
      </c>
      <c r="D163" s="555">
        <v>2182</v>
      </c>
      <c r="E163" s="555">
        <v>1981</v>
      </c>
      <c r="F163" s="555">
        <v>1571</v>
      </c>
      <c r="G163" s="555">
        <v>1824</v>
      </c>
      <c r="H163" s="555">
        <v>2813</v>
      </c>
      <c r="I163" s="555">
        <v>2831</v>
      </c>
      <c r="J163" s="555">
        <v>2502</v>
      </c>
      <c r="K163" s="555">
        <v>3043</v>
      </c>
      <c r="L163" s="555">
        <v>2741</v>
      </c>
      <c r="M163" s="555">
        <v>1817</v>
      </c>
      <c r="N163" s="555">
        <v>2138</v>
      </c>
      <c r="O163" s="555">
        <v>2008</v>
      </c>
      <c r="P163" s="642">
        <f t="shared" si="10"/>
        <v>27451</v>
      </c>
    </row>
    <row r="164" spans="1:16" ht="15" customHeight="1" outlineLevel="1" thickBot="1" x14ac:dyDescent="0.3">
      <c r="A164" s="579" t="s">
        <v>546</v>
      </c>
      <c r="B164" s="577"/>
      <c r="C164" s="577"/>
      <c r="D164" s="577">
        <f t="shared" ref="D164:P164" si="12">SUBTOTAL(9,D142:D163)</f>
        <v>4710</v>
      </c>
      <c r="E164" s="577">
        <f t="shared" si="12"/>
        <v>4548</v>
      </c>
      <c r="F164" s="577">
        <f t="shared" si="12"/>
        <v>4614</v>
      </c>
      <c r="G164" s="577">
        <f t="shared" si="12"/>
        <v>4319</v>
      </c>
      <c r="H164" s="577">
        <f t="shared" si="12"/>
        <v>5557</v>
      </c>
      <c r="I164" s="577">
        <f t="shared" si="12"/>
        <v>5184</v>
      </c>
      <c r="J164" s="577">
        <f t="shared" si="12"/>
        <v>5385</v>
      </c>
      <c r="K164" s="577">
        <f t="shared" si="12"/>
        <v>5379</v>
      </c>
      <c r="L164" s="577">
        <f t="shared" si="12"/>
        <v>4922</v>
      </c>
      <c r="M164" s="577">
        <f t="shared" si="12"/>
        <v>4648</v>
      </c>
      <c r="N164" s="577">
        <f t="shared" si="12"/>
        <v>4532</v>
      </c>
      <c r="O164" s="577">
        <f t="shared" si="12"/>
        <v>4691</v>
      </c>
      <c r="P164" s="667">
        <f t="shared" si="12"/>
        <v>58489</v>
      </c>
    </row>
    <row r="165" spans="1:16" ht="15" customHeight="1" outlineLevel="2" x14ac:dyDescent="0.25">
      <c r="A165" s="565" t="s">
        <v>417</v>
      </c>
      <c r="B165" s="575" t="s">
        <v>59</v>
      </c>
      <c r="C165" s="554" t="s">
        <v>235</v>
      </c>
      <c r="D165" s="554">
        <v>41</v>
      </c>
      <c r="E165" s="554">
        <v>42</v>
      </c>
      <c r="F165" s="554">
        <v>43</v>
      </c>
      <c r="G165" s="554">
        <v>38</v>
      </c>
      <c r="H165" s="554">
        <v>41</v>
      </c>
      <c r="I165" s="554">
        <v>43</v>
      </c>
      <c r="J165" s="554">
        <v>44</v>
      </c>
      <c r="K165" s="554">
        <v>44</v>
      </c>
      <c r="L165" s="554">
        <v>45</v>
      </c>
      <c r="M165" s="554">
        <v>44</v>
      </c>
      <c r="N165" s="554">
        <v>45</v>
      </c>
      <c r="O165" s="554">
        <v>50</v>
      </c>
      <c r="P165" s="642">
        <f t="shared" si="10"/>
        <v>520</v>
      </c>
    </row>
    <row r="166" spans="1:16" ht="15" customHeight="1" outlineLevel="2" x14ac:dyDescent="0.25">
      <c r="A166" s="564" t="s">
        <v>417</v>
      </c>
      <c r="B166" s="558" t="s">
        <v>59</v>
      </c>
      <c r="C166" s="559" t="s">
        <v>236</v>
      </c>
      <c r="D166" s="559">
        <v>40</v>
      </c>
      <c r="E166" s="559">
        <v>38</v>
      </c>
      <c r="F166" s="559">
        <v>40</v>
      </c>
      <c r="G166" s="559">
        <v>37</v>
      </c>
      <c r="H166" s="559">
        <v>40</v>
      </c>
      <c r="I166" s="559">
        <v>36</v>
      </c>
      <c r="J166" s="559">
        <v>37</v>
      </c>
      <c r="K166" s="559">
        <v>36</v>
      </c>
      <c r="L166" s="559">
        <v>36</v>
      </c>
      <c r="M166" s="559">
        <v>37</v>
      </c>
      <c r="N166" s="559">
        <v>37</v>
      </c>
      <c r="O166" s="559">
        <v>40</v>
      </c>
      <c r="P166" s="642">
        <f t="shared" si="10"/>
        <v>454</v>
      </c>
    </row>
    <row r="167" spans="1:16" ht="15" customHeight="1" outlineLevel="2" x14ac:dyDescent="0.25">
      <c r="A167" s="564" t="s">
        <v>417</v>
      </c>
      <c r="B167" s="556" t="s">
        <v>58</v>
      </c>
      <c r="C167" s="557" t="s">
        <v>235</v>
      </c>
      <c r="D167" s="557">
        <v>72</v>
      </c>
      <c r="E167" s="557">
        <v>65</v>
      </c>
      <c r="F167" s="557">
        <v>70</v>
      </c>
      <c r="G167" s="557">
        <v>63</v>
      </c>
      <c r="H167" s="557">
        <v>75</v>
      </c>
      <c r="I167" s="557">
        <v>79</v>
      </c>
      <c r="J167" s="557">
        <v>69</v>
      </c>
      <c r="K167" s="557">
        <v>62</v>
      </c>
      <c r="L167" s="557">
        <v>72</v>
      </c>
      <c r="M167" s="557">
        <v>79</v>
      </c>
      <c r="N167" s="557">
        <v>68</v>
      </c>
      <c r="O167" s="557">
        <v>78</v>
      </c>
      <c r="P167" s="642">
        <f t="shared" si="10"/>
        <v>852</v>
      </c>
    </row>
    <row r="168" spans="1:16" ht="15" customHeight="1" outlineLevel="2" x14ac:dyDescent="0.25">
      <c r="A168" s="564" t="s">
        <v>417</v>
      </c>
      <c r="B168" s="558" t="s">
        <v>58</v>
      </c>
      <c r="C168" s="559" t="s">
        <v>236</v>
      </c>
      <c r="D168" s="559">
        <v>28</v>
      </c>
      <c r="E168" s="559">
        <v>35</v>
      </c>
      <c r="F168" s="559">
        <v>30</v>
      </c>
      <c r="G168" s="559">
        <v>37</v>
      </c>
      <c r="H168" s="559">
        <v>25</v>
      </c>
      <c r="I168" s="559">
        <v>21</v>
      </c>
      <c r="J168" s="559">
        <v>31</v>
      </c>
      <c r="K168" s="559">
        <v>38</v>
      </c>
      <c r="L168" s="559">
        <v>28</v>
      </c>
      <c r="M168" s="559">
        <v>21</v>
      </c>
      <c r="N168" s="559">
        <v>32</v>
      </c>
      <c r="O168" s="559">
        <v>22</v>
      </c>
      <c r="P168" s="642">
        <f t="shared" si="10"/>
        <v>348</v>
      </c>
    </row>
    <row r="169" spans="1:16" ht="15" customHeight="1" outlineLevel="2" x14ac:dyDescent="0.25">
      <c r="A169" s="564" t="s">
        <v>417</v>
      </c>
      <c r="B169" s="556" t="s">
        <v>57</v>
      </c>
      <c r="C169" s="557" t="s">
        <v>235</v>
      </c>
      <c r="D169" s="557">
        <v>495</v>
      </c>
      <c r="E169" s="557">
        <v>399</v>
      </c>
      <c r="F169" s="557">
        <v>654</v>
      </c>
      <c r="G169" s="557">
        <v>527</v>
      </c>
      <c r="H169" s="557">
        <v>712</v>
      </c>
      <c r="I169" s="557">
        <v>456</v>
      </c>
      <c r="J169" s="557">
        <v>423</v>
      </c>
      <c r="K169" s="557">
        <v>511</v>
      </c>
      <c r="L169" s="557">
        <v>648</v>
      </c>
      <c r="M169" s="557">
        <v>746</v>
      </c>
      <c r="N169" s="557">
        <v>750</v>
      </c>
      <c r="O169" s="557">
        <v>800</v>
      </c>
      <c r="P169" s="642">
        <f t="shared" si="10"/>
        <v>7121</v>
      </c>
    </row>
    <row r="170" spans="1:16" ht="15" customHeight="1" outlineLevel="2" x14ac:dyDescent="0.25">
      <c r="A170" s="564" t="s">
        <v>417</v>
      </c>
      <c r="B170" s="558" t="s">
        <v>57</v>
      </c>
      <c r="C170" s="559" t="s">
        <v>236</v>
      </c>
      <c r="D170" s="559">
        <v>515</v>
      </c>
      <c r="E170" s="559">
        <v>635</v>
      </c>
      <c r="F170" s="559">
        <v>445</v>
      </c>
      <c r="G170" s="559">
        <v>581</v>
      </c>
      <c r="H170" s="559">
        <v>339</v>
      </c>
      <c r="I170" s="559">
        <v>618</v>
      </c>
      <c r="J170" s="559">
        <v>667</v>
      </c>
      <c r="K170" s="559">
        <v>527</v>
      </c>
      <c r="L170" s="559">
        <v>459</v>
      </c>
      <c r="M170" s="559">
        <v>345</v>
      </c>
      <c r="N170" s="559">
        <v>350</v>
      </c>
      <c r="O170" s="559">
        <v>400</v>
      </c>
      <c r="P170" s="642">
        <f t="shared" si="10"/>
        <v>5881</v>
      </c>
    </row>
    <row r="171" spans="1:16" ht="15" customHeight="1" outlineLevel="2" x14ac:dyDescent="0.25">
      <c r="A171" s="564" t="s">
        <v>417</v>
      </c>
      <c r="B171" s="556" t="s">
        <v>56</v>
      </c>
      <c r="C171" s="557" t="s">
        <v>235</v>
      </c>
      <c r="D171" s="557">
        <v>143</v>
      </c>
      <c r="E171" s="557">
        <v>95</v>
      </c>
      <c r="F171" s="557">
        <v>87</v>
      </c>
      <c r="G171" s="557">
        <v>62</v>
      </c>
      <c r="H171" s="557">
        <v>60</v>
      </c>
      <c r="I171" s="557">
        <v>84</v>
      </c>
      <c r="J171" s="557">
        <v>100</v>
      </c>
      <c r="K171" s="557">
        <v>78</v>
      </c>
      <c r="L171" s="557">
        <v>60</v>
      </c>
      <c r="M171" s="557">
        <v>88</v>
      </c>
      <c r="N171" s="557">
        <v>102</v>
      </c>
      <c r="O171" s="557">
        <v>176</v>
      </c>
      <c r="P171" s="642">
        <f t="shared" si="10"/>
        <v>1135</v>
      </c>
    </row>
    <row r="172" spans="1:16" ht="15" customHeight="1" outlineLevel="2" x14ac:dyDescent="0.25">
      <c r="A172" s="564" t="s">
        <v>417</v>
      </c>
      <c r="B172" s="558" t="s">
        <v>56</v>
      </c>
      <c r="C172" s="559" t="s">
        <v>236</v>
      </c>
      <c r="D172" s="559">
        <v>53</v>
      </c>
      <c r="E172" s="559">
        <v>34</v>
      </c>
      <c r="F172" s="559">
        <v>40</v>
      </c>
      <c r="G172" s="559">
        <v>35</v>
      </c>
      <c r="H172" s="559">
        <v>38</v>
      </c>
      <c r="I172" s="559">
        <v>53</v>
      </c>
      <c r="J172" s="559">
        <v>37</v>
      </c>
      <c r="K172" s="559">
        <v>42</v>
      </c>
      <c r="L172" s="559">
        <v>37</v>
      </c>
      <c r="M172" s="559">
        <v>24</v>
      </c>
      <c r="N172" s="559">
        <v>78</v>
      </c>
      <c r="O172" s="559">
        <v>85</v>
      </c>
      <c r="P172" s="642">
        <f t="shared" si="10"/>
        <v>556</v>
      </c>
    </row>
    <row r="173" spans="1:16" ht="15" customHeight="1" outlineLevel="2" x14ac:dyDescent="0.25">
      <c r="A173" s="564" t="s">
        <v>417</v>
      </c>
      <c r="B173" s="556" t="s">
        <v>55</v>
      </c>
      <c r="C173" s="557" t="s">
        <v>235</v>
      </c>
      <c r="D173" s="557"/>
      <c r="E173" s="557"/>
      <c r="F173" s="557"/>
      <c r="G173" s="557"/>
      <c r="H173" s="557"/>
      <c r="I173" s="557"/>
      <c r="J173" s="557"/>
      <c r="K173" s="557"/>
      <c r="L173" s="557"/>
      <c r="M173" s="557"/>
      <c r="N173" s="557"/>
      <c r="O173" s="557"/>
      <c r="P173" s="642">
        <f t="shared" si="10"/>
        <v>0</v>
      </c>
    </row>
    <row r="174" spans="1:16" ht="15" customHeight="1" outlineLevel="2" x14ac:dyDescent="0.25">
      <c r="A174" s="564" t="s">
        <v>417</v>
      </c>
      <c r="B174" s="558" t="s">
        <v>55</v>
      </c>
      <c r="C174" s="559" t="s">
        <v>236</v>
      </c>
      <c r="D174" s="559"/>
      <c r="E174" s="559"/>
      <c r="F174" s="559"/>
      <c r="G174" s="559"/>
      <c r="H174" s="559"/>
      <c r="I174" s="559"/>
      <c r="J174" s="559"/>
      <c r="K174" s="559"/>
      <c r="L174" s="559"/>
      <c r="M174" s="559"/>
      <c r="N174" s="559"/>
      <c r="O174" s="559"/>
      <c r="P174" s="642">
        <f t="shared" si="10"/>
        <v>0</v>
      </c>
    </row>
    <row r="175" spans="1:16" ht="15" customHeight="1" outlineLevel="2" x14ac:dyDescent="0.25">
      <c r="A175" s="564" t="s">
        <v>417</v>
      </c>
      <c r="B175" s="556" t="s">
        <v>54</v>
      </c>
      <c r="C175" s="557" t="s">
        <v>235</v>
      </c>
      <c r="D175" s="557">
        <v>1200</v>
      </c>
      <c r="E175" s="557">
        <v>1100</v>
      </c>
      <c r="F175" s="557">
        <v>1000</v>
      </c>
      <c r="G175" s="557">
        <v>1150</v>
      </c>
      <c r="H175" s="557">
        <v>1100</v>
      </c>
      <c r="I175" s="557">
        <v>1200</v>
      </c>
      <c r="J175" s="557">
        <v>1150</v>
      </c>
      <c r="K175" s="557">
        <v>1200</v>
      </c>
      <c r="L175" s="557">
        <v>1300</v>
      </c>
      <c r="M175" s="557">
        <v>1150</v>
      </c>
      <c r="N175" s="557">
        <v>1259</v>
      </c>
      <c r="O175" s="557">
        <v>1259</v>
      </c>
      <c r="P175" s="642">
        <f t="shared" si="10"/>
        <v>14068</v>
      </c>
    </row>
    <row r="176" spans="1:16" ht="15" customHeight="1" outlineLevel="2" x14ac:dyDescent="0.25">
      <c r="A176" s="564" t="s">
        <v>417</v>
      </c>
      <c r="B176" s="558" t="s">
        <v>54</v>
      </c>
      <c r="C176" s="559" t="s">
        <v>236</v>
      </c>
      <c r="D176" s="559">
        <v>700</v>
      </c>
      <c r="E176" s="559">
        <v>600</v>
      </c>
      <c r="F176" s="559">
        <v>800</v>
      </c>
      <c r="G176" s="559">
        <v>750</v>
      </c>
      <c r="H176" s="559">
        <v>750</v>
      </c>
      <c r="I176" s="559">
        <v>800</v>
      </c>
      <c r="J176" s="559">
        <v>750</v>
      </c>
      <c r="K176" s="559">
        <v>800</v>
      </c>
      <c r="L176" s="559">
        <v>700</v>
      </c>
      <c r="M176" s="559">
        <v>800</v>
      </c>
      <c r="N176" s="559">
        <v>800</v>
      </c>
      <c r="O176" s="559">
        <v>850</v>
      </c>
      <c r="P176" s="642">
        <f t="shared" si="10"/>
        <v>9100</v>
      </c>
    </row>
    <row r="177" spans="1:16" ht="15" customHeight="1" outlineLevel="2" x14ac:dyDescent="0.25">
      <c r="A177" s="564" t="s">
        <v>417</v>
      </c>
      <c r="B177" s="556" t="s">
        <v>53</v>
      </c>
      <c r="C177" s="557" t="s">
        <v>235</v>
      </c>
      <c r="D177" s="557">
        <v>55</v>
      </c>
      <c r="E177" s="557">
        <v>41</v>
      </c>
      <c r="F177" s="557">
        <v>78</v>
      </c>
      <c r="G177" s="557">
        <v>70</v>
      </c>
      <c r="H177" s="557">
        <v>80</v>
      </c>
      <c r="I177" s="557">
        <v>82</v>
      </c>
      <c r="J177" s="557">
        <v>77</v>
      </c>
      <c r="K177" s="557">
        <v>65</v>
      </c>
      <c r="L177" s="557">
        <v>53</v>
      </c>
      <c r="M177" s="557">
        <v>58</v>
      </c>
      <c r="N177" s="557">
        <v>65</v>
      </c>
      <c r="O177" s="557">
        <v>70</v>
      </c>
      <c r="P177" s="642">
        <f t="shared" si="10"/>
        <v>794</v>
      </c>
    </row>
    <row r="178" spans="1:16" ht="15" customHeight="1" outlineLevel="2" x14ac:dyDescent="0.25">
      <c r="A178" s="564" t="s">
        <v>417</v>
      </c>
      <c r="B178" s="558" t="s">
        <v>53</v>
      </c>
      <c r="C178" s="559" t="s">
        <v>236</v>
      </c>
      <c r="D178" s="559">
        <v>12</v>
      </c>
      <c r="E178" s="559">
        <v>13</v>
      </c>
      <c r="F178" s="559">
        <v>9</v>
      </c>
      <c r="G178" s="559">
        <v>11</v>
      </c>
      <c r="H178" s="559">
        <v>12</v>
      </c>
      <c r="I178" s="559">
        <v>10</v>
      </c>
      <c r="J178" s="559">
        <v>8</v>
      </c>
      <c r="K178" s="559">
        <v>15</v>
      </c>
      <c r="L178" s="559">
        <v>12</v>
      </c>
      <c r="M178" s="559">
        <v>14</v>
      </c>
      <c r="N178" s="559">
        <v>12</v>
      </c>
      <c r="O178" s="559">
        <v>15</v>
      </c>
      <c r="P178" s="642">
        <f t="shared" si="10"/>
        <v>143</v>
      </c>
    </row>
    <row r="179" spans="1:16" ht="15" customHeight="1" outlineLevel="2" x14ac:dyDescent="0.25">
      <c r="A179" s="566" t="s">
        <v>417</v>
      </c>
      <c r="B179" s="663" t="s">
        <v>52</v>
      </c>
      <c r="C179" s="664" t="s">
        <v>235</v>
      </c>
      <c r="D179" s="664">
        <v>5</v>
      </c>
      <c r="E179" s="664">
        <v>8</v>
      </c>
      <c r="F179" s="664">
        <v>7</v>
      </c>
      <c r="G179" s="664">
        <v>7</v>
      </c>
      <c r="H179" s="664">
        <v>7</v>
      </c>
      <c r="I179" s="664">
        <v>7</v>
      </c>
      <c r="J179" s="664">
        <v>12</v>
      </c>
      <c r="K179" s="664">
        <v>10</v>
      </c>
      <c r="L179" s="664">
        <v>9</v>
      </c>
      <c r="M179" s="664">
        <v>6</v>
      </c>
      <c r="N179" s="664">
        <v>6</v>
      </c>
      <c r="O179" s="665">
        <v>15</v>
      </c>
      <c r="P179" s="642">
        <f t="shared" si="10"/>
        <v>99</v>
      </c>
    </row>
    <row r="180" spans="1:16" ht="15" customHeight="1" outlineLevel="2" thickBot="1" x14ac:dyDescent="0.3">
      <c r="A180" s="574" t="s">
        <v>417</v>
      </c>
      <c r="B180" s="570" t="s">
        <v>52</v>
      </c>
      <c r="C180" s="555" t="s">
        <v>236</v>
      </c>
      <c r="D180" s="555">
        <v>3</v>
      </c>
      <c r="E180" s="555">
        <v>2</v>
      </c>
      <c r="F180" s="555">
        <v>2</v>
      </c>
      <c r="G180" s="555">
        <v>2</v>
      </c>
      <c r="H180" s="555">
        <v>2</v>
      </c>
      <c r="I180" s="555">
        <v>2</v>
      </c>
      <c r="J180" s="555">
        <v>5</v>
      </c>
      <c r="K180" s="555">
        <v>2</v>
      </c>
      <c r="L180" s="555">
        <v>3</v>
      </c>
      <c r="M180" s="555">
        <v>4</v>
      </c>
      <c r="N180" s="555">
        <v>3</v>
      </c>
      <c r="O180" s="555">
        <v>6</v>
      </c>
      <c r="P180" s="642">
        <f t="shared" si="10"/>
        <v>36</v>
      </c>
    </row>
    <row r="181" spans="1:16" ht="15" customHeight="1" outlineLevel="1" thickBot="1" x14ac:dyDescent="0.3">
      <c r="A181" s="579" t="s">
        <v>547</v>
      </c>
      <c r="B181" s="577"/>
      <c r="C181" s="577"/>
      <c r="D181" s="577">
        <f t="shared" ref="D181:P181" si="13">SUBTOTAL(9,D165:D180)</f>
        <v>3362</v>
      </c>
      <c r="E181" s="577">
        <f t="shared" si="13"/>
        <v>3107</v>
      </c>
      <c r="F181" s="577">
        <f t="shared" si="13"/>
        <v>3305</v>
      </c>
      <c r="G181" s="577">
        <f t="shared" si="13"/>
        <v>3370</v>
      </c>
      <c r="H181" s="577">
        <f t="shared" si="13"/>
        <v>3281</v>
      </c>
      <c r="I181" s="577">
        <f t="shared" si="13"/>
        <v>3491</v>
      </c>
      <c r="J181" s="577">
        <f t="shared" si="13"/>
        <v>3410</v>
      </c>
      <c r="K181" s="577">
        <f t="shared" si="13"/>
        <v>3430</v>
      </c>
      <c r="L181" s="577">
        <f t="shared" si="13"/>
        <v>3462</v>
      </c>
      <c r="M181" s="577">
        <f t="shared" si="13"/>
        <v>3416</v>
      </c>
      <c r="N181" s="577">
        <f t="shared" si="13"/>
        <v>3607</v>
      </c>
      <c r="O181" s="577">
        <f t="shared" si="13"/>
        <v>3866</v>
      </c>
      <c r="P181" s="667">
        <f t="shared" si="13"/>
        <v>41107</v>
      </c>
    </row>
    <row r="182" spans="1:16" ht="15" customHeight="1" outlineLevel="2" x14ac:dyDescent="0.25">
      <c r="A182" s="565" t="s">
        <v>51</v>
      </c>
      <c r="B182" s="575" t="s">
        <v>22</v>
      </c>
      <c r="C182" s="554" t="s">
        <v>235</v>
      </c>
      <c r="D182" s="554"/>
      <c r="E182" s="554"/>
      <c r="F182" s="554"/>
      <c r="G182" s="554"/>
      <c r="H182" s="554"/>
      <c r="I182" s="554"/>
      <c r="J182" s="554"/>
      <c r="K182" s="554"/>
      <c r="L182" s="554"/>
      <c r="M182" s="554"/>
      <c r="N182" s="554"/>
      <c r="O182" s="554"/>
      <c r="P182" s="642">
        <f t="shared" si="10"/>
        <v>0</v>
      </c>
    </row>
    <row r="183" spans="1:16" ht="15" customHeight="1" outlineLevel="2" x14ac:dyDescent="0.25">
      <c r="A183" s="564" t="s">
        <v>51</v>
      </c>
      <c r="B183" s="558" t="s">
        <v>22</v>
      </c>
      <c r="C183" s="559" t="s">
        <v>236</v>
      </c>
      <c r="D183" s="559"/>
      <c r="E183" s="559"/>
      <c r="F183" s="559"/>
      <c r="G183" s="559"/>
      <c r="H183" s="559"/>
      <c r="I183" s="559"/>
      <c r="J183" s="559"/>
      <c r="K183" s="559"/>
      <c r="L183" s="559"/>
      <c r="M183" s="559"/>
      <c r="N183" s="559"/>
      <c r="O183" s="559"/>
      <c r="P183" s="642">
        <f t="shared" si="10"/>
        <v>0</v>
      </c>
    </row>
    <row r="184" spans="1:16" ht="15" customHeight="1" outlineLevel="2" x14ac:dyDescent="0.25">
      <c r="A184" s="564" t="s">
        <v>51</v>
      </c>
      <c r="B184" s="663" t="s">
        <v>51</v>
      </c>
      <c r="C184" s="664" t="s">
        <v>235</v>
      </c>
      <c r="D184" s="664"/>
      <c r="E184" s="664"/>
      <c r="F184" s="664"/>
      <c r="G184" s="664"/>
      <c r="H184" s="664"/>
      <c r="I184" s="664"/>
      <c r="J184" s="664"/>
      <c r="K184" s="664"/>
      <c r="L184" s="664"/>
      <c r="M184" s="664"/>
      <c r="N184" s="664"/>
      <c r="O184" s="665"/>
      <c r="P184" s="642">
        <f t="shared" si="10"/>
        <v>0</v>
      </c>
    </row>
    <row r="185" spans="1:16" ht="15" customHeight="1" outlineLevel="2" thickBot="1" x14ac:dyDescent="0.3">
      <c r="A185" s="573" t="s">
        <v>51</v>
      </c>
      <c r="B185" s="570" t="s">
        <v>51</v>
      </c>
      <c r="C185" s="555" t="s">
        <v>236</v>
      </c>
      <c r="D185" s="555"/>
      <c r="E185" s="555"/>
      <c r="F185" s="555"/>
      <c r="G185" s="555"/>
      <c r="H185" s="555"/>
      <c r="I185" s="555"/>
      <c r="J185" s="555"/>
      <c r="K185" s="555"/>
      <c r="L185" s="555"/>
      <c r="M185" s="555"/>
      <c r="N185" s="555"/>
      <c r="O185" s="555"/>
      <c r="P185" s="642">
        <f t="shared" si="10"/>
        <v>0</v>
      </c>
    </row>
    <row r="186" spans="1:16" ht="15" customHeight="1" outlineLevel="1" thickBot="1" x14ac:dyDescent="0.3">
      <c r="A186" s="576" t="s">
        <v>548</v>
      </c>
      <c r="B186" s="577"/>
      <c r="C186" s="577"/>
      <c r="D186" s="577">
        <f t="shared" ref="D186:P186" si="14">SUBTOTAL(9,D182:D185)</f>
        <v>0</v>
      </c>
      <c r="E186" s="577">
        <f t="shared" si="14"/>
        <v>0</v>
      </c>
      <c r="F186" s="577">
        <f t="shared" si="14"/>
        <v>0</v>
      </c>
      <c r="G186" s="577">
        <f t="shared" si="14"/>
        <v>0</v>
      </c>
      <c r="H186" s="577">
        <f t="shared" si="14"/>
        <v>0</v>
      </c>
      <c r="I186" s="577">
        <f t="shared" si="14"/>
        <v>0</v>
      </c>
      <c r="J186" s="577">
        <f t="shared" si="14"/>
        <v>0</v>
      </c>
      <c r="K186" s="577">
        <f t="shared" si="14"/>
        <v>0</v>
      </c>
      <c r="L186" s="577">
        <f t="shared" si="14"/>
        <v>0</v>
      </c>
      <c r="M186" s="577">
        <f t="shared" si="14"/>
        <v>0</v>
      </c>
      <c r="N186" s="577">
        <f t="shared" si="14"/>
        <v>0</v>
      </c>
      <c r="O186" s="577">
        <f t="shared" si="14"/>
        <v>0</v>
      </c>
      <c r="P186" s="667">
        <f t="shared" si="14"/>
        <v>0</v>
      </c>
    </row>
    <row r="187" spans="1:16" ht="15" customHeight="1" outlineLevel="2" x14ac:dyDescent="0.25">
      <c r="A187" s="565" t="s">
        <v>415</v>
      </c>
      <c r="B187" s="575" t="s">
        <v>50</v>
      </c>
      <c r="C187" s="554" t="s">
        <v>235</v>
      </c>
      <c r="D187" s="554"/>
      <c r="E187" s="554"/>
      <c r="F187" s="554"/>
      <c r="G187" s="554"/>
      <c r="H187" s="554"/>
      <c r="I187" s="554"/>
      <c r="J187" s="554"/>
      <c r="K187" s="554"/>
      <c r="L187" s="554"/>
      <c r="M187" s="554"/>
      <c r="N187" s="554"/>
      <c r="O187" s="554"/>
      <c r="P187" s="642">
        <f t="shared" si="10"/>
        <v>0</v>
      </c>
    </row>
    <row r="188" spans="1:16" ht="15" customHeight="1" outlineLevel="2" x14ac:dyDescent="0.25">
      <c r="A188" s="564" t="s">
        <v>415</v>
      </c>
      <c r="B188" s="558" t="s">
        <v>50</v>
      </c>
      <c r="C188" s="559" t="s">
        <v>236</v>
      </c>
      <c r="D188" s="559"/>
      <c r="E188" s="559"/>
      <c r="F188" s="559"/>
      <c r="G188" s="559"/>
      <c r="H188" s="559"/>
      <c r="I188" s="559"/>
      <c r="J188" s="559"/>
      <c r="K188" s="559"/>
      <c r="L188" s="559"/>
      <c r="M188" s="559"/>
      <c r="N188" s="559"/>
      <c r="O188" s="559"/>
      <c r="P188" s="642">
        <f t="shared" si="10"/>
        <v>0</v>
      </c>
    </row>
    <row r="189" spans="1:16" ht="15" customHeight="1" outlineLevel="2" x14ac:dyDescent="0.25">
      <c r="A189" s="564" t="s">
        <v>415</v>
      </c>
      <c r="B189" s="556" t="s">
        <v>49</v>
      </c>
      <c r="C189" s="557" t="s">
        <v>235</v>
      </c>
      <c r="D189" s="557">
        <v>81</v>
      </c>
      <c r="E189" s="557">
        <v>84</v>
      </c>
      <c r="F189" s="557">
        <v>106</v>
      </c>
      <c r="G189" s="557">
        <v>118</v>
      </c>
      <c r="H189" s="557">
        <v>120</v>
      </c>
      <c r="I189" s="557">
        <v>82</v>
      </c>
      <c r="J189" s="557">
        <v>102</v>
      </c>
      <c r="K189" s="557">
        <v>105</v>
      </c>
      <c r="L189" s="557">
        <v>115</v>
      </c>
      <c r="M189" s="557">
        <v>118</v>
      </c>
      <c r="N189" s="557">
        <v>120</v>
      </c>
      <c r="O189" s="557">
        <v>145</v>
      </c>
      <c r="P189" s="642">
        <f t="shared" si="10"/>
        <v>1296</v>
      </c>
    </row>
    <row r="190" spans="1:16" ht="15" customHeight="1" outlineLevel="2" x14ac:dyDescent="0.25">
      <c r="A190" s="564" t="s">
        <v>415</v>
      </c>
      <c r="B190" s="558" t="s">
        <v>49</v>
      </c>
      <c r="C190" s="559" t="s">
        <v>236</v>
      </c>
      <c r="D190" s="559">
        <v>90</v>
      </c>
      <c r="E190" s="559">
        <v>93</v>
      </c>
      <c r="F190" s="559">
        <v>88</v>
      </c>
      <c r="G190" s="559">
        <v>92</v>
      </c>
      <c r="H190" s="559">
        <v>84</v>
      </c>
      <c r="I190" s="559">
        <v>93</v>
      </c>
      <c r="J190" s="559">
        <v>96</v>
      </c>
      <c r="K190" s="559">
        <v>93</v>
      </c>
      <c r="L190" s="559">
        <v>85</v>
      </c>
      <c r="M190" s="559">
        <v>90</v>
      </c>
      <c r="N190" s="559">
        <v>86</v>
      </c>
      <c r="O190" s="559">
        <v>90</v>
      </c>
      <c r="P190" s="642">
        <f t="shared" si="10"/>
        <v>1080</v>
      </c>
    </row>
    <row r="191" spans="1:16" ht="15" customHeight="1" outlineLevel="2" x14ac:dyDescent="0.25">
      <c r="A191" s="564" t="s">
        <v>415</v>
      </c>
      <c r="B191" s="556" t="s">
        <v>48</v>
      </c>
      <c r="C191" s="557" t="s">
        <v>235</v>
      </c>
      <c r="D191" s="557">
        <v>597</v>
      </c>
      <c r="E191" s="557">
        <v>516</v>
      </c>
      <c r="F191" s="557">
        <v>475</v>
      </c>
      <c r="G191" s="557">
        <v>640</v>
      </c>
      <c r="H191" s="557">
        <v>698</v>
      </c>
      <c r="I191" s="557">
        <v>720</v>
      </c>
      <c r="J191" s="557">
        <v>690</v>
      </c>
      <c r="K191" s="557">
        <v>613</v>
      </c>
      <c r="L191" s="557">
        <v>745</v>
      </c>
      <c r="M191" s="557">
        <v>682</v>
      </c>
      <c r="N191" s="557">
        <v>700</v>
      </c>
      <c r="O191" s="557">
        <v>750</v>
      </c>
      <c r="P191" s="642">
        <f t="shared" si="10"/>
        <v>7826</v>
      </c>
    </row>
    <row r="192" spans="1:16" ht="15" customHeight="1" outlineLevel="2" x14ac:dyDescent="0.25">
      <c r="A192" s="564" t="s">
        <v>415</v>
      </c>
      <c r="B192" s="558" t="s">
        <v>48</v>
      </c>
      <c r="C192" s="559" t="s">
        <v>236</v>
      </c>
      <c r="D192" s="559">
        <v>254</v>
      </c>
      <c r="E192" s="559">
        <v>231</v>
      </c>
      <c r="F192" s="559">
        <v>165</v>
      </c>
      <c r="G192" s="559">
        <v>400</v>
      </c>
      <c r="H192" s="559">
        <v>275</v>
      </c>
      <c r="I192" s="559">
        <v>421</v>
      </c>
      <c r="J192" s="559">
        <v>362</v>
      </c>
      <c r="K192" s="559">
        <v>258</v>
      </c>
      <c r="L192" s="559">
        <v>421</v>
      </c>
      <c r="M192" s="559">
        <v>345</v>
      </c>
      <c r="N192" s="559">
        <v>360</v>
      </c>
      <c r="O192" s="559">
        <v>370</v>
      </c>
      <c r="P192" s="642">
        <f t="shared" si="10"/>
        <v>3862</v>
      </c>
    </row>
    <row r="193" spans="1:16" ht="15" customHeight="1" outlineLevel="2" x14ac:dyDescent="0.25">
      <c r="A193" s="564" t="s">
        <v>415</v>
      </c>
      <c r="B193" s="556" t="s">
        <v>47</v>
      </c>
      <c r="C193" s="557" t="s">
        <v>235</v>
      </c>
      <c r="D193" s="557">
        <v>114</v>
      </c>
      <c r="E193" s="557">
        <v>154</v>
      </c>
      <c r="F193" s="557">
        <v>205</v>
      </c>
      <c r="G193" s="557">
        <v>123</v>
      </c>
      <c r="H193" s="557">
        <v>270</v>
      </c>
      <c r="I193" s="557">
        <v>211</v>
      </c>
      <c r="J193" s="557">
        <v>251</v>
      </c>
      <c r="K193" s="557">
        <v>240</v>
      </c>
      <c r="L193" s="557">
        <v>188</v>
      </c>
      <c r="M193" s="557">
        <v>233</v>
      </c>
      <c r="N193" s="557"/>
      <c r="O193" s="557"/>
      <c r="P193" s="642">
        <f t="shared" si="10"/>
        <v>1989</v>
      </c>
    </row>
    <row r="194" spans="1:16" ht="15" customHeight="1" outlineLevel="2" x14ac:dyDescent="0.25">
      <c r="A194" s="564" t="s">
        <v>415</v>
      </c>
      <c r="B194" s="558" t="s">
        <v>47</v>
      </c>
      <c r="C194" s="559" t="s">
        <v>236</v>
      </c>
      <c r="D194" s="559">
        <v>47</v>
      </c>
      <c r="E194" s="559">
        <v>59</v>
      </c>
      <c r="F194" s="559">
        <v>48</v>
      </c>
      <c r="G194" s="559">
        <v>43</v>
      </c>
      <c r="H194" s="559">
        <v>69</v>
      </c>
      <c r="I194" s="559">
        <v>53</v>
      </c>
      <c r="J194" s="559">
        <v>71</v>
      </c>
      <c r="K194" s="559">
        <v>75</v>
      </c>
      <c r="L194" s="559">
        <v>55</v>
      </c>
      <c r="M194" s="559">
        <v>112</v>
      </c>
      <c r="N194" s="559"/>
      <c r="O194" s="559"/>
      <c r="P194" s="642">
        <f t="shared" si="10"/>
        <v>632</v>
      </c>
    </row>
    <row r="195" spans="1:16" ht="15" customHeight="1" outlineLevel="2" x14ac:dyDescent="0.25">
      <c r="A195" s="564" t="s">
        <v>415</v>
      </c>
      <c r="B195" s="556" t="s">
        <v>12</v>
      </c>
      <c r="C195" s="557" t="s">
        <v>235</v>
      </c>
      <c r="D195" s="557"/>
      <c r="E195" s="557"/>
      <c r="F195" s="557"/>
      <c r="G195" s="557"/>
      <c r="H195" s="557"/>
      <c r="I195" s="557"/>
      <c r="J195" s="557"/>
      <c r="K195" s="557"/>
      <c r="L195" s="557"/>
      <c r="M195" s="557"/>
      <c r="N195" s="557"/>
      <c r="O195" s="557"/>
      <c r="P195" s="642">
        <f t="shared" si="10"/>
        <v>0</v>
      </c>
    </row>
    <row r="196" spans="1:16" ht="15" customHeight="1" outlineLevel="2" x14ac:dyDescent="0.25">
      <c r="A196" s="564" t="s">
        <v>415</v>
      </c>
      <c r="B196" s="558" t="s">
        <v>12</v>
      </c>
      <c r="C196" s="559" t="s">
        <v>236</v>
      </c>
      <c r="D196" s="559"/>
      <c r="E196" s="559"/>
      <c r="F196" s="559"/>
      <c r="G196" s="559"/>
      <c r="H196" s="559"/>
      <c r="I196" s="559"/>
      <c r="J196" s="559"/>
      <c r="K196" s="559"/>
      <c r="L196" s="559"/>
      <c r="M196" s="559"/>
      <c r="N196" s="559"/>
      <c r="O196" s="559"/>
      <c r="P196" s="642">
        <f t="shared" ref="P196:P248" si="15">SUM(D196:O196)</f>
        <v>0</v>
      </c>
    </row>
    <row r="197" spans="1:16" ht="15" customHeight="1" outlineLevel="2" x14ac:dyDescent="0.25">
      <c r="A197" s="564" t="s">
        <v>415</v>
      </c>
      <c r="B197" s="556" t="s">
        <v>46</v>
      </c>
      <c r="C197" s="557" t="s">
        <v>235</v>
      </c>
      <c r="D197" s="557">
        <v>55</v>
      </c>
      <c r="E197" s="557">
        <v>50</v>
      </c>
      <c r="F197" s="557">
        <v>48</v>
      </c>
      <c r="G197" s="557">
        <v>45</v>
      </c>
      <c r="H197" s="557">
        <v>50</v>
      </c>
      <c r="I197" s="557">
        <v>50</v>
      </c>
      <c r="J197" s="557">
        <v>50</v>
      </c>
      <c r="K197" s="557">
        <v>50</v>
      </c>
      <c r="L197" s="557">
        <v>50</v>
      </c>
      <c r="M197" s="557">
        <v>50</v>
      </c>
      <c r="N197" s="557">
        <v>50</v>
      </c>
      <c r="O197" s="557">
        <v>55</v>
      </c>
      <c r="P197" s="642">
        <f t="shared" si="15"/>
        <v>603</v>
      </c>
    </row>
    <row r="198" spans="1:16" ht="15" customHeight="1" outlineLevel="2" x14ac:dyDescent="0.25">
      <c r="A198" s="564" t="s">
        <v>415</v>
      </c>
      <c r="B198" s="558" t="s">
        <v>46</v>
      </c>
      <c r="C198" s="559" t="s">
        <v>236</v>
      </c>
      <c r="D198" s="559">
        <v>45</v>
      </c>
      <c r="E198" s="559">
        <v>45</v>
      </c>
      <c r="F198" s="559">
        <v>40</v>
      </c>
      <c r="G198" s="559">
        <v>40</v>
      </c>
      <c r="H198" s="559">
        <v>40</v>
      </c>
      <c r="I198" s="559">
        <v>40</v>
      </c>
      <c r="J198" s="559">
        <v>40</v>
      </c>
      <c r="K198" s="559">
        <v>40</v>
      </c>
      <c r="L198" s="559">
        <v>40</v>
      </c>
      <c r="M198" s="559">
        <v>40</v>
      </c>
      <c r="N198" s="559">
        <v>45</v>
      </c>
      <c r="O198" s="559">
        <v>45</v>
      </c>
      <c r="P198" s="642">
        <f t="shared" si="15"/>
        <v>500</v>
      </c>
    </row>
    <row r="199" spans="1:16" ht="15" customHeight="1" outlineLevel="2" x14ac:dyDescent="0.25">
      <c r="A199" s="564" t="s">
        <v>415</v>
      </c>
      <c r="B199" s="556" t="s">
        <v>45</v>
      </c>
      <c r="C199" s="557" t="s">
        <v>235</v>
      </c>
      <c r="D199" s="557">
        <v>150</v>
      </c>
      <c r="E199" s="557">
        <v>146</v>
      </c>
      <c r="F199" s="557">
        <v>153</v>
      </c>
      <c r="G199" s="557">
        <v>135</v>
      </c>
      <c r="H199" s="557">
        <v>143</v>
      </c>
      <c r="I199" s="557">
        <v>134</v>
      </c>
      <c r="J199" s="557">
        <v>147</v>
      </c>
      <c r="K199" s="557">
        <v>132</v>
      </c>
      <c r="L199" s="557">
        <v>128</v>
      </c>
      <c r="M199" s="557">
        <v>132</v>
      </c>
      <c r="N199" s="557">
        <v>129</v>
      </c>
      <c r="O199" s="557">
        <v>133</v>
      </c>
      <c r="P199" s="642">
        <f t="shared" si="15"/>
        <v>1662</v>
      </c>
    </row>
    <row r="200" spans="1:16" ht="15" customHeight="1" outlineLevel="2" x14ac:dyDescent="0.25">
      <c r="A200" s="564" t="s">
        <v>415</v>
      </c>
      <c r="B200" s="558" t="s">
        <v>45</v>
      </c>
      <c r="C200" s="559" t="s">
        <v>236</v>
      </c>
      <c r="D200" s="559">
        <v>155</v>
      </c>
      <c r="E200" s="559">
        <v>142</v>
      </c>
      <c r="F200" s="559">
        <v>149</v>
      </c>
      <c r="G200" s="559">
        <v>143</v>
      </c>
      <c r="H200" s="559">
        <v>137</v>
      </c>
      <c r="I200" s="559">
        <v>142</v>
      </c>
      <c r="J200" s="559">
        <v>145</v>
      </c>
      <c r="K200" s="559">
        <v>137</v>
      </c>
      <c r="L200" s="559">
        <v>133</v>
      </c>
      <c r="M200" s="559">
        <v>137</v>
      </c>
      <c r="N200" s="559">
        <v>127</v>
      </c>
      <c r="O200" s="559">
        <v>137</v>
      </c>
      <c r="P200" s="642">
        <f t="shared" si="15"/>
        <v>1684</v>
      </c>
    </row>
    <row r="201" spans="1:16" ht="15" customHeight="1" outlineLevel="2" x14ac:dyDescent="0.25">
      <c r="A201" s="564" t="s">
        <v>415</v>
      </c>
      <c r="B201" s="556" t="s">
        <v>44</v>
      </c>
      <c r="C201" s="557" t="s">
        <v>235</v>
      </c>
      <c r="D201" s="557">
        <v>190</v>
      </c>
      <c r="E201" s="557">
        <v>141</v>
      </c>
      <c r="F201" s="557">
        <v>118</v>
      </c>
      <c r="G201" s="557">
        <v>127</v>
      </c>
      <c r="H201" s="557">
        <v>193</v>
      </c>
      <c r="I201" s="557">
        <v>170</v>
      </c>
      <c r="J201" s="557">
        <v>145</v>
      </c>
      <c r="K201" s="557">
        <v>171</v>
      </c>
      <c r="L201" s="557">
        <v>130</v>
      </c>
      <c r="M201" s="557">
        <v>145</v>
      </c>
      <c r="N201" s="557">
        <v>192</v>
      </c>
      <c r="O201" s="557">
        <v>200</v>
      </c>
      <c r="P201" s="642">
        <f t="shared" si="15"/>
        <v>1922</v>
      </c>
    </row>
    <row r="202" spans="1:16" ht="15" customHeight="1" outlineLevel="2" x14ac:dyDescent="0.25">
      <c r="A202" s="564" t="s">
        <v>415</v>
      </c>
      <c r="B202" s="558" t="s">
        <v>44</v>
      </c>
      <c r="C202" s="559" t="s">
        <v>236</v>
      </c>
      <c r="D202" s="559">
        <v>108</v>
      </c>
      <c r="E202" s="559">
        <v>111</v>
      </c>
      <c r="F202" s="559">
        <v>103</v>
      </c>
      <c r="G202" s="559">
        <v>128</v>
      </c>
      <c r="H202" s="559">
        <v>127</v>
      </c>
      <c r="I202" s="559">
        <v>149</v>
      </c>
      <c r="J202" s="559">
        <v>147</v>
      </c>
      <c r="K202" s="559">
        <v>108</v>
      </c>
      <c r="L202" s="559">
        <v>123</v>
      </c>
      <c r="M202" s="559">
        <v>92</v>
      </c>
      <c r="N202" s="559">
        <v>88</v>
      </c>
      <c r="O202" s="559">
        <v>141</v>
      </c>
      <c r="P202" s="642">
        <f t="shared" si="15"/>
        <v>1425</v>
      </c>
    </row>
    <row r="203" spans="1:16" ht="15" customHeight="1" outlineLevel="2" x14ac:dyDescent="0.25">
      <c r="A203" s="564" t="s">
        <v>415</v>
      </c>
      <c r="B203" s="556" t="s">
        <v>43</v>
      </c>
      <c r="C203" s="557" t="s">
        <v>235</v>
      </c>
      <c r="D203" s="557">
        <v>19</v>
      </c>
      <c r="E203" s="557">
        <v>20</v>
      </c>
      <c r="F203" s="557">
        <v>22</v>
      </c>
      <c r="G203" s="557">
        <v>15</v>
      </c>
      <c r="H203" s="557">
        <v>21</v>
      </c>
      <c r="I203" s="557">
        <v>17</v>
      </c>
      <c r="J203" s="557">
        <v>23</v>
      </c>
      <c r="K203" s="557">
        <v>15</v>
      </c>
      <c r="L203" s="557">
        <v>16</v>
      </c>
      <c r="M203" s="557">
        <v>23</v>
      </c>
      <c r="N203" s="557">
        <v>18</v>
      </c>
      <c r="O203" s="557">
        <v>19</v>
      </c>
      <c r="P203" s="642">
        <f t="shared" si="15"/>
        <v>228</v>
      </c>
    </row>
    <row r="204" spans="1:16" ht="15" customHeight="1" outlineLevel="2" x14ac:dyDescent="0.25">
      <c r="A204" s="564" t="s">
        <v>415</v>
      </c>
      <c r="B204" s="558" t="s">
        <v>43</v>
      </c>
      <c r="C204" s="559" t="s">
        <v>236</v>
      </c>
      <c r="D204" s="559">
        <v>18</v>
      </c>
      <c r="E204" s="559">
        <v>11</v>
      </c>
      <c r="F204" s="559">
        <v>11</v>
      </c>
      <c r="G204" s="559">
        <v>14</v>
      </c>
      <c r="H204" s="559">
        <v>16</v>
      </c>
      <c r="I204" s="559">
        <v>20</v>
      </c>
      <c r="J204" s="559">
        <v>15</v>
      </c>
      <c r="K204" s="559">
        <v>18</v>
      </c>
      <c r="L204" s="559">
        <v>17</v>
      </c>
      <c r="M204" s="559">
        <v>24</v>
      </c>
      <c r="N204" s="559">
        <v>16</v>
      </c>
      <c r="O204" s="559">
        <v>16</v>
      </c>
      <c r="P204" s="642">
        <f t="shared" si="15"/>
        <v>196</v>
      </c>
    </row>
    <row r="205" spans="1:16" ht="15" customHeight="1" outlineLevel="2" x14ac:dyDescent="0.25">
      <c r="A205" s="564" t="s">
        <v>415</v>
      </c>
      <c r="B205" s="663" t="s">
        <v>42</v>
      </c>
      <c r="C205" s="664" t="s">
        <v>235</v>
      </c>
      <c r="D205" s="664">
        <v>9</v>
      </c>
      <c r="E205" s="664">
        <v>9</v>
      </c>
      <c r="F205" s="664">
        <v>9</v>
      </c>
      <c r="G205" s="664">
        <v>9</v>
      </c>
      <c r="H205" s="664">
        <v>9</v>
      </c>
      <c r="I205" s="664">
        <v>9</v>
      </c>
      <c r="J205" s="664">
        <v>9</v>
      </c>
      <c r="K205" s="664">
        <v>9</v>
      </c>
      <c r="L205" s="664">
        <v>11</v>
      </c>
      <c r="M205" s="664">
        <v>9</v>
      </c>
      <c r="N205" s="664">
        <v>9</v>
      </c>
      <c r="O205" s="665">
        <v>10</v>
      </c>
      <c r="P205" s="642">
        <f t="shared" si="15"/>
        <v>111</v>
      </c>
    </row>
    <row r="206" spans="1:16" ht="15" customHeight="1" outlineLevel="2" thickBot="1" x14ac:dyDescent="0.3">
      <c r="A206" s="573" t="s">
        <v>415</v>
      </c>
      <c r="B206" s="570" t="s">
        <v>42</v>
      </c>
      <c r="C206" s="555" t="s">
        <v>236</v>
      </c>
      <c r="D206" s="555">
        <v>9</v>
      </c>
      <c r="E206" s="555">
        <v>9</v>
      </c>
      <c r="F206" s="555">
        <v>9</v>
      </c>
      <c r="G206" s="555">
        <v>9</v>
      </c>
      <c r="H206" s="555">
        <v>9</v>
      </c>
      <c r="I206" s="555">
        <v>9</v>
      </c>
      <c r="J206" s="555">
        <v>9</v>
      </c>
      <c r="K206" s="555">
        <v>9</v>
      </c>
      <c r="L206" s="555">
        <v>8</v>
      </c>
      <c r="M206" s="555">
        <v>9</v>
      </c>
      <c r="N206" s="555">
        <v>9</v>
      </c>
      <c r="O206" s="555">
        <v>8</v>
      </c>
      <c r="P206" s="642">
        <f t="shared" si="15"/>
        <v>106</v>
      </c>
    </row>
    <row r="207" spans="1:16" ht="15" customHeight="1" outlineLevel="1" thickBot="1" x14ac:dyDescent="0.3">
      <c r="A207" s="576" t="s">
        <v>549</v>
      </c>
      <c r="B207" s="577"/>
      <c r="C207" s="577"/>
      <c r="D207" s="577">
        <f t="shared" ref="D207:P207" si="16">SUBTOTAL(9,D187:D206)</f>
        <v>1941</v>
      </c>
      <c r="E207" s="577">
        <f t="shared" si="16"/>
        <v>1821</v>
      </c>
      <c r="F207" s="577">
        <f t="shared" si="16"/>
        <v>1749</v>
      </c>
      <c r="G207" s="577">
        <f t="shared" si="16"/>
        <v>2081</v>
      </c>
      <c r="H207" s="577">
        <f t="shared" si="16"/>
        <v>2261</v>
      </c>
      <c r="I207" s="577">
        <f t="shared" si="16"/>
        <v>2320</v>
      </c>
      <c r="J207" s="577">
        <f t="shared" si="16"/>
        <v>2302</v>
      </c>
      <c r="K207" s="577">
        <f t="shared" si="16"/>
        <v>2073</v>
      </c>
      <c r="L207" s="577">
        <f t="shared" si="16"/>
        <v>2265</v>
      </c>
      <c r="M207" s="577">
        <f t="shared" si="16"/>
        <v>2241</v>
      </c>
      <c r="N207" s="577">
        <f t="shared" si="16"/>
        <v>1949</v>
      </c>
      <c r="O207" s="577">
        <f t="shared" si="16"/>
        <v>2119</v>
      </c>
      <c r="P207" s="667">
        <f t="shared" si="16"/>
        <v>25122</v>
      </c>
    </row>
    <row r="208" spans="1:16" ht="15" customHeight="1" outlineLevel="2" x14ac:dyDescent="0.25">
      <c r="A208" s="565" t="s">
        <v>414</v>
      </c>
      <c r="B208" s="575" t="s">
        <v>41</v>
      </c>
      <c r="C208" s="554" t="s">
        <v>235</v>
      </c>
      <c r="D208" s="554">
        <v>139</v>
      </c>
      <c r="E208" s="554">
        <v>137</v>
      </c>
      <c r="F208" s="554">
        <v>137</v>
      </c>
      <c r="G208" s="554">
        <v>137</v>
      </c>
      <c r="H208" s="554">
        <v>137</v>
      </c>
      <c r="I208" s="554">
        <v>139</v>
      </c>
      <c r="J208" s="554">
        <v>137</v>
      </c>
      <c r="K208" s="554">
        <v>137</v>
      </c>
      <c r="L208" s="554">
        <v>137</v>
      </c>
      <c r="M208" s="554">
        <v>137</v>
      </c>
      <c r="N208" s="554">
        <v>137</v>
      </c>
      <c r="O208" s="554">
        <v>139</v>
      </c>
      <c r="P208" s="642">
        <f t="shared" si="15"/>
        <v>1650</v>
      </c>
    </row>
    <row r="209" spans="1:16" ht="15" customHeight="1" outlineLevel="2" x14ac:dyDescent="0.25">
      <c r="A209" s="564" t="s">
        <v>414</v>
      </c>
      <c r="B209" s="571" t="s">
        <v>41</v>
      </c>
      <c r="C209" s="572" t="s">
        <v>236</v>
      </c>
      <c r="D209" s="572">
        <v>29</v>
      </c>
      <c r="E209" s="572">
        <v>29</v>
      </c>
      <c r="F209" s="572">
        <v>29</v>
      </c>
      <c r="G209" s="572">
        <v>29</v>
      </c>
      <c r="H209" s="572">
        <v>29</v>
      </c>
      <c r="I209" s="572">
        <v>29</v>
      </c>
      <c r="J209" s="572">
        <v>29</v>
      </c>
      <c r="K209" s="572">
        <v>29</v>
      </c>
      <c r="L209" s="572">
        <v>29</v>
      </c>
      <c r="M209" s="572">
        <v>29</v>
      </c>
      <c r="N209" s="572">
        <v>29</v>
      </c>
      <c r="O209" s="572">
        <v>29</v>
      </c>
      <c r="P209" s="642">
        <f t="shared" si="15"/>
        <v>348</v>
      </c>
    </row>
    <row r="210" spans="1:16" ht="15" customHeight="1" outlineLevel="2" x14ac:dyDescent="0.25">
      <c r="A210" s="564" t="s">
        <v>414</v>
      </c>
      <c r="B210" s="556" t="s">
        <v>40</v>
      </c>
      <c r="C210" s="557" t="s">
        <v>235</v>
      </c>
      <c r="D210" s="557">
        <v>140</v>
      </c>
      <c r="E210" s="557">
        <v>143</v>
      </c>
      <c r="F210" s="557">
        <v>145</v>
      </c>
      <c r="G210" s="557">
        <v>148</v>
      </c>
      <c r="H210" s="557">
        <v>144</v>
      </c>
      <c r="I210" s="557">
        <v>150</v>
      </c>
      <c r="J210" s="557">
        <v>142</v>
      </c>
      <c r="K210" s="557">
        <v>141</v>
      </c>
      <c r="L210" s="557">
        <v>145</v>
      </c>
      <c r="M210" s="557">
        <v>143</v>
      </c>
      <c r="N210" s="557">
        <v>147</v>
      </c>
      <c r="O210" s="557">
        <v>154</v>
      </c>
      <c r="P210" s="642">
        <f t="shared" si="15"/>
        <v>1742</v>
      </c>
    </row>
    <row r="211" spans="1:16" ht="15" customHeight="1" outlineLevel="2" x14ac:dyDescent="0.25">
      <c r="A211" s="564" t="s">
        <v>414</v>
      </c>
      <c r="B211" s="558" t="s">
        <v>40</v>
      </c>
      <c r="C211" s="559" t="s">
        <v>236</v>
      </c>
      <c r="D211" s="559">
        <v>134</v>
      </c>
      <c r="E211" s="559">
        <v>138</v>
      </c>
      <c r="F211" s="559">
        <v>140</v>
      </c>
      <c r="G211" s="559">
        <v>142</v>
      </c>
      <c r="H211" s="559">
        <v>135</v>
      </c>
      <c r="I211" s="559">
        <v>146</v>
      </c>
      <c r="J211" s="559">
        <v>137</v>
      </c>
      <c r="K211" s="559">
        <v>136</v>
      </c>
      <c r="L211" s="559">
        <v>139</v>
      </c>
      <c r="M211" s="559">
        <v>138</v>
      </c>
      <c r="N211" s="559">
        <v>142</v>
      </c>
      <c r="O211" s="559">
        <v>145</v>
      </c>
      <c r="P211" s="642">
        <f t="shared" si="15"/>
        <v>1672</v>
      </c>
    </row>
    <row r="212" spans="1:16" ht="15.75" customHeight="1" outlineLevel="2" x14ac:dyDescent="0.25">
      <c r="A212" s="564" t="s">
        <v>414</v>
      </c>
      <c r="B212" s="556" t="s">
        <v>39</v>
      </c>
      <c r="C212" s="557" t="s">
        <v>235</v>
      </c>
      <c r="D212" s="557">
        <v>12</v>
      </c>
      <c r="E212" s="557">
        <v>13</v>
      </c>
      <c r="F212" s="557">
        <v>15</v>
      </c>
      <c r="G212" s="557">
        <v>14</v>
      </c>
      <c r="H212" s="557">
        <v>15</v>
      </c>
      <c r="I212" s="557">
        <v>15</v>
      </c>
      <c r="J212" s="557">
        <v>15</v>
      </c>
      <c r="K212" s="557">
        <v>16</v>
      </c>
      <c r="L212" s="557">
        <v>18</v>
      </c>
      <c r="M212" s="557">
        <v>12</v>
      </c>
      <c r="N212" s="557">
        <v>13</v>
      </c>
      <c r="O212" s="557">
        <v>18</v>
      </c>
      <c r="P212" s="642">
        <f t="shared" si="15"/>
        <v>176</v>
      </c>
    </row>
    <row r="213" spans="1:16" ht="15" customHeight="1" outlineLevel="2" x14ac:dyDescent="0.25">
      <c r="A213" s="564" t="s">
        <v>414</v>
      </c>
      <c r="B213" s="558" t="s">
        <v>39</v>
      </c>
      <c r="C213" s="559" t="s">
        <v>236</v>
      </c>
      <c r="D213" s="559">
        <v>8</v>
      </c>
      <c r="E213" s="559">
        <v>7</v>
      </c>
      <c r="F213" s="559">
        <v>7</v>
      </c>
      <c r="G213" s="559">
        <v>8</v>
      </c>
      <c r="H213" s="559">
        <v>7</v>
      </c>
      <c r="I213" s="559">
        <v>8</v>
      </c>
      <c r="J213" s="559">
        <v>6</v>
      </c>
      <c r="K213" s="559">
        <v>8</v>
      </c>
      <c r="L213" s="559">
        <v>6</v>
      </c>
      <c r="M213" s="559">
        <v>10</v>
      </c>
      <c r="N213" s="559">
        <v>9</v>
      </c>
      <c r="O213" s="559">
        <v>10</v>
      </c>
      <c r="P213" s="642">
        <f t="shared" si="15"/>
        <v>94</v>
      </c>
    </row>
    <row r="214" spans="1:16" ht="15" customHeight="1" outlineLevel="2" x14ac:dyDescent="0.25">
      <c r="A214" s="564" t="s">
        <v>414</v>
      </c>
      <c r="B214" s="556" t="s">
        <v>38</v>
      </c>
      <c r="C214" s="557" t="s">
        <v>235</v>
      </c>
      <c r="D214" s="557">
        <v>20</v>
      </c>
      <c r="E214" s="557">
        <v>10</v>
      </c>
      <c r="F214" s="557">
        <v>13</v>
      </c>
      <c r="G214" s="557">
        <v>7</v>
      </c>
      <c r="H214" s="557">
        <v>16</v>
      </c>
      <c r="I214" s="557">
        <v>13</v>
      </c>
      <c r="J214" s="557">
        <v>11</v>
      </c>
      <c r="K214" s="557">
        <v>12</v>
      </c>
      <c r="L214" s="557">
        <v>17</v>
      </c>
      <c r="M214" s="557">
        <v>16</v>
      </c>
      <c r="N214" s="557">
        <v>18</v>
      </c>
      <c r="O214" s="557">
        <v>20</v>
      </c>
      <c r="P214" s="642">
        <f t="shared" si="15"/>
        <v>173</v>
      </c>
    </row>
    <row r="215" spans="1:16" ht="15" customHeight="1" outlineLevel="2" x14ac:dyDescent="0.25">
      <c r="A215" s="564" t="s">
        <v>414</v>
      </c>
      <c r="B215" s="558" t="s">
        <v>38</v>
      </c>
      <c r="C215" s="559" t="s">
        <v>236</v>
      </c>
      <c r="D215" s="559">
        <v>10</v>
      </c>
      <c r="E215" s="559">
        <v>8</v>
      </c>
      <c r="F215" s="559">
        <v>8</v>
      </c>
      <c r="G215" s="559">
        <v>9</v>
      </c>
      <c r="H215" s="559">
        <v>3</v>
      </c>
      <c r="I215" s="559">
        <v>5</v>
      </c>
      <c r="J215" s="559">
        <v>6</v>
      </c>
      <c r="K215" s="559">
        <v>7</v>
      </c>
      <c r="L215" s="559">
        <v>5</v>
      </c>
      <c r="M215" s="559">
        <v>5</v>
      </c>
      <c r="N215" s="559">
        <v>8</v>
      </c>
      <c r="O215" s="559">
        <v>9</v>
      </c>
      <c r="P215" s="642">
        <f t="shared" si="15"/>
        <v>83</v>
      </c>
    </row>
    <row r="216" spans="1:16" ht="15" customHeight="1" outlineLevel="2" x14ac:dyDescent="0.25">
      <c r="A216" s="564" t="s">
        <v>414</v>
      </c>
      <c r="B216" s="556" t="s">
        <v>37</v>
      </c>
      <c r="C216" s="557" t="s">
        <v>235</v>
      </c>
      <c r="D216" s="557">
        <v>255</v>
      </c>
      <c r="E216" s="557">
        <v>192</v>
      </c>
      <c r="F216" s="557">
        <v>219</v>
      </c>
      <c r="G216" s="557">
        <v>197</v>
      </c>
      <c r="H216" s="557">
        <v>169</v>
      </c>
      <c r="I216" s="557">
        <v>172</v>
      </c>
      <c r="J216" s="557">
        <v>238</v>
      </c>
      <c r="K216" s="557">
        <v>233</v>
      </c>
      <c r="L216" s="557">
        <v>180</v>
      </c>
      <c r="M216" s="557">
        <v>228</v>
      </c>
      <c r="N216" s="557">
        <v>250</v>
      </c>
      <c r="O216" s="557">
        <v>290</v>
      </c>
      <c r="P216" s="642">
        <f t="shared" si="15"/>
        <v>2623</v>
      </c>
    </row>
    <row r="217" spans="1:16" ht="15" customHeight="1" outlineLevel="2" x14ac:dyDescent="0.25">
      <c r="A217" s="564" t="s">
        <v>414</v>
      </c>
      <c r="B217" s="558" t="s">
        <v>37</v>
      </c>
      <c r="C217" s="559" t="s">
        <v>236</v>
      </c>
      <c r="D217" s="559">
        <v>83</v>
      </c>
      <c r="E217" s="559">
        <v>83</v>
      </c>
      <c r="F217" s="559">
        <v>94</v>
      </c>
      <c r="G217" s="559">
        <v>141</v>
      </c>
      <c r="H217" s="559">
        <v>117</v>
      </c>
      <c r="I217" s="559">
        <v>125</v>
      </c>
      <c r="J217" s="559">
        <v>112</v>
      </c>
      <c r="K217" s="559">
        <v>94</v>
      </c>
      <c r="L217" s="559">
        <v>127</v>
      </c>
      <c r="M217" s="559">
        <v>93</v>
      </c>
      <c r="N217" s="559">
        <v>108</v>
      </c>
      <c r="O217" s="559">
        <v>115</v>
      </c>
      <c r="P217" s="642">
        <f t="shared" si="15"/>
        <v>1292</v>
      </c>
    </row>
    <row r="218" spans="1:16" ht="15" customHeight="1" outlineLevel="2" x14ac:dyDescent="0.25">
      <c r="A218" s="564" t="s">
        <v>414</v>
      </c>
      <c r="B218" s="556" t="s">
        <v>36</v>
      </c>
      <c r="C218" s="557" t="s">
        <v>235</v>
      </c>
      <c r="D218" s="557">
        <v>90</v>
      </c>
      <c r="E218" s="557">
        <v>70</v>
      </c>
      <c r="F218" s="557">
        <v>70</v>
      </c>
      <c r="G218" s="557">
        <v>70</v>
      </c>
      <c r="H218" s="557">
        <v>70</v>
      </c>
      <c r="I218" s="557">
        <v>90</v>
      </c>
      <c r="J218" s="557">
        <v>90</v>
      </c>
      <c r="K218" s="557">
        <v>70</v>
      </c>
      <c r="L218" s="557">
        <v>70</v>
      </c>
      <c r="M218" s="557">
        <v>70</v>
      </c>
      <c r="N218" s="557">
        <v>90</v>
      </c>
      <c r="O218" s="557">
        <v>90</v>
      </c>
      <c r="P218" s="642">
        <f t="shared" si="15"/>
        <v>940</v>
      </c>
    </row>
    <row r="219" spans="1:16" ht="15" customHeight="1" outlineLevel="2" x14ac:dyDescent="0.25">
      <c r="A219" s="564" t="s">
        <v>414</v>
      </c>
      <c r="B219" s="558" t="s">
        <v>36</v>
      </c>
      <c r="C219" s="559" t="s">
        <v>236</v>
      </c>
      <c r="D219" s="559">
        <v>70</v>
      </c>
      <c r="E219" s="559">
        <v>50</v>
      </c>
      <c r="F219" s="559">
        <v>50</v>
      </c>
      <c r="G219" s="559">
        <v>50</v>
      </c>
      <c r="H219" s="559">
        <v>50</v>
      </c>
      <c r="I219" s="559">
        <v>70</v>
      </c>
      <c r="J219" s="559">
        <v>70</v>
      </c>
      <c r="K219" s="559">
        <v>50</v>
      </c>
      <c r="L219" s="559">
        <v>50</v>
      </c>
      <c r="M219" s="559">
        <v>50</v>
      </c>
      <c r="N219" s="559">
        <v>70</v>
      </c>
      <c r="O219" s="559">
        <v>70</v>
      </c>
      <c r="P219" s="642">
        <f t="shared" si="15"/>
        <v>700</v>
      </c>
    </row>
    <row r="220" spans="1:16" ht="15" customHeight="1" outlineLevel="2" x14ac:dyDescent="0.25">
      <c r="A220" s="564" t="s">
        <v>414</v>
      </c>
      <c r="B220" s="556" t="s">
        <v>35</v>
      </c>
      <c r="C220" s="557" t="s">
        <v>235</v>
      </c>
      <c r="D220" s="557">
        <v>96</v>
      </c>
      <c r="E220" s="557">
        <v>98</v>
      </c>
      <c r="F220" s="557">
        <v>100</v>
      </c>
      <c r="G220" s="557">
        <v>110</v>
      </c>
      <c r="H220" s="557">
        <v>100</v>
      </c>
      <c r="I220" s="557">
        <v>120</v>
      </c>
      <c r="J220" s="557">
        <v>115</v>
      </c>
      <c r="K220" s="557">
        <v>110</v>
      </c>
      <c r="L220" s="557">
        <v>105</v>
      </c>
      <c r="M220" s="557">
        <v>110</v>
      </c>
      <c r="N220" s="557">
        <v>105</v>
      </c>
      <c r="O220" s="557">
        <v>120</v>
      </c>
      <c r="P220" s="642">
        <f t="shared" si="15"/>
        <v>1289</v>
      </c>
    </row>
    <row r="221" spans="1:16" ht="15" customHeight="1" outlineLevel="2" x14ac:dyDescent="0.25">
      <c r="A221" s="564" t="s">
        <v>414</v>
      </c>
      <c r="B221" s="558" t="s">
        <v>35</v>
      </c>
      <c r="C221" s="559" t="s">
        <v>236</v>
      </c>
      <c r="D221" s="559">
        <v>51</v>
      </c>
      <c r="E221" s="559">
        <v>40</v>
      </c>
      <c r="F221" s="559">
        <v>35</v>
      </c>
      <c r="G221" s="559">
        <v>25</v>
      </c>
      <c r="H221" s="559">
        <v>35</v>
      </c>
      <c r="I221" s="559">
        <v>45</v>
      </c>
      <c r="J221" s="559">
        <v>35</v>
      </c>
      <c r="K221" s="559">
        <v>40</v>
      </c>
      <c r="L221" s="559">
        <v>50</v>
      </c>
      <c r="M221" s="559">
        <v>35</v>
      </c>
      <c r="N221" s="559">
        <v>25</v>
      </c>
      <c r="O221" s="559">
        <v>50</v>
      </c>
      <c r="P221" s="642">
        <f t="shared" si="15"/>
        <v>466</v>
      </c>
    </row>
    <row r="222" spans="1:16" ht="15" customHeight="1" outlineLevel="2" x14ac:dyDescent="0.25">
      <c r="A222" s="564" t="s">
        <v>414</v>
      </c>
      <c r="B222" s="556" t="s">
        <v>34</v>
      </c>
      <c r="C222" s="557" t="s">
        <v>235</v>
      </c>
      <c r="D222" s="557">
        <v>8</v>
      </c>
      <c r="E222" s="557">
        <v>9</v>
      </c>
      <c r="F222" s="557">
        <v>15</v>
      </c>
      <c r="G222" s="557">
        <v>15</v>
      </c>
      <c r="H222" s="557">
        <v>16</v>
      </c>
      <c r="I222" s="557">
        <v>26</v>
      </c>
      <c r="J222" s="557">
        <v>13</v>
      </c>
      <c r="K222" s="557">
        <v>18</v>
      </c>
      <c r="L222" s="557">
        <v>7</v>
      </c>
      <c r="M222" s="557">
        <v>19</v>
      </c>
      <c r="N222" s="557">
        <v>21</v>
      </c>
      <c r="O222" s="557">
        <v>28</v>
      </c>
      <c r="P222" s="642">
        <f t="shared" si="15"/>
        <v>195</v>
      </c>
    </row>
    <row r="223" spans="1:16" ht="15" customHeight="1" outlineLevel="2" x14ac:dyDescent="0.25">
      <c r="A223" s="564" t="s">
        <v>414</v>
      </c>
      <c r="B223" s="558" t="s">
        <v>34</v>
      </c>
      <c r="C223" s="559" t="s">
        <v>236</v>
      </c>
      <c r="D223" s="559">
        <v>6</v>
      </c>
      <c r="E223" s="559">
        <v>6</v>
      </c>
      <c r="F223" s="559">
        <v>10</v>
      </c>
      <c r="G223" s="559">
        <v>3</v>
      </c>
      <c r="H223" s="559">
        <v>8</v>
      </c>
      <c r="I223" s="559">
        <v>3</v>
      </c>
      <c r="J223" s="559">
        <v>7</v>
      </c>
      <c r="K223" s="559">
        <v>10</v>
      </c>
      <c r="L223" s="559">
        <v>8</v>
      </c>
      <c r="M223" s="559">
        <v>10</v>
      </c>
      <c r="N223" s="559">
        <v>8</v>
      </c>
      <c r="O223" s="559">
        <v>6</v>
      </c>
      <c r="P223" s="642">
        <f t="shared" si="15"/>
        <v>85</v>
      </c>
    </row>
    <row r="224" spans="1:16" ht="15" customHeight="1" outlineLevel="2" x14ac:dyDescent="0.25">
      <c r="A224" s="564" t="s">
        <v>414</v>
      </c>
      <c r="B224" s="663" t="s">
        <v>33</v>
      </c>
      <c r="C224" s="664" t="s">
        <v>235</v>
      </c>
      <c r="D224" s="664">
        <v>30</v>
      </c>
      <c r="E224" s="664">
        <v>40</v>
      </c>
      <c r="F224" s="664">
        <v>40</v>
      </c>
      <c r="G224" s="664">
        <v>45</v>
      </c>
      <c r="H224" s="664">
        <v>30</v>
      </c>
      <c r="I224" s="664">
        <v>55</v>
      </c>
      <c r="J224" s="664">
        <v>60</v>
      </c>
      <c r="K224" s="664">
        <v>64</v>
      </c>
      <c r="L224" s="664">
        <v>49</v>
      </c>
      <c r="M224" s="664">
        <v>68</v>
      </c>
      <c r="N224" s="664">
        <v>60</v>
      </c>
      <c r="O224" s="665">
        <v>80</v>
      </c>
      <c r="P224" s="642">
        <f t="shared" si="15"/>
        <v>621</v>
      </c>
    </row>
    <row r="225" spans="1:16" ht="15" customHeight="1" outlineLevel="2" x14ac:dyDescent="0.25">
      <c r="A225" s="564" t="s">
        <v>414</v>
      </c>
      <c r="B225" s="558" t="s">
        <v>33</v>
      </c>
      <c r="C225" s="559" t="s">
        <v>236</v>
      </c>
      <c r="D225" s="559">
        <v>5</v>
      </c>
      <c r="E225" s="559">
        <v>15</v>
      </c>
      <c r="F225" s="559">
        <v>6</v>
      </c>
      <c r="G225" s="559">
        <v>15</v>
      </c>
      <c r="H225" s="559">
        <v>13</v>
      </c>
      <c r="I225" s="559">
        <v>13</v>
      </c>
      <c r="J225" s="559">
        <v>15</v>
      </c>
      <c r="K225" s="559">
        <v>16</v>
      </c>
      <c r="L225" s="559">
        <v>15</v>
      </c>
      <c r="M225" s="559">
        <v>14</v>
      </c>
      <c r="N225" s="559">
        <v>11</v>
      </c>
      <c r="O225" s="559">
        <v>12</v>
      </c>
      <c r="P225" s="642">
        <f t="shared" si="15"/>
        <v>150</v>
      </c>
    </row>
    <row r="226" spans="1:16" outlineLevel="2" x14ac:dyDescent="0.25">
      <c r="A226" s="566" t="s">
        <v>414</v>
      </c>
      <c r="B226" s="663" t="s">
        <v>32</v>
      </c>
      <c r="C226" s="664" t="s">
        <v>235</v>
      </c>
      <c r="D226" s="664">
        <v>135</v>
      </c>
      <c r="E226" s="664">
        <v>105</v>
      </c>
      <c r="F226" s="664">
        <v>70</v>
      </c>
      <c r="G226" s="664">
        <v>68</v>
      </c>
      <c r="H226" s="664">
        <v>75</v>
      </c>
      <c r="I226" s="664">
        <v>148</v>
      </c>
      <c r="J226" s="664">
        <v>88</v>
      </c>
      <c r="K226" s="664">
        <v>63</v>
      </c>
      <c r="L226" s="664">
        <v>79</v>
      </c>
      <c r="M226" s="664">
        <v>82</v>
      </c>
      <c r="N226" s="664">
        <v>80</v>
      </c>
      <c r="O226" s="665">
        <v>95</v>
      </c>
      <c r="P226" s="642">
        <f t="shared" si="15"/>
        <v>1088</v>
      </c>
    </row>
    <row r="227" spans="1:16" ht="15" customHeight="1" outlineLevel="2" thickBot="1" x14ac:dyDescent="0.3">
      <c r="A227" s="574" t="s">
        <v>414</v>
      </c>
      <c r="B227" s="570" t="s">
        <v>32</v>
      </c>
      <c r="C227" s="555" t="s">
        <v>236</v>
      </c>
      <c r="D227" s="555">
        <v>70</v>
      </c>
      <c r="E227" s="555">
        <v>65</v>
      </c>
      <c r="F227" s="555">
        <v>50</v>
      </c>
      <c r="G227" s="555">
        <v>50</v>
      </c>
      <c r="H227" s="555">
        <v>30</v>
      </c>
      <c r="I227" s="555">
        <v>59</v>
      </c>
      <c r="J227" s="555">
        <v>50</v>
      </c>
      <c r="K227" s="555">
        <v>50</v>
      </c>
      <c r="L227" s="555">
        <v>30</v>
      </c>
      <c r="M227" s="555">
        <v>40</v>
      </c>
      <c r="N227" s="555">
        <v>40</v>
      </c>
      <c r="O227" s="555">
        <v>55</v>
      </c>
      <c r="P227" s="642">
        <f t="shared" si="15"/>
        <v>589</v>
      </c>
    </row>
    <row r="228" spans="1:16" ht="15" customHeight="1" outlineLevel="1" thickBot="1" x14ac:dyDescent="0.3">
      <c r="A228" s="579" t="s">
        <v>550</v>
      </c>
      <c r="B228" s="577"/>
      <c r="C228" s="577"/>
      <c r="D228" s="577">
        <f t="shared" ref="D228:P228" si="17">SUBTOTAL(9,D208:D227)</f>
        <v>1391</v>
      </c>
      <c r="E228" s="577">
        <f t="shared" si="17"/>
        <v>1258</v>
      </c>
      <c r="F228" s="577">
        <f t="shared" si="17"/>
        <v>1253</v>
      </c>
      <c r="G228" s="577">
        <f t="shared" si="17"/>
        <v>1283</v>
      </c>
      <c r="H228" s="577">
        <f t="shared" si="17"/>
        <v>1199</v>
      </c>
      <c r="I228" s="577">
        <f t="shared" si="17"/>
        <v>1431</v>
      </c>
      <c r="J228" s="577">
        <f t="shared" si="17"/>
        <v>1376</v>
      </c>
      <c r="K228" s="577">
        <f t="shared" si="17"/>
        <v>1304</v>
      </c>
      <c r="L228" s="577">
        <f t="shared" si="17"/>
        <v>1266</v>
      </c>
      <c r="M228" s="577">
        <f t="shared" si="17"/>
        <v>1309</v>
      </c>
      <c r="N228" s="577">
        <f t="shared" si="17"/>
        <v>1371</v>
      </c>
      <c r="O228" s="577">
        <f t="shared" si="17"/>
        <v>1535</v>
      </c>
      <c r="P228" s="667">
        <f t="shared" si="17"/>
        <v>15976</v>
      </c>
    </row>
    <row r="229" spans="1:16" ht="15" customHeight="1" outlineLevel="2" x14ac:dyDescent="0.25">
      <c r="A229" s="565" t="s">
        <v>23</v>
      </c>
      <c r="B229" s="575" t="s">
        <v>31</v>
      </c>
      <c r="C229" s="554" t="s">
        <v>235</v>
      </c>
      <c r="D229" s="554">
        <v>38</v>
      </c>
      <c r="E229" s="554">
        <v>35</v>
      </c>
      <c r="F229" s="554">
        <v>34</v>
      </c>
      <c r="G229" s="554">
        <v>33</v>
      </c>
      <c r="H229" s="554">
        <v>32</v>
      </c>
      <c r="I229" s="554">
        <v>35</v>
      </c>
      <c r="J229" s="554">
        <v>32</v>
      </c>
      <c r="K229" s="554">
        <v>33</v>
      </c>
      <c r="L229" s="554">
        <v>30</v>
      </c>
      <c r="M229" s="554">
        <v>31</v>
      </c>
      <c r="N229" s="554">
        <v>34</v>
      </c>
      <c r="O229" s="554">
        <v>34</v>
      </c>
      <c r="P229" s="642">
        <f t="shared" si="15"/>
        <v>401</v>
      </c>
    </row>
    <row r="230" spans="1:16" ht="15" customHeight="1" outlineLevel="2" x14ac:dyDescent="0.25">
      <c r="A230" s="564" t="s">
        <v>23</v>
      </c>
      <c r="B230" s="558" t="s">
        <v>31</v>
      </c>
      <c r="C230" s="559" t="s">
        <v>236</v>
      </c>
      <c r="D230" s="559">
        <v>11</v>
      </c>
      <c r="E230" s="559">
        <v>10</v>
      </c>
      <c r="F230" s="559">
        <v>12</v>
      </c>
      <c r="G230" s="559">
        <v>13</v>
      </c>
      <c r="H230" s="559">
        <v>13</v>
      </c>
      <c r="I230" s="559">
        <v>11</v>
      </c>
      <c r="J230" s="559">
        <v>12</v>
      </c>
      <c r="K230" s="559">
        <v>13</v>
      </c>
      <c r="L230" s="559">
        <v>15</v>
      </c>
      <c r="M230" s="559">
        <v>14</v>
      </c>
      <c r="N230" s="559">
        <v>16</v>
      </c>
      <c r="O230" s="559">
        <v>15</v>
      </c>
      <c r="P230" s="642">
        <f t="shared" si="15"/>
        <v>155</v>
      </c>
    </row>
    <row r="231" spans="1:16" outlineLevel="2" x14ac:dyDescent="0.25">
      <c r="A231" s="564" t="s">
        <v>23</v>
      </c>
      <c r="B231" s="556" t="s">
        <v>30</v>
      </c>
      <c r="C231" s="557" t="s">
        <v>235</v>
      </c>
      <c r="D231" s="557">
        <v>20</v>
      </c>
      <c r="E231" s="557">
        <v>15</v>
      </c>
      <c r="F231" s="557">
        <v>20</v>
      </c>
      <c r="G231" s="557">
        <v>15</v>
      </c>
      <c r="H231" s="557">
        <v>20</v>
      </c>
      <c r="I231" s="557">
        <v>15</v>
      </c>
      <c r="J231" s="557">
        <v>15</v>
      </c>
      <c r="K231" s="557">
        <v>18</v>
      </c>
      <c r="L231" s="557">
        <v>15</v>
      </c>
      <c r="M231" s="557">
        <v>15</v>
      </c>
      <c r="N231" s="557">
        <v>15</v>
      </c>
      <c r="O231" s="557">
        <v>12</v>
      </c>
      <c r="P231" s="642">
        <f t="shared" si="15"/>
        <v>195</v>
      </c>
    </row>
    <row r="232" spans="1:16" ht="15" customHeight="1" outlineLevel="2" x14ac:dyDescent="0.25">
      <c r="A232" s="564" t="s">
        <v>23</v>
      </c>
      <c r="B232" s="558" t="s">
        <v>30</v>
      </c>
      <c r="C232" s="559" t="s">
        <v>236</v>
      </c>
      <c r="D232" s="559">
        <v>10</v>
      </c>
      <c r="E232" s="559">
        <v>7</v>
      </c>
      <c r="F232" s="559">
        <v>10</v>
      </c>
      <c r="G232" s="559">
        <v>7</v>
      </c>
      <c r="H232" s="559">
        <v>10</v>
      </c>
      <c r="I232" s="559">
        <v>7</v>
      </c>
      <c r="J232" s="559">
        <v>7</v>
      </c>
      <c r="K232" s="559">
        <v>10</v>
      </c>
      <c r="L232" s="559">
        <v>10</v>
      </c>
      <c r="M232" s="559">
        <v>7</v>
      </c>
      <c r="N232" s="559">
        <v>7</v>
      </c>
      <c r="O232" s="559">
        <v>7</v>
      </c>
      <c r="P232" s="642">
        <f t="shared" si="15"/>
        <v>99</v>
      </c>
    </row>
    <row r="233" spans="1:16" ht="15" customHeight="1" outlineLevel="2" x14ac:dyDescent="0.25">
      <c r="A233" s="564" t="s">
        <v>23</v>
      </c>
      <c r="B233" s="556" t="s">
        <v>29</v>
      </c>
      <c r="C233" s="557" t="s">
        <v>235</v>
      </c>
      <c r="D233" s="557">
        <v>17</v>
      </c>
      <c r="E233" s="557">
        <v>8</v>
      </c>
      <c r="F233" s="557">
        <v>8</v>
      </c>
      <c r="G233" s="557">
        <v>8</v>
      </c>
      <c r="H233" s="557">
        <v>18</v>
      </c>
      <c r="I233" s="557">
        <v>8</v>
      </c>
      <c r="J233" s="557">
        <v>7</v>
      </c>
      <c r="K233" s="557">
        <v>9</v>
      </c>
      <c r="L233" s="557">
        <v>8</v>
      </c>
      <c r="M233" s="557">
        <v>14</v>
      </c>
      <c r="N233" s="557">
        <v>21</v>
      </c>
      <c r="O233" s="557">
        <v>21</v>
      </c>
      <c r="P233" s="642">
        <f t="shared" si="15"/>
        <v>147</v>
      </c>
    </row>
    <row r="234" spans="1:16" ht="15" customHeight="1" outlineLevel="2" x14ac:dyDescent="0.25">
      <c r="A234" s="564" t="s">
        <v>23</v>
      </c>
      <c r="B234" s="558" t="s">
        <v>29</v>
      </c>
      <c r="C234" s="559" t="s">
        <v>236</v>
      </c>
      <c r="D234" s="559">
        <v>32</v>
      </c>
      <c r="E234" s="559">
        <v>24</v>
      </c>
      <c r="F234" s="559">
        <v>18</v>
      </c>
      <c r="G234" s="559">
        <v>18</v>
      </c>
      <c r="H234" s="559">
        <v>33</v>
      </c>
      <c r="I234" s="559">
        <v>12</v>
      </c>
      <c r="J234" s="559">
        <v>16</v>
      </c>
      <c r="K234" s="559">
        <v>14</v>
      </c>
      <c r="L234" s="559">
        <v>11</v>
      </c>
      <c r="M234" s="559">
        <v>19</v>
      </c>
      <c r="N234" s="559">
        <v>33</v>
      </c>
      <c r="O234" s="559">
        <v>34</v>
      </c>
      <c r="P234" s="642">
        <f t="shared" si="15"/>
        <v>264</v>
      </c>
    </row>
    <row r="235" spans="1:16" ht="15" customHeight="1" outlineLevel="2" x14ac:dyDescent="0.25">
      <c r="A235" s="564" t="s">
        <v>23</v>
      </c>
      <c r="B235" s="556" t="s">
        <v>28</v>
      </c>
      <c r="C235" s="557" t="s">
        <v>235</v>
      </c>
      <c r="D235" s="557">
        <v>50</v>
      </c>
      <c r="E235" s="557">
        <v>50</v>
      </c>
      <c r="F235" s="557">
        <v>50</v>
      </c>
      <c r="G235" s="557">
        <v>50</v>
      </c>
      <c r="H235" s="557">
        <v>50</v>
      </c>
      <c r="I235" s="557">
        <v>50</v>
      </c>
      <c r="J235" s="557">
        <v>50</v>
      </c>
      <c r="K235" s="557">
        <v>50</v>
      </c>
      <c r="L235" s="557">
        <v>50</v>
      </c>
      <c r="M235" s="557">
        <v>50</v>
      </c>
      <c r="N235" s="557">
        <v>50</v>
      </c>
      <c r="O235" s="557">
        <v>50</v>
      </c>
      <c r="P235" s="642">
        <f t="shared" si="15"/>
        <v>600</v>
      </c>
    </row>
    <row r="236" spans="1:16" ht="15" customHeight="1" outlineLevel="2" x14ac:dyDescent="0.25">
      <c r="A236" s="564" t="s">
        <v>23</v>
      </c>
      <c r="B236" s="558" t="s">
        <v>28</v>
      </c>
      <c r="C236" s="559" t="s">
        <v>236</v>
      </c>
      <c r="D236" s="559">
        <v>180</v>
      </c>
      <c r="E236" s="559">
        <v>180</v>
      </c>
      <c r="F236" s="559">
        <v>180</v>
      </c>
      <c r="G236" s="559">
        <v>180</v>
      </c>
      <c r="H236" s="559">
        <v>180</v>
      </c>
      <c r="I236" s="559">
        <v>180</v>
      </c>
      <c r="J236" s="559">
        <v>180</v>
      </c>
      <c r="K236" s="559">
        <v>180</v>
      </c>
      <c r="L236" s="559">
        <v>180</v>
      </c>
      <c r="M236" s="559">
        <v>180</v>
      </c>
      <c r="N236" s="559">
        <v>180</v>
      </c>
      <c r="O236" s="559">
        <v>180</v>
      </c>
      <c r="P236" s="642">
        <f t="shared" si="15"/>
        <v>2160</v>
      </c>
    </row>
    <row r="237" spans="1:16" ht="15" customHeight="1" outlineLevel="2" x14ac:dyDescent="0.25">
      <c r="A237" s="564" t="s">
        <v>23</v>
      </c>
      <c r="B237" s="556" t="s">
        <v>27</v>
      </c>
      <c r="C237" s="557" t="s">
        <v>235</v>
      </c>
      <c r="D237" s="557">
        <v>25</v>
      </c>
      <c r="E237" s="557">
        <v>20</v>
      </c>
      <c r="F237" s="557">
        <v>23</v>
      </c>
      <c r="G237" s="557">
        <v>16</v>
      </c>
      <c r="H237" s="557">
        <v>21</v>
      </c>
      <c r="I237" s="557">
        <v>22</v>
      </c>
      <c r="J237" s="557">
        <v>17</v>
      </c>
      <c r="K237" s="557">
        <v>13</v>
      </c>
      <c r="L237" s="557">
        <v>16</v>
      </c>
      <c r="M237" s="557">
        <v>14</v>
      </c>
      <c r="N237" s="557">
        <v>13</v>
      </c>
      <c r="O237" s="557">
        <v>17</v>
      </c>
      <c r="P237" s="642">
        <f t="shared" si="15"/>
        <v>217</v>
      </c>
    </row>
    <row r="238" spans="1:16" ht="15" customHeight="1" outlineLevel="2" x14ac:dyDescent="0.25">
      <c r="A238" s="564" t="s">
        <v>23</v>
      </c>
      <c r="B238" s="558" t="s">
        <v>27</v>
      </c>
      <c r="C238" s="559" t="s">
        <v>236</v>
      </c>
      <c r="D238" s="559">
        <v>13</v>
      </c>
      <c r="E238" s="559">
        <v>8</v>
      </c>
      <c r="F238" s="559">
        <v>8</v>
      </c>
      <c r="G238" s="559">
        <v>9</v>
      </c>
      <c r="H238" s="559">
        <v>10</v>
      </c>
      <c r="I238" s="559">
        <v>11</v>
      </c>
      <c r="J238" s="559">
        <v>11</v>
      </c>
      <c r="K238" s="559">
        <v>16</v>
      </c>
      <c r="L238" s="559">
        <v>11</v>
      </c>
      <c r="M238" s="559">
        <v>11</v>
      </c>
      <c r="N238" s="559">
        <v>12</v>
      </c>
      <c r="O238" s="559">
        <v>14</v>
      </c>
      <c r="P238" s="642">
        <f t="shared" si="15"/>
        <v>134</v>
      </c>
    </row>
    <row r="239" spans="1:16" outlineLevel="2" x14ac:dyDescent="0.25">
      <c r="A239" s="564" t="s">
        <v>23</v>
      </c>
      <c r="B239" s="556" t="s">
        <v>26</v>
      </c>
      <c r="C239" s="557" t="s">
        <v>235</v>
      </c>
      <c r="D239" s="557">
        <v>87</v>
      </c>
      <c r="E239" s="557">
        <v>60</v>
      </c>
      <c r="F239" s="557">
        <v>81</v>
      </c>
      <c r="G239" s="557">
        <v>96</v>
      </c>
      <c r="H239" s="557">
        <v>68</v>
      </c>
      <c r="I239" s="557">
        <v>79</v>
      </c>
      <c r="J239" s="557">
        <v>75</v>
      </c>
      <c r="K239" s="557">
        <v>59</v>
      </c>
      <c r="L239" s="557">
        <v>50</v>
      </c>
      <c r="M239" s="557">
        <v>53</v>
      </c>
      <c r="N239" s="557">
        <v>38</v>
      </c>
      <c r="O239" s="557">
        <v>46</v>
      </c>
      <c r="P239" s="642">
        <f t="shared" si="15"/>
        <v>792</v>
      </c>
    </row>
    <row r="240" spans="1:16" outlineLevel="2" x14ac:dyDescent="0.25">
      <c r="A240" s="564" t="s">
        <v>23</v>
      </c>
      <c r="B240" s="558" t="s">
        <v>26</v>
      </c>
      <c r="C240" s="559" t="s">
        <v>236</v>
      </c>
      <c r="D240" s="559">
        <v>230</v>
      </c>
      <c r="E240" s="559">
        <v>212</v>
      </c>
      <c r="F240" s="559">
        <v>194</v>
      </c>
      <c r="G240" s="559">
        <v>164</v>
      </c>
      <c r="H240" s="559">
        <v>166</v>
      </c>
      <c r="I240" s="559">
        <v>178</v>
      </c>
      <c r="J240" s="559">
        <v>170</v>
      </c>
      <c r="K240" s="559">
        <v>155</v>
      </c>
      <c r="L240" s="559">
        <v>166</v>
      </c>
      <c r="M240" s="559">
        <v>177</v>
      </c>
      <c r="N240" s="559">
        <v>144</v>
      </c>
      <c r="O240" s="559">
        <v>197</v>
      </c>
      <c r="P240" s="642">
        <f t="shared" si="15"/>
        <v>2153</v>
      </c>
    </row>
    <row r="241" spans="1:16" outlineLevel="2" x14ac:dyDescent="0.25">
      <c r="A241" s="564" t="s">
        <v>23</v>
      </c>
      <c r="B241" s="556" t="s">
        <v>1</v>
      </c>
      <c r="C241" s="557" t="s">
        <v>235</v>
      </c>
      <c r="D241" s="557"/>
      <c r="E241" s="557"/>
      <c r="F241" s="557"/>
      <c r="G241" s="557"/>
      <c r="H241" s="557"/>
      <c r="I241" s="557"/>
      <c r="J241" s="557"/>
      <c r="K241" s="557"/>
      <c r="L241" s="557"/>
      <c r="M241" s="557"/>
      <c r="N241" s="557"/>
      <c r="O241" s="557"/>
      <c r="P241" s="642">
        <f t="shared" si="15"/>
        <v>0</v>
      </c>
    </row>
    <row r="242" spans="1:16" outlineLevel="2" x14ac:dyDescent="0.25">
      <c r="A242" s="564" t="s">
        <v>23</v>
      </c>
      <c r="B242" s="558" t="s">
        <v>1</v>
      </c>
      <c r="C242" s="559" t="s">
        <v>236</v>
      </c>
      <c r="D242" s="559"/>
      <c r="E242" s="559"/>
      <c r="F242" s="559"/>
      <c r="G242" s="559"/>
      <c r="H242" s="559"/>
      <c r="I242" s="559"/>
      <c r="J242" s="559"/>
      <c r="K242" s="559"/>
      <c r="L242" s="559"/>
      <c r="M242" s="559"/>
      <c r="N242" s="559"/>
      <c r="O242" s="559"/>
      <c r="P242" s="642">
        <f t="shared" si="15"/>
        <v>0</v>
      </c>
    </row>
    <row r="243" spans="1:16" outlineLevel="2" x14ac:dyDescent="0.25">
      <c r="A243" s="564" t="s">
        <v>23</v>
      </c>
      <c r="B243" s="556" t="s">
        <v>25</v>
      </c>
      <c r="C243" s="557" t="s">
        <v>235</v>
      </c>
      <c r="D243" s="557">
        <v>9</v>
      </c>
      <c r="E243" s="557">
        <v>10</v>
      </c>
      <c r="F243" s="557">
        <v>11</v>
      </c>
      <c r="G243" s="557">
        <v>12</v>
      </c>
      <c r="H243" s="557">
        <v>10</v>
      </c>
      <c r="I243" s="557">
        <v>11</v>
      </c>
      <c r="J243" s="557">
        <v>10</v>
      </c>
      <c r="K243" s="557">
        <v>11</v>
      </c>
      <c r="L243" s="557">
        <v>10</v>
      </c>
      <c r="M243" s="557">
        <v>10</v>
      </c>
      <c r="N243" s="557">
        <v>10</v>
      </c>
      <c r="O243" s="557">
        <v>11</v>
      </c>
      <c r="P243" s="642">
        <f t="shared" si="15"/>
        <v>125</v>
      </c>
    </row>
    <row r="244" spans="1:16" outlineLevel="2" x14ac:dyDescent="0.25">
      <c r="A244" s="564" t="s">
        <v>23</v>
      </c>
      <c r="B244" s="558" t="s">
        <v>25</v>
      </c>
      <c r="C244" s="559" t="s">
        <v>236</v>
      </c>
      <c r="D244" s="559">
        <v>1</v>
      </c>
      <c r="E244" s="559">
        <v>1</v>
      </c>
      <c r="F244" s="559"/>
      <c r="G244" s="559"/>
      <c r="H244" s="559">
        <v>1</v>
      </c>
      <c r="I244" s="559">
        <v>1</v>
      </c>
      <c r="J244" s="559">
        <v>1</v>
      </c>
      <c r="K244" s="559"/>
      <c r="L244" s="559">
        <v>1</v>
      </c>
      <c r="M244" s="559">
        <v>1</v>
      </c>
      <c r="N244" s="559">
        <v>1</v>
      </c>
      <c r="O244" s="559">
        <v>1</v>
      </c>
      <c r="P244" s="642">
        <f t="shared" si="15"/>
        <v>9</v>
      </c>
    </row>
    <row r="245" spans="1:16" outlineLevel="2" x14ac:dyDescent="0.25">
      <c r="A245" s="564" t="s">
        <v>23</v>
      </c>
      <c r="B245" s="556" t="s">
        <v>24</v>
      </c>
      <c r="C245" s="557" t="s">
        <v>235</v>
      </c>
      <c r="D245" s="557">
        <v>5</v>
      </c>
      <c r="E245" s="557">
        <v>5</v>
      </c>
      <c r="F245" s="557">
        <v>5</v>
      </c>
      <c r="G245" s="557">
        <v>5</v>
      </c>
      <c r="H245" s="557">
        <v>5</v>
      </c>
      <c r="I245" s="557">
        <v>5</v>
      </c>
      <c r="J245" s="557">
        <v>5</v>
      </c>
      <c r="K245" s="557">
        <v>5</v>
      </c>
      <c r="L245" s="557">
        <v>5</v>
      </c>
      <c r="M245" s="557">
        <v>5</v>
      </c>
      <c r="N245" s="557">
        <v>5</v>
      </c>
      <c r="O245" s="557">
        <v>5</v>
      </c>
      <c r="P245" s="642">
        <f t="shared" si="15"/>
        <v>60</v>
      </c>
    </row>
    <row r="246" spans="1:16" outlineLevel="2" x14ac:dyDescent="0.25">
      <c r="A246" s="564" t="s">
        <v>23</v>
      </c>
      <c r="B246" s="558" t="s">
        <v>24</v>
      </c>
      <c r="C246" s="559" t="s">
        <v>236</v>
      </c>
      <c r="D246" s="559">
        <v>2</v>
      </c>
      <c r="E246" s="559">
        <v>2</v>
      </c>
      <c r="F246" s="559">
        <v>2</v>
      </c>
      <c r="G246" s="559">
        <v>2</v>
      </c>
      <c r="H246" s="559">
        <v>2</v>
      </c>
      <c r="I246" s="559">
        <v>2</v>
      </c>
      <c r="J246" s="559">
        <v>2</v>
      </c>
      <c r="K246" s="559">
        <v>2</v>
      </c>
      <c r="L246" s="559">
        <v>2</v>
      </c>
      <c r="M246" s="559">
        <v>2</v>
      </c>
      <c r="N246" s="559">
        <v>2</v>
      </c>
      <c r="O246" s="559">
        <v>2</v>
      </c>
      <c r="P246" s="642">
        <f t="shared" si="15"/>
        <v>24</v>
      </c>
    </row>
    <row r="247" spans="1:16" outlineLevel="2" x14ac:dyDescent="0.25">
      <c r="A247" s="564" t="s">
        <v>23</v>
      </c>
      <c r="B247" s="556" t="s">
        <v>23</v>
      </c>
      <c r="C247" s="557" t="s">
        <v>235</v>
      </c>
      <c r="D247" s="557">
        <v>204</v>
      </c>
      <c r="E247" s="557">
        <v>212</v>
      </c>
      <c r="F247" s="557">
        <v>235</v>
      </c>
      <c r="G247" s="557">
        <v>218</v>
      </c>
      <c r="H247" s="557">
        <v>245</v>
      </c>
      <c r="I247" s="557">
        <v>229</v>
      </c>
      <c r="J247" s="557">
        <v>243</v>
      </c>
      <c r="K247" s="557">
        <v>225</v>
      </c>
      <c r="L247" s="557">
        <v>225</v>
      </c>
      <c r="M247" s="557">
        <v>225</v>
      </c>
      <c r="N247" s="557">
        <v>228</v>
      </c>
      <c r="O247" s="557">
        <v>230</v>
      </c>
      <c r="P247" s="642">
        <f t="shared" si="15"/>
        <v>2719</v>
      </c>
    </row>
    <row r="248" spans="1:16" ht="15.75" outlineLevel="2" thickBot="1" x14ac:dyDescent="0.3">
      <c r="A248" s="573" t="s">
        <v>23</v>
      </c>
      <c r="B248" s="570" t="s">
        <v>23</v>
      </c>
      <c r="C248" s="555" t="s">
        <v>236</v>
      </c>
      <c r="D248" s="555">
        <v>228</v>
      </c>
      <c r="E248" s="555">
        <v>212</v>
      </c>
      <c r="F248" s="555">
        <v>234</v>
      </c>
      <c r="G248" s="555">
        <v>245</v>
      </c>
      <c r="H248" s="555">
        <v>229</v>
      </c>
      <c r="I248" s="555">
        <v>258</v>
      </c>
      <c r="J248" s="555">
        <v>223</v>
      </c>
      <c r="K248" s="555">
        <v>230</v>
      </c>
      <c r="L248" s="555">
        <v>231</v>
      </c>
      <c r="M248" s="555">
        <v>231</v>
      </c>
      <c r="N248" s="555">
        <v>234</v>
      </c>
      <c r="O248" s="555">
        <v>235</v>
      </c>
      <c r="P248" s="642">
        <f t="shared" si="15"/>
        <v>2790</v>
      </c>
    </row>
    <row r="249" spans="1:16" ht="15.75" outlineLevel="1" thickBot="1" x14ac:dyDescent="0.3">
      <c r="A249" s="576" t="s">
        <v>551</v>
      </c>
      <c r="B249" s="577"/>
      <c r="C249" s="577"/>
      <c r="D249" s="577">
        <f t="shared" ref="D249:P249" si="18">SUBTOTAL(9,D229:D248)</f>
        <v>1162</v>
      </c>
      <c r="E249" s="577">
        <f t="shared" si="18"/>
        <v>1071</v>
      </c>
      <c r="F249" s="577">
        <f t="shared" si="18"/>
        <v>1125</v>
      </c>
      <c r="G249" s="577">
        <f t="shared" si="18"/>
        <v>1091</v>
      </c>
      <c r="H249" s="577">
        <f t="shared" si="18"/>
        <v>1113</v>
      </c>
      <c r="I249" s="577">
        <f t="shared" si="18"/>
        <v>1114</v>
      </c>
      <c r="J249" s="577">
        <f t="shared" si="18"/>
        <v>1076</v>
      </c>
      <c r="K249" s="577">
        <f t="shared" si="18"/>
        <v>1043</v>
      </c>
      <c r="L249" s="577">
        <f t="shared" si="18"/>
        <v>1036</v>
      </c>
      <c r="M249" s="577">
        <f t="shared" si="18"/>
        <v>1059</v>
      </c>
      <c r="N249" s="577">
        <f t="shared" si="18"/>
        <v>1043</v>
      </c>
      <c r="O249" s="577">
        <f t="shared" si="18"/>
        <v>1111</v>
      </c>
      <c r="P249" s="578">
        <f t="shared" si="18"/>
        <v>13044</v>
      </c>
    </row>
    <row r="250" spans="1:16" ht="15.75" thickBot="1" x14ac:dyDescent="0.3">
      <c r="A250" s="668" t="s">
        <v>552</v>
      </c>
      <c r="B250" s="582"/>
      <c r="C250" s="582"/>
      <c r="D250" s="582">
        <f t="shared" ref="D250:P250" si="19">SUBTOTAL(9,D3:D248)</f>
        <v>21260</v>
      </c>
      <c r="E250" s="582">
        <f t="shared" si="19"/>
        <v>20084</v>
      </c>
      <c r="F250" s="582">
        <f t="shared" si="19"/>
        <v>20751</v>
      </c>
      <c r="G250" s="582">
        <f t="shared" si="19"/>
        <v>20150</v>
      </c>
      <c r="H250" s="582">
        <f t="shared" si="19"/>
        <v>22059</v>
      </c>
      <c r="I250" s="582">
        <f t="shared" si="19"/>
        <v>22932</v>
      </c>
      <c r="J250" s="582">
        <f t="shared" si="19"/>
        <v>22095</v>
      </c>
      <c r="K250" s="582">
        <f t="shared" si="19"/>
        <v>22328</v>
      </c>
      <c r="L250" s="582">
        <f t="shared" si="19"/>
        <v>21645</v>
      </c>
      <c r="M250" s="582">
        <f t="shared" si="19"/>
        <v>21785</v>
      </c>
      <c r="N250" s="582">
        <f t="shared" si="19"/>
        <v>21143</v>
      </c>
      <c r="O250" s="582">
        <f t="shared" si="19"/>
        <v>21976</v>
      </c>
      <c r="P250" s="583">
        <f t="shared" si="19"/>
        <v>258208</v>
      </c>
    </row>
    <row r="252" spans="1:16" x14ac:dyDescent="0.25">
      <c r="P252" s="130"/>
    </row>
  </sheetData>
  <autoFilter ref="A2:P249" xr:uid="{00000000-0009-0000-0000-000004000000}"/>
  <mergeCells count="1">
    <mergeCell ref="B1:P1"/>
  </mergeCells>
  <hyperlinks>
    <hyperlink ref="A1" location="PRESENTACIÓN!A1" display="PRESENTACIÓN!A1" xr:uid="{00000000-0004-0000-0400-000000000000}"/>
  </hyperlinks>
  <pageMargins left="0.7" right="0.7" top="0.75" bottom="0.75" header="0.3" footer="0.3"/>
  <pageSetup paperSize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18"/>
  <sheetViews>
    <sheetView workbookViewId="0"/>
  </sheetViews>
  <sheetFormatPr baseColWidth="10" defaultRowHeight="15" x14ac:dyDescent="0.25"/>
  <cols>
    <col min="1" max="1" width="18" bestFit="1" customWidth="1"/>
    <col min="2" max="2" width="21.7109375" customWidth="1"/>
    <col min="3" max="3" width="17.85546875" customWidth="1"/>
  </cols>
  <sheetData>
    <row r="1" spans="1:4" ht="61.5" customHeight="1" thickBot="1" x14ac:dyDescent="0.3">
      <c r="A1" s="99" t="s">
        <v>490</v>
      </c>
      <c r="B1" s="1097" t="s">
        <v>719</v>
      </c>
      <c r="C1" s="1098"/>
      <c r="D1" s="1099"/>
    </row>
    <row r="2" spans="1:4" s="108" customFormat="1" ht="41.25" thickBot="1" x14ac:dyDescent="0.3">
      <c r="A2" s="541" t="s">
        <v>601</v>
      </c>
      <c r="B2" s="548" t="s">
        <v>2</v>
      </c>
      <c r="C2" s="549" t="s">
        <v>237</v>
      </c>
      <c r="D2" s="550" t="s">
        <v>238</v>
      </c>
    </row>
    <row r="3" spans="1:4" ht="19.5" customHeight="1" x14ac:dyDescent="0.25">
      <c r="A3" s="553" t="s">
        <v>421</v>
      </c>
      <c r="B3" s="544" t="s">
        <v>126</v>
      </c>
      <c r="C3" s="544" t="s">
        <v>235</v>
      </c>
      <c r="D3" s="545">
        <v>5204</v>
      </c>
    </row>
    <row r="4" spans="1:4" ht="15" customHeight="1" x14ac:dyDescent="0.25">
      <c r="A4" s="551" t="s">
        <v>421</v>
      </c>
      <c r="B4" s="24" t="s">
        <v>21</v>
      </c>
      <c r="C4" s="24" t="s">
        <v>235</v>
      </c>
      <c r="D4" s="546">
        <v>0</v>
      </c>
    </row>
    <row r="5" spans="1:4" ht="15" customHeight="1" x14ac:dyDescent="0.25">
      <c r="A5" s="551" t="s">
        <v>421</v>
      </c>
      <c r="B5" s="24" t="s">
        <v>125</v>
      </c>
      <c r="C5" s="24" t="s">
        <v>235</v>
      </c>
      <c r="D5" s="546">
        <v>1890</v>
      </c>
    </row>
    <row r="6" spans="1:4" ht="15" customHeight="1" x14ac:dyDescent="0.25">
      <c r="A6" s="551" t="s">
        <v>421</v>
      </c>
      <c r="B6" s="24" t="s">
        <v>124</v>
      </c>
      <c r="C6" s="24" t="s">
        <v>235</v>
      </c>
      <c r="D6" s="546">
        <v>1016</v>
      </c>
    </row>
    <row r="7" spans="1:4" ht="15" customHeight="1" x14ac:dyDescent="0.25">
      <c r="A7" s="551" t="s">
        <v>421</v>
      </c>
      <c r="B7" s="24" t="s">
        <v>123</v>
      </c>
      <c r="C7" s="24" t="s">
        <v>235</v>
      </c>
      <c r="D7" s="546">
        <v>702</v>
      </c>
    </row>
    <row r="8" spans="1:4" ht="15" customHeight="1" x14ac:dyDescent="0.25">
      <c r="A8" s="551" t="s">
        <v>421</v>
      </c>
      <c r="B8" s="24" t="s">
        <v>122</v>
      </c>
      <c r="C8" s="24" t="s">
        <v>235</v>
      </c>
      <c r="D8" s="546">
        <v>96</v>
      </c>
    </row>
    <row r="9" spans="1:4" ht="15" customHeight="1" x14ac:dyDescent="0.25">
      <c r="A9" s="551" t="s">
        <v>421</v>
      </c>
      <c r="B9" s="24" t="s">
        <v>121</v>
      </c>
      <c r="C9" s="24" t="s">
        <v>235</v>
      </c>
      <c r="D9" s="546">
        <v>3290</v>
      </c>
    </row>
    <row r="10" spans="1:4" ht="15" customHeight="1" x14ac:dyDescent="0.25">
      <c r="A10" s="585" t="s">
        <v>603</v>
      </c>
      <c r="B10" s="370" t="s">
        <v>120</v>
      </c>
      <c r="C10" s="370" t="s">
        <v>235</v>
      </c>
      <c r="D10" s="586">
        <v>0</v>
      </c>
    </row>
    <row r="11" spans="1:4" ht="15" customHeight="1" x14ac:dyDescent="0.25">
      <c r="A11" s="552" t="s">
        <v>603</v>
      </c>
      <c r="B11" s="24" t="s">
        <v>119</v>
      </c>
      <c r="C11" s="24" t="s">
        <v>235</v>
      </c>
      <c r="D11" s="546">
        <v>5688</v>
      </c>
    </row>
    <row r="12" spans="1:4" ht="15" customHeight="1" x14ac:dyDescent="0.25">
      <c r="A12" s="552" t="s">
        <v>603</v>
      </c>
      <c r="B12" s="24" t="s">
        <v>118</v>
      </c>
      <c r="C12" s="24" t="s">
        <v>235</v>
      </c>
      <c r="D12" s="546">
        <v>106</v>
      </c>
    </row>
    <row r="13" spans="1:4" ht="15" customHeight="1" x14ac:dyDescent="0.25">
      <c r="A13" s="552" t="s">
        <v>603</v>
      </c>
      <c r="B13" s="24" t="s">
        <v>117</v>
      </c>
      <c r="C13" s="24" t="s">
        <v>235</v>
      </c>
      <c r="D13" s="546">
        <v>71</v>
      </c>
    </row>
    <row r="14" spans="1:4" ht="15" customHeight="1" x14ac:dyDescent="0.25">
      <c r="A14" s="552" t="s">
        <v>603</v>
      </c>
      <c r="B14" s="24" t="s">
        <v>116</v>
      </c>
      <c r="C14" s="24" t="s">
        <v>235</v>
      </c>
      <c r="D14" s="546">
        <v>35</v>
      </c>
    </row>
    <row r="15" spans="1:4" ht="15" customHeight="1" x14ac:dyDescent="0.25">
      <c r="A15" s="552" t="s">
        <v>603</v>
      </c>
      <c r="B15" s="24" t="s">
        <v>115</v>
      </c>
      <c r="C15" s="24" t="s">
        <v>235</v>
      </c>
      <c r="D15" s="546">
        <v>191</v>
      </c>
    </row>
    <row r="16" spans="1:4" ht="15" customHeight="1" x14ac:dyDescent="0.25">
      <c r="A16" s="552" t="s">
        <v>603</v>
      </c>
      <c r="B16" s="24" t="s">
        <v>114</v>
      </c>
      <c r="C16" s="24" t="s">
        <v>235</v>
      </c>
      <c r="D16" s="546">
        <v>234</v>
      </c>
    </row>
    <row r="17" spans="1:4" ht="15" customHeight="1" x14ac:dyDescent="0.25">
      <c r="A17" s="552" t="s">
        <v>603</v>
      </c>
      <c r="B17" s="24" t="s">
        <v>113</v>
      </c>
      <c r="C17" s="24" t="s">
        <v>235</v>
      </c>
      <c r="D17" s="546">
        <v>3888</v>
      </c>
    </row>
    <row r="18" spans="1:4" ht="15" customHeight="1" x14ac:dyDescent="0.25">
      <c r="A18" s="587" t="s">
        <v>419</v>
      </c>
      <c r="B18" s="370" t="s">
        <v>112</v>
      </c>
      <c r="C18" s="370" t="s">
        <v>235</v>
      </c>
      <c r="D18" s="586">
        <v>0</v>
      </c>
    </row>
    <row r="19" spans="1:4" ht="15" customHeight="1" x14ac:dyDescent="0.25">
      <c r="A19" s="551" t="s">
        <v>419</v>
      </c>
      <c r="B19" s="24" t="s">
        <v>111</v>
      </c>
      <c r="C19" s="24" t="s">
        <v>235</v>
      </c>
      <c r="D19" s="546">
        <v>825</v>
      </c>
    </row>
    <row r="20" spans="1:4" ht="15" customHeight="1" x14ac:dyDescent="0.25">
      <c r="A20" s="551" t="s">
        <v>419</v>
      </c>
      <c r="B20" s="24" t="s">
        <v>110</v>
      </c>
      <c r="C20" s="24" t="s">
        <v>235</v>
      </c>
      <c r="D20" s="546">
        <v>1669</v>
      </c>
    </row>
    <row r="21" spans="1:4" ht="15" customHeight="1" x14ac:dyDescent="0.25">
      <c r="A21" s="587" t="s">
        <v>413</v>
      </c>
      <c r="B21" s="370" t="s">
        <v>109</v>
      </c>
      <c r="C21" s="370" t="s">
        <v>235</v>
      </c>
      <c r="D21" s="586">
        <v>240</v>
      </c>
    </row>
    <row r="22" spans="1:4" ht="15" customHeight="1" x14ac:dyDescent="0.25">
      <c r="A22" s="551" t="s">
        <v>413</v>
      </c>
      <c r="B22" s="24" t="s">
        <v>108</v>
      </c>
      <c r="C22" s="24" t="s">
        <v>235</v>
      </c>
      <c r="D22" s="546">
        <v>360</v>
      </c>
    </row>
    <row r="23" spans="1:4" ht="15" customHeight="1" x14ac:dyDescent="0.25">
      <c r="A23" s="551" t="s">
        <v>413</v>
      </c>
      <c r="B23" s="24" t="s">
        <v>107</v>
      </c>
      <c r="C23" s="24" t="s">
        <v>235</v>
      </c>
      <c r="D23" s="546">
        <v>1678</v>
      </c>
    </row>
    <row r="24" spans="1:4" ht="15" customHeight="1" x14ac:dyDescent="0.25">
      <c r="A24" s="551" t="s">
        <v>413</v>
      </c>
      <c r="B24" s="24" t="s">
        <v>106</v>
      </c>
      <c r="C24" s="24" t="s">
        <v>235</v>
      </c>
      <c r="D24" s="546">
        <v>855</v>
      </c>
    </row>
    <row r="25" spans="1:4" ht="15" customHeight="1" x14ac:dyDescent="0.25">
      <c r="A25" s="551" t="s">
        <v>413</v>
      </c>
      <c r="B25" s="24" t="s">
        <v>105</v>
      </c>
      <c r="C25" s="24" t="s">
        <v>235</v>
      </c>
      <c r="D25" s="546">
        <v>1231</v>
      </c>
    </row>
    <row r="26" spans="1:4" ht="15" customHeight="1" x14ac:dyDescent="0.25">
      <c r="A26" s="551" t="s">
        <v>413</v>
      </c>
      <c r="B26" s="24" t="s">
        <v>104</v>
      </c>
      <c r="C26" s="24" t="s">
        <v>235</v>
      </c>
      <c r="D26" s="546">
        <v>212</v>
      </c>
    </row>
    <row r="27" spans="1:4" ht="15" customHeight="1" x14ac:dyDescent="0.25">
      <c r="A27" s="551" t="s">
        <v>413</v>
      </c>
      <c r="B27" s="24" t="s">
        <v>103</v>
      </c>
      <c r="C27" s="24" t="s">
        <v>235</v>
      </c>
      <c r="D27" s="546">
        <v>1074</v>
      </c>
    </row>
    <row r="28" spans="1:4" ht="15" customHeight="1" x14ac:dyDescent="0.25">
      <c r="A28" s="551" t="s">
        <v>413</v>
      </c>
      <c r="B28" s="24" t="s">
        <v>102</v>
      </c>
      <c r="C28" s="24" t="s">
        <v>235</v>
      </c>
      <c r="D28" s="546">
        <v>643</v>
      </c>
    </row>
    <row r="29" spans="1:4" ht="15" customHeight="1" x14ac:dyDescent="0.25">
      <c r="A29" s="551" t="s">
        <v>413</v>
      </c>
      <c r="B29" s="24" t="s">
        <v>20</v>
      </c>
      <c r="C29" s="24" t="s">
        <v>235</v>
      </c>
      <c r="D29" s="546">
        <v>483</v>
      </c>
    </row>
    <row r="30" spans="1:4" ht="15" customHeight="1" x14ac:dyDescent="0.25">
      <c r="A30" s="551" t="s">
        <v>413</v>
      </c>
      <c r="B30" s="24" t="s">
        <v>101</v>
      </c>
      <c r="C30" s="24" t="s">
        <v>235</v>
      </c>
      <c r="D30" s="546">
        <v>2993</v>
      </c>
    </row>
    <row r="31" spans="1:4" ht="15" customHeight="1" x14ac:dyDescent="0.25">
      <c r="A31" s="551" t="s">
        <v>413</v>
      </c>
      <c r="B31" s="24" t="s">
        <v>100</v>
      </c>
      <c r="C31" s="24" t="s">
        <v>235</v>
      </c>
      <c r="D31" s="546">
        <v>1720</v>
      </c>
    </row>
    <row r="32" spans="1:4" ht="15" customHeight="1" x14ac:dyDescent="0.25">
      <c r="A32" s="551" t="s">
        <v>413</v>
      </c>
      <c r="B32" s="24" t="s">
        <v>99</v>
      </c>
      <c r="C32" s="24" t="s">
        <v>235</v>
      </c>
      <c r="D32" s="546">
        <v>421</v>
      </c>
    </row>
    <row r="33" spans="1:4" ht="15" customHeight="1" x14ac:dyDescent="0.25">
      <c r="A33" s="587" t="s">
        <v>423</v>
      </c>
      <c r="B33" s="370" t="s">
        <v>19</v>
      </c>
      <c r="C33" s="370" t="s">
        <v>235</v>
      </c>
      <c r="D33" s="586">
        <v>118</v>
      </c>
    </row>
    <row r="34" spans="1:4" ht="15" customHeight="1" x14ac:dyDescent="0.25">
      <c r="A34" s="551" t="s">
        <v>423</v>
      </c>
      <c r="B34" s="24" t="s">
        <v>18</v>
      </c>
      <c r="C34" s="24" t="s">
        <v>235</v>
      </c>
      <c r="D34" s="546">
        <v>2746</v>
      </c>
    </row>
    <row r="35" spans="1:4" ht="15" customHeight="1" x14ac:dyDescent="0.25">
      <c r="A35" s="551" t="s">
        <v>423</v>
      </c>
      <c r="B35" s="24" t="s">
        <v>98</v>
      </c>
      <c r="C35" s="24" t="s">
        <v>235</v>
      </c>
      <c r="D35" s="546">
        <v>67</v>
      </c>
    </row>
    <row r="36" spans="1:4" ht="15" customHeight="1" x14ac:dyDescent="0.25">
      <c r="A36" s="551" t="s">
        <v>423</v>
      </c>
      <c r="B36" s="24" t="s">
        <v>97</v>
      </c>
      <c r="C36" s="24" t="s">
        <v>235</v>
      </c>
      <c r="D36" s="546">
        <v>0</v>
      </c>
    </row>
    <row r="37" spans="1:4" ht="15" customHeight="1" x14ac:dyDescent="0.25">
      <c r="A37" s="551" t="s">
        <v>423</v>
      </c>
      <c r="B37" s="24" t="s">
        <v>96</v>
      </c>
      <c r="C37" s="24" t="s">
        <v>235</v>
      </c>
      <c r="D37" s="546">
        <v>373</v>
      </c>
    </row>
    <row r="38" spans="1:4" ht="15" customHeight="1" x14ac:dyDescent="0.25">
      <c r="A38" s="551" t="s">
        <v>423</v>
      </c>
      <c r="B38" s="24" t="s">
        <v>95</v>
      </c>
      <c r="C38" s="24" t="s">
        <v>235</v>
      </c>
      <c r="D38" s="546">
        <v>11</v>
      </c>
    </row>
    <row r="39" spans="1:4" x14ac:dyDescent="0.25">
      <c r="A39" s="551" t="s">
        <v>423</v>
      </c>
      <c r="B39" s="24" t="s">
        <v>94</v>
      </c>
      <c r="C39" s="24" t="s">
        <v>235</v>
      </c>
      <c r="D39" s="546">
        <v>2614</v>
      </c>
    </row>
    <row r="40" spans="1:4" ht="15" customHeight="1" x14ac:dyDescent="0.25">
      <c r="A40" s="551" t="s">
        <v>423</v>
      </c>
      <c r="B40" s="24" t="s">
        <v>93</v>
      </c>
      <c r="C40" s="24" t="s">
        <v>235</v>
      </c>
      <c r="D40" s="546">
        <v>270</v>
      </c>
    </row>
    <row r="41" spans="1:4" ht="15" customHeight="1" x14ac:dyDescent="0.25">
      <c r="A41" s="587" t="s">
        <v>416</v>
      </c>
      <c r="B41" s="370" t="s">
        <v>92</v>
      </c>
      <c r="C41" s="370" t="s">
        <v>235</v>
      </c>
      <c r="D41" s="586">
        <v>84</v>
      </c>
    </row>
    <row r="42" spans="1:4" ht="15" customHeight="1" x14ac:dyDescent="0.25">
      <c r="A42" s="551" t="s">
        <v>416</v>
      </c>
      <c r="B42" s="24" t="s">
        <v>91</v>
      </c>
      <c r="C42" s="24" t="s">
        <v>235</v>
      </c>
      <c r="D42" s="546">
        <v>118</v>
      </c>
    </row>
    <row r="43" spans="1:4" ht="15" customHeight="1" x14ac:dyDescent="0.25">
      <c r="A43" s="551" t="s">
        <v>416</v>
      </c>
      <c r="B43" s="24" t="s">
        <v>90</v>
      </c>
      <c r="C43" s="24" t="s">
        <v>235</v>
      </c>
      <c r="D43" s="546">
        <v>0</v>
      </c>
    </row>
    <row r="44" spans="1:4" x14ac:dyDescent="0.25">
      <c r="A44" s="551" t="s">
        <v>416</v>
      </c>
      <c r="B44" s="24" t="s">
        <v>89</v>
      </c>
      <c r="C44" s="24" t="s">
        <v>235</v>
      </c>
      <c r="D44" s="546">
        <v>324</v>
      </c>
    </row>
    <row r="45" spans="1:4" ht="15" customHeight="1" x14ac:dyDescent="0.25">
      <c r="A45" s="551" t="s">
        <v>416</v>
      </c>
      <c r="B45" s="24" t="s">
        <v>88</v>
      </c>
      <c r="C45" s="24" t="s">
        <v>235</v>
      </c>
      <c r="D45" s="546">
        <v>24</v>
      </c>
    </row>
    <row r="46" spans="1:4" ht="15" customHeight="1" x14ac:dyDescent="0.25">
      <c r="A46" s="551" t="s">
        <v>416</v>
      </c>
      <c r="B46" s="24" t="s">
        <v>87</v>
      </c>
      <c r="C46" s="24" t="s">
        <v>235</v>
      </c>
      <c r="D46" s="546">
        <v>135</v>
      </c>
    </row>
    <row r="47" spans="1:4" ht="15" customHeight="1" x14ac:dyDescent="0.25">
      <c r="A47" s="551" t="s">
        <v>416</v>
      </c>
      <c r="B47" s="24" t="s">
        <v>86</v>
      </c>
      <c r="C47" s="24" t="s">
        <v>235</v>
      </c>
      <c r="D47" s="546">
        <v>656</v>
      </c>
    </row>
    <row r="48" spans="1:4" ht="15" customHeight="1" x14ac:dyDescent="0.25">
      <c r="A48" s="587" t="s">
        <v>85</v>
      </c>
      <c r="B48" s="370" t="s">
        <v>85</v>
      </c>
      <c r="C48" s="370" t="s">
        <v>235</v>
      </c>
      <c r="D48" s="586"/>
    </row>
    <row r="49" spans="1:4" x14ac:dyDescent="0.25">
      <c r="A49" s="551" t="s">
        <v>85</v>
      </c>
      <c r="B49" s="24" t="s">
        <v>84</v>
      </c>
      <c r="C49" s="24" t="s">
        <v>235</v>
      </c>
      <c r="D49" s="546">
        <v>2621</v>
      </c>
    </row>
    <row r="50" spans="1:4" ht="15" customHeight="1" x14ac:dyDescent="0.25">
      <c r="A50" s="587" t="s">
        <v>420</v>
      </c>
      <c r="B50" s="370" t="s">
        <v>83</v>
      </c>
      <c r="C50" s="370" t="s">
        <v>235</v>
      </c>
      <c r="D50" s="586">
        <v>2985</v>
      </c>
    </row>
    <row r="51" spans="1:4" ht="15" customHeight="1" x14ac:dyDescent="0.25">
      <c r="A51" s="551" t="s">
        <v>420</v>
      </c>
      <c r="B51" s="24" t="s">
        <v>17</v>
      </c>
      <c r="C51" s="24" t="s">
        <v>235</v>
      </c>
      <c r="D51" s="546">
        <v>638</v>
      </c>
    </row>
    <row r="52" spans="1:4" ht="15" customHeight="1" x14ac:dyDescent="0.25">
      <c r="A52" s="551" t="s">
        <v>420</v>
      </c>
      <c r="B52" s="24" t="s">
        <v>82</v>
      </c>
      <c r="C52" s="24" t="s">
        <v>235</v>
      </c>
      <c r="D52" s="546">
        <v>2081</v>
      </c>
    </row>
    <row r="53" spans="1:4" ht="15" customHeight="1" x14ac:dyDescent="0.25">
      <c r="A53" s="551" t="s">
        <v>420</v>
      </c>
      <c r="B53" s="24" t="s">
        <v>78</v>
      </c>
      <c r="C53" s="24" t="s">
        <v>235</v>
      </c>
      <c r="D53" s="546">
        <v>2985</v>
      </c>
    </row>
    <row r="54" spans="1:4" ht="15" customHeight="1" x14ac:dyDescent="0.25">
      <c r="A54" s="551" t="s">
        <v>420</v>
      </c>
      <c r="B54" s="24" t="s">
        <v>77</v>
      </c>
      <c r="C54" s="24" t="s">
        <v>235</v>
      </c>
      <c r="D54" s="546">
        <v>0</v>
      </c>
    </row>
    <row r="55" spans="1:4" ht="15" customHeight="1" x14ac:dyDescent="0.25">
      <c r="A55" s="551" t="s">
        <v>420</v>
      </c>
      <c r="B55" s="24" t="s">
        <v>81</v>
      </c>
      <c r="C55" s="24" t="s">
        <v>235</v>
      </c>
      <c r="D55" s="546">
        <v>479</v>
      </c>
    </row>
    <row r="56" spans="1:4" ht="15" customHeight="1" x14ac:dyDescent="0.25">
      <c r="A56" s="551" t="s">
        <v>420</v>
      </c>
      <c r="B56" s="24" t="s">
        <v>80</v>
      </c>
      <c r="C56" s="24" t="s">
        <v>235</v>
      </c>
      <c r="D56" s="546">
        <v>155</v>
      </c>
    </row>
    <row r="57" spans="1:4" ht="15" customHeight="1" x14ac:dyDescent="0.25">
      <c r="A57" s="551" t="s">
        <v>420</v>
      </c>
      <c r="B57" s="24" t="s">
        <v>16</v>
      </c>
      <c r="C57" s="24" t="s">
        <v>235</v>
      </c>
      <c r="D57" s="546">
        <v>619</v>
      </c>
    </row>
    <row r="58" spans="1:4" ht="15" customHeight="1" x14ac:dyDescent="0.25">
      <c r="A58" s="551" t="s">
        <v>420</v>
      </c>
      <c r="B58" s="24" t="s">
        <v>15</v>
      </c>
      <c r="C58" s="24" t="s">
        <v>235</v>
      </c>
      <c r="D58" s="546">
        <v>616</v>
      </c>
    </row>
    <row r="59" spans="1:4" ht="15" customHeight="1" x14ac:dyDescent="0.25">
      <c r="A59" s="551" t="s">
        <v>420</v>
      </c>
      <c r="B59" s="24" t="s">
        <v>79</v>
      </c>
      <c r="C59" s="24" t="s">
        <v>235</v>
      </c>
      <c r="D59" s="546">
        <v>0</v>
      </c>
    </row>
    <row r="60" spans="1:4" ht="15" customHeight="1" x14ac:dyDescent="0.25">
      <c r="A60" s="587" t="s">
        <v>422</v>
      </c>
      <c r="B60" s="370" t="s">
        <v>76</v>
      </c>
      <c r="C60" s="370" t="s">
        <v>235</v>
      </c>
      <c r="D60" s="586">
        <v>485</v>
      </c>
    </row>
    <row r="61" spans="1:4" ht="15" customHeight="1" x14ac:dyDescent="0.25">
      <c r="A61" s="551" t="s">
        <v>422</v>
      </c>
      <c r="B61" s="24" t="s">
        <v>75</v>
      </c>
      <c r="C61" s="24" t="s">
        <v>235</v>
      </c>
      <c r="D61" s="546">
        <v>441</v>
      </c>
    </row>
    <row r="62" spans="1:4" x14ac:dyDescent="0.25">
      <c r="A62" s="551" t="s">
        <v>422</v>
      </c>
      <c r="B62" s="24" t="s">
        <v>74</v>
      </c>
      <c r="C62" s="24" t="s">
        <v>235</v>
      </c>
      <c r="D62" s="546">
        <v>1434</v>
      </c>
    </row>
    <row r="63" spans="1:4" ht="15" customHeight="1" x14ac:dyDescent="0.25">
      <c r="A63" s="551" t="s">
        <v>422</v>
      </c>
      <c r="B63" s="24" t="s">
        <v>73</v>
      </c>
      <c r="C63" s="24" t="s">
        <v>235</v>
      </c>
      <c r="D63" s="546">
        <v>0</v>
      </c>
    </row>
    <row r="64" spans="1:4" x14ac:dyDescent="0.25">
      <c r="A64" s="551" t="s">
        <v>422</v>
      </c>
      <c r="B64" s="24" t="s">
        <v>72</v>
      </c>
      <c r="C64" s="24" t="s">
        <v>235</v>
      </c>
      <c r="D64" s="546">
        <v>0</v>
      </c>
    </row>
    <row r="65" spans="1:4" ht="15" customHeight="1" x14ac:dyDescent="0.25">
      <c r="A65" s="551" t="s">
        <v>422</v>
      </c>
      <c r="B65" s="24" t="s">
        <v>71</v>
      </c>
      <c r="C65" s="24" t="s">
        <v>235</v>
      </c>
      <c r="D65" s="546">
        <v>329</v>
      </c>
    </row>
    <row r="66" spans="1:4" ht="15" customHeight="1" x14ac:dyDescent="0.25">
      <c r="A66" s="551" t="s">
        <v>422</v>
      </c>
      <c r="B66" s="24" t="s">
        <v>70</v>
      </c>
      <c r="C66" s="24" t="s">
        <v>235</v>
      </c>
      <c r="D66" s="546">
        <v>96</v>
      </c>
    </row>
    <row r="67" spans="1:4" ht="15" customHeight="1" x14ac:dyDescent="0.25">
      <c r="A67" s="551" t="s">
        <v>422</v>
      </c>
      <c r="B67" s="24" t="s">
        <v>14</v>
      </c>
      <c r="C67" s="24" t="s">
        <v>235</v>
      </c>
      <c r="D67" s="546">
        <v>519</v>
      </c>
    </row>
    <row r="68" spans="1:4" ht="15" customHeight="1" x14ac:dyDescent="0.25">
      <c r="A68" s="587" t="s">
        <v>418</v>
      </c>
      <c r="B68" s="370" t="s">
        <v>60</v>
      </c>
      <c r="C68" s="370" t="s">
        <v>235</v>
      </c>
      <c r="D68" s="586">
        <v>0</v>
      </c>
    </row>
    <row r="69" spans="1:4" ht="15" customHeight="1" x14ac:dyDescent="0.25">
      <c r="A69" s="551" t="s">
        <v>418</v>
      </c>
      <c r="B69" s="24" t="s">
        <v>61</v>
      </c>
      <c r="C69" s="24" t="s">
        <v>235</v>
      </c>
      <c r="D69" s="546">
        <v>9213</v>
      </c>
    </row>
    <row r="70" spans="1:4" ht="15" customHeight="1" x14ac:dyDescent="0.25">
      <c r="A70" s="551" t="s">
        <v>418</v>
      </c>
      <c r="B70" s="24" t="s">
        <v>62</v>
      </c>
      <c r="C70" s="24" t="s">
        <v>235</v>
      </c>
      <c r="D70" s="546">
        <v>0</v>
      </c>
    </row>
    <row r="71" spans="1:4" ht="15" customHeight="1" x14ac:dyDescent="0.25">
      <c r="A71" s="551" t="s">
        <v>418</v>
      </c>
      <c r="B71" s="24" t="s">
        <v>63</v>
      </c>
      <c r="C71" s="24" t="s">
        <v>235</v>
      </c>
      <c r="D71" s="546">
        <v>194</v>
      </c>
    </row>
    <row r="72" spans="1:4" ht="15" customHeight="1" x14ac:dyDescent="0.25">
      <c r="A72" s="551" t="s">
        <v>418</v>
      </c>
      <c r="B72" s="24" t="s">
        <v>64</v>
      </c>
      <c r="C72" s="24" t="s">
        <v>235</v>
      </c>
      <c r="D72" s="546">
        <v>1745</v>
      </c>
    </row>
    <row r="73" spans="1:4" ht="15" customHeight="1" x14ac:dyDescent="0.25">
      <c r="A73" s="551" t="s">
        <v>418</v>
      </c>
      <c r="B73" s="24" t="s">
        <v>65</v>
      </c>
      <c r="C73" s="24" t="s">
        <v>235</v>
      </c>
      <c r="D73" s="546">
        <v>565</v>
      </c>
    </row>
    <row r="74" spans="1:4" ht="15" customHeight="1" x14ac:dyDescent="0.25">
      <c r="A74" s="551" t="s">
        <v>418</v>
      </c>
      <c r="B74" s="24" t="s">
        <v>66</v>
      </c>
      <c r="C74" s="24" t="s">
        <v>235</v>
      </c>
      <c r="D74" s="546">
        <v>263</v>
      </c>
    </row>
    <row r="75" spans="1:4" ht="15" customHeight="1" x14ac:dyDescent="0.25">
      <c r="A75" s="551" t="s">
        <v>418</v>
      </c>
      <c r="B75" s="24" t="s">
        <v>67</v>
      </c>
      <c r="C75" s="24" t="s">
        <v>235</v>
      </c>
      <c r="D75" s="546">
        <v>713</v>
      </c>
    </row>
    <row r="76" spans="1:4" ht="15" customHeight="1" x14ac:dyDescent="0.25">
      <c r="A76" s="551" t="s">
        <v>418</v>
      </c>
      <c r="B76" s="24" t="s">
        <v>68</v>
      </c>
      <c r="C76" s="24" t="s">
        <v>235</v>
      </c>
      <c r="D76" s="546">
        <v>547</v>
      </c>
    </row>
    <row r="77" spans="1:4" x14ac:dyDescent="0.25">
      <c r="A77" s="551" t="s">
        <v>418</v>
      </c>
      <c r="B77" s="24" t="s">
        <v>13</v>
      </c>
      <c r="C77" s="24" t="s">
        <v>235</v>
      </c>
      <c r="D77" s="546">
        <v>0</v>
      </c>
    </row>
    <row r="78" spans="1:4" ht="15" customHeight="1" x14ac:dyDescent="0.25">
      <c r="A78" s="551" t="s">
        <v>418</v>
      </c>
      <c r="B78" s="24" t="s">
        <v>69</v>
      </c>
      <c r="C78" s="24" t="s">
        <v>235</v>
      </c>
      <c r="D78" s="546">
        <v>10519</v>
      </c>
    </row>
    <row r="79" spans="1:4" ht="15" customHeight="1" x14ac:dyDescent="0.25">
      <c r="A79" s="587" t="s">
        <v>417</v>
      </c>
      <c r="B79" s="370" t="s">
        <v>59</v>
      </c>
      <c r="C79" s="370" t="s">
        <v>235</v>
      </c>
      <c r="D79" s="586">
        <v>520</v>
      </c>
    </row>
    <row r="80" spans="1:4" ht="15" customHeight="1" x14ac:dyDescent="0.25">
      <c r="A80" s="551" t="s">
        <v>417</v>
      </c>
      <c r="B80" s="24" t="s">
        <v>58</v>
      </c>
      <c r="C80" s="24" t="s">
        <v>235</v>
      </c>
      <c r="D80" s="546">
        <v>852</v>
      </c>
    </row>
    <row r="81" spans="1:4" ht="15" customHeight="1" x14ac:dyDescent="0.25">
      <c r="A81" s="551" t="s">
        <v>417</v>
      </c>
      <c r="B81" s="24" t="s">
        <v>57</v>
      </c>
      <c r="C81" s="24" t="s">
        <v>235</v>
      </c>
      <c r="D81" s="546">
        <v>7121</v>
      </c>
    </row>
    <row r="82" spans="1:4" ht="15" customHeight="1" x14ac:dyDescent="0.25">
      <c r="A82" s="551" t="s">
        <v>417</v>
      </c>
      <c r="B82" s="24" t="s">
        <v>56</v>
      </c>
      <c r="C82" s="24" t="s">
        <v>235</v>
      </c>
      <c r="D82" s="546">
        <v>1135</v>
      </c>
    </row>
    <row r="83" spans="1:4" ht="15" customHeight="1" x14ac:dyDescent="0.25">
      <c r="A83" s="551" t="s">
        <v>417</v>
      </c>
      <c r="B83" s="24" t="s">
        <v>55</v>
      </c>
      <c r="C83" s="24" t="s">
        <v>235</v>
      </c>
      <c r="D83" s="546">
        <v>0</v>
      </c>
    </row>
    <row r="84" spans="1:4" ht="15" customHeight="1" x14ac:dyDescent="0.25">
      <c r="A84" s="551" t="s">
        <v>417</v>
      </c>
      <c r="B84" s="24" t="s">
        <v>54</v>
      </c>
      <c r="C84" s="24" t="s">
        <v>235</v>
      </c>
      <c r="D84" s="546">
        <v>14068</v>
      </c>
    </row>
    <row r="85" spans="1:4" ht="15" customHeight="1" x14ac:dyDescent="0.25">
      <c r="A85" s="551" t="s">
        <v>417</v>
      </c>
      <c r="B85" s="24" t="s">
        <v>53</v>
      </c>
      <c r="C85" s="24" t="s">
        <v>235</v>
      </c>
      <c r="D85" s="546">
        <v>794</v>
      </c>
    </row>
    <row r="86" spans="1:4" ht="15" customHeight="1" x14ac:dyDescent="0.25">
      <c r="A86" s="551" t="s">
        <v>417</v>
      </c>
      <c r="B86" s="24" t="s">
        <v>52</v>
      </c>
      <c r="C86" s="24" t="s">
        <v>235</v>
      </c>
      <c r="D86" s="546">
        <v>99</v>
      </c>
    </row>
    <row r="87" spans="1:4" ht="15" customHeight="1" x14ac:dyDescent="0.25">
      <c r="A87" s="587" t="s">
        <v>51</v>
      </c>
      <c r="B87" s="370" t="s">
        <v>22</v>
      </c>
      <c r="C87" s="370" t="s">
        <v>235</v>
      </c>
      <c r="D87" s="586">
        <v>0</v>
      </c>
    </row>
    <row r="88" spans="1:4" ht="15" customHeight="1" x14ac:dyDescent="0.25">
      <c r="A88" s="551" t="s">
        <v>51</v>
      </c>
      <c r="B88" s="24" t="s">
        <v>51</v>
      </c>
      <c r="C88" s="24" t="s">
        <v>235</v>
      </c>
      <c r="D88" s="546">
        <v>0</v>
      </c>
    </row>
    <row r="89" spans="1:4" ht="15" customHeight="1" x14ac:dyDescent="0.25">
      <c r="A89" s="587" t="s">
        <v>415</v>
      </c>
      <c r="B89" s="370" t="s">
        <v>50</v>
      </c>
      <c r="C89" s="370" t="s">
        <v>235</v>
      </c>
      <c r="D89" s="586">
        <v>0</v>
      </c>
    </row>
    <row r="90" spans="1:4" ht="15" customHeight="1" x14ac:dyDescent="0.25">
      <c r="A90" s="551" t="s">
        <v>415</v>
      </c>
      <c r="B90" s="24" t="s">
        <v>49</v>
      </c>
      <c r="C90" s="24" t="s">
        <v>235</v>
      </c>
      <c r="D90" s="546">
        <v>1296</v>
      </c>
    </row>
    <row r="91" spans="1:4" ht="15" customHeight="1" x14ac:dyDescent="0.25">
      <c r="A91" s="551" t="s">
        <v>415</v>
      </c>
      <c r="B91" s="24" t="s">
        <v>48</v>
      </c>
      <c r="C91" s="24" t="s">
        <v>235</v>
      </c>
      <c r="D91" s="546">
        <v>7826</v>
      </c>
    </row>
    <row r="92" spans="1:4" ht="15" customHeight="1" x14ac:dyDescent="0.25">
      <c r="A92" s="551" t="s">
        <v>415</v>
      </c>
      <c r="B92" s="24" t="s">
        <v>47</v>
      </c>
      <c r="C92" s="24" t="s">
        <v>235</v>
      </c>
      <c r="D92" s="546">
        <v>1989</v>
      </c>
    </row>
    <row r="93" spans="1:4" ht="15" customHeight="1" x14ac:dyDescent="0.25">
      <c r="A93" s="551" t="s">
        <v>415</v>
      </c>
      <c r="B93" s="24" t="s">
        <v>12</v>
      </c>
      <c r="C93" s="24" t="s">
        <v>235</v>
      </c>
      <c r="D93" s="546">
        <v>0</v>
      </c>
    </row>
    <row r="94" spans="1:4" ht="15" customHeight="1" x14ac:dyDescent="0.25">
      <c r="A94" s="551" t="s">
        <v>415</v>
      </c>
      <c r="B94" s="24" t="s">
        <v>46</v>
      </c>
      <c r="C94" s="24" t="s">
        <v>235</v>
      </c>
      <c r="D94" s="546">
        <v>603</v>
      </c>
    </row>
    <row r="95" spans="1:4" ht="15" customHeight="1" x14ac:dyDescent="0.25">
      <c r="A95" s="551" t="s">
        <v>415</v>
      </c>
      <c r="B95" s="24" t="s">
        <v>45</v>
      </c>
      <c r="C95" s="24" t="s">
        <v>235</v>
      </c>
      <c r="D95" s="546">
        <v>1662</v>
      </c>
    </row>
    <row r="96" spans="1:4" ht="15" customHeight="1" x14ac:dyDescent="0.25">
      <c r="A96" s="551" t="s">
        <v>415</v>
      </c>
      <c r="B96" s="24" t="s">
        <v>44</v>
      </c>
      <c r="C96" s="24" t="s">
        <v>235</v>
      </c>
      <c r="D96" s="546">
        <v>1922</v>
      </c>
    </row>
    <row r="97" spans="1:4" ht="15" customHeight="1" x14ac:dyDescent="0.25">
      <c r="A97" s="551" t="s">
        <v>415</v>
      </c>
      <c r="B97" s="24" t="s">
        <v>43</v>
      </c>
      <c r="C97" s="24" t="s">
        <v>235</v>
      </c>
      <c r="D97" s="546">
        <v>228</v>
      </c>
    </row>
    <row r="98" spans="1:4" ht="15" customHeight="1" x14ac:dyDescent="0.25">
      <c r="A98" s="551" t="s">
        <v>415</v>
      </c>
      <c r="B98" s="24" t="s">
        <v>42</v>
      </c>
      <c r="C98" s="24" t="s">
        <v>235</v>
      </c>
      <c r="D98" s="546">
        <v>111</v>
      </c>
    </row>
    <row r="99" spans="1:4" ht="15" customHeight="1" x14ac:dyDescent="0.25">
      <c r="A99" s="587" t="s">
        <v>414</v>
      </c>
      <c r="B99" s="370" t="s">
        <v>41</v>
      </c>
      <c r="C99" s="370" t="s">
        <v>235</v>
      </c>
      <c r="D99" s="586">
        <v>1650</v>
      </c>
    </row>
    <row r="100" spans="1:4" ht="15" customHeight="1" x14ac:dyDescent="0.25">
      <c r="A100" s="551" t="s">
        <v>414</v>
      </c>
      <c r="B100" s="24" t="s">
        <v>40</v>
      </c>
      <c r="C100" s="24" t="s">
        <v>235</v>
      </c>
      <c r="D100" s="546">
        <v>1742</v>
      </c>
    </row>
    <row r="101" spans="1:4" x14ac:dyDescent="0.25">
      <c r="A101" s="551" t="s">
        <v>414</v>
      </c>
      <c r="B101" s="24" t="s">
        <v>39</v>
      </c>
      <c r="C101" s="24" t="s">
        <v>235</v>
      </c>
      <c r="D101" s="546">
        <v>176</v>
      </c>
    </row>
    <row r="102" spans="1:4" x14ac:dyDescent="0.25">
      <c r="A102" s="551" t="s">
        <v>414</v>
      </c>
      <c r="B102" s="24" t="s">
        <v>38</v>
      </c>
      <c r="C102" s="24" t="s">
        <v>235</v>
      </c>
      <c r="D102" s="546">
        <v>173</v>
      </c>
    </row>
    <row r="103" spans="1:4" x14ac:dyDescent="0.25">
      <c r="A103" s="551" t="s">
        <v>414</v>
      </c>
      <c r="B103" s="24" t="s">
        <v>37</v>
      </c>
      <c r="C103" s="24" t="s">
        <v>235</v>
      </c>
      <c r="D103" s="546">
        <v>2623</v>
      </c>
    </row>
    <row r="104" spans="1:4" x14ac:dyDescent="0.25">
      <c r="A104" s="551" t="s">
        <v>414</v>
      </c>
      <c r="B104" s="24" t="s">
        <v>36</v>
      </c>
      <c r="C104" s="24" t="s">
        <v>235</v>
      </c>
      <c r="D104" s="546">
        <v>940</v>
      </c>
    </row>
    <row r="105" spans="1:4" x14ac:dyDescent="0.25">
      <c r="A105" s="551" t="s">
        <v>414</v>
      </c>
      <c r="B105" s="24" t="s">
        <v>35</v>
      </c>
      <c r="C105" s="24" t="s">
        <v>235</v>
      </c>
      <c r="D105" s="546">
        <v>1289</v>
      </c>
    </row>
    <row r="106" spans="1:4" x14ac:dyDescent="0.25">
      <c r="A106" s="551" t="s">
        <v>414</v>
      </c>
      <c r="B106" s="24" t="s">
        <v>34</v>
      </c>
      <c r="C106" s="24" t="s">
        <v>235</v>
      </c>
      <c r="D106" s="546">
        <v>195</v>
      </c>
    </row>
    <row r="107" spans="1:4" x14ac:dyDescent="0.25">
      <c r="A107" s="551" t="s">
        <v>414</v>
      </c>
      <c r="B107" s="24" t="s">
        <v>33</v>
      </c>
      <c r="C107" s="24" t="s">
        <v>235</v>
      </c>
      <c r="D107" s="546">
        <v>621</v>
      </c>
    </row>
    <row r="108" spans="1:4" x14ac:dyDescent="0.25">
      <c r="A108" s="551" t="s">
        <v>414</v>
      </c>
      <c r="B108" s="24" t="s">
        <v>32</v>
      </c>
      <c r="C108" s="24" t="s">
        <v>235</v>
      </c>
      <c r="D108" s="546">
        <v>1088</v>
      </c>
    </row>
    <row r="109" spans="1:4" x14ac:dyDescent="0.25">
      <c r="A109" s="587" t="s">
        <v>23</v>
      </c>
      <c r="B109" s="370" t="s">
        <v>31</v>
      </c>
      <c r="C109" s="370" t="s">
        <v>235</v>
      </c>
      <c r="D109" s="586">
        <v>401</v>
      </c>
    </row>
    <row r="110" spans="1:4" x14ac:dyDescent="0.25">
      <c r="A110" s="551" t="s">
        <v>23</v>
      </c>
      <c r="B110" s="24" t="s">
        <v>30</v>
      </c>
      <c r="C110" s="24" t="s">
        <v>235</v>
      </c>
      <c r="D110" s="546">
        <v>195</v>
      </c>
    </row>
    <row r="111" spans="1:4" x14ac:dyDescent="0.25">
      <c r="A111" s="551" t="s">
        <v>23</v>
      </c>
      <c r="B111" s="24" t="s">
        <v>29</v>
      </c>
      <c r="C111" s="24" t="s">
        <v>235</v>
      </c>
      <c r="D111" s="546">
        <v>147</v>
      </c>
    </row>
    <row r="112" spans="1:4" x14ac:dyDescent="0.25">
      <c r="A112" s="551" t="s">
        <v>23</v>
      </c>
      <c r="B112" s="24" t="s">
        <v>28</v>
      </c>
      <c r="C112" s="24" t="s">
        <v>235</v>
      </c>
      <c r="D112" s="546">
        <v>600</v>
      </c>
    </row>
    <row r="113" spans="1:4" x14ac:dyDescent="0.25">
      <c r="A113" s="551" t="s">
        <v>23</v>
      </c>
      <c r="B113" s="24" t="s">
        <v>27</v>
      </c>
      <c r="C113" s="24" t="s">
        <v>235</v>
      </c>
      <c r="D113" s="546">
        <v>217</v>
      </c>
    </row>
    <row r="114" spans="1:4" x14ac:dyDescent="0.25">
      <c r="A114" s="551" t="s">
        <v>23</v>
      </c>
      <c r="B114" s="24" t="s">
        <v>26</v>
      </c>
      <c r="C114" s="24" t="s">
        <v>235</v>
      </c>
      <c r="D114" s="546">
        <v>792</v>
      </c>
    </row>
    <row r="115" spans="1:4" x14ac:dyDescent="0.25">
      <c r="A115" s="551" t="s">
        <v>23</v>
      </c>
      <c r="B115" s="24" t="s">
        <v>1</v>
      </c>
      <c r="C115" s="24" t="s">
        <v>235</v>
      </c>
      <c r="D115" s="546">
        <v>0</v>
      </c>
    </row>
    <row r="116" spans="1:4" x14ac:dyDescent="0.25">
      <c r="A116" s="551" t="s">
        <v>23</v>
      </c>
      <c r="B116" s="24" t="s">
        <v>25</v>
      </c>
      <c r="C116" s="24" t="s">
        <v>235</v>
      </c>
      <c r="D116" s="546">
        <v>125</v>
      </c>
    </row>
    <row r="117" spans="1:4" x14ac:dyDescent="0.25">
      <c r="A117" s="551" t="s">
        <v>23</v>
      </c>
      <c r="B117" s="24" t="s">
        <v>24</v>
      </c>
      <c r="C117" s="24" t="s">
        <v>235</v>
      </c>
      <c r="D117" s="546">
        <v>60</v>
      </c>
    </row>
    <row r="118" spans="1:4" ht="15" customHeight="1" x14ac:dyDescent="0.25">
      <c r="A118" s="551" t="s">
        <v>23</v>
      </c>
      <c r="B118" s="24" t="s">
        <v>23</v>
      </c>
      <c r="C118" s="24" t="s">
        <v>235</v>
      </c>
      <c r="D118" s="546">
        <v>2719</v>
      </c>
    </row>
  </sheetData>
  <mergeCells count="1">
    <mergeCell ref="B1:D1"/>
  </mergeCells>
  <hyperlinks>
    <hyperlink ref="A1" location="PRESENTACIÓN!A1" display="PRESENTACIÓN!A1" xr:uid="{00000000-0004-0000-0500-000000000000}"/>
  </hyperlinks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34"/>
  <sheetViews>
    <sheetView workbookViewId="0"/>
  </sheetViews>
  <sheetFormatPr baseColWidth="10" defaultRowHeight="15" outlineLevelRow="2" x14ac:dyDescent="0.25"/>
  <cols>
    <col min="1" max="1" width="17.42578125" customWidth="1"/>
    <col min="2" max="2" width="21.7109375" customWidth="1"/>
    <col min="3" max="3" width="17.85546875" customWidth="1"/>
  </cols>
  <sheetData>
    <row r="1" spans="1:4" ht="61.5" customHeight="1" thickBot="1" x14ac:dyDescent="0.3">
      <c r="A1" s="547" t="s">
        <v>490</v>
      </c>
      <c r="B1" s="1097" t="s">
        <v>718</v>
      </c>
      <c r="C1" s="1098"/>
      <c r="D1" s="1099"/>
    </row>
    <row r="2" spans="1:4" s="108" customFormat="1" ht="41.25" thickBot="1" x14ac:dyDescent="0.3">
      <c r="A2" s="541" t="s">
        <v>604</v>
      </c>
      <c r="B2" s="548" t="s">
        <v>2</v>
      </c>
      <c r="C2" s="549" t="s">
        <v>237</v>
      </c>
      <c r="D2" s="550" t="s">
        <v>238</v>
      </c>
    </row>
    <row r="3" spans="1:4" outlineLevel="2" x14ac:dyDescent="0.25">
      <c r="A3" s="542" t="s">
        <v>421</v>
      </c>
      <c r="B3" s="22" t="s">
        <v>126</v>
      </c>
      <c r="C3" s="14" t="s">
        <v>236</v>
      </c>
      <c r="D3" s="15">
        <v>6612</v>
      </c>
    </row>
    <row r="4" spans="1:4" outlineLevel="2" x14ac:dyDescent="0.25">
      <c r="A4" s="543" t="s">
        <v>421</v>
      </c>
      <c r="B4" s="23" t="s">
        <v>21</v>
      </c>
      <c r="C4" s="18" t="s">
        <v>236</v>
      </c>
      <c r="D4" s="19">
        <v>0</v>
      </c>
    </row>
    <row r="5" spans="1:4" outlineLevel="2" x14ac:dyDescent="0.25">
      <c r="A5" s="543" t="s">
        <v>421</v>
      </c>
      <c r="B5" s="23" t="s">
        <v>125</v>
      </c>
      <c r="C5" s="18" t="s">
        <v>236</v>
      </c>
      <c r="D5" s="19">
        <v>661</v>
      </c>
    </row>
    <row r="6" spans="1:4" outlineLevel="2" x14ac:dyDescent="0.25">
      <c r="A6" s="543" t="s">
        <v>421</v>
      </c>
      <c r="B6" s="23" t="s">
        <v>124</v>
      </c>
      <c r="C6" s="18" t="s">
        <v>236</v>
      </c>
      <c r="D6" s="19">
        <v>483</v>
      </c>
    </row>
    <row r="7" spans="1:4" outlineLevel="2" x14ac:dyDescent="0.25">
      <c r="A7" s="543" t="s">
        <v>421</v>
      </c>
      <c r="B7" s="23" t="s">
        <v>123</v>
      </c>
      <c r="C7" s="18" t="s">
        <v>236</v>
      </c>
      <c r="D7" s="19">
        <v>567</v>
      </c>
    </row>
    <row r="8" spans="1:4" outlineLevel="2" x14ac:dyDescent="0.25">
      <c r="A8" s="543" t="s">
        <v>421</v>
      </c>
      <c r="B8" s="23" t="s">
        <v>122</v>
      </c>
      <c r="C8" s="18" t="s">
        <v>236</v>
      </c>
      <c r="D8" s="19">
        <v>64</v>
      </c>
    </row>
    <row r="9" spans="1:4" ht="15.75" outlineLevel="2" thickBot="1" x14ac:dyDescent="0.3">
      <c r="A9" s="589" t="s">
        <v>421</v>
      </c>
      <c r="B9" s="189" t="s">
        <v>121</v>
      </c>
      <c r="C9" s="190" t="s">
        <v>236</v>
      </c>
      <c r="D9" s="191">
        <v>6183</v>
      </c>
    </row>
    <row r="10" spans="1:4" ht="15.75" outlineLevel="1" thickBot="1" x14ac:dyDescent="0.3">
      <c r="A10" s="579" t="s">
        <v>537</v>
      </c>
      <c r="B10" s="577"/>
      <c r="C10" s="577"/>
      <c r="D10" s="578">
        <f>SUBTOTAL(9,D3:D9)</f>
        <v>14570</v>
      </c>
    </row>
    <row r="11" spans="1:4" outlineLevel="2" x14ac:dyDescent="0.25">
      <c r="A11" s="590" t="s">
        <v>603</v>
      </c>
      <c r="B11" s="405" t="s">
        <v>120</v>
      </c>
      <c r="C11" s="354" t="s">
        <v>236</v>
      </c>
      <c r="D11" s="368">
        <v>0</v>
      </c>
    </row>
    <row r="12" spans="1:4" outlineLevel="2" x14ac:dyDescent="0.25">
      <c r="A12" s="543" t="s">
        <v>603</v>
      </c>
      <c r="B12" s="23" t="s">
        <v>119</v>
      </c>
      <c r="C12" s="18" t="s">
        <v>236</v>
      </c>
      <c r="D12" s="19">
        <v>1725</v>
      </c>
    </row>
    <row r="13" spans="1:4" outlineLevel="2" x14ac:dyDescent="0.25">
      <c r="A13" s="543" t="s">
        <v>603</v>
      </c>
      <c r="B13" s="23" t="s">
        <v>118</v>
      </c>
      <c r="C13" s="18" t="s">
        <v>236</v>
      </c>
      <c r="D13" s="19">
        <v>75</v>
      </c>
    </row>
    <row r="14" spans="1:4" outlineLevel="2" x14ac:dyDescent="0.25">
      <c r="A14" s="543" t="s">
        <v>603</v>
      </c>
      <c r="B14" s="23" t="s">
        <v>117</v>
      </c>
      <c r="C14" s="18" t="s">
        <v>236</v>
      </c>
      <c r="D14" s="19">
        <v>36</v>
      </c>
    </row>
    <row r="15" spans="1:4" outlineLevel="2" x14ac:dyDescent="0.25">
      <c r="A15" s="543" t="s">
        <v>603</v>
      </c>
      <c r="B15" s="23" t="s">
        <v>116</v>
      </c>
      <c r="C15" s="18" t="s">
        <v>236</v>
      </c>
      <c r="D15" s="19">
        <v>18</v>
      </c>
    </row>
    <row r="16" spans="1:4" outlineLevel="2" x14ac:dyDescent="0.25">
      <c r="A16" s="543" t="s">
        <v>603</v>
      </c>
      <c r="B16" s="23" t="s">
        <v>115</v>
      </c>
      <c r="C16" s="18" t="s">
        <v>236</v>
      </c>
      <c r="D16" s="19">
        <v>206</v>
      </c>
    </row>
    <row r="17" spans="1:4" outlineLevel="2" x14ac:dyDescent="0.25">
      <c r="A17" s="543" t="s">
        <v>603</v>
      </c>
      <c r="B17" s="23" t="s">
        <v>114</v>
      </c>
      <c r="C17" s="18" t="s">
        <v>236</v>
      </c>
      <c r="D17" s="19">
        <v>23</v>
      </c>
    </row>
    <row r="18" spans="1:4" ht="15.75" outlineLevel="2" thickBot="1" x14ac:dyDescent="0.3">
      <c r="A18" s="589" t="s">
        <v>603</v>
      </c>
      <c r="B18" s="189" t="s">
        <v>113</v>
      </c>
      <c r="C18" s="190" t="s">
        <v>236</v>
      </c>
      <c r="D18" s="191">
        <v>365</v>
      </c>
    </row>
    <row r="19" spans="1:4" ht="15.75" outlineLevel="1" thickBot="1" x14ac:dyDescent="0.3">
      <c r="A19" s="579" t="s">
        <v>705</v>
      </c>
      <c r="B19" s="577"/>
      <c r="C19" s="577"/>
      <c r="D19" s="578">
        <f>SUBTOTAL(9,D11:D18)</f>
        <v>2448</v>
      </c>
    </row>
    <row r="20" spans="1:4" outlineLevel="2" x14ac:dyDescent="0.25">
      <c r="A20" s="590" t="s">
        <v>419</v>
      </c>
      <c r="B20" s="405" t="s">
        <v>112</v>
      </c>
      <c r="C20" s="354" t="s">
        <v>236</v>
      </c>
      <c r="D20" s="368">
        <v>0</v>
      </c>
    </row>
    <row r="21" spans="1:4" outlineLevel="2" x14ac:dyDescent="0.25">
      <c r="A21" s="543" t="s">
        <v>419</v>
      </c>
      <c r="B21" s="23" t="s">
        <v>111</v>
      </c>
      <c r="C21" s="18" t="s">
        <v>236</v>
      </c>
      <c r="D21" s="19">
        <v>910</v>
      </c>
    </row>
    <row r="22" spans="1:4" ht="15.75" outlineLevel="2" thickBot="1" x14ac:dyDescent="0.3">
      <c r="A22" s="589" t="s">
        <v>419</v>
      </c>
      <c r="B22" s="189" t="s">
        <v>110</v>
      </c>
      <c r="C22" s="190" t="s">
        <v>236</v>
      </c>
      <c r="D22" s="191">
        <v>1558</v>
      </c>
    </row>
    <row r="23" spans="1:4" ht="15.75" outlineLevel="1" thickBot="1" x14ac:dyDescent="0.3">
      <c r="A23" s="579" t="s">
        <v>539</v>
      </c>
      <c r="B23" s="577"/>
      <c r="C23" s="577"/>
      <c r="D23" s="578">
        <f>SUBTOTAL(9,D20:D22)</f>
        <v>2468</v>
      </c>
    </row>
    <row r="24" spans="1:4" outlineLevel="2" x14ac:dyDescent="0.25">
      <c r="A24" s="590" t="s">
        <v>413</v>
      </c>
      <c r="B24" s="405" t="s">
        <v>109</v>
      </c>
      <c r="C24" s="354" t="s">
        <v>236</v>
      </c>
      <c r="D24" s="368">
        <v>58</v>
      </c>
    </row>
    <row r="25" spans="1:4" outlineLevel="2" x14ac:dyDescent="0.25">
      <c r="A25" s="543" t="s">
        <v>413</v>
      </c>
      <c r="B25" s="23" t="s">
        <v>108</v>
      </c>
      <c r="C25" s="18" t="s">
        <v>236</v>
      </c>
      <c r="D25" s="19">
        <v>840</v>
      </c>
    </row>
    <row r="26" spans="1:4" outlineLevel="2" x14ac:dyDescent="0.25">
      <c r="A26" s="543" t="s">
        <v>413</v>
      </c>
      <c r="B26" s="23" t="s">
        <v>107</v>
      </c>
      <c r="C26" s="18" t="s">
        <v>236</v>
      </c>
      <c r="D26" s="19">
        <v>688</v>
      </c>
    </row>
    <row r="27" spans="1:4" outlineLevel="2" x14ac:dyDescent="0.25">
      <c r="A27" s="543" t="s">
        <v>413</v>
      </c>
      <c r="B27" s="23" t="s">
        <v>106</v>
      </c>
      <c r="C27" s="18" t="s">
        <v>236</v>
      </c>
      <c r="D27" s="19">
        <v>270</v>
      </c>
    </row>
    <row r="28" spans="1:4" outlineLevel="2" x14ac:dyDescent="0.25">
      <c r="A28" s="543" t="s">
        <v>413</v>
      </c>
      <c r="B28" s="23" t="s">
        <v>105</v>
      </c>
      <c r="C28" s="18" t="s">
        <v>236</v>
      </c>
      <c r="D28" s="19">
        <v>745</v>
      </c>
    </row>
    <row r="29" spans="1:4" outlineLevel="2" x14ac:dyDescent="0.25">
      <c r="A29" s="543" t="s">
        <v>413</v>
      </c>
      <c r="B29" s="23" t="s">
        <v>104</v>
      </c>
      <c r="C29" s="18" t="s">
        <v>236</v>
      </c>
      <c r="D29" s="19">
        <v>152</v>
      </c>
    </row>
    <row r="30" spans="1:4" outlineLevel="2" x14ac:dyDescent="0.25">
      <c r="A30" s="543" t="s">
        <v>413</v>
      </c>
      <c r="B30" s="23" t="s">
        <v>103</v>
      </c>
      <c r="C30" s="18" t="s">
        <v>236</v>
      </c>
      <c r="D30" s="19">
        <v>135</v>
      </c>
    </row>
    <row r="31" spans="1:4" outlineLevel="2" x14ac:dyDescent="0.25">
      <c r="A31" s="543" t="s">
        <v>413</v>
      </c>
      <c r="B31" s="23" t="s">
        <v>102</v>
      </c>
      <c r="C31" s="18" t="s">
        <v>236</v>
      </c>
      <c r="D31" s="19">
        <v>410</v>
      </c>
    </row>
    <row r="32" spans="1:4" outlineLevel="2" x14ac:dyDescent="0.25">
      <c r="A32" s="543" t="s">
        <v>413</v>
      </c>
      <c r="B32" s="23" t="s">
        <v>20</v>
      </c>
      <c r="C32" s="18" t="s">
        <v>236</v>
      </c>
      <c r="D32" s="19">
        <v>86</v>
      </c>
    </row>
    <row r="33" spans="1:4" outlineLevel="2" x14ac:dyDescent="0.25">
      <c r="A33" s="543" t="s">
        <v>413</v>
      </c>
      <c r="B33" s="23" t="s">
        <v>101</v>
      </c>
      <c r="C33" s="18" t="s">
        <v>236</v>
      </c>
      <c r="D33" s="19">
        <v>2650</v>
      </c>
    </row>
    <row r="34" spans="1:4" outlineLevel="2" x14ac:dyDescent="0.25">
      <c r="A34" s="543" t="s">
        <v>413</v>
      </c>
      <c r="B34" s="23" t="s">
        <v>100</v>
      </c>
      <c r="C34" s="18" t="s">
        <v>236</v>
      </c>
      <c r="D34" s="19">
        <v>740</v>
      </c>
    </row>
    <row r="35" spans="1:4" ht="15.75" outlineLevel="2" thickBot="1" x14ac:dyDescent="0.3">
      <c r="A35" s="589" t="s">
        <v>413</v>
      </c>
      <c r="B35" s="189" t="s">
        <v>99</v>
      </c>
      <c r="C35" s="190" t="s">
        <v>236</v>
      </c>
      <c r="D35" s="191">
        <v>264</v>
      </c>
    </row>
    <row r="36" spans="1:4" ht="15.75" outlineLevel="1" thickBot="1" x14ac:dyDescent="0.3">
      <c r="A36" s="579" t="s">
        <v>540</v>
      </c>
      <c r="B36" s="577"/>
      <c r="C36" s="577"/>
      <c r="D36" s="578">
        <f>SUBTOTAL(9,D24:D35)</f>
        <v>7038</v>
      </c>
    </row>
    <row r="37" spans="1:4" outlineLevel="2" x14ac:dyDescent="0.25">
      <c r="A37" s="590" t="s">
        <v>423</v>
      </c>
      <c r="B37" s="405" t="s">
        <v>19</v>
      </c>
      <c r="C37" s="354" t="s">
        <v>236</v>
      </c>
      <c r="D37" s="368">
        <v>98</v>
      </c>
    </row>
    <row r="38" spans="1:4" outlineLevel="2" x14ac:dyDescent="0.25">
      <c r="A38" s="543" t="s">
        <v>423</v>
      </c>
      <c r="B38" s="23" t="s">
        <v>18</v>
      </c>
      <c r="C38" s="18" t="s">
        <v>236</v>
      </c>
      <c r="D38" s="19">
        <v>1809</v>
      </c>
    </row>
    <row r="39" spans="1:4" outlineLevel="2" x14ac:dyDescent="0.25">
      <c r="A39" s="543" t="s">
        <v>423</v>
      </c>
      <c r="B39" s="23" t="s">
        <v>98</v>
      </c>
      <c r="C39" s="18" t="s">
        <v>236</v>
      </c>
      <c r="D39" s="19">
        <v>36</v>
      </c>
    </row>
    <row r="40" spans="1:4" outlineLevel="2" x14ac:dyDescent="0.25">
      <c r="A40" s="543" t="s">
        <v>423</v>
      </c>
      <c r="B40" s="23" t="s">
        <v>97</v>
      </c>
      <c r="C40" s="18" t="s">
        <v>236</v>
      </c>
      <c r="D40" s="19">
        <v>0</v>
      </c>
    </row>
    <row r="41" spans="1:4" outlineLevel="2" x14ac:dyDescent="0.25">
      <c r="A41" s="543" t="s">
        <v>423</v>
      </c>
      <c r="B41" s="23" t="s">
        <v>96</v>
      </c>
      <c r="C41" s="18" t="s">
        <v>236</v>
      </c>
      <c r="D41" s="19">
        <v>143</v>
      </c>
    </row>
    <row r="42" spans="1:4" outlineLevel="2" x14ac:dyDescent="0.25">
      <c r="A42" s="543" t="s">
        <v>423</v>
      </c>
      <c r="B42" s="23" t="s">
        <v>95</v>
      </c>
      <c r="C42" s="18" t="s">
        <v>236</v>
      </c>
      <c r="D42" s="19">
        <v>25</v>
      </c>
    </row>
    <row r="43" spans="1:4" outlineLevel="2" x14ac:dyDescent="0.25">
      <c r="A43" s="543" t="s">
        <v>423</v>
      </c>
      <c r="B43" s="23" t="s">
        <v>94</v>
      </c>
      <c r="C43" s="18" t="s">
        <v>236</v>
      </c>
      <c r="D43" s="19">
        <v>1125</v>
      </c>
    </row>
    <row r="44" spans="1:4" ht="15.75" outlineLevel="2" thickBot="1" x14ac:dyDescent="0.3">
      <c r="A44" s="589" t="s">
        <v>423</v>
      </c>
      <c r="B44" s="189" t="s">
        <v>93</v>
      </c>
      <c r="C44" s="190" t="s">
        <v>236</v>
      </c>
      <c r="D44" s="191">
        <v>155</v>
      </c>
    </row>
    <row r="45" spans="1:4" ht="15.75" outlineLevel="1" thickBot="1" x14ac:dyDescent="0.3">
      <c r="A45" s="579" t="s">
        <v>541</v>
      </c>
      <c r="B45" s="577"/>
      <c r="C45" s="577"/>
      <c r="D45" s="578">
        <f>SUBTOTAL(9,D37:D44)</f>
        <v>3391</v>
      </c>
    </row>
    <row r="46" spans="1:4" outlineLevel="2" x14ac:dyDescent="0.25">
      <c r="A46" s="590" t="s">
        <v>416</v>
      </c>
      <c r="B46" s="405" t="s">
        <v>92</v>
      </c>
      <c r="C46" s="354" t="s">
        <v>236</v>
      </c>
      <c r="D46" s="368">
        <v>84</v>
      </c>
    </row>
    <row r="47" spans="1:4" outlineLevel="2" x14ac:dyDescent="0.25">
      <c r="A47" s="543" t="s">
        <v>416</v>
      </c>
      <c r="B47" s="23" t="s">
        <v>91</v>
      </c>
      <c r="C47" s="18" t="s">
        <v>236</v>
      </c>
      <c r="D47" s="19">
        <v>64</v>
      </c>
    </row>
    <row r="48" spans="1:4" outlineLevel="2" x14ac:dyDescent="0.25">
      <c r="A48" s="543" t="s">
        <v>416</v>
      </c>
      <c r="B48" s="23" t="s">
        <v>90</v>
      </c>
      <c r="C48" s="18" t="s">
        <v>236</v>
      </c>
      <c r="D48" s="19">
        <v>0</v>
      </c>
    </row>
    <row r="49" spans="1:4" outlineLevel="2" x14ac:dyDescent="0.25">
      <c r="A49" s="543" t="s">
        <v>416</v>
      </c>
      <c r="B49" s="23" t="s">
        <v>89</v>
      </c>
      <c r="C49" s="18" t="s">
        <v>236</v>
      </c>
      <c r="D49" s="19">
        <v>78</v>
      </c>
    </row>
    <row r="50" spans="1:4" outlineLevel="2" x14ac:dyDescent="0.25">
      <c r="A50" s="543" t="s">
        <v>416</v>
      </c>
      <c r="B50" s="23" t="s">
        <v>88</v>
      </c>
      <c r="C50" s="18" t="s">
        <v>236</v>
      </c>
      <c r="D50" s="19">
        <v>78</v>
      </c>
    </row>
    <row r="51" spans="1:4" outlineLevel="2" x14ac:dyDescent="0.25">
      <c r="A51" s="543" t="s">
        <v>416</v>
      </c>
      <c r="B51" s="23" t="s">
        <v>87</v>
      </c>
      <c r="C51" s="18" t="s">
        <v>236</v>
      </c>
      <c r="D51" s="19">
        <v>130</v>
      </c>
    </row>
    <row r="52" spans="1:4" ht="15.75" outlineLevel="2" thickBot="1" x14ac:dyDescent="0.3">
      <c r="A52" s="589" t="s">
        <v>416</v>
      </c>
      <c r="B52" s="189" t="s">
        <v>86</v>
      </c>
      <c r="C52" s="190" t="s">
        <v>236</v>
      </c>
      <c r="D52" s="191">
        <v>906</v>
      </c>
    </row>
    <row r="53" spans="1:4" ht="15.75" outlineLevel="1" thickBot="1" x14ac:dyDescent="0.3">
      <c r="A53" s="579" t="s">
        <v>542</v>
      </c>
      <c r="B53" s="577"/>
      <c r="C53" s="577"/>
      <c r="D53" s="578">
        <f>SUBTOTAL(9,D46:D52)</f>
        <v>1340</v>
      </c>
    </row>
    <row r="54" spans="1:4" outlineLevel="2" x14ac:dyDescent="0.25">
      <c r="A54" s="590" t="s">
        <v>85</v>
      </c>
      <c r="B54" s="405" t="s">
        <v>85</v>
      </c>
      <c r="C54" s="354" t="s">
        <v>236</v>
      </c>
      <c r="D54" s="368">
        <v>0</v>
      </c>
    </row>
    <row r="55" spans="1:4" ht="15.75" outlineLevel="2" thickBot="1" x14ac:dyDescent="0.3">
      <c r="A55" s="589" t="s">
        <v>85</v>
      </c>
      <c r="B55" s="189" t="s">
        <v>84</v>
      </c>
      <c r="C55" s="190" t="s">
        <v>236</v>
      </c>
      <c r="D55" s="191">
        <v>1498</v>
      </c>
    </row>
    <row r="56" spans="1:4" ht="15.75" outlineLevel="1" thickBot="1" x14ac:dyDescent="0.3">
      <c r="A56" s="579" t="s">
        <v>543</v>
      </c>
      <c r="B56" s="577"/>
      <c r="C56" s="577"/>
      <c r="D56" s="578">
        <f>SUBTOTAL(9,D54:D55)</f>
        <v>1498</v>
      </c>
    </row>
    <row r="57" spans="1:4" outlineLevel="2" x14ac:dyDescent="0.25">
      <c r="A57" s="590" t="s">
        <v>420</v>
      </c>
      <c r="B57" s="405" t="s">
        <v>83</v>
      </c>
      <c r="C57" s="354" t="s">
        <v>236</v>
      </c>
      <c r="D57" s="368">
        <v>2840</v>
      </c>
    </row>
    <row r="58" spans="1:4" outlineLevel="2" x14ac:dyDescent="0.25">
      <c r="A58" s="543" t="s">
        <v>420</v>
      </c>
      <c r="B58" s="23" t="s">
        <v>17</v>
      </c>
      <c r="C58" s="18" t="s">
        <v>236</v>
      </c>
      <c r="D58" s="19">
        <v>303</v>
      </c>
    </row>
    <row r="59" spans="1:4" outlineLevel="2" x14ac:dyDescent="0.25">
      <c r="A59" s="543" t="s">
        <v>420</v>
      </c>
      <c r="B59" s="23" t="s">
        <v>82</v>
      </c>
      <c r="C59" s="18" t="s">
        <v>236</v>
      </c>
      <c r="D59" s="19">
        <v>1678</v>
      </c>
    </row>
    <row r="60" spans="1:4" outlineLevel="2" x14ac:dyDescent="0.25">
      <c r="A60" s="543" t="s">
        <v>420</v>
      </c>
      <c r="B60" s="23" t="s">
        <v>78</v>
      </c>
      <c r="C60" s="18" t="s">
        <v>236</v>
      </c>
      <c r="D60" s="19">
        <v>1270</v>
      </c>
    </row>
    <row r="61" spans="1:4" outlineLevel="2" x14ac:dyDescent="0.25">
      <c r="A61" s="543" t="s">
        <v>420</v>
      </c>
      <c r="B61" s="23" t="s">
        <v>77</v>
      </c>
      <c r="C61" s="18" t="s">
        <v>236</v>
      </c>
      <c r="D61" s="19">
        <v>0</v>
      </c>
    </row>
    <row r="62" spans="1:4" outlineLevel="2" x14ac:dyDescent="0.25">
      <c r="A62" s="543" t="s">
        <v>420</v>
      </c>
      <c r="B62" s="23" t="s">
        <v>81</v>
      </c>
      <c r="C62" s="18" t="s">
        <v>236</v>
      </c>
      <c r="D62" s="19">
        <v>501</v>
      </c>
    </row>
    <row r="63" spans="1:4" outlineLevel="2" x14ac:dyDescent="0.25">
      <c r="A63" s="543" t="s">
        <v>420</v>
      </c>
      <c r="B63" s="23" t="s">
        <v>80</v>
      </c>
      <c r="C63" s="18" t="s">
        <v>236</v>
      </c>
      <c r="D63" s="19">
        <v>120</v>
      </c>
    </row>
    <row r="64" spans="1:4" outlineLevel="2" x14ac:dyDescent="0.25">
      <c r="A64" s="543" t="s">
        <v>420</v>
      </c>
      <c r="B64" s="23" t="s">
        <v>16</v>
      </c>
      <c r="C64" s="18" t="s">
        <v>236</v>
      </c>
      <c r="D64" s="19">
        <v>359</v>
      </c>
    </row>
    <row r="65" spans="1:4" outlineLevel="2" x14ac:dyDescent="0.25">
      <c r="A65" s="543" t="s">
        <v>420</v>
      </c>
      <c r="B65" s="23" t="s">
        <v>15</v>
      </c>
      <c r="C65" s="18" t="s">
        <v>236</v>
      </c>
      <c r="D65" s="19">
        <v>249</v>
      </c>
    </row>
    <row r="66" spans="1:4" ht="15.75" outlineLevel="2" thickBot="1" x14ac:dyDescent="0.3">
      <c r="A66" s="589" t="s">
        <v>420</v>
      </c>
      <c r="B66" s="189" t="s">
        <v>79</v>
      </c>
      <c r="C66" s="190" t="s">
        <v>236</v>
      </c>
      <c r="D66" s="191">
        <v>0</v>
      </c>
    </row>
    <row r="67" spans="1:4" ht="15.75" outlineLevel="1" thickBot="1" x14ac:dyDescent="0.3">
      <c r="A67" s="579" t="s">
        <v>544</v>
      </c>
      <c r="B67" s="577"/>
      <c r="C67" s="577"/>
      <c r="D67" s="578">
        <f>SUBTOTAL(9,D57:D66)</f>
        <v>7320</v>
      </c>
    </row>
    <row r="68" spans="1:4" outlineLevel="2" x14ac:dyDescent="0.25">
      <c r="A68" s="590" t="s">
        <v>422</v>
      </c>
      <c r="B68" s="405" t="s">
        <v>76</v>
      </c>
      <c r="C68" s="354" t="s">
        <v>236</v>
      </c>
      <c r="D68" s="368">
        <v>429</v>
      </c>
    </row>
    <row r="69" spans="1:4" outlineLevel="2" x14ac:dyDescent="0.25">
      <c r="A69" s="543" t="s">
        <v>422</v>
      </c>
      <c r="B69" s="23" t="s">
        <v>75</v>
      </c>
      <c r="C69" s="18" t="s">
        <v>236</v>
      </c>
      <c r="D69" s="19">
        <v>977</v>
      </c>
    </row>
    <row r="70" spans="1:4" outlineLevel="2" x14ac:dyDescent="0.25">
      <c r="A70" s="543" t="s">
        <v>422</v>
      </c>
      <c r="B70" s="23" t="s">
        <v>74</v>
      </c>
      <c r="C70" s="18" t="s">
        <v>236</v>
      </c>
      <c r="D70" s="19">
        <v>1427</v>
      </c>
    </row>
    <row r="71" spans="1:4" outlineLevel="2" x14ac:dyDescent="0.25">
      <c r="A71" s="543" t="s">
        <v>422</v>
      </c>
      <c r="B71" s="23" t="s">
        <v>73</v>
      </c>
      <c r="C71" s="18" t="s">
        <v>236</v>
      </c>
      <c r="D71" s="19">
        <v>0</v>
      </c>
    </row>
    <row r="72" spans="1:4" outlineLevel="2" x14ac:dyDescent="0.25">
      <c r="A72" s="543" t="s">
        <v>422</v>
      </c>
      <c r="B72" s="23" t="s">
        <v>72</v>
      </c>
      <c r="C72" s="18" t="s">
        <v>236</v>
      </c>
      <c r="D72" s="19">
        <v>0</v>
      </c>
    </row>
    <row r="73" spans="1:4" outlineLevel="2" x14ac:dyDescent="0.25">
      <c r="A73" s="543" t="s">
        <v>422</v>
      </c>
      <c r="B73" s="23" t="s">
        <v>71</v>
      </c>
      <c r="C73" s="18" t="s">
        <v>236</v>
      </c>
      <c r="D73" s="19">
        <v>266</v>
      </c>
    </row>
    <row r="74" spans="1:4" outlineLevel="2" x14ac:dyDescent="0.25">
      <c r="A74" s="543" t="s">
        <v>422</v>
      </c>
      <c r="B74" s="23" t="s">
        <v>70</v>
      </c>
      <c r="C74" s="18" t="s">
        <v>236</v>
      </c>
      <c r="D74" s="19">
        <v>96</v>
      </c>
    </row>
    <row r="75" spans="1:4" ht="15.75" outlineLevel="2" thickBot="1" x14ac:dyDescent="0.3">
      <c r="A75" s="589" t="s">
        <v>422</v>
      </c>
      <c r="B75" s="189" t="s">
        <v>14</v>
      </c>
      <c r="C75" s="190" t="s">
        <v>236</v>
      </c>
      <c r="D75" s="191">
        <v>364</v>
      </c>
    </row>
    <row r="76" spans="1:4" ht="15.75" outlineLevel="1" thickBot="1" x14ac:dyDescent="0.3">
      <c r="A76" s="579" t="s">
        <v>545</v>
      </c>
      <c r="B76" s="577"/>
      <c r="C76" s="577"/>
      <c r="D76" s="578">
        <f>SUBTOTAL(9,D68:D75)</f>
        <v>3559</v>
      </c>
    </row>
    <row r="77" spans="1:4" outlineLevel="2" x14ac:dyDescent="0.25">
      <c r="A77" s="590" t="s">
        <v>418</v>
      </c>
      <c r="B77" s="405" t="s">
        <v>60</v>
      </c>
      <c r="C77" s="354" t="s">
        <v>236</v>
      </c>
      <c r="D77" s="368">
        <v>0</v>
      </c>
    </row>
    <row r="78" spans="1:4" outlineLevel="2" x14ac:dyDescent="0.25">
      <c r="A78" s="543" t="s">
        <v>418</v>
      </c>
      <c r="B78" s="23" t="s">
        <v>61</v>
      </c>
      <c r="C78" s="18" t="s">
        <v>236</v>
      </c>
      <c r="D78" s="19">
        <v>3956</v>
      </c>
    </row>
    <row r="79" spans="1:4" outlineLevel="2" x14ac:dyDescent="0.25">
      <c r="A79" s="543" t="s">
        <v>418</v>
      </c>
      <c r="B79" s="23" t="s">
        <v>62</v>
      </c>
      <c r="C79" s="18" t="s">
        <v>236</v>
      </c>
      <c r="D79" s="19">
        <v>0</v>
      </c>
    </row>
    <row r="80" spans="1:4" outlineLevel="2" x14ac:dyDescent="0.25">
      <c r="A80" s="543" t="s">
        <v>418</v>
      </c>
      <c r="B80" s="23" t="s">
        <v>63</v>
      </c>
      <c r="C80" s="18" t="s">
        <v>236</v>
      </c>
      <c r="D80" s="19">
        <v>154</v>
      </c>
    </row>
    <row r="81" spans="1:4" outlineLevel="2" x14ac:dyDescent="0.25">
      <c r="A81" s="543" t="s">
        <v>418</v>
      </c>
      <c r="B81" s="23" t="s">
        <v>64</v>
      </c>
      <c r="C81" s="18" t="s">
        <v>236</v>
      </c>
      <c r="D81" s="19">
        <v>1214</v>
      </c>
    </row>
    <row r="82" spans="1:4" outlineLevel="2" x14ac:dyDescent="0.25">
      <c r="A82" s="543" t="s">
        <v>418</v>
      </c>
      <c r="B82" s="23" t="s">
        <v>65</v>
      </c>
      <c r="C82" s="18" t="s">
        <v>236</v>
      </c>
      <c r="D82" s="19">
        <v>135</v>
      </c>
    </row>
    <row r="83" spans="1:4" outlineLevel="2" x14ac:dyDescent="0.25">
      <c r="A83" s="543" t="s">
        <v>418</v>
      </c>
      <c r="B83" s="23" t="s">
        <v>66</v>
      </c>
      <c r="C83" s="18" t="s">
        <v>236</v>
      </c>
      <c r="D83" s="19">
        <v>754</v>
      </c>
    </row>
    <row r="84" spans="1:4" outlineLevel="2" x14ac:dyDescent="0.25">
      <c r="A84" s="543" t="s">
        <v>418</v>
      </c>
      <c r="B84" s="23" t="s">
        <v>67</v>
      </c>
      <c r="C84" s="18" t="s">
        <v>236</v>
      </c>
      <c r="D84" s="19">
        <v>983</v>
      </c>
    </row>
    <row r="85" spans="1:4" outlineLevel="2" x14ac:dyDescent="0.25">
      <c r="A85" s="543" t="s">
        <v>418</v>
      </c>
      <c r="B85" s="23" t="s">
        <v>68</v>
      </c>
      <c r="C85" s="18" t="s">
        <v>236</v>
      </c>
      <c r="D85" s="19">
        <v>83</v>
      </c>
    </row>
    <row r="86" spans="1:4" outlineLevel="2" x14ac:dyDescent="0.25">
      <c r="A86" s="543" t="s">
        <v>418</v>
      </c>
      <c r="B86" s="23" t="s">
        <v>13</v>
      </c>
      <c r="C86" s="18" t="s">
        <v>236</v>
      </c>
      <c r="D86" s="19">
        <v>0</v>
      </c>
    </row>
    <row r="87" spans="1:4" ht="15.75" outlineLevel="2" thickBot="1" x14ac:dyDescent="0.3">
      <c r="A87" s="589" t="s">
        <v>418</v>
      </c>
      <c r="B87" s="189" t="s">
        <v>69</v>
      </c>
      <c r="C87" s="190" t="s">
        <v>236</v>
      </c>
      <c r="D87" s="191">
        <v>27451</v>
      </c>
    </row>
    <row r="88" spans="1:4" ht="15.75" outlineLevel="1" thickBot="1" x14ac:dyDescent="0.3">
      <c r="A88" s="579" t="s">
        <v>546</v>
      </c>
      <c r="B88" s="577"/>
      <c r="C88" s="577"/>
      <c r="D88" s="578">
        <f>SUBTOTAL(9,D77:D87)</f>
        <v>34730</v>
      </c>
    </row>
    <row r="89" spans="1:4" outlineLevel="2" x14ac:dyDescent="0.25">
      <c r="A89" s="590" t="s">
        <v>417</v>
      </c>
      <c r="B89" s="405" t="s">
        <v>59</v>
      </c>
      <c r="C89" s="354" t="s">
        <v>236</v>
      </c>
      <c r="D89" s="368">
        <v>454</v>
      </c>
    </row>
    <row r="90" spans="1:4" outlineLevel="2" x14ac:dyDescent="0.25">
      <c r="A90" s="543" t="s">
        <v>417</v>
      </c>
      <c r="B90" s="23" t="s">
        <v>58</v>
      </c>
      <c r="C90" s="18" t="s">
        <v>236</v>
      </c>
      <c r="D90" s="19">
        <v>348</v>
      </c>
    </row>
    <row r="91" spans="1:4" outlineLevel="2" x14ac:dyDescent="0.25">
      <c r="A91" s="543" t="s">
        <v>417</v>
      </c>
      <c r="B91" s="23" t="s">
        <v>57</v>
      </c>
      <c r="C91" s="18" t="s">
        <v>236</v>
      </c>
      <c r="D91" s="19">
        <v>5881</v>
      </c>
    </row>
    <row r="92" spans="1:4" outlineLevel="2" x14ac:dyDescent="0.25">
      <c r="A92" s="543" t="s">
        <v>417</v>
      </c>
      <c r="B92" s="23" t="s">
        <v>56</v>
      </c>
      <c r="C92" s="18" t="s">
        <v>236</v>
      </c>
      <c r="D92" s="19">
        <v>556</v>
      </c>
    </row>
    <row r="93" spans="1:4" outlineLevel="2" x14ac:dyDescent="0.25">
      <c r="A93" s="543" t="s">
        <v>417</v>
      </c>
      <c r="B93" s="23" t="s">
        <v>55</v>
      </c>
      <c r="C93" s="18" t="s">
        <v>236</v>
      </c>
      <c r="D93" s="19">
        <v>0</v>
      </c>
    </row>
    <row r="94" spans="1:4" outlineLevel="2" x14ac:dyDescent="0.25">
      <c r="A94" s="543" t="s">
        <v>417</v>
      </c>
      <c r="B94" s="23" t="s">
        <v>54</v>
      </c>
      <c r="C94" s="18" t="s">
        <v>236</v>
      </c>
      <c r="D94" s="19">
        <v>9100</v>
      </c>
    </row>
    <row r="95" spans="1:4" outlineLevel="2" x14ac:dyDescent="0.25">
      <c r="A95" s="543" t="s">
        <v>417</v>
      </c>
      <c r="B95" s="23" t="s">
        <v>53</v>
      </c>
      <c r="C95" s="18" t="s">
        <v>236</v>
      </c>
      <c r="D95" s="19">
        <v>143</v>
      </c>
    </row>
    <row r="96" spans="1:4" ht="15.75" outlineLevel="2" thickBot="1" x14ac:dyDescent="0.3">
      <c r="A96" s="589" t="s">
        <v>417</v>
      </c>
      <c r="B96" s="189" t="s">
        <v>52</v>
      </c>
      <c r="C96" s="190" t="s">
        <v>236</v>
      </c>
      <c r="D96" s="191">
        <v>36</v>
      </c>
    </row>
    <row r="97" spans="1:4" ht="15.75" outlineLevel="1" thickBot="1" x14ac:dyDescent="0.3">
      <c r="A97" s="579" t="s">
        <v>547</v>
      </c>
      <c r="B97" s="577"/>
      <c r="C97" s="577"/>
      <c r="D97" s="578">
        <f>SUBTOTAL(9,D89:D96)</f>
        <v>16518</v>
      </c>
    </row>
    <row r="98" spans="1:4" outlineLevel="2" x14ac:dyDescent="0.25">
      <c r="A98" s="590" t="s">
        <v>51</v>
      </c>
      <c r="B98" s="405" t="s">
        <v>22</v>
      </c>
      <c r="C98" s="354" t="s">
        <v>236</v>
      </c>
      <c r="D98" s="368">
        <v>0</v>
      </c>
    </row>
    <row r="99" spans="1:4" ht="15.75" outlineLevel="2" thickBot="1" x14ac:dyDescent="0.3">
      <c r="A99" s="589" t="s">
        <v>51</v>
      </c>
      <c r="B99" s="189" t="s">
        <v>51</v>
      </c>
      <c r="C99" s="190" t="s">
        <v>236</v>
      </c>
      <c r="D99" s="191">
        <v>0</v>
      </c>
    </row>
    <row r="100" spans="1:4" ht="15.75" outlineLevel="1" thickBot="1" x14ac:dyDescent="0.3">
      <c r="A100" s="579" t="s">
        <v>548</v>
      </c>
      <c r="B100" s="577"/>
      <c r="C100" s="577"/>
      <c r="D100" s="578">
        <f>SUBTOTAL(9,D98:D99)</f>
        <v>0</v>
      </c>
    </row>
    <row r="101" spans="1:4" outlineLevel="2" x14ac:dyDescent="0.25">
      <c r="A101" s="590" t="s">
        <v>415</v>
      </c>
      <c r="B101" s="405" t="s">
        <v>50</v>
      </c>
      <c r="C101" s="354" t="s">
        <v>236</v>
      </c>
      <c r="D101" s="368">
        <v>0</v>
      </c>
    </row>
    <row r="102" spans="1:4" outlineLevel="2" x14ac:dyDescent="0.25">
      <c r="A102" s="543" t="s">
        <v>415</v>
      </c>
      <c r="B102" s="23" t="s">
        <v>49</v>
      </c>
      <c r="C102" s="18" t="s">
        <v>236</v>
      </c>
      <c r="D102" s="19">
        <v>1080</v>
      </c>
    </row>
    <row r="103" spans="1:4" outlineLevel="2" x14ac:dyDescent="0.25">
      <c r="A103" s="543" t="s">
        <v>415</v>
      </c>
      <c r="B103" s="23" t="s">
        <v>48</v>
      </c>
      <c r="C103" s="18" t="s">
        <v>236</v>
      </c>
      <c r="D103" s="19">
        <v>3862</v>
      </c>
    </row>
    <row r="104" spans="1:4" outlineLevel="2" x14ac:dyDescent="0.25">
      <c r="A104" s="543" t="s">
        <v>415</v>
      </c>
      <c r="B104" s="23" t="s">
        <v>47</v>
      </c>
      <c r="C104" s="18" t="s">
        <v>236</v>
      </c>
      <c r="D104" s="19">
        <v>632</v>
      </c>
    </row>
    <row r="105" spans="1:4" outlineLevel="2" x14ac:dyDescent="0.25">
      <c r="A105" s="543" t="s">
        <v>415</v>
      </c>
      <c r="B105" s="23" t="s">
        <v>12</v>
      </c>
      <c r="C105" s="18" t="s">
        <v>236</v>
      </c>
      <c r="D105" s="19">
        <v>0</v>
      </c>
    </row>
    <row r="106" spans="1:4" outlineLevel="2" x14ac:dyDescent="0.25">
      <c r="A106" s="543" t="s">
        <v>415</v>
      </c>
      <c r="B106" s="23" t="s">
        <v>46</v>
      </c>
      <c r="C106" s="18" t="s">
        <v>236</v>
      </c>
      <c r="D106" s="19">
        <v>500</v>
      </c>
    </row>
    <row r="107" spans="1:4" outlineLevel="2" x14ac:dyDescent="0.25">
      <c r="A107" s="543" t="s">
        <v>415</v>
      </c>
      <c r="B107" s="23" t="s">
        <v>45</v>
      </c>
      <c r="C107" s="18" t="s">
        <v>236</v>
      </c>
      <c r="D107" s="19">
        <v>1684</v>
      </c>
    </row>
    <row r="108" spans="1:4" outlineLevel="2" x14ac:dyDescent="0.25">
      <c r="A108" s="543" t="s">
        <v>415</v>
      </c>
      <c r="B108" s="23" t="s">
        <v>44</v>
      </c>
      <c r="C108" s="18" t="s">
        <v>236</v>
      </c>
      <c r="D108" s="19">
        <v>1425</v>
      </c>
    </row>
    <row r="109" spans="1:4" outlineLevel="2" x14ac:dyDescent="0.25">
      <c r="A109" s="543" t="s">
        <v>415</v>
      </c>
      <c r="B109" s="23" t="s">
        <v>43</v>
      </c>
      <c r="C109" s="18" t="s">
        <v>236</v>
      </c>
      <c r="D109" s="19">
        <v>196</v>
      </c>
    </row>
    <row r="110" spans="1:4" ht="15.75" outlineLevel="2" thickBot="1" x14ac:dyDescent="0.3">
      <c r="A110" s="589" t="s">
        <v>415</v>
      </c>
      <c r="B110" s="189" t="s">
        <v>42</v>
      </c>
      <c r="C110" s="190" t="s">
        <v>236</v>
      </c>
      <c r="D110" s="191">
        <v>106</v>
      </c>
    </row>
    <row r="111" spans="1:4" ht="15.75" outlineLevel="1" thickBot="1" x14ac:dyDescent="0.3">
      <c r="A111" s="579" t="s">
        <v>549</v>
      </c>
      <c r="B111" s="577"/>
      <c r="C111" s="577"/>
      <c r="D111" s="578">
        <f>SUBTOTAL(9,D101:D110)</f>
        <v>9485</v>
      </c>
    </row>
    <row r="112" spans="1:4" outlineLevel="2" x14ac:dyDescent="0.25">
      <c r="A112" s="590" t="s">
        <v>414</v>
      </c>
      <c r="B112" s="405" t="s">
        <v>41</v>
      </c>
      <c r="C112" s="354" t="s">
        <v>236</v>
      </c>
      <c r="D112" s="368">
        <v>348</v>
      </c>
    </row>
    <row r="113" spans="1:4" outlineLevel="2" x14ac:dyDescent="0.25">
      <c r="A113" s="543" t="s">
        <v>414</v>
      </c>
      <c r="B113" s="23" t="s">
        <v>40</v>
      </c>
      <c r="C113" s="18" t="s">
        <v>236</v>
      </c>
      <c r="D113" s="19">
        <v>1672</v>
      </c>
    </row>
    <row r="114" spans="1:4" outlineLevel="2" x14ac:dyDescent="0.25">
      <c r="A114" s="543" t="s">
        <v>414</v>
      </c>
      <c r="B114" s="23" t="s">
        <v>39</v>
      </c>
      <c r="C114" s="18" t="s">
        <v>236</v>
      </c>
      <c r="D114" s="19">
        <v>94</v>
      </c>
    </row>
    <row r="115" spans="1:4" outlineLevel="2" x14ac:dyDescent="0.25">
      <c r="A115" s="543" t="s">
        <v>414</v>
      </c>
      <c r="B115" s="23" t="s">
        <v>38</v>
      </c>
      <c r="C115" s="18" t="s">
        <v>236</v>
      </c>
      <c r="D115" s="19">
        <v>83</v>
      </c>
    </row>
    <row r="116" spans="1:4" outlineLevel="2" x14ac:dyDescent="0.25">
      <c r="A116" s="543" t="s">
        <v>414</v>
      </c>
      <c r="B116" s="23" t="s">
        <v>37</v>
      </c>
      <c r="C116" s="18" t="s">
        <v>236</v>
      </c>
      <c r="D116" s="19">
        <v>1292</v>
      </c>
    </row>
    <row r="117" spans="1:4" outlineLevel="2" x14ac:dyDescent="0.25">
      <c r="A117" s="543" t="s">
        <v>414</v>
      </c>
      <c r="B117" s="23" t="s">
        <v>36</v>
      </c>
      <c r="C117" s="18" t="s">
        <v>236</v>
      </c>
      <c r="D117" s="19">
        <v>700</v>
      </c>
    </row>
    <row r="118" spans="1:4" outlineLevel="2" x14ac:dyDescent="0.25">
      <c r="A118" s="543" t="s">
        <v>414</v>
      </c>
      <c r="B118" s="23" t="s">
        <v>35</v>
      </c>
      <c r="C118" s="18" t="s">
        <v>236</v>
      </c>
      <c r="D118" s="19">
        <v>466</v>
      </c>
    </row>
    <row r="119" spans="1:4" outlineLevel="2" x14ac:dyDescent="0.25">
      <c r="A119" s="543" t="s">
        <v>414</v>
      </c>
      <c r="B119" s="23" t="s">
        <v>34</v>
      </c>
      <c r="C119" s="18" t="s">
        <v>236</v>
      </c>
      <c r="D119" s="19">
        <v>85</v>
      </c>
    </row>
    <row r="120" spans="1:4" outlineLevel="2" x14ac:dyDescent="0.25">
      <c r="A120" s="543" t="s">
        <v>414</v>
      </c>
      <c r="B120" s="23" t="s">
        <v>33</v>
      </c>
      <c r="C120" s="18" t="s">
        <v>236</v>
      </c>
      <c r="D120" s="19">
        <v>150</v>
      </c>
    </row>
    <row r="121" spans="1:4" ht="15.75" outlineLevel="2" thickBot="1" x14ac:dyDescent="0.3">
      <c r="A121" s="589" t="s">
        <v>414</v>
      </c>
      <c r="B121" s="189" t="s">
        <v>32</v>
      </c>
      <c r="C121" s="190" t="s">
        <v>236</v>
      </c>
      <c r="D121" s="191">
        <v>589</v>
      </c>
    </row>
    <row r="122" spans="1:4" ht="15.75" outlineLevel="1" thickBot="1" x14ac:dyDescent="0.3">
      <c r="A122" s="579" t="s">
        <v>550</v>
      </c>
      <c r="B122" s="577"/>
      <c r="C122" s="577"/>
      <c r="D122" s="578">
        <f>SUBTOTAL(9,D112:D121)</f>
        <v>5479</v>
      </c>
    </row>
    <row r="123" spans="1:4" outlineLevel="2" x14ac:dyDescent="0.25">
      <c r="A123" s="590" t="s">
        <v>23</v>
      </c>
      <c r="B123" s="405" t="s">
        <v>31</v>
      </c>
      <c r="C123" s="354" t="s">
        <v>236</v>
      </c>
      <c r="D123" s="368">
        <v>155</v>
      </c>
    </row>
    <row r="124" spans="1:4" outlineLevel="2" x14ac:dyDescent="0.25">
      <c r="A124" s="543" t="s">
        <v>23</v>
      </c>
      <c r="B124" s="23" t="s">
        <v>30</v>
      </c>
      <c r="C124" s="18" t="s">
        <v>236</v>
      </c>
      <c r="D124" s="19">
        <v>99</v>
      </c>
    </row>
    <row r="125" spans="1:4" outlineLevel="2" x14ac:dyDescent="0.25">
      <c r="A125" s="543" t="s">
        <v>23</v>
      </c>
      <c r="B125" s="23" t="s">
        <v>29</v>
      </c>
      <c r="C125" s="18" t="s">
        <v>236</v>
      </c>
      <c r="D125" s="19">
        <v>264</v>
      </c>
    </row>
    <row r="126" spans="1:4" outlineLevel="2" x14ac:dyDescent="0.25">
      <c r="A126" s="543" t="s">
        <v>23</v>
      </c>
      <c r="B126" s="23" t="s">
        <v>28</v>
      </c>
      <c r="C126" s="18" t="s">
        <v>236</v>
      </c>
      <c r="D126" s="19">
        <v>2160</v>
      </c>
    </row>
    <row r="127" spans="1:4" outlineLevel="2" x14ac:dyDescent="0.25">
      <c r="A127" s="543" t="s">
        <v>23</v>
      </c>
      <c r="B127" s="23" t="s">
        <v>27</v>
      </c>
      <c r="C127" s="18" t="s">
        <v>236</v>
      </c>
      <c r="D127" s="19">
        <v>134</v>
      </c>
    </row>
    <row r="128" spans="1:4" outlineLevel="2" x14ac:dyDescent="0.25">
      <c r="A128" s="543" t="s">
        <v>23</v>
      </c>
      <c r="B128" s="23" t="s">
        <v>26</v>
      </c>
      <c r="C128" s="18" t="s">
        <v>236</v>
      </c>
      <c r="D128" s="19">
        <v>2153</v>
      </c>
    </row>
    <row r="129" spans="1:4" outlineLevel="2" x14ac:dyDescent="0.25">
      <c r="A129" s="543" t="s">
        <v>23</v>
      </c>
      <c r="B129" s="23" t="s">
        <v>1</v>
      </c>
      <c r="C129" s="18" t="s">
        <v>236</v>
      </c>
      <c r="D129" s="19">
        <v>0</v>
      </c>
    </row>
    <row r="130" spans="1:4" outlineLevel="2" x14ac:dyDescent="0.25">
      <c r="A130" s="543" t="s">
        <v>23</v>
      </c>
      <c r="B130" s="23" t="s">
        <v>25</v>
      </c>
      <c r="C130" s="18" t="s">
        <v>236</v>
      </c>
      <c r="D130" s="19">
        <v>9</v>
      </c>
    </row>
    <row r="131" spans="1:4" outlineLevel="2" x14ac:dyDescent="0.25">
      <c r="A131" s="543" t="s">
        <v>23</v>
      </c>
      <c r="B131" s="23" t="s">
        <v>24</v>
      </c>
      <c r="C131" s="18" t="s">
        <v>236</v>
      </c>
      <c r="D131" s="19">
        <v>24</v>
      </c>
    </row>
    <row r="132" spans="1:4" ht="15.75" outlineLevel="2" thickBot="1" x14ac:dyDescent="0.3">
      <c r="A132" s="589" t="s">
        <v>23</v>
      </c>
      <c r="B132" s="189" t="s">
        <v>23</v>
      </c>
      <c r="C132" s="190" t="s">
        <v>236</v>
      </c>
      <c r="D132" s="191">
        <v>2790</v>
      </c>
    </row>
    <row r="133" spans="1:4" ht="15.75" outlineLevel="1" thickBot="1" x14ac:dyDescent="0.3">
      <c r="A133" s="588" t="s">
        <v>551</v>
      </c>
      <c r="B133" s="580"/>
      <c r="C133" s="580"/>
      <c r="D133" s="581">
        <f>SUBTOTAL(9,D123:D132)</f>
        <v>7788</v>
      </c>
    </row>
    <row r="134" spans="1:4" ht="15.75" thickBot="1" x14ac:dyDescent="0.3">
      <c r="A134" s="579" t="s">
        <v>552</v>
      </c>
      <c r="B134" s="577"/>
      <c r="C134" s="577"/>
      <c r="D134" s="578">
        <f>SUBTOTAL(9,D3:D132)</f>
        <v>117632</v>
      </c>
    </row>
  </sheetData>
  <autoFilter ref="A2:D133" xr:uid="{00000000-0009-0000-0000-000006000000}"/>
  <mergeCells count="1">
    <mergeCell ref="B1:D1"/>
  </mergeCells>
  <hyperlinks>
    <hyperlink ref="A1" location="PRESENTACIÓN!A1" display="PRESENTACIÓN!A1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50"/>
  <sheetViews>
    <sheetView workbookViewId="0"/>
  </sheetViews>
  <sheetFormatPr baseColWidth="10" defaultRowHeight="15" outlineLevelRow="2" x14ac:dyDescent="0.25"/>
  <cols>
    <col min="1" max="2" width="21.7109375" customWidth="1"/>
    <col min="3" max="3" width="17.85546875" customWidth="1"/>
  </cols>
  <sheetData>
    <row r="1" spans="1:17" ht="61.5" customHeight="1" thickBot="1" x14ac:dyDescent="0.3">
      <c r="A1" s="99" t="s">
        <v>490</v>
      </c>
      <c r="D1" s="1093" t="s">
        <v>686</v>
      </c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6"/>
    </row>
    <row r="2" spans="1:17" s="108" customFormat="1" ht="40.5" x14ac:dyDescent="0.25">
      <c r="A2" s="541" t="s">
        <v>410</v>
      </c>
      <c r="B2" s="540" t="s">
        <v>2</v>
      </c>
      <c r="C2" s="106" t="s">
        <v>237</v>
      </c>
      <c r="D2" s="107" t="s">
        <v>670</v>
      </c>
      <c r="E2" s="107" t="s">
        <v>671</v>
      </c>
      <c r="F2" s="107" t="s">
        <v>672</v>
      </c>
      <c r="G2" s="107" t="s">
        <v>673</v>
      </c>
      <c r="H2" s="107" t="s">
        <v>674</v>
      </c>
      <c r="I2" s="107" t="s">
        <v>675</v>
      </c>
      <c r="J2" s="107" t="s">
        <v>676</v>
      </c>
      <c r="K2" s="107" t="s">
        <v>677</v>
      </c>
      <c r="L2" s="107" t="s">
        <v>678</v>
      </c>
      <c r="M2" s="107" t="s">
        <v>679</v>
      </c>
      <c r="N2" s="107" t="s">
        <v>680</v>
      </c>
      <c r="O2" s="107" t="s">
        <v>681</v>
      </c>
      <c r="P2" s="615" t="s">
        <v>682</v>
      </c>
      <c r="Q2" s="623" t="s">
        <v>740</v>
      </c>
    </row>
    <row r="3" spans="1:17" outlineLevel="2" x14ac:dyDescent="0.25">
      <c r="A3" s="645" t="s">
        <v>421</v>
      </c>
      <c r="B3" s="369" t="s">
        <v>126</v>
      </c>
      <c r="C3" s="369" t="s">
        <v>235</v>
      </c>
      <c r="D3" s="369">
        <v>427</v>
      </c>
      <c r="E3" s="369">
        <v>418</v>
      </c>
      <c r="F3" s="369">
        <v>476</v>
      </c>
      <c r="G3" s="369">
        <v>336</v>
      </c>
      <c r="H3" s="369">
        <v>487</v>
      </c>
      <c r="I3" s="369">
        <v>504</v>
      </c>
      <c r="J3" s="369">
        <v>404</v>
      </c>
      <c r="K3" s="369">
        <v>321</v>
      </c>
      <c r="L3" s="369">
        <v>401</v>
      </c>
      <c r="M3" s="369">
        <v>427</v>
      </c>
      <c r="N3" s="369">
        <v>498</v>
      </c>
      <c r="O3" s="369">
        <v>505</v>
      </c>
      <c r="P3" s="369">
        <v>5204</v>
      </c>
      <c r="Q3" s="646">
        <f>AVERAGE(D3:P3)</f>
        <v>800.61538461538464</v>
      </c>
    </row>
    <row r="4" spans="1:17" outlineLevel="2" x14ac:dyDescent="0.25">
      <c r="A4" s="645" t="s">
        <v>421</v>
      </c>
      <c r="B4" s="369" t="s">
        <v>126</v>
      </c>
      <c r="C4" s="369" t="s">
        <v>236</v>
      </c>
      <c r="D4" s="369">
        <v>438</v>
      </c>
      <c r="E4" s="369">
        <v>447</v>
      </c>
      <c r="F4" s="369">
        <v>515</v>
      </c>
      <c r="G4" s="369">
        <v>476</v>
      </c>
      <c r="H4" s="369">
        <v>630</v>
      </c>
      <c r="I4" s="369">
        <v>526</v>
      </c>
      <c r="J4" s="369">
        <v>512</v>
      </c>
      <c r="K4" s="369">
        <v>608</v>
      </c>
      <c r="L4" s="369">
        <v>694</v>
      </c>
      <c r="M4" s="369">
        <v>568</v>
      </c>
      <c r="N4" s="369">
        <v>508</v>
      </c>
      <c r="O4" s="369">
        <v>690</v>
      </c>
      <c r="P4" s="369">
        <v>6612</v>
      </c>
      <c r="Q4" s="646">
        <f t="shared" ref="Q4:Q71" si="0">AVERAGE(D4:P4)</f>
        <v>1017.2307692307693</v>
      </c>
    </row>
    <row r="5" spans="1:17" outlineLevel="2" x14ac:dyDescent="0.25">
      <c r="A5" s="645" t="s">
        <v>421</v>
      </c>
      <c r="B5" s="369" t="s">
        <v>21</v>
      </c>
      <c r="C5" s="369" t="s">
        <v>235</v>
      </c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646">
        <v>0</v>
      </c>
    </row>
    <row r="6" spans="1:17" outlineLevel="2" x14ac:dyDescent="0.25">
      <c r="A6" s="645" t="s">
        <v>421</v>
      </c>
      <c r="B6" s="369" t="s">
        <v>21</v>
      </c>
      <c r="C6" s="369" t="s">
        <v>236</v>
      </c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646">
        <v>0</v>
      </c>
    </row>
    <row r="7" spans="1:17" outlineLevel="2" x14ac:dyDescent="0.25">
      <c r="A7" s="645" t="s">
        <v>421</v>
      </c>
      <c r="B7" s="369" t="s">
        <v>125</v>
      </c>
      <c r="C7" s="369" t="s">
        <v>235</v>
      </c>
      <c r="D7" s="369">
        <v>55</v>
      </c>
      <c r="E7" s="369">
        <v>55</v>
      </c>
      <c r="F7" s="369">
        <v>120</v>
      </c>
      <c r="G7" s="369">
        <v>60</v>
      </c>
      <c r="H7" s="369">
        <v>50</v>
      </c>
      <c r="I7" s="369">
        <v>600</v>
      </c>
      <c r="J7" s="369">
        <v>50</v>
      </c>
      <c r="K7" s="369">
        <v>90</v>
      </c>
      <c r="L7" s="369">
        <v>50</v>
      </c>
      <c r="M7" s="369">
        <v>100</v>
      </c>
      <c r="N7" s="369">
        <v>60</v>
      </c>
      <c r="O7" s="369">
        <v>600</v>
      </c>
      <c r="P7" s="369">
        <v>1890</v>
      </c>
      <c r="Q7" s="646">
        <f t="shared" si="0"/>
        <v>290.76923076923077</v>
      </c>
    </row>
    <row r="8" spans="1:17" outlineLevel="2" x14ac:dyDescent="0.25">
      <c r="A8" s="645" t="s">
        <v>421</v>
      </c>
      <c r="B8" s="369" t="s">
        <v>125</v>
      </c>
      <c r="C8" s="369" t="s">
        <v>236</v>
      </c>
      <c r="D8" s="369">
        <v>20</v>
      </c>
      <c r="E8" s="369">
        <v>20</v>
      </c>
      <c r="F8" s="369">
        <v>60</v>
      </c>
      <c r="G8" s="369">
        <v>15</v>
      </c>
      <c r="H8" s="369">
        <v>20</v>
      </c>
      <c r="I8" s="369">
        <v>200</v>
      </c>
      <c r="J8" s="369">
        <v>15</v>
      </c>
      <c r="K8" s="369">
        <v>40</v>
      </c>
      <c r="L8" s="369">
        <v>15</v>
      </c>
      <c r="M8" s="369">
        <v>36</v>
      </c>
      <c r="N8" s="369">
        <v>20</v>
      </c>
      <c r="O8" s="369">
        <v>200</v>
      </c>
      <c r="P8" s="369">
        <v>661</v>
      </c>
      <c r="Q8" s="646">
        <f t="shared" si="0"/>
        <v>101.69230769230769</v>
      </c>
    </row>
    <row r="9" spans="1:17" outlineLevel="2" x14ac:dyDescent="0.25">
      <c r="A9" s="645" t="s">
        <v>421</v>
      </c>
      <c r="B9" s="369" t="s">
        <v>124</v>
      </c>
      <c r="C9" s="369" t="s">
        <v>235</v>
      </c>
      <c r="D9" s="369">
        <v>80</v>
      </c>
      <c r="E9" s="369">
        <v>82</v>
      </c>
      <c r="F9" s="369">
        <v>85</v>
      </c>
      <c r="G9" s="369">
        <v>78</v>
      </c>
      <c r="H9" s="369">
        <v>85</v>
      </c>
      <c r="I9" s="369">
        <v>86</v>
      </c>
      <c r="J9" s="369">
        <v>84</v>
      </c>
      <c r="K9" s="369">
        <v>84</v>
      </c>
      <c r="L9" s="369">
        <v>86</v>
      </c>
      <c r="M9" s="369">
        <v>85</v>
      </c>
      <c r="N9" s="369">
        <v>86</v>
      </c>
      <c r="O9" s="369">
        <v>95</v>
      </c>
      <c r="P9" s="369">
        <v>1016</v>
      </c>
      <c r="Q9" s="646">
        <f t="shared" si="0"/>
        <v>156.30769230769232</v>
      </c>
    </row>
    <row r="10" spans="1:17" outlineLevel="2" x14ac:dyDescent="0.25">
      <c r="A10" s="645" t="s">
        <v>421</v>
      </c>
      <c r="B10" s="369" t="s">
        <v>124</v>
      </c>
      <c r="C10" s="369" t="s">
        <v>236</v>
      </c>
      <c r="D10" s="369">
        <v>40</v>
      </c>
      <c r="E10" s="369">
        <v>38</v>
      </c>
      <c r="F10" s="369">
        <v>42</v>
      </c>
      <c r="G10" s="369">
        <v>35</v>
      </c>
      <c r="H10" s="369">
        <v>41</v>
      </c>
      <c r="I10" s="369">
        <v>40</v>
      </c>
      <c r="J10" s="369">
        <v>42</v>
      </c>
      <c r="K10" s="369">
        <v>40</v>
      </c>
      <c r="L10" s="369">
        <v>40</v>
      </c>
      <c r="M10" s="369">
        <v>40</v>
      </c>
      <c r="N10" s="369">
        <v>40</v>
      </c>
      <c r="O10" s="369">
        <v>45</v>
      </c>
      <c r="P10" s="369">
        <v>483</v>
      </c>
      <c r="Q10" s="646">
        <f t="shared" si="0"/>
        <v>74.307692307692307</v>
      </c>
    </row>
    <row r="11" spans="1:17" outlineLevel="2" x14ac:dyDescent="0.25">
      <c r="A11" s="645" t="s">
        <v>421</v>
      </c>
      <c r="B11" s="369" t="s">
        <v>123</v>
      </c>
      <c r="C11" s="369" t="s">
        <v>235</v>
      </c>
      <c r="D11" s="369">
        <v>62</v>
      </c>
      <c r="E11" s="369">
        <v>59</v>
      </c>
      <c r="F11" s="369">
        <v>56</v>
      </c>
      <c r="G11" s="369">
        <v>57</v>
      </c>
      <c r="H11" s="369">
        <v>58</v>
      </c>
      <c r="I11" s="369">
        <v>59</v>
      </c>
      <c r="J11" s="369">
        <v>60</v>
      </c>
      <c r="K11" s="369">
        <v>56</v>
      </c>
      <c r="L11" s="369">
        <v>57</v>
      </c>
      <c r="M11" s="369">
        <v>58</v>
      </c>
      <c r="N11" s="369">
        <v>56</v>
      </c>
      <c r="O11" s="369">
        <v>64</v>
      </c>
      <c r="P11" s="369">
        <v>702</v>
      </c>
      <c r="Q11" s="646">
        <f t="shared" si="0"/>
        <v>108</v>
      </c>
    </row>
    <row r="12" spans="1:17" outlineLevel="2" x14ac:dyDescent="0.25">
      <c r="A12" s="645" t="s">
        <v>421</v>
      </c>
      <c r="B12" s="369" t="s">
        <v>123</v>
      </c>
      <c r="C12" s="369" t="s">
        <v>236</v>
      </c>
      <c r="D12" s="369">
        <v>48</v>
      </c>
      <c r="E12" s="369">
        <v>46</v>
      </c>
      <c r="F12" s="369">
        <v>47</v>
      </c>
      <c r="G12" s="369">
        <v>45</v>
      </c>
      <c r="H12" s="369">
        <v>44</v>
      </c>
      <c r="I12" s="369">
        <v>48</v>
      </c>
      <c r="J12" s="369">
        <v>49</v>
      </c>
      <c r="K12" s="369">
        <v>46</v>
      </c>
      <c r="L12" s="369">
        <v>44</v>
      </c>
      <c r="M12" s="369">
        <v>47</v>
      </c>
      <c r="N12" s="369">
        <v>50</v>
      </c>
      <c r="O12" s="369">
        <v>53</v>
      </c>
      <c r="P12" s="369">
        <v>567</v>
      </c>
      <c r="Q12" s="646">
        <f t="shared" si="0"/>
        <v>87.230769230769226</v>
      </c>
    </row>
    <row r="13" spans="1:17" outlineLevel="2" x14ac:dyDescent="0.25">
      <c r="A13" s="645" t="s">
        <v>421</v>
      </c>
      <c r="B13" s="369" t="s">
        <v>122</v>
      </c>
      <c r="C13" s="369" t="s">
        <v>235</v>
      </c>
      <c r="D13" s="369">
        <v>10</v>
      </c>
      <c r="E13" s="369">
        <v>11</v>
      </c>
      <c r="F13" s="369">
        <v>9</v>
      </c>
      <c r="G13" s="369">
        <v>8</v>
      </c>
      <c r="H13" s="369">
        <v>10</v>
      </c>
      <c r="I13" s="369">
        <v>9</v>
      </c>
      <c r="J13" s="369">
        <v>10</v>
      </c>
      <c r="K13" s="369">
        <v>9</v>
      </c>
      <c r="L13" s="369">
        <v>10</v>
      </c>
      <c r="M13" s="369">
        <v>10</v>
      </c>
      <c r="N13" s="369"/>
      <c r="O13" s="369"/>
      <c r="P13" s="369">
        <v>96</v>
      </c>
      <c r="Q13" s="646">
        <f t="shared" si="0"/>
        <v>17.454545454545453</v>
      </c>
    </row>
    <row r="14" spans="1:17" outlineLevel="2" x14ac:dyDescent="0.25">
      <c r="A14" s="645" t="s">
        <v>421</v>
      </c>
      <c r="B14" s="369" t="s">
        <v>122</v>
      </c>
      <c r="C14" s="369" t="s">
        <v>236</v>
      </c>
      <c r="D14" s="369">
        <v>5</v>
      </c>
      <c r="E14" s="369">
        <v>6</v>
      </c>
      <c r="F14" s="369">
        <v>7</v>
      </c>
      <c r="G14" s="369">
        <v>8</v>
      </c>
      <c r="H14" s="369">
        <v>6</v>
      </c>
      <c r="I14" s="369">
        <v>6</v>
      </c>
      <c r="J14" s="369">
        <v>7</v>
      </c>
      <c r="K14" s="369">
        <v>8</v>
      </c>
      <c r="L14" s="369">
        <v>5</v>
      </c>
      <c r="M14" s="369">
        <v>6</v>
      </c>
      <c r="N14" s="369"/>
      <c r="O14" s="369"/>
      <c r="P14" s="369">
        <v>64</v>
      </c>
      <c r="Q14" s="646">
        <f t="shared" si="0"/>
        <v>11.636363636363637</v>
      </c>
    </row>
    <row r="15" spans="1:17" outlineLevel="2" x14ac:dyDescent="0.25">
      <c r="A15" s="645" t="s">
        <v>421</v>
      </c>
      <c r="B15" s="369" t="s">
        <v>121</v>
      </c>
      <c r="C15" s="369" t="s">
        <v>235</v>
      </c>
      <c r="D15" s="369">
        <v>212</v>
      </c>
      <c r="E15" s="369">
        <v>72</v>
      </c>
      <c r="F15" s="369">
        <v>240</v>
      </c>
      <c r="G15" s="369">
        <v>292</v>
      </c>
      <c r="H15" s="369">
        <v>267</v>
      </c>
      <c r="I15" s="369">
        <v>138</v>
      </c>
      <c r="J15" s="369">
        <v>120</v>
      </c>
      <c r="K15" s="369">
        <v>406</v>
      </c>
      <c r="L15" s="369">
        <v>426</v>
      </c>
      <c r="M15" s="369">
        <v>562</v>
      </c>
      <c r="N15" s="369">
        <v>555</v>
      </c>
      <c r="O15" s="369"/>
      <c r="P15" s="369">
        <v>3290</v>
      </c>
      <c r="Q15" s="646">
        <f t="shared" si="0"/>
        <v>548.33333333333337</v>
      </c>
    </row>
    <row r="16" spans="1:17" ht="15.75" outlineLevel="2" thickBot="1" x14ac:dyDescent="0.3">
      <c r="A16" s="647" t="s">
        <v>421</v>
      </c>
      <c r="B16" s="591" t="s">
        <v>121</v>
      </c>
      <c r="C16" s="591" t="s">
        <v>236</v>
      </c>
      <c r="D16" s="591">
        <v>415</v>
      </c>
      <c r="E16" s="591">
        <v>583</v>
      </c>
      <c r="F16" s="591">
        <v>390</v>
      </c>
      <c r="G16" s="591">
        <v>390</v>
      </c>
      <c r="H16" s="591">
        <v>524</v>
      </c>
      <c r="I16" s="591">
        <v>465</v>
      </c>
      <c r="J16" s="591">
        <v>525</v>
      </c>
      <c r="K16" s="591">
        <v>673</v>
      </c>
      <c r="L16" s="591">
        <v>778</v>
      </c>
      <c r="M16" s="591">
        <v>731</v>
      </c>
      <c r="N16" s="591">
        <v>709</v>
      </c>
      <c r="O16" s="591"/>
      <c r="P16" s="591">
        <v>6183</v>
      </c>
      <c r="Q16" s="648">
        <f t="shared" si="0"/>
        <v>1030.5</v>
      </c>
    </row>
    <row r="17" spans="1:17" ht="15.75" outlineLevel="1" thickBot="1" x14ac:dyDescent="0.3">
      <c r="A17" s="631" t="s">
        <v>652</v>
      </c>
      <c r="B17" s="632"/>
      <c r="C17" s="632"/>
      <c r="D17" s="632">
        <f t="shared" ref="D17:Q17" si="1">SUBTOTAL(1,D3:D16)</f>
        <v>151</v>
      </c>
      <c r="E17" s="632">
        <f t="shared" si="1"/>
        <v>153.08333333333334</v>
      </c>
      <c r="F17" s="632">
        <f t="shared" si="1"/>
        <v>170.58333333333334</v>
      </c>
      <c r="G17" s="632">
        <f t="shared" si="1"/>
        <v>150</v>
      </c>
      <c r="H17" s="632">
        <f t="shared" si="1"/>
        <v>185.16666666666666</v>
      </c>
      <c r="I17" s="632">
        <f t="shared" si="1"/>
        <v>223.41666666666666</v>
      </c>
      <c r="J17" s="632">
        <f t="shared" si="1"/>
        <v>156.5</v>
      </c>
      <c r="K17" s="632">
        <f t="shared" si="1"/>
        <v>198.41666666666666</v>
      </c>
      <c r="L17" s="632">
        <f t="shared" si="1"/>
        <v>217.16666666666666</v>
      </c>
      <c r="M17" s="632">
        <f t="shared" si="1"/>
        <v>222.5</v>
      </c>
      <c r="N17" s="632">
        <f t="shared" si="1"/>
        <v>258.2</v>
      </c>
      <c r="O17" s="632">
        <f t="shared" si="1"/>
        <v>281.5</v>
      </c>
      <c r="P17" s="632">
        <f t="shared" si="1"/>
        <v>2230.6666666666665</v>
      </c>
      <c r="Q17" s="651">
        <f t="shared" si="1"/>
        <v>303.14843489843491</v>
      </c>
    </row>
    <row r="18" spans="1:17" outlineLevel="2" x14ac:dyDescent="0.25">
      <c r="A18" s="649" t="s">
        <v>412</v>
      </c>
      <c r="B18" s="629" t="s">
        <v>120</v>
      </c>
      <c r="C18" s="629" t="s">
        <v>235</v>
      </c>
      <c r="D18" s="629"/>
      <c r="E18" s="629"/>
      <c r="F18" s="629"/>
      <c r="G18" s="629"/>
      <c r="H18" s="629"/>
      <c r="I18" s="629"/>
      <c r="J18" s="629"/>
      <c r="K18" s="629"/>
      <c r="L18" s="629"/>
      <c r="M18" s="629"/>
      <c r="N18" s="629"/>
      <c r="O18" s="629"/>
      <c r="P18" s="629"/>
      <c r="Q18" s="650">
        <v>0</v>
      </c>
    </row>
    <row r="19" spans="1:17" outlineLevel="2" x14ac:dyDescent="0.25">
      <c r="A19" s="645" t="s">
        <v>412</v>
      </c>
      <c r="B19" s="369" t="s">
        <v>120</v>
      </c>
      <c r="C19" s="369" t="s">
        <v>236</v>
      </c>
      <c r="D19" s="369"/>
      <c r="E19" s="369"/>
      <c r="F19" s="369"/>
      <c r="G19" s="369"/>
      <c r="H19" s="369"/>
      <c r="I19" s="369"/>
      <c r="J19" s="369"/>
      <c r="K19" s="369"/>
      <c r="L19" s="369"/>
      <c r="M19" s="369"/>
      <c r="N19" s="369"/>
      <c r="O19" s="369"/>
      <c r="P19" s="369"/>
      <c r="Q19" s="646">
        <v>0</v>
      </c>
    </row>
    <row r="20" spans="1:17" outlineLevel="2" x14ac:dyDescent="0.25">
      <c r="A20" s="645" t="s">
        <v>412</v>
      </c>
      <c r="B20" s="369" t="s">
        <v>119</v>
      </c>
      <c r="C20" s="369" t="s">
        <v>235</v>
      </c>
      <c r="D20" s="369">
        <v>475</v>
      </c>
      <c r="E20" s="369">
        <v>465</v>
      </c>
      <c r="F20" s="369">
        <v>495</v>
      </c>
      <c r="G20" s="369">
        <v>455</v>
      </c>
      <c r="H20" s="369">
        <v>472</v>
      </c>
      <c r="I20" s="369">
        <v>467</v>
      </c>
      <c r="J20" s="369">
        <v>479</v>
      </c>
      <c r="K20" s="369">
        <v>497</v>
      </c>
      <c r="L20" s="369">
        <v>467</v>
      </c>
      <c r="M20" s="369">
        <v>481</v>
      </c>
      <c r="N20" s="369">
        <v>442</v>
      </c>
      <c r="O20" s="369">
        <v>493</v>
      </c>
      <c r="P20" s="369">
        <v>5688</v>
      </c>
      <c r="Q20" s="646">
        <f t="shared" si="0"/>
        <v>875.07692307692309</v>
      </c>
    </row>
    <row r="21" spans="1:17" outlineLevel="2" x14ac:dyDescent="0.25">
      <c r="A21" s="645" t="s">
        <v>412</v>
      </c>
      <c r="B21" s="369" t="s">
        <v>119</v>
      </c>
      <c r="C21" s="369" t="s">
        <v>236</v>
      </c>
      <c r="D21" s="369">
        <v>135</v>
      </c>
      <c r="E21" s="369">
        <v>157</v>
      </c>
      <c r="F21" s="369">
        <v>163</v>
      </c>
      <c r="G21" s="369">
        <v>133</v>
      </c>
      <c r="H21" s="369">
        <v>122</v>
      </c>
      <c r="I21" s="369">
        <v>150</v>
      </c>
      <c r="J21" s="369">
        <v>84</v>
      </c>
      <c r="K21" s="369">
        <v>158</v>
      </c>
      <c r="L21" s="369">
        <v>150</v>
      </c>
      <c r="M21" s="369">
        <v>139</v>
      </c>
      <c r="N21" s="369">
        <v>162</v>
      </c>
      <c r="O21" s="369">
        <v>172</v>
      </c>
      <c r="P21" s="369">
        <v>1725</v>
      </c>
      <c r="Q21" s="646">
        <f t="shared" si="0"/>
        <v>265.38461538461536</v>
      </c>
    </row>
    <row r="22" spans="1:17" outlineLevel="2" x14ac:dyDescent="0.25">
      <c r="A22" s="645" t="s">
        <v>412</v>
      </c>
      <c r="B22" s="369" t="s">
        <v>118</v>
      </c>
      <c r="C22" s="369" t="s">
        <v>235</v>
      </c>
      <c r="D22" s="369">
        <v>10</v>
      </c>
      <c r="E22" s="369">
        <v>10</v>
      </c>
      <c r="F22" s="369">
        <v>9</v>
      </c>
      <c r="G22" s="369">
        <v>7</v>
      </c>
      <c r="H22" s="369">
        <v>7</v>
      </c>
      <c r="I22" s="369">
        <v>10</v>
      </c>
      <c r="J22" s="369">
        <v>9</v>
      </c>
      <c r="K22" s="369">
        <v>10</v>
      </c>
      <c r="L22" s="369">
        <v>7</v>
      </c>
      <c r="M22" s="369">
        <v>8</v>
      </c>
      <c r="N22" s="369">
        <v>9</v>
      </c>
      <c r="O22" s="369">
        <v>10</v>
      </c>
      <c r="P22" s="369">
        <v>106</v>
      </c>
      <c r="Q22" s="646">
        <f t="shared" si="0"/>
        <v>16.307692307692307</v>
      </c>
    </row>
    <row r="23" spans="1:17" outlineLevel="2" x14ac:dyDescent="0.25">
      <c r="A23" s="645" t="s">
        <v>412</v>
      </c>
      <c r="B23" s="369" t="s">
        <v>118</v>
      </c>
      <c r="C23" s="369" t="s">
        <v>236</v>
      </c>
      <c r="D23" s="369">
        <v>4</v>
      </c>
      <c r="E23" s="369">
        <v>6</v>
      </c>
      <c r="F23" s="369">
        <v>6</v>
      </c>
      <c r="G23" s="369">
        <v>5</v>
      </c>
      <c r="H23" s="369">
        <v>7</v>
      </c>
      <c r="I23" s="369">
        <v>4</v>
      </c>
      <c r="J23" s="369">
        <v>7</v>
      </c>
      <c r="K23" s="369">
        <v>9</v>
      </c>
      <c r="L23" s="369">
        <v>6</v>
      </c>
      <c r="M23" s="369">
        <v>7</v>
      </c>
      <c r="N23" s="369">
        <v>6</v>
      </c>
      <c r="O23" s="369">
        <v>8</v>
      </c>
      <c r="P23" s="369">
        <v>75</v>
      </c>
      <c r="Q23" s="646">
        <f t="shared" si="0"/>
        <v>11.538461538461538</v>
      </c>
    </row>
    <row r="24" spans="1:17" outlineLevel="2" x14ac:dyDescent="0.25">
      <c r="A24" s="645" t="s">
        <v>412</v>
      </c>
      <c r="B24" s="369" t="s">
        <v>117</v>
      </c>
      <c r="C24" s="369" t="s">
        <v>235</v>
      </c>
      <c r="D24" s="369">
        <v>8</v>
      </c>
      <c r="E24" s="369">
        <v>5</v>
      </c>
      <c r="F24" s="369">
        <v>5</v>
      </c>
      <c r="G24" s="369">
        <v>5</v>
      </c>
      <c r="H24" s="369">
        <v>6</v>
      </c>
      <c r="I24" s="369">
        <v>6</v>
      </c>
      <c r="J24" s="369">
        <v>6</v>
      </c>
      <c r="K24" s="369">
        <v>6</v>
      </c>
      <c r="L24" s="369">
        <v>6</v>
      </c>
      <c r="M24" s="369">
        <v>7</v>
      </c>
      <c r="N24" s="369">
        <v>5</v>
      </c>
      <c r="O24" s="369">
        <v>6</v>
      </c>
      <c r="P24" s="369">
        <v>71</v>
      </c>
      <c r="Q24" s="646">
        <f t="shared" si="0"/>
        <v>10.923076923076923</v>
      </c>
    </row>
    <row r="25" spans="1:17" outlineLevel="2" x14ac:dyDescent="0.25">
      <c r="A25" s="645" t="s">
        <v>412</v>
      </c>
      <c r="B25" s="369" t="s">
        <v>117</v>
      </c>
      <c r="C25" s="369" t="s">
        <v>236</v>
      </c>
      <c r="D25" s="369">
        <v>3</v>
      </c>
      <c r="E25" s="369">
        <v>2</v>
      </c>
      <c r="F25" s="369">
        <v>2</v>
      </c>
      <c r="G25" s="369">
        <v>2</v>
      </c>
      <c r="H25" s="369">
        <v>3</v>
      </c>
      <c r="I25" s="369">
        <v>6</v>
      </c>
      <c r="J25" s="369">
        <v>2</v>
      </c>
      <c r="K25" s="369">
        <v>3</v>
      </c>
      <c r="L25" s="369">
        <v>3</v>
      </c>
      <c r="M25" s="369">
        <v>3</v>
      </c>
      <c r="N25" s="369">
        <v>3</v>
      </c>
      <c r="O25" s="369">
        <v>4</v>
      </c>
      <c r="P25" s="369">
        <v>36</v>
      </c>
      <c r="Q25" s="646">
        <f t="shared" si="0"/>
        <v>5.5384615384615383</v>
      </c>
    </row>
    <row r="26" spans="1:17" outlineLevel="2" x14ac:dyDescent="0.25">
      <c r="A26" s="645" t="s">
        <v>412</v>
      </c>
      <c r="B26" s="369" t="s">
        <v>116</v>
      </c>
      <c r="C26" s="369" t="s">
        <v>235</v>
      </c>
      <c r="D26" s="369">
        <v>2</v>
      </c>
      <c r="E26" s="369">
        <v>4</v>
      </c>
      <c r="F26" s="369">
        <v>3</v>
      </c>
      <c r="G26" s="369">
        <v>2</v>
      </c>
      <c r="H26" s="369">
        <v>3</v>
      </c>
      <c r="I26" s="369">
        <v>3</v>
      </c>
      <c r="J26" s="369">
        <v>3</v>
      </c>
      <c r="K26" s="369">
        <v>2</v>
      </c>
      <c r="L26" s="369">
        <v>3</v>
      </c>
      <c r="M26" s="369">
        <v>3</v>
      </c>
      <c r="N26" s="369">
        <v>3</v>
      </c>
      <c r="O26" s="369">
        <v>4</v>
      </c>
      <c r="P26" s="369">
        <v>35</v>
      </c>
      <c r="Q26" s="646">
        <f t="shared" si="0"/>
        <v>5.384615384615385</v>
      </c>
    </row>
    <row r="27" spans="1:17" outlineLevel="2" x14ac:dyDescent="0.25">
      <c r="A27" s="645" t="s">
        <v>412</v>
      </c>
      <c r="B27" s="369" t="s">
        <v>116</v>
      </c>
      <c r="C27" s="369" t="s">
        <v>236</v>
      </c>
      <c r="D27" s="369">
        <v>2</v>
      </c>
      <c r="E27" s="369"/>
      <c r="F27" s="369">
        <v>2</v>
      </c>
      <c r="G27" s="369">
        <v>2</v>
      </c>
      <c r="H27" s="369">
        <v>1</v>
      </c>
      <c r="I27" s="369">
        <v>2</v>
      </c>
      <c r="J27" s="369">
        <v>1</v>
      </c>
      <c r="K27" s="369">
        <v>2</v>
      </c>
      <c r="L27" s="369">
        <v>2</v>
      </c>
      <c r="M27" s="369">
        <v>1</v>
      </c>
      <c r="N27" s="369">
        <v>1</v>
      </c>
      <c r="O27" s="369">
        <v>2</v>
      </c>
      <c r="P27" s="369">
        <v>18</v>
      </c>
      <c r="Q27" s="646">
        <f t="shared" si="0"/>
        <v>3</v>
      </c>
    </row>
    <row r="28" spans="1:17" outlineLevel="2" x14ac:dyDescent="0.25">
      <c r="A28" s="645" t="s">
        <v>412</v>
      </c>
      <c r="B28" s="369" t="s">
        <v>115</v>
      </c>
      <c r="C28" s="369" t="s">
        <v>235</v>
      </c>
      <c r="D28" s="369">
        <v>18</v>
      </c>
      <c r="E28" s="369">
        <v>14</v>
      </c>
      <c r="F28" s="369">
        <v>13</v>
      </c>
      <c r="G28" s="369">
        <v>13</v>
      </c>
      <c r="H28" s="369">
        <v>16</v>
      </c>
      <c r="I28" s="369">
        <v>15</v>
      </c>
      <c r="J28" s="369">
        <v>16</v>
      </c>
      <c r="K28" s="369">
        <v>16</v>
      </c>
      <c r="L28" s="369">
        <v>15</v>
      </c>
      <c r="M28" s="369">
        <v>16</v>
      </c>
      <c r="N28" s="369">
        <v>18</v>
      </c>
      <c r="O28" s="369">
        <v>21</v>
      </c>
      <c r="P28" s="369">
        <v>191</v>
      </c>
      <c r="Q28" s="646">
        <f t="shared" si="0"/>
        <v>29.384615384615383</v>
      </c>
    </row>
    <row r="29" spans="1:17" outlineLevel="2" x14ac:dyDescent="0.25">
      <c r="A29" s="645" t="s">
        <v>412</v>
      </c>
      <c r="B29" s="369" t="s">
        <v>115</v>
      </c>
      <c r="C29" s="369" t="s">
        <v>236</v>
      </c>
      <c r="D29" s="369">
        <v>17</v>
      </c>
      <c r="E29" s="369">
        <v>16</v>
      </c>
      <c r="F29" s="369">
        <v>16</v>
      </c>
      <c r="G29" s="369">
        <v>16</v>
      </c>
      <c r="H29" s="369">
        <v>16</v>
      </c>
      <c r="I29" s="369">
        <v>17</v>
      </c>
      <c r="J29" s="369">
        <v>18</v>
      </c>
      <c r="K29" s="369">
        <v>18</v>
      </c>
      <c r="L29" s="369">
        <v>16</v>
      </c>
      <c r="M29" s="369">
        <v>16</v>
      </c>
      <c r="N29" s="369">
        <v>17</v>
      </c>
      <c r="O29" s="369">
        <v>23</v>
      </c>
      <c r="P29" s="369">
        <v>206</v>
      </c>
      <c r="Q29" s="646">
        <f t="shared" si="0"/>
        <v>31.692307692307693</v>
      </c>
    </row>
    <row r="30" spans="1:17" outlineLevel="2" x14ac:dyDescent="0.25">
      <c r="A30" s="645" t="s">
        <v>412</v>
      </c>
      <c r="B30" s="369" t="s">
        <v>114</v>
      </c>
      <c r="C30" s="369" t="s">
        <v>235</v>
      </c>
      <c r="D30" s="369">
        <v>25</v>
      </c>
      <c r="E30" s="369">
        <v>17</v>
      </c>
      <c r="F30" s="369">
        <v>18</v>
      </c>
      <c r="G30" s="369">
        <v>18</v>
      </c>
      <c r="H30" s="369">
        <v>15</v>
      </c>
      <c r="I30" s="369">
        <v>15</v>
      </c>
      <c r="J30" s="369">
        <v>16</v>
      </c>
      <c r="K30" s="369">
        <v>16</v>
      </c>
      <c r="L30" s="369">
        <v>23</v>
      </c>
      <c r="M30" s="369">
        <v>23</v>
      </c>
      <c r="N30" s="369">
        <v>24</v>
      </c>
      <c r="O30" s="369">
        <v>24</v>
      </c>
      <c r="P30" s="369">
        <v>234</v>
      </c>
      <c r="Q30" s="646">
        <f t="shared" si="0"/>
        <v>36</v>
      </c>
    </row>
    <row r="31" spans="1:17" outlineLevel="2" x14ac:dyDescent="0.25">
      <c r="A31" s="645" t="s">
        <v>412</v>
      </c>
      <c r="B31" s="369" t="s">
        <v>114</v>
      </c>
      <c r="C31" s="369" t="s">
        <v>236</v>
      </c>
      <c r="D31" s="369">
        <v>3</v>
      </c>
      <c r="E31" s="369">
        <v>2</v>
      </c>
      <c r="F31" s="369">
        <v>1</v>
      </c>
      <c r="G31" s="369">
        <v>1</v>
      </c>
      <c r="H31" s="369">
        <v>1</v>
      </c>
      <c r="I31" s="369">
        <v>1</v>
      </c>
      <c r="J31" s="369">
        <v>1</v>
      </c>
      <c r="K31" s="369">
        <v>3</v>
      </c>
      <c r="L31" s="369">
        <v>2</v>
      </c>
      <c r="M31" s="369">
        <v>2</v>
      </c>
      <c r="N31" s="369">
        <v>3</v>
      </c>
      <c r="O31" s="369">
        <v>3</v>
      </c>
      <c r="P31" s="369">
        <v>23</v>
      </c>
      <c r="Q31" s="646">
        <f t="shared" si="0"/>
        <v>3.5384615384615383</v>
      </c>
    </row>
    <row r="32" spans="1:17" outlineLevel="2" x14ac:dyDescent="0.25">
      <c r="A32" s="645" t="s">
        <v>412</v>
      </c>
      <c r="B32" s="369" t="s">
        <v>113</v>
      </c>
      <c r="C32" s="369" t="s">
        <v>235</v>
      </c>
      <c r="D32" s="369">
        <v>524</v>
      </c>
      <c r="E32" s="369">
        <v>343</v>
      </c>
      <c r="F32" s="369">
        <v>363</v>
      </c>
      <c r="G32" s="369">
        <v>339</v>
      </c>
      <c r="H32" s="369">
        <v>258</v>
      </c>
      <c r="I32" s="369">
        <v>335</v>
      </c>
      <c r="J32" s="369">
        <v>270</v>
      </c>
      <c r="K32" s="369">
        <v>269</v>
      </c>
      <c r="L32" s="369">
        <v>191</v>
      </c>
      <c r="M32" s="369">
        <v>246</v>
      </c>
      <c r="N32" s="369">
        <v>300</v>
      </c>
      <c r="O32" s="369">
        <v>450</v>
      </c>
      <c r="P32" s="369">
        <v>3888</v>
      </c>
      <c r="Q32" s="646">
        <f t="shared" si="0"/>
        <v>598.15384615384619</v>
      </c>
    </row>
    <row r="33" spans="1:17" ht="15.75" outlineLevel="2" thickBot="1" x14ac:dyDescent="0.3">
      <c r="A33" s="647" t="s">
        <v>412</v>
      </c>
      <c r="B33" s="591" t="s">
        <v>113</v>
      </c>
      <c r="C33" s="591" t="s">
        <v>236</v>
      </c>
      <c r="D33" s="591">
        <v>25</v>
      </c>
      <c r="E33" s="591">
        <v>12</v>
      </c>
      <c r="F33" s="591">
        <v>29</v>
      </c>
      <c r="G33" s="591">
        <v>32</v>
      </c>
      <c r="H33" s="591">
        <v>30</v>
      </c>
      <c r="I33" s="591">
        <v>45</v>
      </c>
      <c r="J33" s="591">
        <v>61</v>
      </c>
      <c r="K33" s="591">
        <v>36</v>
      </c>
      <c r="L33" s="591">
        <v>24</v>
      </c>
      <c r="M33" s="591">
        <v>21</v>
      </c>
      <c r="N33" s="591">
        <v>25</v>
      </c>
      <c r="O33" s="591">
        <v>25</v>
      </c>
      <c r="P33" s="591">
        <v>365</v>
      </c>
      <c r="Q33" s="648">
        <f t="shared" si="0"/>
        <v>56.153846153846153</v>
      </c>
    </row>
    <row r="34" spans="1:17" ht="15.75" outlineLevel="1" thickBot="1" x14ac:dyDescent="0.3">
      <c r="A34" s="631" t="s">
        <v>653</v>
      </c>
      <c r="B34" s="632"/>
      <c r="C34" s="632"/>
      <c r="D34" s="632">
        <f t="shared" ref="D34:Q34" si="2">SUBTOTAL(1,D18:D33)</f>
        <v>89.357142857142861</v>
      </c>
      <c r="E34" s="632">
        <f t="shared" si="2"/>
        <v>81</v>
      </c>
      <c r="F34" s="632">
        <f t="shared" si="2"/>
        <v>80.357142857142861</v>
      </c>
      <c r="G34" s="632">
        <f t="shared" si="2"/>
        <v>73.571428571428569</v>
      </c>
      <c r="H34" s="632">
        <f t="shared" si="2"/>
        <v>68.357142857142861</v>
      </c>
      <c r="I34" s="632">
        <f t="shared" si="2"/>
        <v>76.857142857142861</v>
      </c>
      <c r="J34" s="632">
        <f t="shared" si="2"/>
        <v>69.5</v>
      </c>
      <c r="K34" s="632">
        <f t="shared" si="2"/>
        <v>74.642857142857139</v>
      </c>
      <c r="L34" s="632">
        <f t="shared" si="2"/>
        <v>65.357142857142861</v>
      </c>
      <c r="M34" s="632">
        <f t="shared" si="2"/>
        <v>69.5</v>
      </c>
      <c r="N34" s="632">
        <f t="shared" si="2"/>
        <v>72.714285714285708</v>
      </c>
      <c r="O34" s="632">
        <f t="shared" si="2"/>
        <v>88.928571428571431</v>
      </c>
      <c r="P34" s="632">
        <f t="shared" si="2"/>
        <v>904.35714285714289</v>
      </c>
      <c r="Q34" s="651">
        <f t="shared" si="2"/>
        <v>121.75480769230769</v>
      </c>
    </row>
    <row r="35" spans="1:17" outlineLevel="2" x14ac:dyDescent="0.25">
      <c r="A35" s="649" t="s">
        <v>419</v>
      </c>
      <c r="B35" s="629" t="s">
        <v>112</v>
      </c>
      <c r="C35" s="629" t="s">
        <v>235</v>
      </c>
      <c r="D35" s="629"/>
      <c r="E35" s="629"/>
      <c r="F35" s="629"/>
      <c r="G35" s="629"/>
      <c r="H35" s="629"/>
      <c r="I35" s="629"/>
      <c r="J35" s="629"/>
      <c r="K35" s="629"/>
      <c r="L35" s="629"/>
      <c r="M35" s="629"/>
      <c r="N35" s="629"/>
      <c r="O35" s="629"/>
      <c r="P35" s="629"/>
      <c r="Q35" s="650">
        <v>0</v>
      </c>
    </row>
    <row r="36" spans="1:17" outlineLevel="2" x14ac:dyDescent="0.25">
      <c r="A36" s="645" t="s">
        <v>419</v>
      </c>
      <c r="B36" s="369" t="s">
        <v>112</v>
      </c>
      <c r="C36" s="369" t="s">
        <v>236</v>
      </c>
      <c r="D36" s="369"/>
      <c r="E36" s="369"/>
      <c r="F36" s="369"/>
      <c r="G36" s="369"/>
      <c r="H36" s="369"/>
      <c r="I36" s="369"/>
      <c r="J36" s="369"/>
      <c r="K36" s="369"/>
      <c r="L36" s="369"/>
      <c r="M36" s="369"/>
      <c r="N36" s="369"/>
      <c r="O36" s="369"/>
      <c r="P36" s="369"/>
      <c r="Q36" s="646">
        <v>0</v>
      </c>
    </row>
    <row r="37" spans="1:17" outlineLevel="2" x14ac:dyDescent="0.25">
      <c r="A37" s="645" t="s">
        <v>419</v>
      </c>
      <c r="B37" s="369" t="s">
        <v>111</v>
      </c>
      <c r="C37" s="369" t="s">
        <v>235</v>
      </c>
      <c r="D37" s="369">
        <v>68</v>
      </c>
      <c r="E37" s="369">
        <v>65</v>
      </c>
      <c r="F37" s="369">
        <v>66</v>
      </c>
      <c r="G37" s="369">
        <v>68</v>
      </c>
      <c r="H37" s="369">
        <v>67</v>
      </c>
      <c r="I37" s="369">
        <v>69</v>
      </c>
      <c r="J37" s="369">
        <v>74</v>
      </c>
      <c r="K37" s="369">
        <v>72</v>
      </c>
      <c r="L37" s="369">
        <v>68</v>
      </c>
      <c r="M37" s="369">
        <v>65</v>
      </c>
      <c r="N37" s="369">
        <v>67</v>
      </c>
      <c r="O37" s="369">
        <v>76</v>
      </c>
      <c r="P37" s="369">
        <v>825</v>
      </c>
      <c r="Q37" s="646">
        <f t="shared" si="0"/>
        <v>126.92307692307692</v>
      </c>
    </row>
    <row r="38" spans="1:17" outlineLevel="2" x14ac:dyDescent="0.25">
      <c r="A38" s="645" t="s">
        <v>419</v>
      </c>
      <c r="B38" s="369" t="s">
        <v>111</v>
      </c>
      <c r="C38" s="369" t="s">
        <v>236</v>
      </c>
      <c r="D38" s="369">
        <v>74</v>
      </c>
      <c r="E38" s="369">
        <v>72</v>
      </c>
      <c r="F38" s="369">
        <v>71</v>
      </c>
      <c r="G38" s="369">
        <v>74</v>
      </c>
      <c r="H38" s="369">
        <v>72</v>
      </c>
      <c r="I38" s="369">
        <v>84</v>
      </c>
      <c r="J38" s="369">
        <v>82</v>
      </c>
      <c r="K38" s="369">
        <v>75</v>
      </c>
      <c r="L38" s="369">
        <v>73</v>
      </c>
      <c r="M38" s="369">
        <v>73</v>
      </c>
      <c r="N38" s="369">
        <v>74</v>
      </c>
      <c r="O38" s="369">
        <v>86</v>
      </c>
      <c r="P38" s="369">
        <v>910</v>
      </c>
      <c r="Q38" s="646">
        <f t="shared" si="0"/>
        <v>140</v>
      </c>
    </row>
    <row r="39" spans="1:17" outlineLevel="2" x14ac:dyDescent="0.25">
      <c r="A39" s="645" t="s">
        <v>419</v>
      </c>
      <c r="B39" s="369" t="s">
        <v>110</v>
      </c>
      <c r="C39" s="369" t="s">
        <v>235</v>
      </c>
      <c r="D39" s="369">
        <v>189</v>
      </c>
      <c r="E39" s="369">
        <v>129</v>
      </c>
      <c r="F39" s="369">
        <v>119</v>
      </c>
      <c r="G39" s="369">
        <v>141</v>
      </c>
      <c r="H39" s="369">
        <v>144</v>
      </c>
      <c r="I39" s="369">
        <v>130</v>
      </c>
      <c r="J39" s="369">
        <v>129</v>
      </c>
      <c r="K39" s="369">
        <v>119</v>
      </c>
      <c r="L39" s="369">
        <v>129</v>
      </c>
      <c r="M39" s="369">
        <v>155</v>
      </c>
      <c r="N39" s="369">
        <v>148</v>
      </c>
      <c r="O39" s="369">
        <v>137</v>
      </c>
      <c r="P39" s="369">
        <v>1669</v>
      </c>
      <c r="Q39" s="646">
        <f t="shared" si="0"/>
        <v>256.76923076923077</v>
      </c>
    </row>
    <row r="40" spans="1:17" ht="15.75" outlineLevel="2" thickBot="1" x14ac:dyDescent="0.3">
      <c r="A40" s="647" t="s">
        <v>419</v>
      </c>
      <c r="B40" s="591" t="s">
        <v>110</v>
      </c>
      <c r="C40" s="591" t="s">
        <v>236</v>
      </c>
      <c r="D40" s="591">
        <v>148</v>
      </c>
      <c r="E40" s="591">
        <v>124</v>
      </c>
      <c r="F40" s="591">
        <v>131</v>
      </c>
      <c r="G40" s="591">
        <v>123</v>
      </c>
      <c r="H40" s="591">
        <v>121</v>
      </c>
      <c r="I40" s="591">
        <v>124</v>
      </c>
      <c r="J40" s="591">
        <v>131</v>
      </c>
      <c r="K40" s="591">
        <v>131</v>
      </c>
      <c r="L40" s="591">
        <v>130</v>
      </c>
      <c r="M40" s="591">
        <v>135</v>
      </c>
      <c r="N40" s="591">
        <v>130</v>
      </c>
      <c r="O40" s="591">
        <v>130</v>
      </c>
      <c r="P40" s="591">
        <v>1558</v>
      </c>
      <c r="Q40" s="648">
        <f t="shared" si="0"/>
        <v>239.69230769230768</v>
      </c>
    </row>
    <row r="41" spans="1:17" ht="15.75" outlineLevel="1" thickBot="1" x14ac:dyDescent="0.3">
      <c r="A41" s="631" t="s">
        <v>654</v>
      </c>
      <c r="B41" s="632"/>
      <c r="C41" s="632"/>
      <c r="D41" s="632">
        <f t="shared" ref="D41:Q41" si="3">SUBTOTAL(1,D35:D40)</f>
        <v>119.75</v>
      </c>
      <c r="E41" s="632">
        <f t="shared" si="3"/>
        <v>97.5</v>
      </c>
      <c r="F41" s="632">
        <f t="shared" si="3"/>
        <v>96.75</v>
      </c>
      <c r="G41" s="632">
        <f t="shared" si="3"/>
        <v>101.5</v>
      </c>
      <c r="H41" s="632">
        <f t="shared" si="3"/>
        <v>101</v>
      </c>
      <c r="I41" s="632">
        <f t="shared" si="3"/>
        <v>101.75</v>
      </c>
      <c r="J41" s="632">
        <f t="shared" si="3"/>
        <v>104</v>
      </c>
      <c r="K41" s="632">
        <f t="shared" si="3"/>
        <v>99.25</v>
      </c>
      <c r="L41" s="632">
        <f t="shared" si="3"/>
        <v>100</v>
      </c>
      <c r="M41" s="632">
        <f t="shared" si="3"/>
        <v>107</v>
      </c>
      <c r="N41" s="632">
        <f t="shared" si="3"/>
        <v>104.75</v>
      </c>
      <c r="O41" s="632">
        <f t="shared" si="3"/>
        <v>107.25</v>
      </c>
      <c r="P41" s="632">
        <f t="shared" si="3"/>
        <v>1240.5</v>
      </c>
      <c r="Q41" s="651">
        <f t="shared" si="3"/>
        <v>127.23076923076921</v>
      </c>
    </row>
    <row r="42" spans="1:17" outlineLevel="2" x14ac:dyDescent="0.25">
      <c r="A42" s="649" t="s">
        <v>413</v>
      </c>
      <c r="B42" s="629" t="s">
        <v>109</v>
      </c>
      <c r="C42" s="629" t="s">
        <v>235</v>
      </c>
      <c r="D42" s="629">
        <v>23</v>
      </c>
      <c r="E42" s="629">
        <v>20</v>
      </c>
      <c r="F42" s="629">
        <v>18</v>
      </c>
      <c r="G42" s="629">
        <v>19</v>
      </c>
      <c r="H42" s="629">
        <v>21</v>
      </c>
      <c r="I42" s="629">
        <v>22</v>
      </c>
      <c r="J42" s="629">
        <v>19</v>
      </c>
      <c r="K42" s="629">
        <v>21</v>
      </c>
      <c r="L42" s="629">
        <v>20</v>
      </c>
      <c r="M42" s="629">
        <v>19</v>
      </c>
      <c r="N42" s="629">
        <v>19</v>
      </c>
      <c r="O42" s="629">
        <v>19</v>
      </c>
      <c r="P42" s="629">
        <v>240</v>
      </c>
      <c r="Q42" s="650">
        <f t="shared" si="0"/>
        <v>36.92307692307692</v>
      </c>
    </row>
    <row r="43" spans="1:17" outlineLevel="2" x14ac:dyDescent="0.25">
      <c r="A43" s="645" t="s">
        <v>413</v>
      </c>
      <c r="B43" s="369" t="s">
        <v>109</v>
      </c>
      <c r="C43" s="369" t="s">
        <v>236</v>
      </c>
      <c r="D43" s="369">
        <v>5</v>
      </c>
      <c r="E43" s="369">
        <v>5</v>
      </c>
      <c r="F43" s="369">
        <v>4</v>
      </c>
      <c r="G43" s="369">
        <v>6</v>
      </c>
      <c r="H43" s="369">
        <v>5</v>
      </c>
      <c r="I43" s="369">
        <v>7</v>
      </c>
      <c r="J43" s="369">
        <v>5</v>
      </c>
      <c r="K43" s="369">
        <v>4</v>
      </c>
      <c r="L43" s="369">
        <v>3</v>
      </c>
      <c r="M43" s="369">
        <v>2</v>
      </c>
      <c r="N43" s="369">
        <v>6</v>
      </c>
      <c r="O43" s="369">
        <v>6</v>
      </c>
      <c r="P43" s="369">
        <v>58</v>
      </c>
      <c r="Q43" s="646">
        <f t="shared" si="0"/>
        <v>8.9230769230769234</v>
      </c>
    </row>
    <row r="44" spans="1:17" outlineLevel="2" x14ac:dyDescent="0.25">
      <c r="A44" s="645" t="s">
        <v>413</v>
      </c>
      <c r="B44" s="369" t="s">
        <v>108</v>
      </c>
      <c r="C44" s="369" t="s">
        <v>235</v>
      </c>
      <c r="D44" s="369">
        <v>30</v>
      </c>
      <c r="E44" s="369">
        <v>30</v>
      </c>
      <c r="F44" s="369">
        <v>30</v>
      </c>
      <c r="G44" s="369">
        <v>30</v>
      </c>
      <c r="H44" s="369">
        <v>30</v>
      </c>
      <c r="I44" s="369">
        <v>30</v>
      </c>
      <c r="J44" s="369">
        <v>30</v>
      </c>
      <c r="K44" s="369">
        <v>30</v>
      </c>
      <c r="L44" s="369">
        <v>30</v>
      </c>
      <c r="M44" s="369">
        <v>30</v>
      </c>
      <c r="N44" s="369">
        <v>30</v>
      </c>
      <c r="O44" s="369">
        <v>30</v>
      </c>
      <c r="P44" s="369">
        <v>360</v>
      </c>
      <c r="Q44" s="646">
        <f t="shared" si="0"/>
        <v>55.384615384615387</v>
      </c>
    </row>
    <row r="45" spans="1:17" outlineLevel="2" x14ac:dyDescent="0.25">
      <c r="A45" s="645" t="s">
        <v>413</v>
      </c>
      <c r="B45" s="369" t="s">
        <v>108</v>
      </c>
      <c r="C45" s="369" t="s">
        <v>236</v>
      </c>
      <c r="D45" s="369">
        <v>70</v>
      </c>
      <c r="E45" s="369">
        <v>70</v>
      </c>
      <c r="F45" s="369">
        <v>70</v>
      </c>
      <c r="G45" s="369">
        <v>70</v>
      </c>
      <c r="H45" s="369">
        <v>70</v>
      </c>
      <c r="I45" s="369">
        <v>70</v>
      </c>
      <c r="J45" s="369">
        <v>70</v>
      </c>
      <c r="K45" s="369">
        <v>70</v>
      </c>
      <c r="L45" s="369">
        <v>70</v>
      </c>
      <c r="M45" s="369">
        <v>70</v>
      </c>
      <c r="N45" s="369">
        <v>70</v>
      </c>
      <c r="O45" s="369">
        <v>70</v>
      </c>
      <c r="P45" s="369">
        <v>840</v>
      </c>
      <c r="Q45" s="646">
        <f t="shared" si="0"/>
        <v>129.23076923076923</v>
      </c>
    </row>
    <row r="46" spans="1:17" outlineLevel="2" x14ac:dyDescent="0.25">
      <c r="A46" s="645" t="s">
        <v>413</v>
      </c>
      <c r="B46" s="369" t="s">
        <v>107</v>
      </c>
      <c r="C46" s="369" t="s">
        <v>235</v>
      </c>
      <c r="D46" s="369">
        <v>120</v>
      </c>
      <c r="E46" s="369">
        <v>100</v>
      </c>
      <c r="F46" s="369">
        <v>150</v>
      </c>
      <c r="G46" s="369">
        <v>170</v>
      </c>
      <c r="H46" s="369">
        <v>172</v>
      </c>
      <c r="I46" s="369">
        <v>185</v>
      </c>
      <c r="J46" s="369">
        <v>165</v>
      </c>
      <c r="K46" s="369">
        <v>169</v>
      </c>
      <c r="L46" s="369">
        <v>162</v>
      </c>
      <c r="M46" s="369">
        <v>130</v>
      </c>
      <c r="N46" s="369">
        <v>140</v>
      </c>
      <c r="O46" s="369">
        <v>15</v>
      </c>
      <c r="P46" s="369">
        <v>1678</v>
      </c>
      <c r="Q46" s="646">
        <f t="shared" si="0"/>
        <v>258.15384615384613</v>
      </c>
    </row>
    <row r="47" spans="1:17" outlineLevel="2" x14ac:dyDescent="0.25">
      <c r="A47" s="645" t="s">
        <v>413</v>
      </c>
      <c r="B47" s="369" t="s">
        <v>107</v>
      </c>
      <c r="C47" s="369" t="s">
        <v>236</v>
      </c>
      <c r="D47" s="369">
        <v>62</v>
      </c>
      <c r="E47" s="369">
        <v>59</v>
      </c>
      <c r="F47" s="369">
        <v>48</v>
      </c>
      <c r="G47" s="369">
        <v>51</v>
      </c>
      <c r="H47" s="369">
        <v>78</v>
      </c>
      <c r="I47" s="369">
        <v>70</v>
      </c>
      <c r="J47" s="369">
        <v>58</v>
      </c>
      <c r="K47" s="369">
        <v>62</v>
      </c>
      <c r="L47" s="369">
        <v>39</v>
      </c>
      <c r="M47" s="369">
        <v>48</v>
      </c>
      <c r="N47" s="369">
        <v>51</v>
      </c>
      <c r="O47" s="369">
        <v>62</v>
      </c>
      <c r="P47" s="369">
        <v>688</v>
      </c>
      <c r="Q47" s="646">
        <f t="shared" si="0"/>
        <v>105.84615384615384</v>
      </c>
    </row>
    <row r="48" spans="1:17" outlineLevel="2" x14ac:dyDescent="0.25">
      <c r="A48" s="645" t="s">
        <v>413</v>
      </c>
      <c r="B48" s="369" t="s">
        <v>106</v>
      </c>
      <c r="C48" s="369" t="s">
        <v>235</v>
      </c>
      <c r="D48" s="369">
        <v>80</v>
      </c>
      <c r="E48" s="369">
        <v>80</v>
      </c>
      <c r="F48" s="369">
        <v>70</v>
      </c>
      <c r="G48" s="369">
        <v>50</v>
      </c>
      <c r="H48" s="369">
        <v>75</v>
      </c>
      <c r="I48" s="369">
        <v>70</v>
      </c>
      <c r="J48" s="369">
        <v>80</v>
      </c>
      <c r="K48" s="369">
        <v>60</v>
      </c>
      <c r="L48" s="369">
        <v>70</v>
      </c>
      <c r="M48" s="369">
        <v>70</v>
      </c>
      <c r="N48" s="369">
        <v>80</v>
      </c>
      <c r="O48" s="369">
        <v>70</v>
      </c>
      <c r="P48" s="369">
        <v>855</v>
      </c>
      <c r="Q48" s="646">
        <f t="shared" si="0"/>
        <v>131.53846153846155</v>
      </c>
    </row>
    <row r="49" spans="1:17" outlineLevel="2" x14ac:dyDescent="0.25">
      <c r="A49" s="645" t="s">
        <v>413</v>
      </c>
      <c r="B49" s="369" t="s">
        <v>106</v>
      </c>
      <c r="C49" s="369" t="s">
        <v>236</v>
      </c>
      <c r="D49" s="369">
        <v>25</v>
      </c>
      <c r="E49" s="369">
        <v>25</v>
      </c>
      <c r="F49" s="369">
        <v>35</v>
      </c>
      <c r="G49" s="369">
        <v>10</v>
      </c>
      <c r="H49" s="369">
        <v>20</v>
      </c>
      <c r="I49" s="369">
        <v>30</v>
      </c>
      <c r="J49" s="369">
        <v>35</v>
      </c>
      <c r="K49" s="369">
        <v>20</v>
      </c>
      <c r="L49" s="369">
        <v>25</v>
      </c>
      <c r="M49" s="369">
        <v>20</v>
      </c>
      <c r="N49" s="369">
        <v>10</v>
      </c>
      <c r="O49" s="369">
        <v>15</v>
      </c>
      <c r="P49" s="369">
        <v>270</v>
      </c>
      <c r="Q49" s="646">
        <f t="shared" si="0"/>
        <v>41.53846153846154</v>
      </c>
    </row>
    <row r="50" spans="1:17" outlineLevel="2" x14ac:dyDescent="0.25">
      <c r="A50" s="645" t="s">
        <v>413</v>
      </c>
      <c r="B50" s="369" t="s">
        <v>105</v>
      </c>
      <c r="C50" s="369" t="s">
        <v>235</v>
      </c>
      <c r="D50" s="369">
        <v>110</v>
      </c>
      <c r="E50" s="369">
        <v>112</v>
      </c>
      <c r="F50" s="369">
        <v>102</v>
      </c>
      <c r="G50" s="369">
        <v>98</v>
      </c>
      <c r="H50" s="369">
        <v>85</v>
      </c>
      <c r="I50" s="369">
        <v>90</v>
      </c>
      <c r="J50" s="369">
        <v>100</v>
      </c>
      <c r="K50" s="369">
        <v>111</v>
      </c>
      <c r="L50" s="369">
        <v>105</v>
      </c>
      <c r="M50" s="369">
        <v>105</v>
      </c>
      <c r="N50" s="369">
        <v>108</v>
      </c>
      <c r="O50" s="369">
        <v>105</v>
      </c>
      <c r="P50" s="369">
        <v>1231</v>
      </c>
      <c r="Q50" s="646">
        <f t="shared" si="0"/>
        <v>189.38461538461539</v>
      </c>
    </row>
    <row r="51" spans="1:17" outlineLevel="2" x14ac:dyDescent="0.25">
      <c r="A51" s="645" t="s">
        <v>413</v>
      </c>
      <c r="B51" s="369" t="s">
        <v>105</v>
      </c>
      <c r="C51" s="369" t="s">
        <v>236</v>
      </c>
      <c r="D51" s="369">
        <v>50</v>
      </c>
      <c r="E51" s="369">
        <v>48</v>
      </c>
      <c r="F51" s="369">
        <v>45</v>
      </c>
      <c r="G51" s="369">
        <v>42</v>
      </c>
      <c r="H51" s="369">
        <v>60</v>
      </c>
      <c r="I51" s="369">
        <v>65</v>
      </c>
      <c r="J51" s="369">
        <v>70</v>
      </c>
      <c r="K51" s="369">
        <v>70</v>
      </c>
      <c r="L51" s="369">
        <v>75</v>
      </c>
      <c r="M51" s="369">
        <v>80</v>
      </c>
      <c r="N51" s="369">
        <v>70</v>
      </c>
      <c r="O51" s="369">
        <v>70</v>
      </c>
      <c r="P51" s="369">
        <v>745</v>
      </c>
      <c r="Q51" s="646">
        <f t="shared" si="0"/>
        <v>114.61538461538461</v>
      </c>
    </row>
    <row r="52" spans="1:17" outlineLevel="2" x14ac:dyDescent="0.25">
      <c r="A52" s="645" t="s">
        <v>413</v>
      </c>
      <c r="B52" s="369" t="s">
        <v>104</v>
      </c>
      <c r="C52" s="369" t="s">
        <v>235</v>
      </c>
      <c r="D52" s="369">
        <v>19</v>
      </c>
      <c r="E52" s="369">
        <v>17</v>
      </c>
      <c r="F52" s="369">
        <v>17</v>
      </c>
      <c r="G52" s="369">
        <v>16</v>
      </c>
      <c r="H52" s="369">
        <v>17</v>
      </c>
      <c r="I52" s="369">
        <v>17</v>
      </c>
      <c r="J52" s="369">
        <v>17</v>
      </c>
      <c r="K52" s="369">
        <v>20</v>
      </c>
      <c r="L52" s="369">
        <v>17</v>
      </c>
      <c r="M52" s="369">
        <v>17</v>
      </c>
      <c r="N52" s="369">
        <v>17</v>
      </c>
      <c r="O52" s="369">
        <v>21</v>
      </c>
      <c r="P52" s="369">
        <v>212</v>
      </c>
      <c r="Q52" s="646">
        <f t="shared" si="0"/>
        <v>32.615384615384613</v>
      </c>
    </row>
    <row r="53" spans="1:17" outlineLevel="2" x14ac:dyDescent="0.25">
      <c r="A53" s="645" t="s">
        <v>413</v>
      </c>
      <c r="B53" s="369" t="s">
        <v>104</v>
      </c>
      <c r="C53" s="369" t="s">
        <v>236</v>
      </c>
      <c r="D53" s="369">
        <v>14</v>
      </c>
      <c r="E53" s="369">
        <v>12</v>
      </c>
      <c r="F53" s="369">
        <v>12</v>
      </c>
      <c r="G53" s="369">
        <v>10</v>
      </c>
      <c r="H53" s="369">
        <v>11</v>
      </c>
      <c r="I53" s="369">
        <v>12</v>
      </c>
      <c r="J53" s="369">
        <v>13</v>
      </c>
      <c r="K53" s="369">
        <v>15</v>
      </c>
      <c r="L53" s="369">
        <v>13</v>
      </c>
      <c r="M53" s="369">
        <v>12</v>
      </c>
      <c r="N53" s="369">
        <v>12</v>
      </c>
      <c r="O53" s="369">
        <v>16</v>
      </c>
      <c r="P53" s="369">
        <v>152</v>
      </c>
      <c r="Q53" s="646">
        <f t="shared" si="0"/>
        <v>23.384615384615383</v>
      </c>
    </row>
    <row r="54" spans="1:17" outlineLevel="2" x14ac:dyDescent="0.25">
      <c r="A54" s="645" t="s">
        <v>413</v>
      </c>
      <c r="B54" s="369" t="s">
        <v>103</v>
      </c>
      <c r="C54" s="369" t="s">
        <v>235</v>
      </c>
      <c r="D54" s="369">
        <v>80</v>
      </c>
      <c r="E54" s="369">
        <v>115</v>
      </c>
      <c r="F54" s="369">
        <v>100</v>
      </c>
      <c r="G54" s="369">
        <v>85</v>
      </c>
      <c r="H54" s="369">
        <v>120</v>
      </c>
      <c r="I54" s="369">
        <v>105</v>
      </c>
      <c r="J54" s="369">
        <v>110</v>
      </c>
      <c r="K54" s="369">
        <v>122</v>
      </c>
      <c r="L54" s="369">
        <v>73</v>
      </c>
      <c r="M54" s="369">
        <v>69</v>
      </c>
      <c r="N54" s="369">
        <v>95</v>
      </c>
      <c r="O54" s="369"/>
      <c r="P54" s="369">
        <v>1074</v>
      </c>
      <c r="Q54" s="646">
        <f t="shared" si="0"/>
        <v>179</v>
      </c>
    </row>
    <row r="55" spans="1:17" outlineLevel="2" x14ac:dyDescent="0.25">
      <c r="A55" s="645" t="s">
        <v>413</v>
      </c>
      <c r="B55" s="369" t="s">
        <v>103</v>
      </c>
      <c r="C55" s="369" t="s">
        <v>236</v>
      </c>
      <c r="D55" s="369">
        <v>20</v>
      </c>
      <c r="E55" s="369">
        <v>5</v>
      </c>
      <c r="F55" s="369">
        <v>7</v>
      </c>
      <c r="G55" s="369">
        <v>15</v>
      </c>
      <c r="H55" s="369">
        <v>10</v>
      </c>
      <c r="I55" s="369">
        <v>15</v>
      </c>
      <c r="J55" s="369">
        <v>20</v>
      </c>
      <c r="K55" s="369">
        <v>10</v>
      </c>
      <c r="L55" s="369">
        <v>15</v>
      </c>
      <c r="M55" s="369">
        <v>6</v>
      </c>
      <c r="N55" s="369">
        <v>12</v>
      </c>
      <c r="O55" s="369"/>
      <c r="P55" s="369">
        <v>135</v>
      </c>
      <c r="Q55" s="646">
        <f t="shared" si="0"/>
        <v>22.5</v>
      </c>
    </row>
    <row r="56" spans="1:17" outlineLevel="2" x14ac:dyDescent="0.25">
      <c r="A56" s="645" t="s">
        <v>413</v>
      </c>
      <c r="B56" s="369" t="s">
        <v>102</v>
      </c>
      <c r="C56" s="369" t="s">
        <v>235</v>
      </c>
      <c r="D56" s="369">
        <v>60</v>
      </c>
      <c r="E56" s="369">
        <v>71</v>
      </c>
      <c r="F56" s="369">
        <v>70</v>
      </c>
      <c r="G56" s="369">
        <v>52</v>
      </c>
      <c r="H56" s="369">
        <v>62</v>
      </c>
      <c r="I56" s="369">
        <v>47</v>
      </c>
      <c r="J56" s="369">
        <v>56</v>
      </c>
      <c r="K56" s="369">
        <v>35</v>
      </c>
      <c r="L56" s="369">
        <v>51</v>
      </c>
      <c r="M56" s="369">
        <v>39</v>
      </c>
      <c r="N56" s="369">
        <v>43</v>
      </c>
      <c r="O56" s="369">
        <v>57</v>
      </c>
      <c r="P56" s="369">
        <v>643</v>
      </c>
      <c r="Q56" s="646">
        <f t="shared" si="0"/>
        <v>98.92307692307692</v>
      </c>
    </row>
    <row r="57" spans="1:17" outlineLevel="2" x14ac:dyDescent="0.25">
      <c r="A57" s="645" t="s">
        <v>413</v>
      </c>
      <c r="B57" s="369" t="s">
        <v>102</v>
      </c>
      <c r="C57" s="369" t="s">
        <v>236</v>
      </c>
      <c r="D57" s="369">
        <v>33</v>
      </c>
      <c r="E57" s="369">
        <v>26</v>
      </c>
      <c r="F57" s="369">
        <v>43</v>
      </c>
      <c r="G57" s="369">
        <v>32</v>
      </c>
      <c r="H57" s="369">
        <v>33</v>
      </c>
      <c r="I57" s="369">
        <v>35</v>
      </c>
      <c r="J57" s="369">
        <v>32</v>
      </c>
      <c r="K57" s="369">
        <v>53</v>
      </c>
      <c r="L57" s="369">
        <v>30</v>
      </c>
      <c r="M57" s="369">
        <v>27</v>
      </c>
      <c r="N57" s="369">
        <v>30</v>
      </c>
      <c r="O57" s="369">
        <v>36</v>
      </c>
      <c r="P57" s="369">
        <v>410</v>
      </c>
      <c r="Q57" s="646">
        <f t="shared" si="0"/>
        <v>63.07692307692308</v>
      </c>
    </row>
    <row r="58" spans="1:17" outlineLevel="2" x14ac:dyDescent="0.25">
      <c r="A58" s="645" t="s">
        <v>413</v>
      </c>
      <c r="B58" s="369" t="s">
        <v>20</v>
      </c>
      <c r="C58" s="369" t="s">
        <v>235</v>
      </c>
      <c r="D58" s="369">
        <v>40</v>
      </c>
      <c r="E58" s="369">
        <v>39</v>
      </c>
      <c r="F58" s="369">
        <v>46</v>
      </c>
      <c r="G58" s="369">
        <v>34</v>
      </c>
      <c r="H58" s="369">
        <v>44</v>
      </c>
      <c r="I58" s="369">
        <v>31</v>
      </c>
      <c r="J58" s="369">
        <v>53</v>
      </c>
      <c r="K58" s="369">
        <v>44</v>
      </c>
      <c r="L58" s="369">
        <v>39</v>
      </c>
      <c r="M58" s="369">
        <v>35</v>
      </c>
      <c r="N58" s="369">
        <v>33</v>
      </c>
      <c r="O58" s="369">
        <v>45</v>
      </c>
      <c r="P58" s="369">
        <v>483</v>
      </c>
      <c r="Q58" s="646">
        <f t="shared" si="0"/>
        <v>74.307692307692307</v>
      </c>
    </row>
    <row r="59" spans="1:17" outlineLevel="2" x14ac:dyDescent="0.25">
      <c r="A59" s="645" t="s">
        <v>413</v>
      </c>
      <c r="B59" s="369" t="s">
        <v>20</v>
      </c>
      <c r="C59" s="369" t="s">
        <v>236</v>
      </c>
      <c r="D59" s="369">
        <v>10</v>
      </c>
      <c r="E59" s="369">
        <v>7</v>
      </c>
      <c r="F59" s="369">
        <v>3</v>
      </c>
      <c r="G59" s="369">
        <v>10</v>
      </c>
      <c r="H59" s="369">
        <v>12</v>
      </c>
      <c r="I59" s="369">
        <v>2</v>
      </c>
      <c r="J59" s="369">
        <v>10</v>
      </c>
      <c r="K59" s="369">
        <v>5</v>
      </c>
      <c r="L59" s="369">
        <v>4</v>
      </c>
      <c r="M59" s="369">
        <v>6</v>
      </c>
      <c r="N59" s="369">
        <v>10</v>
      </c>
      <c r="O59" s="369">
        <v>7</v>
      </c>
      <c r="P59" s="369">
        <v>86</v>
      </c>
      <c r="Q59" s="646">
        <f t="shared" si="0"/>
        <v>13.23076923076923</v>
      </c>
    </row>
    <row r="60" spans="1:17" outlineLevel="2" x14ac:dyDescent="0.25">
      <c r="A60" s="645" t="s">
        <v>413</v>
      </c>
      <c r="B60" s="369" t="s">
        <v>101</v>
      </c>
      <c r="C60" s="369" t="s">
        <v>235</v>
      </c>
      <c r="D60" s="369">
        <v>333</v>
      </c>
      <c r="E60" s="369">
        <v>277</v>
      </c>
      <c r="F60" s="369">
        <v>357</v>
      </c>
      <c r="G60" s="369">
        <v>273</v>
      </c>
      <c r="H60" s="369">
        <v>290</v>
      </c>
      <c r="I60" s="369">
        <v>343</v>
      </c>
      <c r="J60" s="369">
        <v>323</v>
      </c>
      <c r="K60" s="369">
        <v>251</v>
      </c>
      <c r="L60" s="369">
        <v>226</v>
      </c>
      <c r="M60" s="369">
        <v>320</v>
      </c>
      <c r="N60" s="369"/>
      <c r="O60" s="369"/>
      <c r="P60" s="369">
        <v>2993</v>
      </c>
      <c r="Q60" s="646">
        <f t="shared" si="0"/>
        <v>544.18181818181813</v>
      </c>
    </row>
    <row r="61" spans="1:17" outlineLevel="2" x14ac:dyDescent="0.25">
      <c r="A61" s="645" t="s">
        <v>413</v>
      </c>
      <c r="B61" s="369" t="s">
        <v>101</v>
      </c>
      <c r="C61" s="369" t="s">
        <v>236</v>
      </c>
      <c r="D61" s="369">
        <v>267</v>
      </c>
      <c r="E61" s="369">
        <v>253</v>
      </c>
      <c r="F61" s="369">
        <v>223</v>
      </c>
      <c r="G61" s="369">
        <v>247</v>
      </c>
      <c r="H61" s="369">
        <v>263</v>
      </c>
      <c r="I61" s="369">
        <v>320</v>
      </c>
      <c r="J61" s="369">
        <v>275</v>
      </c>
      <c r="K61" s="369">
        <v>342</v>
      </c>
      <c r="L61" s="369">
        <v>238</v>
      </c>
      <c r="M61" s="369">
        <v>222</v>
      </c>
      <c r="N61" s="369"/>
      <c r="O61" s="369"/>
      <c r="P61" s="369">
        <v>2650</v>
      </c>
      <c r="Q61" s="646">
        <f t="shared" si="0"/>
        <v>481.81818181818181</v>
      </c>
    </row>
    <row r="62" spans="1:17" outlineLevel="2" x14ac:dyDescent="0.25">
      <c r="A62" s="645" t="s">
        <v>413</v>
      </c>
      <c r="B62" s="369" t="s">
        <v>100</v>
      </c>
      <c r="C62" s="369" t="s">
        <v>235</v>
      </c>
      <c r="D62" s="369">
        <v>140</v>
      </c>
      <c r="E62" s="369">
        <v>140</v>
      </c>
      <c r="F62" s="369">
        <v>140</v>
      </c>
      <c r="G62" s="369">
        <v>140</v>
      </c>
      <c r="H62" s="369">
        <v>140</v>
      </c>
      <c r="I62" s="369">
        <v>140</v>
      </c>
      <c r="J62" s="369">
        <v>140</v>
      </c>
      <c r="K62" s="369">
        <v>140</v>
      </c>
      <c r="L62" s="369">
        <v>150</v>
      </c>
      <c r="M62" s="369">
        <v>150</v>
      </c>
      <c r="N62" s="369">
        <v>150</v>
      </c>
      <c r="O62" s="369">
        <v>150</v>
      </c>
      <c r="P62" s="369">
        <v>1720</v>
      </c>
      <c r="Q62" s="646">
        <f t="shared" si="0"/>
        <v>264.61538461538464</v>
      </c>
    </row>
    <row r="63" spans="1:17" outlineLevel="2" x14ac:dyDescent="0.25">
      <c r="A63" s="645" t="s">
        <v>413</v>
      </c>
      <c r="B63" s="369" t="s">
        <v>100</v>
      </c>
      <c r="C63" s="369" t="s">
        <v>236</v>
      </c>
      <c r="D63" s="369">
        <v>60</v>
      </c>
      <c r="E63" s="369">
        <v>60</v>
      </c>
      <c r="F63" s="369">
        <v>60</v>
      </c>
      <c r="G63" s="369">
        <v>60</v>
      </c>
      <c r="H63" s="369">
        <v>60</v>
      </c>
      <c r="I63" s="369">
        <v>60</v>
      </c>
      <c r="J63" s="369">
        <v>60</v>
      </c>
      <c r="K63" s="369">
        <v>60</v>
      </c>
      <c r="L63" s="369">
        <v>65</v>
      </c>
      <c r="M63" s="369">
        <v>65</v>
      </c>
      <c r="N63" s="369">
        <v>65</v>
      </c>
      <c r="O63" s="369">
        <v>65</v>
      </c>
      <c r="P63" s="369">
        <v>740</v>
      </c>
      <c r="Q63" s="646">
        <f t="shared" si="0"/>
        <v>113.84615384615384</v>
      </c>
    </row>
    <row r="64" spans="1:17" outlineLevel="2" x14ac:dyDescent="0.25">
      <c r="A64" s="645" t="s">
        <v>413</v>
      </c>
      <c r="B64" s="369" t="s">
        <v>99</v>
      </c>
      <c r="C64" s="369" t="s">
        <v>235</v>
      </c>
      <c r="D64" s="369">
        <v>42</v>
      </c>
      <c r="E64" s="369">
        <v>31</v>
      </c>
      <c r="F64" s="369">
        <v>30</v>
      </c>
      <c r="G64" s="369">
        <v>46</v>
      </c>
      <c r="H64" s="369">
        <v>31</v>
      </c>
      <c r="I64" s="369">
        <v>39</v>
      </c>
      <c r="J64" s="369">
        <v>38</v>
      </c>
      <c r="K64" s="369">
        <v>28</v>
      </c>
      <c r="L64" s="369">
        <v>32</v>
      </c>
      <c r="M64" s="369">
        <v>30</v>
      </c>
      <c r="N64" s="369">
        <v>29</v>
      </c>
      <c r="O64" s="369">
        <v>45</v>
      </c>
      <c r="P64" s="369">
        <v>421</v>
      </c>
      <c r="Q64" s="646">
        <f t="shared" si="0"/>
        <v>64.769230769230774</v>
      </c>
    </row>
    <row r="65" spans="1:17" ht="15.75" outlineLevel="2" thickBot="1" x14ac:dyDescent="0.3">
      <c r="A65" s="647" t="s">
        <v>413</v>
      </c>
      <c r="B65" s="591" t="s">
        <v>99</v>
      </c>
      <c r="C65" s="591" t="s">
        <v>236</v>
      </c>
      <c r="D65" s="591">
        <v>22</v>
      </c>
      <c r="E65" s="591">
        <v>25</v>
      </c>
      <c r="F65" s="591">
        <v>15</v>
      </c>
      <c r="G65" s="591">
        <v>23</v>
      </c>
      <c r="H65" s="591">
        <v>25</v>
      </c>
      <c r="I65" s="591">
        <v>26</v>
      </c>
      <c r="J65" s="591">
        <v>28</v>
      </c>
      <c r="K65" s="591">
        <v>20</v>
      </c>
      <c r="L65" s="591">
        <v>18</v>
      </c>
      <c r="M65" s="591">
        <v>19</v>
      </c>
      <c r="N65" s="591">
        <v>15</v>
      </c>
      <c r="O65" s="591">
        <v>28</v>
      </c>
      <c r="P65" s="591">
        <v>264</v>
      </c>
      <c r="Q65" s="648">
        <f t="shared" si="0"/>
        <v>40.615384615384613</v>
      </c>
    </row>
    <row r="66" spans="1:17" ht="15.75" outlineLevel="1" thickBot="1" x14ac:dyDescent="0.3">
      <c r="A66" s="631" t="s">
        <v>655</v>
      </c>
      <c r="B66" s="632"/>
      <c r="C66" s="632"/>
      <c r="D66" s="632">
        <f t="shared" ref="D66:Q66" si="4">SUBTOTAL(1,D42:D65)</f>
        <v>71.458333333333329</v>
      </c>
      <c r="E66" s="632">
        <f t="shared" si="4"/>
        <v>67.791666666666671</v>
      </c>
      <c r="F66" s="632">
        <f t="shared" si="4"/>
        <v>70.625</v>
      </c>
      <c r="G66" s="632">
        <f t="shared" si="4"/>
        <v>66.208333333333329</v>
      </c>
      <c r="H66" s="632">
        <f t="shared" si="4"/>
        <v>72.25</v>
      </c>
      <c r="I66" s="632">
        <f t="shared" si="4"/>
        <v>76.291666666666671</v>
      </c>
      <c r="J66" s="632">
        <f t="shared" si="4"/>
        <v>75.291666666666671</v>
      </c>
      <c r="K66" s="632">
        <f t="shared" si="4"/>
        <v>73.416666666666671</v>
      </c>
      <c r="L66" s="632">
        <f t="shared" si="4"/>
        <v>65.416666666666671</v>
      </c>
      <c r="M66" s="632">
        <f t="shared" si="4"/>
        <v>66.291666666666671</v>
      </c>
      <c r="N66" s="632">
        <f t="shared" si="4"/>
        <v>49.772727272727273</v>
      </c>
      <c r="O66" s="632">
        <f t="shared" si="4"/>
        <v>46.6</v>
      </c>
      <c r="P66" s="632">
        <f t="shared" si="4"/>
        <v>789.5</v>
      </c>
      <c r="Q66" s="651">
        <f t="shared" si="4"/>
        <v>128.68429487179489</v>
      </c>
    </row>
    <row r="67" spans="1:17" outlineLevel="2" x14ac:dyDescent="0.25">
      <c r="A67" s="649" t="s">
        <v>423</v>
      </c>
      <c r="B67" s="629" t="s">
        <v>19</v>
      </c>
      <c r="C67" s="629" t="s">
        <v>235</v>
      </c>
      <c r="D67" s="629">
        <v>17</v>
      </c>
      <c r="E67" s="629">
        <v>12</v>
      </c>
      <c r="F67" s="629">
        <v>10</v>
      </c>
      <c r="G67" s="629">
        <v>7</v>
      </c>
      <c r="H67" s="629">
        <v>10</v>
      </c>
      <c r="I67" s="629">
        <v>9</v>
      </c>
      <c r="J67" s="629">
        <v>10</v>
      </c>
      <c r="K67" s="629">
        <v>7</v>
      </c>
      <c r="L67" s="629">
        <v>9</v>
      </c>
      <c r="M67" s="629">
        <v>8</v>
      </c>
      <c r="N67" s="629">
        <v>9</v>
      </c>
      <c r="O67" s="629">
        <v>10</v>
      </c>
      <c r="P67" s="629">
        <v>118</v>
      </c>
      <c r="Q67" s="650">
        <f t="shared" si="0"/>
        <v>18.153846153846153</v>
      </c>
    </row>
    <row r="68" spans="1:17" outlineLevel="2" x14ac:dyDescent="0.25">
      <c r="A68" s="645" t="s">
        <v>423</v>
      </c>
      <c r="B68" s="369" t="s">
        <v>19</v>
      </c>
      <c r="C68" s="369" t="s">
        <v>236</v>
      </c>
      <c r="D68" s="369">
        <v>9</v>
      </c>
      <c r="E68" s="369">
        <v>10</v>
      </c>
      <c r="F68" s="369">
        <v>5</v>
      </c>
      <c r="G68" s="369">
        <v>7</v>
      </c>
      <c r="H68" s="369">
        <v>9</v>
      </c>
      <c r="I68" s="369">
        <v>10</v>
      </c>
      <c r="J68" s="369">
        <v>11</v>
      </c>
      <c r="K68" s="369">
        <v>6</v>
      </c>
      <c r="L68" s="369">
        <v>7</v>
      </c>
      <c r="M68" s="369">
        <v>7</v>
      </c>
      <c r="N68" s="369">
        <v>8</v>
      </c>
      <c r="O68" s="369">
        <v>9</v>
      </c>
      <c r="P68" s="369">
        <v>98</v>
      </c>
      <c r="Q68" s="646">
        <f t="shared" si="0"/>
        <v>15.076923076923077</v>
      </c>
    </row>
    <row r="69" spans="1:17" outlineLevel="2" x14ac:dyDescent="0.25">
      <c r="A69" s="645" t="s">
        <v>423</v>
      </c>
      <c r="B69" s="369" t="s">
        <v>18</v>
      </c>
      <c r="C69" s="369" t="s">
        <v>235</v>
      </c>
      <c r="D69" s="369">
        <v>235</v>
      </c>
      <c r="E69" s="369">
        <v>215</v>
      </c>
      <c r="F69" s="369">
        <v>264</v>
      </c>
      <c r="G69" s="369">
        <v>243</v>
      </c>
      <c r="H69" s="369">
        <v>189</v>
      </c>
      <c r="I69" s="369">
        <v>228</v>
      </c>
      <c r="J69" s="369">
        <v>259</v>
      </c>
      <c r="K69" s="369">
        <v>311</v>
      </c>
      <c r="L69" s="369">
        <v>186</v>
      </c>
      <c r="M69" s="369">
        <v>198</v>
      </c>
      <c r="N69" s="369">
        <v>208</v>
      </c>
      <c r="O69" s="369">
        <v>210</v>
      </c>
      <c r="P69" s="369">
        <v>2746</v>
      </c>
      <c r="Q69" s="646">
        <f t="shared" si="0"/>
        <v>422.46153846153845</v>
      </c>
    </row>
    <row r="70" spans="1:17" outlineLevel="2" x14ac:dyDescent="0.25">
      <c r="A70" s="645" t="s">
        <v>423</v>
      </c>
      <c r="B70" s="369" t="s">
        <v>18</v>
      </c>
      <c r="C70" s="369" t="s">
        <v>236</v>
      </c>
      <c r="D70" s="369">
        <v>179</v>
      </c>
      <c r="E70" s="369">
        <v>178</v>
      </c>
      <c r="F70" s="369">
        <v>177</v>
      </c>
      <c r="G70" s="369">
        <v>147</v>
      </c>
      <c r="H70" s="369">
        <v>122</v>
      </c>
      <c r="I70" s="369">
        <v>166</v>
      </c>
      <c r="J70" s="369">
        <v>149</v>
      </c>
      <c r="K70" s="369">
        <v>125</v>
      </c>
      <c r="L70" s="369">
        <v>125</v>
      </c>
      <c r="M70" s="369">
        <v>150</v>
      </c>
      <c r="N70" s="369">
        <v>141</v>
      </c>
      <c r="O70" s="369">
        <v>150</v>
      </c>
      <c r="P70" s="369">
        <v>1809</v>
      </c>
      <c r="Q70" s="646">
        <f t="shared" si="0"/>
        <v>278.30769230769232</v>
      </c>
    </row>
    <row r="71" spans="1:17" outlineLevel="2" x14ac:dyDescent="0.25">
      <c r="A71" s="645" t="s">
        <v>423</v>
      </c>
      <c r="B71" s="369" t="s">
        <v>98</v>
      </c>
      <c r="C71" s="369" t="s">
        <v>235</v>
      </c>
      <c r="D71" s="369">
        <v>7</v>
      </c>
      <c r="E71" s="369">
        <v>5</v>
      </c>
      <c r="F71" s="369">
        <v>6</v>
      </c>
      <c r="G71" s="369">
        <v>4</v>
      </c>
      <c r="H71" s="369">
        <v>5</v>
      </c>
      <c r="I71" s="369">
        <v>6</v>
      </c>
      <c r="J71" s="369">
        <v>8</v>
      </c>
      <c r="K71" s="369">
        <v>4</v>
      </c>
      <c r="L71" s="369">
        <v>4</v>
      </c>
      <c r="M71" s="369">
        <v>4</v>
      </c>
      <c r="N71" s="369">
        <v>8</v>
      </c>
      <c r="O71" s="369">
        <v>6</v>
      </c>
      <c r="P71" s="369">
        <v>67</v>
      </c>
      <c r="Q71" s="646">
        <f t="shared" si="0"/>
        <v>10.307692307692308</v>
      </c>
    </row>
    <row r="72" spans="1:17" outlineLevel="2" x14ac:dyDescent="0.25">
      <c r="A72" s="645" t="s">
        <v>423</v>
      </c>
      <c r="B72" s="369" t="s">
        <v>98</v>
      </c>
      <c r="C72" s="369" t="s">
        <v>236</v>
      </c>
      <c r="D72" s="369">
        <v>3</v>
      </c>
      <c r="E72" s="369">
        <v>2</v>
      </c>
      <c r="F72" s="369">
        <v>4</v>
      </c>
      <c r="G72" s="369">
        <v>2</v>
      </c>
      <c r="H72" s="369">
        <v>2</v>
      </c>
      <c r="I72" s="369">
        <v>3</v>
      </c>
      <c r="J72" s="369">
        <v>4</v>
      </c>
      <c r="K72" s="369">
        <v>5</v>
      </c>
      <c r="L72" s="369">
        <v>2</v>
      </c>
      <c r="M72" s="369">
        <v>4</v>
      </c>
      <c r="N72" s="369">
        <v>2</v>
      </c>
      <c r="O72" s="369">
        <v>3</v>
      </c>
      <c r="P72" s="369">
        <v>36</v>
      </c>
      <c r="Q72" s="646">
        <f t="shared" ref="Q72:Q139" si="5">AVERAGE(D72:P72)</f>
        <v>5.5384615384615383</v>
      </c>
    </row>
    <row r="73" spans="1:17" outlineLevel="2" x14ac:dyDescent="0.25">
      <c r="A73" s="645" t="s">
        <v>423</v>
      </c>
      <c r="B73" s="369" t="s">
        <v>97</v>
      </c>
      <c r="C73" s="369" t="s">
        <v>235</v>
      </c>
      <c r="D73" s="369"/>
      <c r="E73" s="369"/>
      <c r="F73" s="369"/>
      <c r="G73" s="369"/>
      <c r="H73" s="369"/>
      <c r="I73" s="369"/>
      <c r="J73" s="369"/>
      <c r="K73" s="369"/>
      <c r="L73" s="369"/>
      <c r="M73" s="369"/>
      <c r="N73" s="369"/>
      <c r="O73" s="369"/>
      <c r="P73" s="369"/>
      <c r="Q73" s="646">
        <v>0</v>
      </c>
    </row>
    <row r="74" spans="1:17" outlineLevel="2" x14ac:dyDescent="0.25">
      <c r="A74" s="645" t="s">
        <v>423</v>
      </c>
      <c r="B74" s="369" t="s">
        <v>97</v>
      </c>
      <c r="C74" s="369" t="s">
        <v>236</v>
      </c>
      <c r="D74" s="369"/>
      <c r="E74" s="369"/>
      <c r="F74" s="369"/>
      <c r="G74" s="369"/>
      <c r="H74" s="369"/>
      <c r="I74" s="369"/>
      <c r="J74" s="369"/>
      <c r="K74" s="369"/>
      <c r="L74" s="369"/>
      <c r="M74" s="369"/>
      <c r="N74" s="369"/>
      <c r="O74" s="369"/>
      <c r="P74" s="369"/>
      <c r="Q74" s="646">
        <v>0</v>
      </c>
    </row>
    <row r="75" spans="1:17" outlineLevel="2" x14ac:dyDescent="0.25">
      <c r="A75" s="645" t="s">
        <v>423</v>
      </c>
      <c r="B75" s="369" t="s">
        <v>96</v>
      </c>
      <c r="C75" s="369" t="s">
        <v>235</v>
      </c>
      <c r="D75" s="369">
        <v>28</v>
      </c>
      <c r="E75" s="369">
        <v>32</v>
      </c>
      <c r="F75" s="369">
        <v>30</v>
      </c>
      <c r="G75" s="369">
        <v>29</v>
      </c>
      <c r="H75" s="369">
        <v>32</v>
      </c>
      <c r="I75" s="369">
        <v>31</v>
      </c>
      <c r="J75" s="369">
        <v>35</v>
      </c>
      <c r="K75" s="369">
        <v>29</v>
      </c>
      <c r="L75" s="369">
        <v>34</v>
      </c>
      <c r="M75" s="369">
        <v>30</v>
      </c>
      <c r="N75" s="369">
        <v>31</v>
      </c>
      <c r="O75" s="369">
        <v>32</v>
      </c>
      <c r="P75" s="369">
        <v>373</v>
      </c>
      <c r="Q75" s="646">
        <f t="shared" si="5"/>
        <v>57.384615384615387</v>
      </c>
    </row>
    <row r="76" spans="1:17" outlineLevel="2" x14ac:dyDescent="0.25">
      <c r="A76" s="645" t="s">
        <v>423</v>
      </c>
      <c r="B76" s="369" t="s">
        <v>96</v>
      </c>
      <c r="C76" s="369" t="s">
        <v>236</v>
      </c>
      <c r="D76" s="369">
        <v>10</v>
      </c>
      <c r="E76" s="369">
        <v>9</v>
      </c>
      <c r="F76" s="369">
        <v>13</v>
      </c>
      <c r="G76" s="369">
        <v>15</v>
      </c>
      <c r="H76" s="369">
        <v>16</v>
      </c>
      <c r="I76" s="369">
        <v>11</v>
      </c>
      <c r="J76" s="369">
        <v>12</v>
      </c>
      <c r="K76" s="369">
        <v>14</v>
      </c>
      <c r="L76" s="369">
        <v>13</v>
      </c>
      <c r="M76" s="369">
        <v>11</v>
      </c>
      <c r="N76" s="369">
        <v>9</v>
      </c>
      <c r="O76" s="369">
        <v>10</v>
      </c>
      <c r="P76" s="369">
        <v>143</v>
      </c>
      <c r="Q76" s="646">
        <f t="shared" si="5"/>
        <v>22</v>
      </c>
    </row>
    <row r="77" spans="1:17" outlineLevel="2" x14ac:dyDescent="0.25">
      <c r="A77" s="645" t="s">
        <v>423</v>
      </c>
      <c r="B77" s="369" t="s">
        <v>95</v>
      </c>
      <c r="C77" s="369" t="s">
        <v>235</v>
      </c>
      <c r="D77" s="369">
        <v>1</v>
      </c>
      <c r="E77" s="369"/>
      <c r="F77" s="369"/>
      <c r="G77" s="369">
        <v>1</v>
      </c>
      <c r="H77" s="369">
        <v>2</v>
      </c>
      <c r="I77" s="369"/>
      <c r="J77" s="369">
        <v>1</v>
      </c>
      <c r="K77" s="369">
        <v>1</v>
      </c>
      <c r="L77" s="369">
        <v>2</v>
      </c>
      <c r="M77" s="369">
        <v>3</v>
      </c>
      <c r="N77" s="369"/>
      <c r="O77" s="369"/>
      <c r="P77" s="369">
        <v>11</v>
      </c>
      <c r="Q77" s="646">
        <f t="shared" si="5"/>
        <v>2.75</v>
      </c>
    </row>
    <row r="78" spans="1:17" outlineLevel="2" x14ac:dyDescent="0.25">
      <c r="A78" s="645" t="s">
        <v>423</v>
      </c>
      <c r="B78" s="369" t="s">
        <v>95</v>
      </c>
      <c r="C78" s="369" t="s">
        <v>236</v>
      </c>
      <c r="D78" s="369">
        <v>2</v>
      </c>
      <c r="E78" s="369">
        <v>3</v>
      </c>
      <c r="F78" s="369">
        <v>3</v>
      </c>
      <c r="G78" s="369">
        <v>2</v>
      </c>
      <c r="H78" s="369">
        <v>1</v>
      </c>
      <c r="I78" s="369">
        <v>3</v>
      </c>
      <c r="J78" s="369">
        <v>2</v>
      </c>
      <c r="K78" s="369">
        <v>2</v>
      </c>
      <c r="L78" s="369">
        <v>1</v>
      </c>
      <c r="M78" s="369"/>
      <c r="N78" s="369">
        <v>3</v>
      </c>
      <c r="O78" s="369">
        <v>3</v>
      </c>
      <c r="P78" s="369">
        <v>25</v>
      </c>
      <c r="Q78" s="646">
        <f t="shared" si="5"/>
        <v>4.166666666666667</v>
      </c>
    </row>
    <row r="79" spans="1:17" outlineLevel="2" x14ac:dyDescent="0.25">
      <c r="A79" s="645" t="s">
        <v>423</v>
      </c>
      <c r="B79" s="369" t="s">
        <v>94</v>
      </c>
      <c r="C79" s="369" t="s">
        <v>235</v>
      </c>
      <c r="D79" s="369">
        <v>197</v>
      </c>
      <c r="E79" s="369">
        <v>174</v>
      </c>
      <c r="F79" s="369">
        <v>221</v>
      </c>
      <c r="G79" s="369">
        <v>184</v>
      </c>
      <c r="H79" s="369">
        <v>215</v>
      </c>
      <c r="I79" s="369">
        <v>228</v>
      </c>
      <c r="J79" s="369">
        <v>234</v>
      </c>
      <c r="K79" s="369">
        <v>240</v>
      </c>
      <c r="L79" s="369">
        <v>239</v>
      </c>
      <c r="M79" s="369">
        <v>238</v>
      </c>
      <c r="N79" s="369">
        <v>224</v>
      </c>
      <c r="O79" s="369">
        <v>220</v>
      </c>
      <c r="P79" s="369">
        <v>2614</v>
      </c>
      <c r="Q79" s="646">
        <f t="shared" si="5"/>
        <v>402.15384615384613</v>
      </c>
    </row>
    <row r="80" spans="1:17" outlineLevel="2" x14ac:dyDescent="0.25">
      <c r="A80" s="645" t="s">
        <v>423</v>
      </c>
      <c r="B80" s="369" t="s">
        <v>94</v>
      </c>
      <c r="C80" s="369" t="s">
        <v>236</v>
      </c>
      <c r="D80" s="369">
        <v>105</v>
      </c>
      <c r="E80" s="369">
        <v>100</v>
      </c>
      <c r="F80" s="369">
        <v>79</v>
      </c>
      <c r="G80" s="369">
        <v>89</v>
      </c>
      <c r="H80" s="369">
        <v>122</v>
      </c>
      <c r="I80" s="369">
        <v>86</v>
      </c>
      <c r="J80" s="369">
        <v>89</v>
      </c>
      <c r="K80" s="369">
        <v>85</v>
      </c>
      <c r="L80" s="369">
        <v>88</v>
      </c>
      <c r="M80" s="369">
        <v>108</v>
      </c>
      <c r="N80" s="369">
        <v>89</v>
      </c>
      <c r="O80" s="369">
        <v>85</v>
      </c>
      <c r="P80" s="369">
        <v>1125</v>
      </c>
      <c r="Q80" s="646">
        <f t="shared" si="5"/>
        <v>173.07692307692307</v>
      </c>
    </row>
    <row r="81" spans="1:17" outlineLevel="2" x14ac:dyDescent="0.25">
      <c r="A81" s="645" t="s">
        <v>423</v>
      </c>
      <c r="B81" s="369" t="s">
        <v>93</v>
      </c>
      <c r="C81" s="369" t="s">
        <v>235</v>
      </c>
      <c r="D81" s="369">
        <v>25</v>
      </c>
      <c r="E81" s="369">
        <v>20</v>
      </c>
      <c r="F81" s="369">
        <v>15</v>
      </c>
      <c r="G81" s="369">
        <v>25</v>
      </c>
      <c r="H81" s="369">
        <v>20</v>
      </c>
      <c r="I81" s="369">
        <v>20</v>
      </c>
      <c r="J81" s="369">
        <v>30</v>
      </c>
      <c r="K81" s="369">
        <v>20</v>
      </c>
      <c r="L81" s="369">
        <v>20</v>
      </c>
      <c r="M81" s="369">
        <v>20</v>
      </c>
      <c r="N81" s="369">
        <v>25</v>
      </c>
      <c r="O81" s="369">
        <v>30</v>
      </c>
      <c r="P81" s="369">
        <v>270</v>
      </c>
      <c r="Q81" s="646">
        <f t="shared" si="5"/>
        <v>41.53846153846154</v>
      </c>
    </row>
    <row r="82" spans="1:17" ht="15.75" outlineLevel="2" thickBot="1" x14ac:dyDescent="0.3">
      <c r="A82" s="647" t="s">
        <v>423</v>
      </c>
      <c r="B82" s="591" t="s">
        <v>93</v>
      </c>
      <c r="C82" s="591" t="s">
        <v>236</v>
      </c>
      <c r="D82" s="591">
        <v>15</v>
      </c>
      <c r="E82" s="591">
        <v>10</v>
      </c>
      <c r="F82" s="591">
        <v>15</v>
      </c>
      <c r="G82" s="591">
        <v>13</v>
      </c>
      <c r="H82" s="591">
        <v>15</v>
      </c>
      <c r="I82" s="591">
        <v>10</v>
      </c>
      <c r="J82" s="591">
        <v>10</v>
      </c>
      <c r="K82" s="591">
        <v>12</v>
      </c>
      <c r="L82" s="591">
        <v>15</v>
      </c>
      <c r="M82" s="591">
        <v>15</v>
      </c>
      <c r="N82" s="591">
        <v>10</v>
      </c>
      <c r="O82" s="591">
        <v>15</v>
      </c>
      <c r="P82" s="591">
        <v>155</v>
      </c>
      <c r="Q82" s="648">
        <f t="shared" si="5"/>
        <v>23.846153846153847</v>
      </c>
    </row>
    <row r="83" spans="1:17" ht="15.75" outlineLevel="1" thickBot="1" x14ac:dyDescent="0.3">
      <c r="A83" s="631" t="s">
        <v>656</v>
      </c>
      <c r="B83" s="632"/>
      <c r="C83" s="632"/>
      <c r="D83" s="632">
        <f t="shared" ref="D83:Q83" si="6">SUBTOTAL(1,D67:D82)</f>
        <v>59.5</v>
      </c>
      <c r="E83" s="632">
        <f t="shared" si="6"/>
        <v>59.230769230769234</v>
      </c>
      <c r="F83" s="632">
        <f t="shared" si="6"/>
        <v>64.769230769230774</v>
      </c>
      <c r="G83" s="632">
        <f t="shared" si="6"/>
        <v>54.857142857142854</v>
      </c>
      <c r="H83" s="632">
        <f t="shared" si="6"/>
        <v>54.285714285714285</v>
      </c>
      <c r="I83" s="632">
        <f t="shared" si="6"/>
        <v>62.384615384615387</v>
      </c>
      <c r="J83" s="632">
        <f t="shared" si="6"/>
        <v>61</v>
      </c>
      <c r="K83" s="632">
        <f t="shared" si="6"/>
        <v>61.5</v>
      </c>
      <c r="L83" s="632">
        <f t="shared" si="6"/>
        <v>53.214285714285715</v>
      </c>
      <c r="M83" s="632">
        <f t="shared" si="6"/>
        <v>61.230769230769234</v>
      </c>
      <c r="N83" s="632">
        <f t="shared" si="6"/>
        <v>59</v>
      </c>
      <c r="O83" s="632">
        <f t="shared" si="6"/>
        <v>60.230769230769234</v>
      </c>
      <c r="P83" s="632">
        <f t="shared" si="6"/>
        <v>685</v>
      </c>
      <c r="Q83" s="651">
        <f t="shared" si="6"/>
        <v>92.29767628205127</v>
      </c>
    </row>
    <row r="84" spans="1:17" outlineLevel="2" x14ac:dyDescent="0.25">
      <c r="A84" s="649" t="s">
        <v>416</v>
      </c>
      <c r="B84" s="629" t="s">
        <v>92</v>
      </c>
      <c r="C84" s="629" t="s">
        <v>235</v>
      </c>
      <c r="D84" s="629">
        <v>7</v>
      </c>
      <c r="E84" s="629">
        <v>7</v>
      </c>
      <c r="F84" s="629">
        <v>7</v>
      </c>
      <c r="G84" s="629">
        <v>7</v>
      </c>
      <c r="H84" s="629">
        <v>7</v>
      </c>
      <c r="I84" s="629">
        <v>7</v>
      </c>
      <c r="J84" s="629">
        <v>7</v>
      </c>
      <c r="K84" s="629">
        <v>7</v>
      </c>
      <c r="L84" s="629">
        <v>7</v>
      </c>
      <c r="M84" s="629">
        <v>7</v>
      </c>
      <c r="N84" s="629">
        <v>7</v>
      </c>
      <c r="O84" s="629">
        <v>7</v>
      </c>
      <c r="P84" s="629">
        <v>84</v>
      </c>
      <c r="Q84" s="650">
        <f t="shared" si="5"/>
        <v>12.923076923076923</v>
      </c>
    </row>
    <row r="85" spans="1:17" outlineLevel="2" x14ac:dyDescent="0.25">
      <c r="A85" s="645" t="s">
        <v>416</v>
      </c>
      <c r="B85" s="369" t="s">
        <v>92</v>
      </c>
      <c r="C85" s="369" t="s">
        <v>236</v>
      </c>
      <c r="D85" s="369">
        <v>7</v>
      </c>
      <c r="E85" s="369">
        <v>7</v>
      </c>
      <c r="F85" s="369">
        <v>7</v>
      </c>
      <c r="G85" s="369">
        <v>7</v>
      </c>
      <c r="H85" s="369">
        <v>7</v>
      </c>
      <c r="I85" s="369">
        <v>7</v>
      </c>
      <c r="J85" s="369">
        <v>7</v>
      </c>
      <c r="K85" s="369">
        <v>7</v>
      </c>
      <c r="L85" s="369">
        <v>7</v>
      </c>
      <c r="M85" s="369">
        <v>7</v>
      </c>
      <c r="N85" s="369">
        <v>7</v>
      </c>
      <c r="O85" s="369">
        <v>7</v>
      </c>
      <c r="P85" s="369">
        <v>84</v>
      </c>
      <c r="Q85" s="646">
        <f t="shared" si="5"/>
        <v>12.923076923076923</v>
      </c>
    </row>
    <row r="86" spans="1:17" outlineLevel="2" x14ac:dyDescent="0.25">
      <c r="A86" s="645" t="s">
        <v>416</v>
      </c>
      <c r="B86" s="369" t="s">
        <v>91</v>
      </c>
      <c r="C86" s="369" t="s">
        <v>235</v>
      </c>
      <c r="D86" s="369">
        <v>15</v>
      </c>
      <c r="E86" s="369">
        <v>10</v>
      </c>
      <c r="F86" s="369">
        <v>6</v>
      </c>
      <c r="G86" s="369">
        <v>5</v>
      </c>
      <c r="H86" s="369">
        <v>7</v>
      </c>
      <c r="I86" s="369">
        <v>9</v>
      </c>
      <c r="J86" s="369">
        <v>9</v>
      </c>
      <c r="K86" s="369">
        <v>14</v>
      </c>
      <c r="L86" s="369">
        <v>11</v>
      </c>
      <c r="M86" s="369">
        <v>9</v>
      </c>
      <c r="N86" s="369">
        <v>11</v>
      </c>
      <c r="O86" s="369">
        <v>12</v>
      </c>
      <c r="P86" s="369">
        <v>118</v>
      </c>
      <c r="Q86" s="646">
        <f t="shared" si="5"/>
        <v>18.153846153846153</v>
      </c>
    </row>
    <row r="87" spans="1:17" outlineLevel="2" x14ac:dyDescent="0.25">
      <c r="A87" s="645" t="s">
        <v>416</v>
      </c>
      <c r="B87" s="369" t="s">
        <v>91</v>
      </c>
      <c r="C87" s="369" t="s">
        <v>236</v>
      </c>
      <c r="D87" s="369">
        <v>7</v>
      </c>
      <c r="E87" s="369">
        <v>6</v>
      </c>
      <c r="F87" s="369">
        <v>3</v>
      </c>
      <c r="G87" s="369">
        <v>2</v>
      </c>
      <c r="H87" s="369">
        <v>4</v>
      </c>
      <c r="I87" s="369">
        <v>6</v>
      </c>
      <c r="J87" s="369">
        <v>6</v>
      </c>
      <c r="K87" s="369">
        <v>8</v>
      </c>
      <c r="L87" s="369">
        <v>6</v>
      </c>
      <c r="M87" s="369">
        <v>5</v>
      </c>
      <c r="N87" s="369">
        <v>6</v>
      </c>
      <c r="O87" s="369">
        <v>5</v>
      </c>
      <c r="P87" s="369">
        <v>64</v>
      </c>
      <c r="Q87" s="646">
        <f t="shared" si="5"/>
        <v>9.8461538461538467</v>
      </c>
    </row>
    <row r="88" spans="1:17" outlineLevel="2" x14ac:dyDescent="0.25">
      <c r="A88" s="645" t="s">
        <v>416</v>
      </c>
      <c r="B88" s="369" t="s">
        <v>90</v>
      </c>
      <c r="C88" s="369" t="s">
        <v>235</v>
      </c>
      <c r="D88" s="369"/>
      <c r="E88" s="369"/>
      <c r="F88" s="369"/>
      <c r="G88" s="369"/>
      <c r="H88" s="369"/>
      <c r="I88" s="369"/>
      <c r="J88" s="369"/>
      <c r="K88" s="369"/>
      <c r="L88" s="369"/>
      <c r="M88" s="369"/>
      <c r="N88" s="369"/>
      <c r="O88" s="369"/>
      <c r="P88" s="369"/>
      <c r="Q88" s="646">
        <v>0</v>
      </c>
    </row>
    <row r="89" spans="1:17" outlineLevel="2" x14ac:dyDescent="0.25">
      <c r="A89" s="645" t="s">
        <v>416</v>
      </c>
      <c r="B89" s="369" t="s">
        <v>90</v>
      </c>
      <c r="C89" s="369" t="s">
        <v>236</v>
      </c>
      <c r="D89" s="369"/>
      <c r="E89" s="369"/>
      <c r="F89" s="369"/>
      <c r="G89" s="369"/>
      <c r="H89" s="369"/>
      <c r="I89" s="369"/>
      <c r="J89" s="369"/>
      <c r="K89" s="369"/>
      <c r="L89" s="369"/>
      <c r="M89" s="369"/>
      <c r="N89" s="369"/>
      <c r="O89" s="369"/>
      <c r="P89" s="369"/>
      <c r="Q89" s="646">
        <v>0</v>
      </c>
    </row>
    <row r="90" spans="1:17" outlineLevel="2" x14ac:dyDescent="0.25">
      <c r="A90" s="645" t="s">
        <v>416</v>
      </c>
      <c r="B90" s="369" t="s">
        <v>89</v>
      </c>
      <c r="C90" s="369" t="s">
        <v>235</v>
      </c>
      <c r="D90" s="369">
        <v>25</v>
      </c>
      <c r="E90" s="369">
        <v>25</v>
      </c>
      <c r="F90" s="369">
        <v>27</v>
      </c>
      <c r="G90" s="369">
        <v>27</v>
      </c>
      <c r="H90" s="369">
        <v>27</v>
      </c>
      <c r="I90" s="369">
        <v>30</v>
      </c>
      <c r="J90" s="369">
        <v>30</v>
      </c>
      <c r="K90" s="369">
        <v>27</v>
      </c>
      <c r="L90" s="369">
        <v>28</v>
      </c>
      <c r="M90" s="369">
        <v>28</v>
      </c>
      <c r="N90" s="369">
        <v>25</v>
      </c>
      <c r="O90" s="369">
        <v>25</v>
      </c>
      <c r="P90" s="369">
        <v>324</v>
      </c>
      <c r="Q90" s="646">
        <f t="shared" si="5"/>
        <v>49.846153846153847</v>
      </c>
    </row>
    <row r="91" spans="1:17" outlineLevel="2" x14ac:dyDescent="0.25">
      <c r="A91" s="645" t="s">
        <v>416</v>
      </c>
      <c r="B91" s="369" t="s">
        <v>89</v>
      </c>
      <c r="C91" s="369" t="s">
        <v>236</v>
      </c>
      <c r="D91" s="369">
        <v>6</v>
      </c>
      <c r="E91" s="369">
        <v>6</v>
      </c>
      <c r="F91" s="369">
        <v>9</v>
      </c>
      <c r="G91" s="369">
        <v>10</v>
      </c>
      <c r="H91" s="369">
        <v>8</v>
      </c>
      <c r="I91" s="369">
        <v>5</v>
      </c>
      <c r="J91" s="369">
        <v>6</v>
      </c>
      <c r="K91" s="369">
        <v>5</v>
      </c>
      <c r="L91" s="369">
        <v>5</v>
      </c>
      <c r="M91" s="369">
        <v>8</v>
      </c>
      <c r="N91" s="369">
        <v>5</v>
      </c>
      <c r="O91" s="369">
        <v>5</v>
      </c>
      <c r="P91" s="369">
        <v>78</v>
      </c>
      <c r="Q91" s="646">
        <f t="shared" si="5"/>
        <v>12</v>
      </c>
    </row>
    <row r="92" spans="1:17" outlineLevel="2" x14ac:dyDescent="0.25">
      <c r="A92" s="645" t="s">
        <v>416</v>
      </c>
      <c r="B92" s="369" t="s">
        <v>88</v>
      </c>
      <c r="C92" s="369" t="s">
        <v>235</v>
      </c>
      <c r="D92" s="369">
        <v>2</v>
      </c>
      <c r="E92" s="369">
        <v>3</v>
      </c>
      <c r="F92" s="369">
        <v>1</v>
      </c>
      <c r="G92" s="369">
        <v>2</v>
      </c>
      <c r="H92" s="369">
        <v>1</v>
      </c>
      <c r="I92" s="369">
        <v>1</v>
      </c>
      <c r="J92" s="369">
        <v>3</v>
      </c>
      <c r="K92" s="369">
        <v>2</v>
      </c>
      <c r="L92" s="369">
        <v>3</v>
      </c>
      <c r="M92" s="369">
        <v>2</v>
      </c>
      <c r="N92" s="369">
        <v>1</v>
      </c>
      <c r="O92" s="369">
        <v>3</v>
      </c>
      <c r="P92" s="369">
        <v>24</v>
      </c>
      <c r="Q92" s="646">
        <f t="shared" si="5"/>
        <v>3.6923076923076925</v>
      </c>
    </row>
    <row r="93" spans="1:17" outlineLevel="2" x14ac:dyDescent="0.25">
      <c r="A93" s="645" t="s">
        <v>416</v>
      </c>
      <c r="B93" s="369" t="s">
        <v>88</v>
      </c>
      <c r="C93" s="369" t="s">
        <v>236</v>
      </c>
      <c r="D93" s="369">
        <v>6</v>
      </c>
      <c r="E93" s="369">
        <v>5</v>
      </c>
      <c r="F93" s="369">
        <v>6</v>
      </c>
      <c r="G93" s="369">
        <v>5</v>
      </c>
      <c r="H93" s="369">
        <v>8</v>
      </c>
      <c r="I93" s="369">
        <v>6</v>
      </c>
      <c r="J93" s="369">
        <v>4</v>
      </c>
      <c r="K93" s="369">
        <v>6</v>
      </c>
      <c r="L93" s="369">
        <v>7</v>
      </c>
      <c r="M93" s="369">
        <v>9</v>
      </c>
      <c r="N93" s="369">
        <v>6</v>
      </c>
      <c r="O93" s="369">
        <v>10</v>
      </c>
      <c r="P93" s="369">
        <v>78</v>
      </c>
      <c r="Q93" s="646">
        <f t="shared" si="5"/>
        <v>12</v>
      </c>
    </row>
    <row r="94" spans="1:17" outlineLevel="2" x14ac:dyDescent="0.25">
      <c r="A94" s="645" t="s">
        <v>416</v>
      </c>
      <c r="B94" s="369" t="s">
        <v>87</v>
      </c>
      <c r="C94" s="369" t="s">
        <v>235</v>
      </c>
      <c r="D94" s="369">
        <v>15</v>
      </c>
      <c r="E94" s="369">
        <v>13</v>
      </c>
      <c r="F94" s="369">
        <v>12</v>
      </c>
      <c r="G94" s="369">
        <v>8</v>
      </c>
      <c r="H94" s="369">
        <v>12</v>
      </c>
      <c r="I94" s="369">
        <v>9</v>
      </c>
      <c r="J94" s="369">
        <v>17</v>
      </c>
      <c r="K94" s="369">
        <v>8</v>
      </c>
      <c r="L94" s="369">
        <v>9</v>
      </c>
      <c r="M94" s="369">
        <v>8</v>
      </c>
      <c r="N94" s="369">
        <v>9</v>
      </c>
      <c r="O94" s="369">
        <v>15</v>
      </c>
      <c r="P94" s="369">
        <v>135</v>
      </c>
      <c r="Q94" s="646">
        <f t="shared" si="5"/>
        <v>20.76923076923077</v>
      </c>
    </row>
    <row r="95" spans="1:17" outlineLevel="2" x14ac:dyDescent="0.25">
      <c r="A95" s="645" t="s">
        <v>416</v>
      </c>
      <c r="B95" s="369" t="s">
        <v>87</v>
      </c>
      <c r="C95" s="369" t="s">
        <v>236</v>
      </c>
      <c r="D95" s="369">
        <v>9</v>
      </c>
      <c r="E95" s="369">
        <v>11</v>
      </c>
      <c r="F95" s="369">
        <v>14</v>
      </c>
      <c r="G95" s="369">
        <v>5</v>
      </c>
      <c r="H95" s="369">
        <v>8</v>
      </c>
      <c r="I95" s="369">
        <v>13</v>
      </c>
      <c r="J95" s="369">
        <v>9</v>
      </c>
      <c r="K95" s="369">
        <v>12</v>
      </c>
      <c r="L95" s="369">
        <v>13</v>
      </c>
      <c r="M95" s="369">
        <v>11</v>
      </c>
      <c r="N95" s="369">
        <v>12</v>
      </c>
      <c r="O95" s="369">
        <v>13</v>
      </c>
      <c r="P95" s="369">
        <v>130</v>
      </c>
      <c r="Q95" s="646">
        <f t="shared" si="5"/>
        <v>20</v>
      </c>
    </row>
    <row r="96" spans="1:17" outlineLevel="2" x14ac:dyDescent="0.25">
      <c r="A96" s="645" t="s">
        <v>416</v>
      </c>
      <c r="B96" s="369" t="s">
        <v>86</v>
      </c>
      <c r="C96" s="369" t="s">
        <v>235</v>
      </c>
      <c r="D96" s="369">
        <v>70</v>
      </c>
      <c r="E96" s="369">
        <v>43</v>
      </c>
      <c r="F96" s="369">
        <v>54</v>
      </c>
      <c r="G96" s="369">
        <v>56</v>
      </c>
      <c r="H96" s="369">
        <v>60</v>
      </c>
      <c r="I96" s="369">
        <v>75</v>
      </c>
      <c r="J96" s="369">
        <v>49</v>
      </c>
      <c r="K96" s="369">
        <v>43</v>
      </c>
      <c r="L96" s="369">
        <v>48</v>
      </c>
      <c r="M96" s="369">
        <v>60</v>
      </c>
      <c r="N96" s="369">
        <v>49</v>
      </c>
      <c r="O96" s="369">
        <v>49</v>
      </c>
      <c r="P96" s="369">
        <v>656</v>
      </c>
      <c r="Q96" s="646">
        <f t="shared" si="5"/>
        <v>100.92307692307692</v>
      </c>
    </row>
    <row r="97" spans="1:17" ht="15.75" outlineLevel="2" thickBot="1" x14ac:dyDescent="0.3">
      <c r="A97" s="647" t="s">
        <v>416</v>
      </c>
      <c r="B97" s="591" t="s">
        <v>86</v>
      </c>
      <c r="C97" s="591" t="s">
        <v>236</v>
      </c>
      <c r="D97" s="591">
        <v>78</v>
      </c>
      <c r="E97" s="591">
        <v>73</v>
      </c>
      <c r="F97" s="591">
        <v>88</v>
      </c>
      <c r="G97" s="591">
        <v>59</v>
      </c>
      <c r="H97" s="591">
        <v>89</v>
      </c>
      <c r="I97" s="591">
        <v>75</v>
      </c>
      <c r="J97" s="591">
        <v>66</v>
      </c>
      <c r="K97" s="591">
        <v>82</v>
      </c>
      <c r="L97" s="591">
        <v>73</v>
      </c>
      <c r="M97" s="591">
        <v>67</v>
      </c>
      <c r="N97" s="591">
        <v>63</v>
      </c>
      <c r="O97" s="591">
        <v>93</v>
      </c>
      <c r="P97" s="591">
        <v>906</v>
      </c>
      <c r="Q97" s="648">
        <f t="shared" si="5"/>
        <v>139.38461538461539</v>
      </c>
    </row>
    <row r="98" spans="1:17" ht="15.75" outlineLevel="1" thickBot="1" x14ac:dyDescent="0.3">
      <c r="A98" s="631" t="s">
        <v>657</v>
      </c>
      <c r="B98" s="632"/>
      <c r="C98" s="632"/>
      <c r="D98" s="632">
        <f t="shared" ref="D98:Q98" si="7">SUBTOTAL(1,D84:D97)</f>
        <v>20.583333333333332</v>
      </c>
      <c r="E98" s="632">
        <f t="shared" si="7"/>
        <v>17.416666666666668</v>
      </c>
      <c r="F98" s="632">
        <f t="shared" si="7"/>
        <v>19.5</v>
      </c>
      <c r="G98" s="632">
        <f t="shared" si="7"/>
        <v>16.083333333333332</v>
      </c>
      <c r="H98" s="632">
        <f t="shared" si="7"/>
        <v>19.833333333333332</v>
      </c>
      <c r="I98" s="632">
        <f t="shared" si="7"/>
        <v>20.25</v>
      </c>
      <c r="J98" s="632">
        <f t="shared" si="7"/>
        <v>17.75</v>
      </c>
      <c r="K98" s="632">
        <f t="shared" si="7"/>
        <v>18.416666666666668</v>
      </c>
      <c r="L98" s="632">
        <f t="shared" si="7"/>
        <v>18.083333333333332</v>
      </c>
      <c r="M98" s="632">
        <f t="shared" si="7"/>
        <v>18.416666666666668</v>
      </c>
      <c r="N98" s="632">
        <f t="shared" si="7"/>
        <v>16.75</v>
      </c>
      <c r="O98" s="632">
        <f t="shared" si="7"/>
        <v>20.333333333333332</v>
      </c>
      <c r="P98" s="632">
        <f t="shared" si="7"/>
        <v>223.41666666666666</v>
      </c>
      <c r="Q98" s="651">
        <f t="shared" si="7"/>
        <v>29.46153846153846</v>
      </c>
    </row>
    <row r="99" spans="1:17" outlineLevel="2" x14ac:dyDescent="0.25">
      <c r="A99" s="649" t="s">
        <v>85</v>
      </c>
      <c r="B99" s="629" t="s">
        <v>85</v>
      </c>
      <c r="C99" s="629" t="s">
        <v>235</v>
      </c>
      <c r="D99" s="629"/>
      <c r="E99" s="629"/>
      <c r="F99" s="629"/>
      <c r="G99" s="629"/>
      <c r="H99" s="629"/>
      <c r="I99" s="629"/>
      <c r="J99" s="629"/>
      <c r="K99" s="629"/>
      <c r="L99" s="629"/>
      <c r="M99" s="629"/>
      <c r="N99" s="629"/>
      <c r="O99" s="629"/>
      <c r="P99" s="629"/>
      <c r="Q99" s="650">
        <v>0</v>
      </c>
    </row>
    <row r="100" spans="1:17" outlineLevel="2" x14ac:dyDescent="0.25">
      <c r="A100" s="645" t="s">
        <v>85</v>
      </c>
      <c r="B100" s="369" t="s">
        <v>85</v>
      </c>
      <c r="C100" s="369" t="s">
        <v>236</v>
      </c>
      <c r="D100" s="369"/>
      <c r="E100" s="369"/>
      <c r="F100" s="369"/>
      <c r="G100" s="369"/>
      <c r="H100" s="369"/>
      <c r="I100" s="369"/>
      <c r="J100" s="369"/>
      <c r="K100" s="369"/>
      <c r="L100" s="369"/>
      <c r="M100" s="369"/>
      <c r="N100" s="369"/>
      <c r="O100" s="369"/>
      <c r="P100" s="369"/>
      <c r="Q100" s="646">
        <v>0</v>
      </c>
    </row>
    <row r="101" spans="1:17" outlineLevel="2" x14ac:dyDescent="0.25">
      <c r="A101" s="645" t="s">
        <v>85</v>
      </c>
      <c r="B101" s="369" t="s">
        <v>84</v>
      </c>
      <c r="C101" s="369" t="s">
        <v>235</v>
      </c>
      <c r="D101" s="369">
        <v>210</v>
      </c>
      <c r="E101" s="369">
        <v>240</v>
      </c>
      <c r="F101" s="369">
        <v>180</v>
      </c>
      <c r="G101" s="369">
        <v>196</v>
      </c>
      <c r="H101" s="369">
        <v>240</v>
      </c>
      <c r="I101" s="369">
        <v>220</v>
      </c>
      <c r="J101" s="369">
        <v>210</v>
      </c>
      <c r="K101" s="369">
        <v>230</v>
      </c>
      <c r="L101" s="369">
        <v>210</v>
      </c>
      <c r="M101" s="369">
        <v>215</v>
      </c>
      <c r="N101" s="369">
        <v>220</v>
      </c>
      <c r="O101" s="369">
        <v>250</v>
      </c>
      <c r="P101" s="369">
        <v>2621</v>
      </c>
      <c r="Q101" s="646">
        <f t="shared" si="5"/>
        <v>403.23076923076923</v>
      </c>
    </row>
    <row r="102" spans="1:17" ht="15.75" outlineLevel="2" thickBot="1" x14ac:dyDescent="0.3">
      <c r="A102" s="647" t="s">
        <v>85</v>
      </c>
      <c r="B102" s="591" t="s">
        <v>84</v>
      </c>
      <c r="C102" s="591" t="s">
        <v>236</v>
      </c>
      <c r="D102" s="591">
        <v>120</v>
      </c>
      <c r="E102" s="591">
        <v>130</v>
      </c>
      <c r="F102" s="591">
        <v>115</v>
      </c>
      <c r="G102" s="591">
        <v>110</v>
      </c>
      <c r="H102" s="591">
        <v>135</v>
      </c>
      <c r="I102" s="591">
        <v>120</v>
      </c>
      <c r="J102" s="591">
        <v>123</v>
      </c>
      <c r="K102" s="591">
        <v>130</v>
      </c>
      <c r="L102" s="591">
        <v>120</v>
      </c>
      <c r="M102" s="591">
        <v>130</v>
      </c>
      <c r="N102" s="591">
        <v>125</v>
      </c>
      <c r="O102" s="591">
        <v>140</v>
      </c>
      <c r="P102" s="591">
        <v>1498</v>
      </c>
      <c r="Q102" s="648">
        <f t="shared" si="5"/>
        <v>230.46153846153845</v>
      </c>
    </row>
    <row r="103" spans="1:17" ht="15.75" outlineLevel="1" thickBot="1" x14ac:dyDescent="0.3">
      <c r="A103" s="631" t="s">
        <v>658</v>
      </c>
      <c r="B103" s="632"/>
      <c r="C103" s="632"/>
      <c r="D103" s="632">
        <f t="shared" ref="D103:Q103" si="8">SUBTOTAL(1,D99:D102)</f>
        <v>165</v>
      </c>
      <c r="E103" s="632">
        <f t="shared" si="8"/>
        <v>185</v>
      </c>
      <c r="F103" s="632">
        <f t="shared" si="8"/>
        <v>147.5</v>
      </c>
      <c r="G103" s="632">
        <f t="shared" si="8"/>
        <v>153</v>
      </c>
      <c r="H103" s="632">
        <f t="shared" si="8"/>
        <v>187.5</v>
      </c>
      <c r="I103" s="632">
        <f t="shared" si="8"/>
        <v>170</v>
      </c>
      <c r="J103" s="632">
        <f t="shared" si="8"/>
        <v>166.5</v>
      </c>
      <c r="K103" s="632">
        <f t="shared" si="8"/>
        <v>180</v>
      </c>
      <c r="L103" s="632">
        <f t="shared" si="8"/>
        <v>165</v>
      </c>
      <c r="M103" s="632">
        <f t="shared" si="8"/>
        <v>172.5</v>
      </c>
      <c r="N103" s="632">
        <f t="shared" si="8"/>
        <v>172.5</v>
      </c>
      <c r="O103" s="632">
        <f t="shared" si="8"/>
        <v>195</v>
      </c>
      <c r="P103" s="632">
        <f t="shared" si="8"/>
        <v>2059.5</v>
      </c>
      <c r="Q103" s="651">
        <f t="shared" si="8"/>
        <v>158.42307692307691</v>
      </c>
    </row>
    <row r="104" spans="1:17" outlineLevel="2" x14ac:dyDescent="0.25">
      <c r="A104" s="649" t="s">
        <v>420</v>
      </c>
      <c r="B104" s="629" t="s">
        <v>83</v>
      </c>
      <c r="C104" s="629" t="s">
        <v>235</v>
      </c>
      <c r="D104" s="629">
        <v>230</v>
      </c>
      <c r="E104" s="629">
        <v>250</v>
      </c>
      <c r="F104" s="629">
        <v>250</v>
      </c>
      <c r="G104" s="629">
        <v>240</v>
      </c>
      <c r="H104" s="629">
        <v>230</v>
      </c>
      <c r="I104" s="629">
        <v>240</v>
      </c>
      <c r="J104" s="629">
        <v>250</v>
      </c>
      <c r="K104" s="629">
        <v>250</v>
      </c>
      <c r="L104" s="629">
        <v>240</v>
      </c>
      <c r="M104" s="629">
        <v>255</v>
      </c>
      <c r="N104" s="629">
        <v>280</v>
      </c>
      <c r="O104" s="629">
        <v>270</v>
      </c>
      <c r="P104" s="629">
        <v>2985</v>
      </c>
      <c r="Q104" s="650">
        <f t="shared" si="5"/>
        <v>459.23076923076923</v>
      </c>
    </row>
    <row r="105" spans="1:17" outlineLevel="2" x14ac:dyDescent="0.25">
      <c r="A105" s="645" t="s">
        <v>420</v>
      </c>
      <c r="B105" s="369" t="s">
        <v>83</v>
      </c>
      <c r="C105" s="369" t="s">
        <v>236</v>
      </c>
      <c r="D105" s="369">
        <v>210</v>
      </c>
      <c r="E105" s="369">
        <v>240</v>
      </c>
      <c r="F105" s="369">
        <v>240</v>
      </c>
      <c r="G105" s="369">
        <v>230</v>
      </c>
      <c r="H105" s="369">
        <v>210</v>
      </c>
      <c r="I105" s="369">
        <v>230</v>
      </c>
      <c r="J105" s="369">
        <v>250</v>
      </c>
      <c r="K105" s="369">
        <v>240</v>
      </c>
      <c r="L105" s="369">
        <v>230</v>
      </c>
      <c r="M105" s="369">
        <v>245</v>
      </c>
      <c r="N105" s="369">
        <v>265</v>
      </c>
      <c r="O105" s="369">
        <v>250</v>
      </c>
      <c r="P105" s="369">
        <v>2840</v>
      </c>
      <c r="Q105" s="646">
        <f t="shared" si="5"/>
        <v>436.92307692307691</v>
      </c>
    </row>
    <row r="106" spans="1:17" outlineLevel="2" x14ac:dyDescent="0.25">
      <c r="A106" s="645" t="s">
        <v>420</v>
      </c>
      <c r="B106" s="369" t="s">
        <v>17</v>
      </c>
      <c r="C106" s="369" t="s">
        <v>235</v>
      </c>
      <c r="D106" s="369">
        <v>70</v>
      </c>
      <c r="E106" s="369">
        <v>50</v>
      </c>
      <c r="F106" s="369">
        <v>50</v>
      </c>
      <c r="G106" s="369">
        <v>48</v>
      </c>
      <c r="H106" s="369">
        <v>45</v>
      </c>
      <c r="I106" s="369">
        <v>45</v>
      </c>
      <c r="J106" s="369">
        <v>42</v>
      </c>
      <c r="K106" s="369">
        <v>52</v>
      </c>
      <c r="L106" s="369">
        <v>56</v>
      </c>
      <c r="M106" s="369">
        <v>60</v>
      </c>
      <c r="N106" s="369">
        <v>55</v>
      </c>
      <c r="O106" s="369">
        <v>65</v>
      </c>
      <c r="P106" s="369">
        <v>638</v>
      </c>
      <c r="Q106" s="646">
        <f t="shared" si="5"/>
        <v>98.15384615384616</v>
      </c>
    </row>
    <row r="107" spans="1:17" outlineLevel="2" x14ac:dyDescent="0.25">
      <c r="A107" s="645" t="s">
        <v>420</v>
      </c>
      <c r="B107" s="369" t="s">
        <v>17</v>
      </c>
      <c r="C107" s="369" t="s">
        <v>236</v>
      </c>
      <c r="D107" s="369">
        <v>20</v>
      </c>
      <c r="E107" s="369">
        <v>20</v>
      </c>
      <c r="F107" s="369">
        <v>15</v>
      </c>
      <c r="G107" s="369">
        <v>20</v>
      </c>
      <c r="H107" s="369">
        <v>23</v>
      </c>
      <c r="I107" s="369">
        <v>23</v>
      </c>
      <c r="J107" s="369">
        <v>26</v>
      </c>
      <c r="K107" s="369">
        <v>31</v>
      </c>
      <c r="L107" s="369">
        <v>35</v>
      </c>
      <c r="M107" s="369">
        <v>30</v>
      </c>
      <c r="N107" s="369">
        <v>30</v>
      </c>
      <c r="O107" s="369">
        <v>30</v>
      </c>
      <c r="P107" s="369">
        <v>303</v>
      </c>
      <c r="Q107" s="646">
        <f t="shared" si="5"/>
        <v>46.615384615384613</v>
      </c>
    </row>
    <row r="108" spans="1:17" outlineLevel="2" x14ac:dyDescent="0.25">
      <c r="A108" s="645" t="s">
        <v>420</v>
      </c>
      <c r="B108" s="369" t="s">
        <v>82</v>
      </c>
      <c r="C108" s="369" t="s">
        <v>235</v>
      </c>
      <c r="D108" s="369">
        <v>209</v>
      </c>
      <c r="E108" s="369">
        <v>154</v>
      </c>
      <c r="F108" s="369">
        <v>181</v>
      </c>
      <c r="G108" s="369">
        <v>142</v>
      </c>
      <c r="H108" s="369">
        <v>149</v>
      </c>
      <c r="I108" s="369">
        <v>143</v>
      </c>
      <c r="J108" s="369">
        <v>169</v>
      </c>
      <c r="K108" s="369">
        <v>156</v>
      </c>
      <c r="L108" s="369">
        <v>160</v>
      </c>
      <c r="M108" s="369">
        <v>185</v>
      </c>
      <c r="N108" s="369">
        <v>198</v>
      </c>
      <c r="O108" s="369">
        <v>235</v>
      </c>
      <c r="P108" s="369">
        <v>2081</v>
      </c>
      <c r="Q108" s="646">
        <f t="shared" si="5"/>
        <v>320.15384615384613</v>
      </c>
    </row>
    <row r="109" spans="1:17" outlineLevel="2" x14ac:dyDescent="0.25">
      <c r="A109" s="645" t="s">
        <v>420</v>
      </c>
      <c r="B109" s="369" t="s">
        <v>82</v>
      </c>
      <c r="C109" s="369" t="s">
        <v>236</v>
      </c>
      <c r="D109" s="369">
        <v>158</v>
      </c>
      <c r="E109" s="369">
        <v>103</v>
      </c>
      <c r="F109" s="369">
        <v>122</v>
      </c>
      <c r="G109" s="369">
        <v>95</v>
      </c>
      <c r="H109" s="369">
        <v>165</v>
      </c>
      <c r="I109" s="369">
        <v>174</v>
      </c>
      <c r="J109" s="369">
        <v>113</v>
      </c>
      <c r="K109" s="369">
        <v>143</v>
      </c>
      <c r="L109" s="369">
        <v>130</v>
      </c>
      <c r="M109" s="369">
        <v>127</v>
      </c>
      <c r="N109" s="369">
        <v>160</v>
      </c>
      <c r="O109" s="369">
        <v>188</v>
      </c>
      <c r="P109" s="369">
        <v>1678</v>
      </c>
      <c r="Q109" s="646">
        <f t="shared" si="5"/>
        <v>258.15384615384613</v>
      </c>
    </row>
    <row r="110" spans="1:17" outlineLevel="2" x14ac:dyDescent="0.25">
      <c r="A110" s="645" t="s">
        <v>420</v>
      </c>
      <c r="B110" s="369" t="s">
        <v>78</v>
      </c>
      <c r="C110" s="369" t="s">
        <v>235</v>
      </c>
      <c r="D110" s="369">
        <v>250</v>
      </c>
      <c r="E110" s="369">
        <v>280</v>
      </c>
      <c r="F110" s="369">
        <v>285</v>
      </c>
      <c r="G110" s="369">
        <v>280</v>
      </c>
      <c r="H110" s="369">
        <v>240</v>
      </c>
      <c r="I110" s="369">
        <v>270</v>
      </c>
      <c r="J110" s="369">
        <v>260</v>
      </c>
      <c r="K110" s="369">
        <v>200</v>
      </c>
      <c r="L110" s="369">
        <v>170</v>
      </c>
      <c r="M110" s="369">
        <v>230</v>
      </c>
      <c r="N110" s="369">
        <v>240</v>
      </c>
      <c r="O110" s="369">
        <v>280</v>
      </c>
      <c r="P110" s="369">
        <v>2985</v>
      </c>
      <c r="Q110" s="646">
        <f t="shared" si="5"/>
        <v>459.23076923076923</v>
      </c>
    </row>
    <row r="111" spans="1:17" outlineLevel="2" x14ac:dyDescent="0.25">
      <c r="A111" s="645" t="s">
        <v>420</v>
      </c>
      <c r="B111" s="369" t="s">
        <v>78</v>
      </c>
      <c r="C111" s="369" t="s">
        <v>236</v>
      </c>
      <c r="D111" s="369">
        <v>110</v>
      </c>
      <c r="E111" s="369">
        <v>120</v>
      </c>
      <c r="F111" s="369">
        <v>130</v>
      </c>
      <c r="G111" s="369">
        <v>130</v>
      </c>
      <c r="H111" s="369">
        <v>90</v>
      </c>
      <c r="I111" s="369">
        <v>110</v>
      </c>
      <c r="J111" s="369">
        <v>100</v>
      </c>
      <c r="K111" s="369">
        <v>100</v>
      </c>
      <c r="L111" s="369">
        <v>60</v>
      </c>
      <c r="M111" s="369">
        <v>100</v>
      </c>
      <c r="N111" s="369">
        <v>100</v>
      </c>
      <c r="O111" s="369">
        <v>120</v>
      </c>
      <c r="P111" s="369">
        <v>1270</v>
      </c>
      <c r="Q111" s="646">
        <f t="shared" si="5"/>
        <v>195.38461538461539</v>
      </c>
    </row>
    <row r="112" spans="1:17" outlineLevel="2" x14ac:dyDescent="0.25">
      <c r="A112" s="645" t="s">
        <v>420</v>
      </c>
      <c r="B112" s="369" t="s">
        <v>77</v>
      </c>
      <c r="C112" s="369" t="s">
        <v>235</v>
      </c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69"/>
      <c r="O112" s="369"/>
      <c r="P112" s="369"/>
      <c r="Q112" s="646">
        <v>0</v>
      </c>
    </row>
    <row r="113" spans="1:17" outlineLevel="2" x14ac:dyDescent="0.25">
      <c r="A113" s="645" t="s">
        <v>420</v>
      </c>
      <c r="B113" s="369" t="s">
        <v>77</v>
      </c>
      <c r="C113" s="369" t="s">
        <v>236</v>
      </c>
      <c r="D113" s="369"/>
      <c r="E113" s="369"/>
      <c r="F113" s="369"/>
      <c r="G113" s="369"/>
      <c r="H113" s="369"/>
      <c r="I113" s="369"/>
      <c r="J113" s="369"/>
      <c r="K113" s="369"/>
      <c r="L113" s="369"/>
      <c r="M113" s="369"/>
      <c r="N113" s="369"/>
      <c r="O113" s="369"/>
      <c r="P113" s="369"/>
      <c r="Q113" s="646">
        <v>0</v>
      </c>
    </row>
    <row r="114" spans="1:17" outlineLevel="2" x14ac:dyDescent="0.25">
      <c r="A114" s="645" t="s">
        <v>420</v>
      </c>
      <c r="B114" s="369" t="s">
        <v>81</v>
      </c>
      <c r="C114" s="369" t="s">
        <v>235</v>
      </c>
      <c r="D114" s="369">
        <v>35</v>
      </c>
      <c r="E114" s="369">
        <v>30</v>
      </c>
      <c r="F114" s="369">
        <v>40</v>
      </c>
      <c r="G114" s="369">
        <v>30</v>
      </c>
      <c r="H114" s="369">
        <v>38</v>
      </c>
      <c r="I114" s="369">
        <v>37</v>
      </c>
      <c r="J114" s="369">
        <v>45</v>
      </c>
      <c r="K114" s="369">
        <v>45</v>
      </c>
      <c r="L114" s="369">
        <v>44</v>
      </c>
      <c r="M114" s="369">
        <v>40</v>
      </c>
      <c r="N114" s="369">
        <v>45</v>
      </c>
      <c r="O114" s="369">
        <v>50</v>
      </c>
      <c r="P114" s="369">
        <v>479</v>
      </c>
      <c r="Q114" s="646">
        <f t="shared" si="5"/>
        <v>73.692307692307693</v>
      </c>
    </row>
    <row r="115" spans="1:17" outlineLevel="2" x14ac:dyDescent="0.25">
      <c r="A115" s="645" t="s">
        <v>420</v>
      </c>
      <c r="B115" s="369" t="s">
        <v>81</v>
      </c>
      <c r="C115" s="369" t="s">
        <v>236</v>
      </c>
      <c r="D115" s="369">
        <v>45</v>
      </c>
      <c r="E115" s="369">
        <v>40</v>
      </c>
      <c r="F115" s="369">
        <v>45</v>
      </c>
      <c r="G115" s="369">
        <v>40</v>
      </c>
      <c r="H115" s="369">
        <v>40</v>
      </c>
      <c r="I115" s="369">
        <v>37</v>
      </c>
      <c r="J115" s="369">
        <v>45</v>
      </c>
      <c r="K115" s="369">
        <v>42</v>
      </c>
      <c r="L115" s="369">
        <v>42</v>
      </c>
      <c r="M115" s="369">
        <v>40</v>
      </c>
      <c r="N115" s="369">
        <v>40</v>
      </c>
      <c r="O115" s="369">
        <v>45</v>
      </c>
      <c r="P115" s="369">
        <v>501</v>
      </c>
      <c r="Q115" s="646">
        <f t="shared" si="5"/>
        <v>77.07692307692308</v>
      </c>
    </row>
    <row r="116" spans="1:17" outlineLevel="2" x14ac:dyDescent="0.25">
      <c r="A116" s="645" t="s">
        <v>420</v>
      </c>
      <c r="B116" s="369" t="s">
        <v>80</v>
      </c>
      <c r="C116" s="369" t="s">
        <v>235</v>
      </c>
      <c r="D116" s="369">
        <v>11</v>
      </c>
      <c r="E116" s="369">
        <v>12</v>
      </c>
      <c r="F116" s="369">
        <v>11</v>
      </c>
      <c r="G116" s="369">
        <v>11</v>
      </c>
      <c r="H116" s="369">
        <v>14</v>
      </c>
      <c r="I116" s="369">
        <v>12</v>
      </c>
      <c r="J116" s="369">
        <v>11</v>
      </c>
      <c r="K116" s="369">
        <v>11</v>
      </c>
      <c r="L116" s="369">
        <v>14</v>
      </c>
      <c r="M116" s="369">
        <v>14</v>
      </c>
      <c r="N116" s="369">
        <v>16</v>
      </c>
      <c r="O116" s="369">
        <v>18</v>
      </c>
      <c r="P116" s="369">
        <v>155</v>
      </c>
      <c r="Q116" s="646">
        <f t="shared" si="5"/>
        <v>23.846153846153847</v>
      </c>
    </row>
    <row r="117" spans="1:17" outlineLevel="2" x14ac:dyDescent="0.25">
      <c r="A117" s="645" t="s">
        <v>420</v>
      </c>
      <c r="B117" s="369" t="s">
        <v>80</v>
      </c>
      <c r="C117" s="369" t="s">
        <v>236</v>
      </c>
      <c r="D117" s="369">
        <v>9</v>
      </c>
      <c r="E117" s="369">
        <v>8</v>
      </c>
      <c r="F117" s="369">
        <v>10</v>
      </c>
      <c r="G117" s="369">
        <v>7</v>
      </c>
      <c r="H117" s="369">
        <v>11</v>
      </c>
      <c r="I117" s="369">
        <v>9</v>
      </c>
      <c r="J117" s="369">
        <v>10</v>
      </c>
      <c r="K117" s="369">
        <v>14</v>
      </c>
      <c r="L117" s="369">
        <v>8</v>
      </c>
      <c r="M117" s="369">
        <v>12</v>
      </c>
      <c r="N117" s="369">
        <v>9</v>
      </c>
      <c r="O117" s="369">
        <v>13</v>
      </c>
      <c r="P117" s="369">
        <v>120</v>
      </c>
      <c r="Q117" s="646">
        <f t="shared" si="5"/>
        <v>18.46153846153846</v>
      </c>
    </row>
    <row r="118" spans="1:17" outlineLevel="2" x14ac:dyDescent="0.25">
      <c r="A118" s="645" t="s">
        <v>420</v>
      </c>
      <c r="B118" s="369" t="s">
        <v>16</v>
      </c>
      <c r="C118" s="369" t="s">
        <v>235</v>
      </c>
      <c r="D118" s="369">
        <v>45</v>
      </c>
      <c r="E118" s="369">
        <v>45</v>
      </c>
      <c r="F118" s="369">
        <v>38</v>
      </c>
      <c r="G118" s="369">
        <v>39</v>
      </c>
      <c r="H118" s="369">
        <v>58</v>
      </c>
      <c r="I118" s="369">
        <v>50</v>
      </c>
      <c r="J118" s="369">
        <v>70</v>
      </c>
      <c r="K118" s="369">
        <v>50</v>
      </c>
      <c r="L118" s="369">
        <v>39</v>
      </c>
      <c r="M118" s="369">
        <v>40</v>
      </c>
      <c r="N118" s="369">
        <v>75</v>
      </c>
      <c r="O118" s="369">
        <v>70</v>
      </c>
      <c r="P118" s="369">
        <v>619</v>
      </c>
      <c r="Q118" s="646">
        <f t="shared" si="5"/>
        <v>95.230769230769226</v>
      </c>
    </row>
    <row r="119" spans="1:17" outlineLevel="2" x14ac:dyDescent="0.25">
      <c r="A119" s="645" t="s">
        <v>420</v>
      </c>
      <c r="B119" s="369" t="s">
        <v>16</v>
      </c>
      <c r="C119" s="369" t="s">
        <v>236</v>
      </c>
      <c r="D119" s="369">
        <v>35</v>
      </c>
      <c r="E119" s="369">
        <v>30</v>
      </c>
      <c r="F119" s="369">
        <v>29</v>
      </c>
      <c r="G119" s="369">
        <v>30</v>
      </c>
      <c r="H119" s="369">
        <v>32</v>
      </c>
      <c r="I119" s="369">
        <v>25</v>
      </c>
      <c r="J119" s="369">
        <v>25</v>
      </c>
      <c r="K119" s="369">
        <v>30</v>
      </c>
      <c r="L119" s="369">
        <v>35</v>
      </c>
      <c r="M119" s="369">
        <v>23</v>
      </c>
      <c r="N119" s="369">
        <v>30</v>
      </c>
      <c r="O119" s="369">
        <v>35</v>
      </c>
      <c r="P119" s="369">
        <v>359</v>
      </c>
      <c r="Q119" s="646">
        <f t="shared" si="5"/>
        <v>55.230769230769234</v>
      </c>
    </row>
    <row r="120" spans="1:17" outlineLevel="2" x14ac:dyDescent="0.25">
      <c r="A120" s="645" t="s">
        <v>420</v>
      </c>
      <c r="B120" s="369" t="s">
        <v>15</v>
      </c>
      <c r="C120" s="369" t="s">
        <v>235</v>
      </c>
      <c r="D120" s="369">
        <v>48</v>
      </c>
      <c r="E120" s="369">
        <v>61</v>
      </c>
      <c r="F120" s="369">
        <v>55</v>
      </c>
      <c r="G120" s="369">
        <v>45</v>
      </c>
      <c r="H120" s="369">
        <v>59</v>
      </c>
      <c r="I120" s="369">
        <v>49</v>
      </c>
      <c r="J120" s="369">
        <v>46</v>
      </c>
      <c r="K120" s="369">
        <v>56</v>
      </c>
      <c r="L120" s="369">
        <v>44</v>
      </c>
      <c r="M120" s="369">
        <v>54</v>
      </c>
      <c r="N120" s="369">
        <v>51</v>
      </c>
      <c r="O120" s="369">
        <v>48</v>
      </c>
      <c r="P120" s="369">
        <v>616</v>
      </c>
      <c r="Q120" s="646">
        <f t="shared" si="5"/>
        <v>94.769230769230774</v>
      </c>
    </row>
    <row r="121" spans="1:17" outlineLevel="2" x14ac:dyDescent="0.25">
      <c r="A121" s="645" t="s">
        <v>420</v>
      </c>
      <c r="B121" s="369" t="s">
        <v>15</v>
      </c>
      <c r="C121" s="369" t="s">
        <v>236</v>
      </c>
      <c r="D121" s="369">
        <v>19</v>
      </c>
      <c r="E121" s="369">
        <v>21</v>
      </c>
      <c r="F121" s="369">
        <v>20</v>
      </c>
      <c r="G121" s="369">
        <v>20</v>
      </c>
      <c r="H121" s="369">
        <v>19</v>
      </c>
      <c r="I121" s="369">
        <v>25</v>
      </c>
      <c r="J121" s="369">
        <v>20</v>
      </c>
      <c r="K121" s="369">
        <v>23</v>
      </c>
      <c r="L121" s="369">
        <v>25</v>
      </c>
      <c r="M121" s="369">
        <v>18</v>
      </c>
      <c r="N121" s="369">
        <v>18</v>
      </c>
      <c r="O121" s="369">
        <v>21</v>
      </c>
      <c r="P121" s="369">
        <v>249</v>
      </c>
      <c r="Q121" s="646">
        <f t="shared" si="5"/>
        <v>38.307692307692307</v>
      </c>
    </row>
    <row r="122" spans="1:17" outlineLevel="2" x14ac:dyDescent="0.25">
      <c r="A122" s="645" t="s">
        <v>420</v>
      </c>
      <c r="B122" s="369" t="s">
        <v>79</v>
      </c>
      <c r="C122" s="369" t="s">
        <v>235</v>
      </c>
      <c r="D122" s="369"/>
      <c r="E122" s="369"/>
      <c r="F122" s="369"/>
      <c r="G122" s="369"/>
      <c r="H122" s="369"/>
      <c r="I122" s="369"/>
      <c r="J122" s="369"/>
      <c r="K122" s="369"/>
      <c r="L122" s="369"/>
      <c r="M122" s="369"/>
      <c r="N122" s="369"/>
      <c r="O122" s="369"/>
      <c r="P122" s="369"/>
      <c r="Q122" s="646">
        <v>0</v>
      </c>
    </row>
    <row r="123" spans="1:17" ht="15.75" outlineLevel="2" thickBot="1" x14ac:dyDescent="0.3">
      <c r="A123" s="647" t="s">
        <v>420</v>
      </c>
      <c r="B123" s="591" t="s">
        <v>79</v>
      </c>
      <c r="C123" s="591" t="s">
        <v>236</v>
      </c>
      <c r="D123" s="591"/>
      <c r="E123" s="591"/>
      <c r="F123" s="591"/>
      <c r="G123" s="591"/>
      <c r="H123" s="591"/>
      <c r="I123" s="591"/>
      <c r="J123" s="591"/>
      <c r="K123" s="591"/>
      <c r="L123" s="591"/>
      <c r="M123" s="591"/>
      <c r="N123" s="591"/>
      <c r="O123" s="591"/>
      <c r="P123" s="591"/>
      <c r="Q123" s="648">
        <v>0</v>
      </c>
    </row>
    <row r="124" spans="1:17" ht="15.75" outlineLevel="1" thickBot="1" x14ac:dyDescent="0.3">
      <c r="A124" s="631" t="s">
        <v>659</v>
      </c>
      <c r="B124" s="632"/>
      <c r="C124" s="632"/>
      <c r="D124" s="632">
        <f t="shared" ref="D124:Q124" si="9">SUBTOTAL(1,D104:D123)</f>
        <v>94</v>
      </c>
      <c r="E124" s="632">
        <f t="shared" si="9"/>
        <v>91.5</v>
      </c>
      <c r="F124" s="632">
        <f t="shared" si="9"/>
        <v>95.0625</v>
      </c>
      <c r="G124" s="632">
        <f t="shared" si="9"/>
        <v>87.9375</v>
      </c>
      <c r="H124" s="632">
        <f t="shared" si="9"/>
        <v>88.9375</v>
      </c>
      <c r="I124" s="632">
        <f t="shared" si="9"/>
        <v>92.4375</v>
      </c>
      <c r="J124" s="632">
        <f t="shared" si="9"/>
        <v>92.625</v>
      </c>
      <c r="K124" s="632">
        <f t="shared" si="9"/>
        <v>90.1875</v>
      </c>
      <c r="L124" s="632">
        <f t="shared" si="9"/>
        <v>83.25</v>
      </c>
      <c r="M124" s="632">
        <f t="shared" si="9"/>
        <v>92.0625</v>
      </c>
      <c r="N124" s="632">
        <f t="shared" si="9"/>
        <v>100.75</v>
      </c>
      <c r="O124" s="632">
        <f t="shared" si="9"/>
        <v>108.625</v>
      </c>
      <c r="P124" s="632">
        <f t="shared" si="9"/>
        <v>1117.375</v>
      </c>
      <c r="Q124" s="651">
        <f t="shared" si="9"/>
        <v>137.5230769230769</v>
      </c>
    </row>
    <row r="125" spans="1:17" outlineLevel="2" x14ac:dyDescent="0.25">
      <c r="A125" s="649" t="s">
        <v>422</v>
      </c>
      <c r="B125" s="629" t="s">
        <v>76</v>
      </c>
      <c r="C125" s="629" t="s">
        <v>235</v>
      </c>
      <c r="D125" s="629">
        <v>38</v>
      </c>
      <c r="E125" s="629">
        <v>42</v>
      </c>
      <c r="F125" s="629">
        <v>40</v>
      </c>
      <c r="G125" s="629">
        <v>44</v>
      </c>
      <c r="H125" s="629">
        <v>40</v>
      </c>
      <c r="I125" s="629">
        <v>38</v>
      </c>
      <c r="J125" s="629">
        <v>40</v>
      </c>
      <c r="K125" s="629">
        <v>40</v>
      </c>
      <c r="L125" s="629">
        <v>38</v>
      </c>
      <c r="M125" s="629">
        <v>40</v>
      </c>
      <c r="N125" s="629">
        <v>40</v>
      </c>
      <c r="O125" s="629">
        <v>45</v>
      </c>
      <c r="P125" s="629">
        <v>485</v>
      </c>
      <c r="Q125" s="650">
        <f t="shared" si="5"/>
        <v>74.615384615384613</v>
      </c>
    </row>
    <row r="126" spans="1:17" outlineLevel="2" x14ac:dyDescent="0.25">
      <c r="A126" s="645" t="s">
        <v>422</v>
      </c>
      <c r="B126" s="369" t="s">
        <v>76</v>
      </c>
      <c r="C126" s="369" t="s">
        <v>236</v>
      </c>
      <c r="D126" s="369">
        <v>38</v>
      </c>
      <c r="E126" s="369">
        <v>32</v>
      </c>
      <c r="F126" s="369">
        <v>36</v>
      </c>
      <c r="G126" s="369">
        <v>32</v>
      </c>
      <c r="H126" s="369">
        <v>36</v>
      </c>
      <c r="I126" s="369">
        <v>36</v>
      </c>
      <c r="J126" s="369">
        <v>37</v>
      </c>
      <c r="K126" s="369">
        <v>36</v>
      </c>
      <c r="L126" s="369">
        <v>38</v>
      </c>
      <c r="M126" s="369">
        <v>36</v>
      </c>
      <c r="N126" s="369">
        <v>37</v>
      </c>
      <c r="O126" s="369">
        <v>35</v>
      </c>
      <c r="P126" s="369">
        <v>429</v>
      </c>
      <c r="Q126" s="646">
        <f t="shared" si="5"/>
        <v>66</v>
      </c>
    </row>
    <row r="127" spans="1:17" outlineLevel="2" x14ac:dyDescent="0.25">
      <c r="A127" s="645" t="s">
        <v>422</v>
      </c>
      <c r="B127" s="645" t="s">
        <v>75</v>
      </c>
      <c r="C127" s="645" t="s">
        <v>235</v>
      </c>
      <c r="D127" s="645">
        <v>34</v>
      </c>
      <c r="E127" s="645">
        <v>27</v>
      </c>
      <c r="F127" s="645">
        <v>39</v>
      </c>
      <c r="G127" s="645">
        <v>24</v>
      </c>
      <c r="H127" s="645">
        <v>39</v>
      </c>
      <c r="I127" s="645">
        <v>26</v>
      </c>
      <c r="J127" s="645">
        <v>37</v>
      </c>
      <c r="K127" s="645">
        <v>60</v>
      </c>
      <c r="L127" s="645">
        <v>38</v>
      </c>
      <c r="M127" s="645">
        <v>34</v>
      </c>
      <c r="N127" s="645">
        <v>38</v>
      </c>
      <c r="O127" s="645">
        <v>45</v>
      </c>
      <c r="P127" s="645">
        <v>441</v>
      </c>
      <c r="Q127" s="646">
        <f t="shared" si="5"/>
        <v>67.84615384615384</v>
      </c>
    </row>
    <row r="128" spans="1:17" outlineLevel="2" x14ac:dyDescent="0.25">
      <c r="A128" s="645" t="s">
        <v>422</v>
      </c>
      <c r="B128" s="645" t="s">
        <v>75</v>
      </c>
      <c r="C128" s="645" t="s">
        <v>236</v>
      </c>
      <c r="D128" s="645">
        <v>35</v>
      </c>
      <c r="E128" s="645">
        <v>63</v>
      </c>
      <c r="F128" s="645">
        <v>71</v>
      </c>
      <c r="G128" s="645">
        <v>56</v>
      </c>
      <c r="H128" s="645">
        <v>60</v>
      </c>
      <c r="I128" s="645">
        <v>60</v>
      </c>
      <c r="J128" s="645">
        <v>100</v>
      </c>
      <c r="K128" s="645">
        <v>119</v>
      </c>
      <c r="L128" s="645">
        <v>101</v>
      </c>
      <c r="M128" s="645">
        <v>117</v>
      </c>
      <c r="N128" s="645">
        <v>90</v>
      </c>
      <c r="O128" s="645">
        <v>105</v>
      </c>
      <c r="P128" s="645">
        <v>977</v>
      </c>
      <c r="Q128" s="646">
        <f t="shared" si="5"/>
        <v>150.30769230769232</v>
      </c>
    </row>
    <row r="129" spans="1:17" outlineLevel="2" x14ac:dyDescent="0.25">
      <c r="A129" s="645" t="s">
        <v>422</v>
      </c>
      <c r="B129" s="645" t="s">
        <v>74</v>
      </c>
      <c r="C129" s="645" t="s">
        <v>235</v>
      </c>
      <c r="D129" s="645">
        <v>120</v>
      </c>
      <c r="E129" s="645">
        <v>130</v>
      </c>
      <c r="F129" s="645">
        <v>130</v>
      </c>
      <c r="G129" s="645">
        <v>110</v>
      </c>
      <c r="H129" s="645">
        <v>90</v>
      </c>
      <c r="I129" s="645">
        <v>120</v>
      </c>
      <c r="J129" s="645">
        <v>125</v>
      </c>
      <c r="K129" s="645">
        <v>120</v>
      </c>
      <c r="L129" s="645">
        <v>114</v>
      </c>
      <c r="M129" s="645">
        <v>126</v>
      </c>
      <c r="N129" s="645">
        <v>124</v>
      </c>
      <c r="O129" s="645">
        <v>125</v>
      </c>
      <c r="P129" s="645">
        <v>1434</v>
      </c>
      <c r="Q129" s="646">
        <f t="shared" si="5"/>
        <v>220.61538461538461</v>
      </c>
    </row>
    <row r="130" spans="1:17" outlineLevel="2" x14ac:dyDescent="0.25">
      <c r="A130" s="645" t="s">
        <v>422</v>
      </c>
      <c r="B130" s="645" t="s">
        <v>74</v>
      </c>
      <c r="C130" s="645" t="s">
        <v>236</v>
      </c>
      <c r="D130" s="645">
        <v>125</v>
      </c>
      <c r="E130" s="645">
        <v>130</v>
      </c>
      <c r="F130" s="645">
        <v>110</v>
      </c>
      <c r="G130" s="645">
        <v>110</v>
      </c>
      <c r="H130" s="645">
        <v>130</v>
      </c>
      <c r="I130" s="645">
        <v>110</v>
      </c>
      <c r="J130" s="645">
        <v>110</v>
      </c>
      <c r="K130" s="645">
        <v>110</v>
      </c>
      <c r="L130" s="645">
        <v>118</v>
      </c>
      <c r="M130" s="645">
        <v>119</v>
      </c>
      <c r="N130" s="645">
        <v>123</v>
      </c>
      <c r="O130" s="645">
        <v>132</v>
      </c>
      <c r="P130" s="645">
        <v>1427</v>
      </c>
      <c r="Q130" s="646">
        <f t="shared" si="5"/>
        <v>219.53846153846155</v>
      </c>
    </row>
    <row r="131" spans="1:17" outlineLevel="2" x14ac:dyDescent="0.25">
      <c r="A131" s="645" t="s">
        <v>422</v>
      </c>
      <c r="B131" s="645" t="s">
        <v>73</v>
      </c>
      <c r="C131" s="645" t="s">
        <v>235</v>
      </c>
      <c r="D131" s="645"/>
      <c r="E131" s="645"/>
      <c r="F131" s="645"/>
      <c r="G131" s="645"/>
      <c r="H131" s="645"/>
      <c r="I131" s="645"/>
      <c r="J131" s="645"/>
      <c r="K131" s="645"/>
      <c r="L131" s="645"/>
      <c r="M131" s="645"/>
      <c r="N131" s="645"/>
      <c r="O131" s="645"/>
      <c r="P131" s="645"/>
      <c r="Q131" s="646">
        <v>0</v>
      </c>
    </row>
    <row r="132" spans="1:17" outlineLevel="2" x14ac:dyDescent="0.25">
      <c r="A132" s="645" t="s">
        <v>422</v>
      </c>
      <c r="B132" s="645" t="s">
        <v>73</v>
      </c>
      <c r="C132" s="645" t="s">
        <v>236</v>
      </c>
      <c r="D132" s="645"/>
      <c r="E132" s="645"/>
      <c r="F132" s="645"/>
      <c r="G132" s="645"/>
      <c r="H132" s="645"/>
      <c r="I132" s="645"/>
      <c r="J132" s="645"/>
      <c r="K132" s="645"/>
      <c r="L132" s="645"/>
      <c r="M132" s="645"/>
      <c r="N132" s="645"/>
      <c r="O132" s="645"/>
      <c r="P132" s="645"/>
      <c r="Q132" s="646">
        <v>0</v>
      </c>
    </row>
    <row r="133" spans="1:17" outlineLevel="2" x14ac:dyDescent="0.25">
      <c r="A133" s="645" t="s">
        <v>422</v>
      </c>
      <c r="B133" s="645" t="s">
        <v>72</v>
      </c>
      <c r="C133" s="645" t="s">
        <v>235</v>
      </c>
      <c r="D133" s="645"/>
      <c r="E133" s="645"/>
      <c r="F133" s="645"/>
      <c r="G133" s="645"/>
      <c r="H133" s="645"/>
      <c r="I133" s="645"/>
      <c r="J133" s="645"/>
      <c r="K133" s="645"/>
      <c r="L133" s="645"/>
      <c r="M133" s="645"/>
      <c r="N133" s="645"/>
      <c r="O133" s="645"/>
      <c r="P133" s="645"/>
      <c r="Q133" s="646">
        <v>0</v>
      </c>
    </row>
    <row r="134" spans="1:17" outlineLevel="2" x14ac:dyDescent="0.25">
      <c r="A134" s="645" t="s">
        <v>422</v>
      </c>
      <c r="B134" s="645" t="s">
        <v>72</v>
      </c>
      <c r="C134" s="645" t="s">
        <v>236</v>
      </c>
      <c r="D134" s="645"/>
      <c r="E134" s="645"/>
      <c r="F134" s="645"/>
      <c r="G134" s="645"/>
      <c r="H134" s="645"/>
      <c r="I134" s="645"/>
      <c r="J134" s="645"/>
      <c r="K134" s="645"/>
      <c r="L134" s="645"/>
      <c r="M134" s="645"/>
      <c r="N134" s="645"/>
      <c r="O134" s="645"/>
      <c r="P134" s="645"/>
      <c r="Q134" s="646">
        <v>0</v>
      </c>
    </row>
    <row r="135" spans="1:17" outlineLevel="2" x14ac:dyDescent="0.25">
      <c r="A135" s="645" t="s">
        <v>422</v>
      </c>
      <c r="B135" s="645" t="s">
        <v>71</v>
      </c>
      <c r="C135" s="645" t="s">
        <v>235</v>
      </c>
      <c r="D135" s="645">
        <v>30</v>
      </c>
      <c r="E135" s="645">
        <v>27</v>
      </c>
      <c r="F135" s="645">
        <v>22</v>
      </c>
      <c r="G135" s="645">
        <v>21</v>
      </c>
      <c r="H135" s="645">
        <v>28</v>
      </c>
      <c r="I135" s="645">
        <v>23</v>
      </c>
      <c r="J135" s="645">
        <v>35</v>
      </c>
      <c r="K135" s="645">
        <v>28</v>
      </c>
      <c r="L135" s="645">
        <v>25</v>
      </c>
      <c r="M135" s="645">
        <v>27</v>
      </c>
      <c r="N135" s="645">
        <v>28</v>
      </c>
      <c r="O135" s="645">
        <v>35</v>
      </c>
      <c r="P135" s="645">
        <v>329</v>
      </c>
      <c r="Q135" s="646">
        <f t="shared" si="5"/>
        <v>50.615384615384613</v>
      </c>
    </row>
    <row r="136" spans="1:17" outlineLevel="2" x14ac:dyDescent="0.25">
      <c r="A136" s="645" t="s">
        <v>422</v>
      </c>
      <c r="B136" s="645" t="s">
        <v>71</v>
      </c>
      <c r="C136" s="645" t="s">
        <v>236</v>
      </c>
      <c r="D136" s="645">
        <v>17</v>
      </c>
      <c r="E136" s="645">
        <v>20</v>
      </c>
      <c r="F136" s="645">
        <v>25</v>
      </c>
      <c r="G136" s="645">
        <v>26</v>
      </c>
      <c r="H136" s="645">
        <v>19</v>
      </c>
      <c r="I136" s="645">
        <v>22</v>
      </c>
      <c r="J136" s="645">
        <v>17</v>
      </c>
      <c r="K136" s="645">
        <v>25</v>
      </c>
      <c r="L136" s="645">
        <v>22</v>
      </c>
      <c r="M136" s="645">
        <v>23</v>
      </c>
      <c r="N136" s="645">
        <v>24</v>
      </c>
      <c r="O136" s="645">
        <v>26</v>
      </c>
      <c r="P136" s="645">
        <v>266</v>
      </c>
      <c r="Q136" s="646">
        <f t="shared" si="5"/>
        <v>40.92307692307692</v>
      </c>
    </row>
    <row r="137" spans="1:17" outlineLevel="2" x14ac:dyDescent="0.25">
      <c r="A137" s="645" t="s">
        <v>422</v>
      </c>
      <c r="B137" s="645" t="s">
        <v>70</v>
      </c>
      <c r="C137" s="645" t="s">
        <v>235</v>
      </c>
      <c r="D137" s="645">
        <v>8</v>
      </c>
      <c r="E137" s="645">
        <v>8</v>
      </c>
      <c r="F137" s="645">
        <v>8</v>
      </c>
      <c r="G137" s="645">
        <v>8</v>
      </c>
      <c r="H137" s="645">
        <v>8</v>
      </c>
      <c r="I137" s="645">
        <v>8</v>
      </c>
      <c r="J137" s="645">
        <v>8</v>
      </c>
      <c r="K137" s="645">
        <v>8</v>
      </c>
      <c r="L137" s="645">
        <v>8</v>
      </c>
      <c r="M137" s="645">
        <v>8</v>
      </c>
      <c r="N137" s="645">
        <v>8</v>
      </c>
      <c r="O137" s="645">
        <v>8</v>
      </c>
      <c r="P137" s="645">
        <v>96</v>
      </c>
      <c r="Q137" s="646">
        <f t="shared" si="5"/>
        <v>14.76923076923077</v>
      </c>
    </row>
    <row r="138" spans="1:17" outlineLevel="2" x14ac:dyDescent="0.25">
      <c r="A138" s="645" t="s">
        <v>422</v>
      </c>
      <c r="B138" s="645" t="s">
        <v>70</v>
      </c>
      <c r="C138" s="645" t="s">
        <v>236</v>
      </c>
      <c r="D138" s="645">
        <v>8</v>
      </c>
      <c r="E138" s="645">
        <v>8</v>
      </c>
      <c r="F138" s="645">
        <v>8</v>
      </c>
      <c r="G138" s="645">
        <v>8</v>
      </c>
      <c r="H138" s="645">
        <v>8</v>
      </c>
      <c r="I138" s="645">
        <v>8</v>
      </c>
      <c r="J138" s="645">
        <v>8</v>
      </c>
      <c r="K138" s="645">
        <v>8</v>
      </c>
      <c r="L138" s="645">
        <v>8</v>
      </c>
      <c r="M138" s="645">
        <v>8</v>
      </c>
      <c r="N138" s="645">
        <v>8</v>
      </c>
      <c r="O138" s="645">
        <v>8</v>
      </c>
      <c r="P138" s="645">
        <v>96</v>
      </c>
      <c r="Q138" s="646">
        <f t="shared" si="5"/>
        <v>14.76923076923077</v>
      </c>
    </row>
    <row r="139" spans="1:17" outlineLevel="2" x14ac:dyDescent="0.25">
      <c r="A139" s="645" t="s">
        <v>422</v>
      </c>
      <c r="B139" s="645" t="s">
        <v>14</v>
      </c>
      <c r="C139" s="645" t="s">
        <v>235</v>
      </c>
      <c r="D139" s="645">
        <v>40</v>
      </c>
      <c r="E139" s="645">
        <v>40</v>
      </c>
      <c r="F139" s="645">
        <v>40</v>
      </c>
      <c r="G139" s="645">
        <v>40</v>
      </c>
      <c r="H139" s="645">
        <v>45</v>
      </c>
      <c r="I139" s="645">
        <v>45</v>
      </c>
      <c r="J139" s="645">
        <v>45</v>
      </c>
      <c r="K139" s="645">
        <v>45</v>
      </c>
      <c r="L139" s="645">
        <v>40</v>
      </c>
      <c r="M139" s="645">
        <v>45</v>
      </c>
      <c r="N139" s="645">
        <v>47</v>
      </c>
      <c r="O139" s="645">
        <v>47</v>
      </c>
      <c r="P139" s="645">
        <v>519</v>
      </c>
      <c r="Q139" s="646">
        <f t="shared" si="5"/>
        <v>79.84615384615384</v>
      </c>
    </row>
    <row r="140" spans="1:17" ht="15.75" outlineLevel="2" thickBot="1" x14ac:dyDescent="0.3">
      <c r="A140" s="647" t="s">
        <v>422</v>
      </c>
      <c r="B140" s="647" t="s">
        <v>14</v>
      </c>
      <c r="C140" s="647" t="s">
        <v>236</v>
      </c>
      <c r="D140" s="647">
        <v>30</v>
      </c>
      <c r="E140" s="647">
        <v>32</v>
      </c>
      <c r="F140" s="647">
        <v>30</v>
      </c>
      <c r="G140" s="647">
        <v>28</v>
      </c>
      <c r="H140" s="647">
        <v>32</v>
      </c>
      <c r="I140" s="647">
        <v>28</v>
      </c>
      <c r="J140" s="647">
        <v>28</v>
      </c>
      <c r="K140" s="647">
        <v>30</v>
      </c>
      <c r="L140" s="647">
        <v>29</v>
      </c>
      <c r="M140" s="647">
        <v>32</v>
      </c>
      <c r="N140" s="647">
        <v>35</v>
      </c>
      <c r="O140" s="647">
        <v>30</v>
      </c>
      <c r="P140" s="647">
        <v>364</v>
      </c>
      <c r="Q140" s="648">
        <f t="shared" ref="Q140:Q208" si="10">AVERAGE(D140:P140)</f>
        <v>56</v>
      </c>
    </row>
    <row r="141" spans="1:17" ht="15.75" outlineLevel="1" thickBot="1" x14ac:dyDescent="0.3">
      <c r="A141" s="631" t="s">
        <v>660</v>
      </c>
      <c r="B141" s="652"/>
      <c r="C141" s="652"/>
      <c r="D141" s="653">
        <f t="shared" ref="D141:Q141" si="11">SUBTOTAL(1,D125:D140)</f>
        <v>43.583333333333336</v>
      </c>
      <c r="E141" s="653">
        <f t="shared" si="11"/>
        <v>46.583333333333336</v>
      </c>
      <c r="F141" s="653">
        <f t="shared" si="11"/>
        <v>46.583333333333336</v>
      </c>
      <c r="G141" s="653">
        <f t="shared" si="11"/>
        <v>42.25</v>
      </c>
      <c r="H141" s="653">
        <f t="shared" si="11"/>
        <v>44.583333333333336</v>
      </c>
      <c r="I141" s="653">
        <f t="shared" si="11"/>
        <v>43.666666666666664</v>
      </c>
      <c r="J141" s="653">
        <f t="shared" si="11"/>
        <v>49.166666666666664</v>
      </c>
      <c r="K141" s="653">
        <f t="shared" si="11"/>
        <v>52.416666666666664</v>
      </c>
      <c r="L141" s="653">
        <f t="shared" si="11"/>
        <v>48.25</v>
      </c>
      <c r="M141" s="653">
        <f t="shared" si="11"/>
        <v>51.25</v>
      </c>
      <c r="N141" s="653">
        <f t="shared" si="11"/>
        <v>50.166666666666664</v>
      </c>
      <c r="O141" s="653">
        <f t="shared" si="11"/>
        <v>53.416666666666664</v>
      </c>
      <c r="P141" s="653">
        <f t="shared" si="11"/>
        <v>571.91666666666663</v>
      </c>
      <c r="Q141" s="651">
        <f t="shared" si="11"/>
        <v>65.990384615384613</v>
      </c>
    </row>
    <row r="142" spans="1:17" outlineLevel="2" x14ac:dyDescent="0.25">
      <c r="A142" s="649" t="s">
        <v>418</v>
      </c>
      <c r="B142" s="649" t="s">
        <v>60</v>
      </c>
      <c r="C142" s="649" t="s">
        <v>235</v>
      </c>
      <c r="D142" s="649"/>
      <c r="E142" s="649"/>
      <c r="F142" s="649"/>
      <c r="G142" s="649"/>
      <c r="H142" s="649"/>
      <c r="I142" s="649"/>
      <c r="J142" s="649"/>
      <c r="K142" s="649"/>
      <c r="L142" s="649"/>
      <c r="M142" s="649"/>
      <c r="N142" s="649"/>
      <c r="O142" s="649"/>
      <c r="P142" s="649"/>
      <c r="Q142" s="650">
        <v>0</v>
      </c>
    </row>
    <row r="143" spans="1:17" outlineLevel="2" x14ac:dyDescent="0.25">
      <c r="A143" s="645" t="s">
        <v>418</v>
      </c>
      <c r="B143" s="645" t="s">
        <v>60</v>
      </c>
      <c r="C143" s="645" t="s">
        <v>236</v>
      </c>
      <c r="D143" s="645"/>
      <c r="E143" s="645"/>
      <c r="F143" s="645"/>
      <c r="G143" s="645"/>
      <c r="H143" s="645"/>
      <c r="I143" s="645"/>
      <c r="J143" s="645"/>
      <c r="K143" s="645"/>
      <c r="L143" s="645"/>
      <c r="M143" s="645"/>
      <c r="N143" s="645"/>
      <c r="O143" s="645"/>
      <c r="P143" s="645"/>
      <c r="Q143" s="646">
        <v>0</v>
      </c>
    </row>
    <row r="144" spans="1:17" outlineLevel="2" x14ac:dyDescent="0.25">
      <c r="A144" s="645" t="s">
        <v>418</v>
      </c>
      <c r="B144" s="645" t="s">
        <v>61</v>
      </c>
      <c r="C144" s="645" t="s">
        <v>235</v>
      </c>
      <c r="D144" s="645">
        <v>783</v>
      </c>
      <c r="E144" s="645">
        <v>688</v>
      </c>
      <c r="F144" s="645">
        <v>732</v>
      </c>
      <c r="G144" s="645">
        <v>719</v>
      </c>
      <c r="H144" s="645">
        <v>853</v>
      </c>
      <c r="I144" s="645">
        <v>752</v>
      </c>
      <c r="J144" s="645">
        <v>841</v>
      </c>
      <c r="K144" s="645">
        <v>795</v>
      </c>
      <c r="L144" s="645">
        <v>748</v>
      </c>
      <c r="M144" s="645">
        <v>794</v>
      </c>
      <c r="N144" s="645">
        <v>740</v>
      </c>
      <c r="O144" s="645">
        <v>768</v>
      </c>
      <c r="P144" s="645">
        <v>9213</v>
      </c>
      <c r="Q144" s="646">
        <f t="shared" si="10"/>
        <v>1417.3846153846155</v>
      </c>
    </row>
    <row r="145" spans="1:17" outlineLevel="2" x14ac:dyDescent="0.25">
      <c r="A145" s="645" t="s">
        <v>418</v>
      </c>
      <c r="B145" s="645" t="s">
        <v>61</v>
      </c>
      <c r="C145" s="645" t="s">
        <v>236</v>
      </c>
      <c r="D145" s="645">
        <v>269</v>
      </c>
      <c r="E145" s="645">
        <v>289</v>
      </c>
      <c r="F145" s="645">
        <v>273</v>
      </c>
      <c r="G145" s="645">
        <v>312</v>
      </c>
      <c r="H145" s="645">
        <v>365</v>
      </c>
      <c r="I145" s="645">
        <v>340</v>
      </c>
      <c r="J145" s="645">
        <v>381</v>
      </c>
      <c r="K145" s="645">
        <v>362</v>
      </c>
      <c r="L145" s="645">
        <v>348</v>
      </c>
      <c r="M145" s="645">
        <v>402</v>
      </c>
      <c r="N145" s="645">
        <v>285</v>
      </c>
      <c r="O145" s="645">
        <v>330</v>
      </c>
      <c r="P145" s="645">
        <v>3956</v>
      </c>
      <c r="Q145" s="646">
        <f t="shared" si="10"/>
        <v>608.61538461538464</v>
      </c>
    </row>
    <row r="146" spans="1:17" outlineLevel="2" x14ac:dyDescent="0.25">
      <c r="A146" s="645" t="s">
        <v>418</v>
      </c>
      <c r="B146" s="645" t="s">
        <v>62</v>
      </c>
      <c r="C146" s="645" t="s">
        <v>235</v>
      </c>
      <c r="D146" s="645"/>
      <c r="E146" s="645"/>
      <c r="F146" s="645"/>
      <c r="G146" s="645"/>
      <c r="H146" s="645"/>
      <c r="I146" s="645"/>
      <c r="J146" s="645"/>
      <c r="K146" s="645"/>
      <c r="L146" s="645"/>
      <c r="M146" s="645"/>
      <c r="N146" s="645"/>
      <c r="O146" s="645"/>
      <c r="P146" s="645"/>
      <c r="Q146" s="646">
        <v>0</v>
      </c>
    </row>
    <row r="147" spans="1:17" outlineLevel="2" x14ac:dyDescent="0.25">
      <c r="A147" s="645" t="s">
        <v>418</v>
      </c>
      <c r="B147" s="645" t="s">
        <v>62</v>
      </c>
      <c r="C147" s="645" t="s">
        <v>236</v>
      </c>
      <c r="D147" s="645"/>
      <c r="E147" s="645"/>
      <c r="F147" s="645"/>
      <c r="G147" s="645"/>
      <c r="H147" s="645"/>
      <c r="I147" s="645"/>
      <c r="J147" s="645"/>
      <c r="K147" s="645"/>
      <c r="L147" s="645"/>
      <c r="M147" s="645"/>
      <c r="N147" s="645"/>
      <c r="O147" s="645"/>
      <c r="P147" s="645"/>
      <c r="Q147" s="646">
        <v>0</v>
      </c>
    </row>
    <row r="148" spans="1:17" outlineLevel="2" x14ac:dyDescent="0.25">
      <c r="A148" s="645" t="s">
        <v>418</v>
      </c>
      <c r="B148" s="645" t="s">
        <v>63</v>
      </c>
      <c r="C148" s="645" t="s">
        <v>235</v>
      </c>
      <c r="D148" s="645">
        <v>18</v>
      </c>
      <c r="E148" s="645">
        <v>15</v>
      </c>
      <c r="F148" s="645">
        <v>12</v>
      </c>
      <c r="G148" s="645">
        <v>10</v>
      </c>
      <c r="H148" s="645">
        <v>12</v>
      </c>
      <c r="I148" s="645">
        <v>15</v>
      </c>
      <c r="J148" s="645">
        <v>15</v>
      </c>
      <c r="K148" s="645">
        <v>20</v>
      </c>
      <c r="L148" s="645">
        <v>18</v>
      </c>
      <c r="M148" s="645">
        <v>20</v>
      </c>
      <c r="N148" s="645">
        <v>19</v>
      </c>
      <c r="O148" s="645">
        <v>20</v>
      </c>
      <c r="P148" s="645">
        <v>194</v>
      </c>
      <c r="Q148" s="646">
        <f t="shared" si="10"/>
        <v>29.846153846153847</v>
      </c>
    </row>
    <row r="149" spans="1:17" outlineLevel="2" x14ac:dyDescent="0.25">
      <c r="A149" s="645" t="s">
        <v>418</v>
      </c>
      <c r="B149" s="645" t="s">
        <v>63</v>
      </c>
      <c r="C149" s="645" t="s">
        <v>236</v>
      </c>
      <c r="D149" s="645">
        <v>15</v>
      </c>
      <c r="E149" s="645">
        <v>12</v>
      </c>
      <c r="F149" s="645">
        <v>10</v>
      </c>
      <c r="G149" s="645">
        <v>8</v>
      </c>
      <c r="H149" s="645">
        <v>10</v>
      </c>
      <c r="I149" s="645">
        <v>12</v>
      </c>
      <c r="J149" s="645">
        <v>13</v>
      </c>
      <c r="K149" s="645">
        <v>15</v>
      </c>
      <c r="L149" s="645">
        <v>13</v>
      </c>
      <c r="M149" s="645">
        <v>15</v>
      </c>
      <c r="N149" s="645">
        <v>17</v>
      </c>
      <c r="O149" s="645">
        <v>14</v>
      </c>
      <c r="P149" s="645">
        <v>154</v>
      </c>
      <c r="Q149" s="646">
        <f t="shared" si="10"/>
        <v>23.692307692307693</v>
      </c>
    </row>
    <row r="150" spans="1:17" outlineLevel="2" x14ac:dyDescent="0.25">
      <c r="A150" s="645" t="s">
        <v>418</v>
      </c>
      <c r="B150" s="645" t="s">
        <v>64</v>
      </c>
      <c r="C150" s="645" t="s">
        <v>235</v>
      </c>
      <c r="D150" s="645">
        <v>140</v>
      </c>
      <c r="E150" s="645">
        <v>155</v>
      </c>
      <c r="F150" s="645">
        <v>142</v>
      </c>
      <c r="G150" s="645">
        <v>150</v>
      </c>
      <c r="H150" s="645">
        <v>143</v>
      </c>
      <c r="I150" s="645">
        <v>140</v>
      </c>
      <c r="J150" s="645">
        <v>138</v>
      </c>
      <c r="K150" s="645">
        <v>141</v>
      </c>
      <c r="L150" s="645">
        <v>157</v>
      </c>
      <c r="M150" s="645">
        <v>139</v>
      </c>
      <c r="N150" s="645">
        <v>140</v>
      </c>
      <c r="O150" s="645">
        <v>160</v>
      </c>
      <c r="P150" s="645">
        <v>1745</v>
      </c>
      <c r="Q150" s="646">
        <f t="shared" si="10"/>
        <v>268.46153846153845</v>
      </c>
    </row>
    <row r="151" spans="1:17" outlineLevel="2" x14ac:dyDescent="0.25">
      <c r="A151" s="645" t="s">
        <v>418</v>
      </c>
      <c r="B151" s="645" t="s">
        <v>64</v>
      </c>
      <c r="C151" s="645" t="s">
        <v>236</v>
      </c>
      <c r="D151" s="645">
        <v>97</v>
      </c>
      <c r="E151" s="645">
        <v>89</v>
      </c>
      <c r="F151" s="645">
        <v>100</v>
      </c>
      <c r="G151" s="645">
        <v>90</v>
      </c>
      <c r="H151" s="645">
        <v>110</v>
      </c>
      <c r="I151" s="645">
        <v>89</v>
      </c>
      <c r="J151" s="645">
        <v>78</v>
      </c>
      <c r="K151" s="645">
        <v>87</v>
      </c>
      <c r="L151" s="645">
        <v>93</v>
      </c>
      <c r="M151" s="645">
        <v>81</v>
      </c>
      <c r="N151" s="645">
        <v>140</v>
      </c>
      <c r="O151" s="645">
        <v>160</v>
      </c>
      <c r="P151" s="645">
        <v>1214</v>
      </c>
      <c r="Q151" s="646">
        <f t="shared" si="10"/>
        <v>186.76923076923077</v>
      </c>
    </row>
    <row r="152" spans="1:17" outlineLevel="2" x14ac:dyDescent="0.25">
      <c r="A152" s="645" t="s">
        <v>418</v>
      </c>
      <c r="B152" s="645" t="s">
        <v>65</v>
      </c>
      <c r="C152" s="645" t="s">
        <v>235</v>
      </c>
      <c r="D152" s="645">
        <v>55</v>
      </c>
      <c r="E152" s="645">
        <v>45</v>
      </c>
      <c r="F152" s="645">
        <v>45</v>
      </c>
      <c r="G152" s="645">
        <v>50</v>
      </c>
      <c r="H152" s="645">
        <v>45</v>
      </c>
      <c r="I152" s="645">
        <v>45</v>
      </c>
      <c r="J152" s="645">
        <v>45</v>
      </c>
      <c r="K152" s="645">
        <v>45</v>
      </c>
      <c r="L152" s="645">
        <v>45</v>
      </c>
      <c r="M152" s="645">
        <v>45</v>
      </c>
      <c r="N152" s="645">
        <v>45</v>
      </c>
      <c r="O152" s="645">
        <v>55</v>
      </c>
      <c r="P152" s="645">
        <v>565</v>
      </c>
      <c r="Q152" s="646">
        <f t="shared" si="10"/>
        <v>86.92307692307692</v>
      </c>
    </row>
    <row r="153" spans="1:17" outlineLevel="2" x14ac:dyDescent="0.25">
      <c r="A153" s="645" t="s">
        <v>418</v>
      </c>
      <c r="B153" s="645" t="s">
        <v>65</v>
      </c>
      <c r="C153" s="645" t="s">
        <v>236</v>
      </c>
      <c r="D153" s="645">
        <v>15</v>
      </c>
      <c r="E153" s="645">
        <v>15</v>
      </c>
      <c r="F153" s="645">
        <v>10</v>
      </c>
      <c r="G153" s="645">
        <v>15</v>
      </c>
      <c r="H153" s="645">
        <v>10</v>
      </c>
      <c r="I153" s="645">
        <v>10</v>
      </c>
      <c r="J153" s="645">
        <v>10</v>
      </c>
      <c r="K153" s="645">
        <v>10</v>
      </c>
      <c r="L153" s="645">
        <v>10</v>
      </c>
      <c r="M153" s="645">
        <v>10</v>
      </c>
      <c r="N153" s="645">
        <v>10</v>
      </c>
      <c r="O153" s="645">
        <v>10</v>
      </c>
      <c r="P153" s="645">
        <v>135</v>
      </c>
      <c r="Q153" s="646">
        <f t="shared" si="10"/>
        <v>20.76923076923077</v>
      </c>
    </row>
    <row r="154" spans="1:17" outlineLevel="2" x14ac:dyDescent="0.25">
      <c r="A154" s="645" t="s">
        <v>418</v>
      </c>
      <c r="B154" s="645" t="s">
        <v>66</v>
      </c>
      <c r="C154" s="645" t="s">
        <v>235</v>
      </c>
      <c r="D154" s="645">
        <v>20</v>
      </c>
      <c r="E154" s="645">
        <v>20</v>
      </c>
      <c r="F154" s="645">
        <v>20</v>
      </c>
      <c r="G154" s="645">
        <v>25</v>
      </c>
      <c r="H154" s="645">
        <v>20</v>
      </c>
      <c r="I154" s="645">
        <v>23</v>
      </c>
      <c r="J154" s="645">
        <v>21</v>
      </c>
      <c r="K154" s="645">
        <v>25</v>
      </c>
      <c r="L154" s="645">
        <v>20</v>
      </c>
      <c r="M154" s="645">
        <v>19</v>
      </c>
      <c r="N154" s="645">
        <v>25</v>
      </c>
      <c r="O154" s="645">
        <v>25</v>
      </c>
      <c r="P154" s="645">
        <v>263</v>
      </c>
      <c r="Q154" s="646">
        <f t="shared" si="10"/>
        <v>40.46153846153846</v>
      </c>
    </row>
    <row r="155" spans="1:17" outlineLevel="2" x14ac:dyDescent="0.25">
      <c r="A155" s="645" t="s">
        <v>418</v>
      </c>
      <c r="B155" s="645" t="s">
        <v>66</v>
      </c>
      <c r="C155" s="645" t="s">
        <v>236</v>
      </c>
      <c r="D155" s="645">
        <v>60</v>
      </c>
      <c r="E155" s="645">
        <v>56</v>
      </c>
      <c r="F155" s="645">
        <v>56</v>
      </c>
      <c r="G155" s="645">
        <v>53</v>
      </c>
      <c r="H155" s="645">
        <v>52</v>
      </c>
      <c r="I155" s="645">
        <v>55</v>
      </c>
      <c r="J155" s="645">
        <v>63</v>
      </c>
      <c r="K155" s="645">
        <v>60</v>
      </c>
      <c r="L155" s="645">
        <v>75</v>
      </c>
      <c r="M155" s="645">
        <v>68</v>
      </c>
      <c r="N155" s="645">
        <v>75</v>
      </c>
      <c r="O155" s="645">
        <v>81</v>
      </c>
      <c r="P155" s="645">
        <v>754</v>
      </c>
      <c r="Q155" s="646">
        <f t="shared" si="10"/>
        <v>116</v>
      </c>
    </row>
    <row r="156" spans="1:17" outlineLevel="2" x14ac:dyDescent="0.25">
      <c r="A156" s="645" t="s">
        <v>418</v>
      </c>
      <c r="B156" s="645" t="s">
        <v>67</v>
      </c>
      <c r="C156" s="645" t="s">
        <v>235</v>
      </c>
      <c r="D156" s="645">
        <v>55</v>
      </c>
      <c r="E156" s="645">
        <v>54</v>
      </c>
      <c r="F156" s="645">
        <v>57</v>
      </c>
      <c r="G156" s="645">
        <v>54</v>
      </c>
      <c r="H156" s="645">
        <v>58</v>
      </c>
      <c r="I156" s="645">
        <v>60</v>
      </c>
      <c r="J156" s="645">
        <v>58</v>
      </c>
      <c r="K156" s="645">
        <v>60</v>
      </c>
      <c r="L156" s="645">
        <v>62</v>
      </c>
      <c r="M156" s="645">
        <v>60</v>
      </c>
      <c r="N156" s="645">
        <v>65</v>
      </c>
      <c r="O156" s="645">
        <v>70</v>
      </c>
      <c r="P156" s="645">
        <v>713</v>
      </c>
      <c r="Q156" s="646">
        <f t="shared" si="10"/>
        <v>109.69230769230769</v>
      </c>
    </row>
    <row r="157" spans="1:17" outlineLevel="2" x14ac:dyDescent="0.25">
      <c r="A157" s="645" t="s">
        <v>418</v>
      </c>
      <c r="B157" s="645" t="s">
        <v>67</v>
      </c>
      <c r="C157" s="645" t="s">
        <v>236</v>
      </c>
      <c r="D157" s="645">
        <v>80</v>
      </c>
      <c r="E157" s="645">
        <v>81</v>
      </c>
      <c r="F157" s="645">
        <v>81</v>
      </c>
      <c r="G157" s="645">
        <v>78</v>
      </c>
      <c r="H157" s="645">
        <v>81</v>
      </c>
      <c r="I157" s="645">
        <v>82</v>
      </c>
      <c r="J157" s="645">
        <v>80</v>
      </c>
      <c r="K157" s="645">
        <v>82</v>
      </c>
      <c r="L157" s="645">
        <v>83</v>
      </c>
      <c r="M157" s="645">
        <v>80</v>
      </c>
      <c r="N157" s="645">
        <v>85</v>
      </c>
      <c r="O157" s="645">
        <v>90</v>
      </c>
      <c r="P157" s="645">
        <v>983</v>
      </c>
      <c r="Q157" s="646">
        <f t="shared" si="10"/>
        <v>151.23076923076923</v>
      </c>
    </row>
    <row r="158" spans="1:17" outlineLevel="2" x14ac:dyDescent="0.25">
      <c r="A158" s="645" t="s">
        <v>418</v>
      </c>
      <c r="B158" s="645" t="s">
        <v>68</v>
      </c>
      <c r="C158" s="645" t="s">
        <v>235</v>
      </c>
      <c r="D158" s="645">
        <v>47</v>
      </c>
      <c r="E158" s="645">
        <v>50</v>
      </c>
      <c r="F158" s="645">
        <v>51</v>
      </c>
      <c r="G158" s="645">
        <v>54</v>
      </c>
      <c r="H158" s="645">
        <v>41</v>
      </c>
      <c r="I158" s="645">
        <v>39</v>
      </c>
      <c r="J158" s="645">
        <v>59</v>
      </c>
      <c r="K158" s="645">
        <v>38</v>
      </c>
      <c r="L158" s="645">
        <v>37</v>
      </c>
      <c r="M158" s="645">
        <v>47</v>
      </c>
      <c r="N158" s="645">
        <v>43</v>
      </c>
      <c r="O158" s="645">
        <v>41</v>
      </c>
      <c r="P158" s="645">
        <v>547</v>
      </c>
      <c r="Q158" s="646">
        <f t="shared" si="10"/>
        <v>84.15384615384616</v>
      </c>
    </row>
    <row r="159" spans="1:17" outlineLevel="2" x14ac:dyDescent="0.25">
      <c r="A159" s="645" t="s">
        <v>418</v>
      </c>
      <c r="B159" s="645" t="s">
        <v>68</v>
      </c>
      <c r="C159" s="645" t="s">
        <v>236</v>
      </c>
      <c r="D159" s="645">
        <v>4</v>
      </c>
      <c r="E159" s="645">
        <v>8</v>
      </c>
      <c r="F159" s="645">
        <v>4</v>
      </c>
      <c r="G159" s="645">
        <v>4</v>
      </c>
      <c r="H159" s="645">
        <v>7</v>
      </c>
      <c r="I159" s="645">
        <v>8</v>
      </c>
      <c r="J159" s="645">
        <v>9</v>
      </c>
      <c r="K159" s="645">
        <v>9</v>
      </c>
      <c r="L159" s="645">
        <v>6</v>
      </c>
      <c r="M159" s="645">
        <v>5</v>
      </c>
      <c r="N159" s="645">
        <v>10</v>
      </c>
      <c r="O159" s="645">
        <v>9</v>
      </c>
      <c r="P159" s="645">
        <v>83</v>
      </c>
      <c r="Q159" s="646">
        <f t="shared" si="10"/>
        <v>12.76923076923077</v>
      </c>
    </row>
    <row r="160" spans="1:17" outlineLevel="2" x14ac:dyDescent="0.25">
      <c r="A160" s="645" t="s">
        <v>418</v>
      </c>
      <c r="B160" s="645" t="s">
        <v>13</v>
      </c>
      <c r="C160" s="645" t="s">
        <v>235</v>
      </c>
      <c r="D160" s="645"/>
      <c r="E160" s="645"/>
      <c r="F160" s="645"/>
      <c r="G160" s="645"/>
      <c r="H160" s="645"/>
      <c r="I160" s="645"/>
      <c r="J160" s="645"/>
      <c r="K160" s="645"/>
      <c r="L160" s="645"/>
      <c r="M160" s="645"/>
      <c r="N160" s="645"/>
      <c r="O160" s="645"/>
      <c r="P160" s="645"/>
      <c r="Q160" s="646">
        <v>0</v>
      </c>
    </row>
    <row r="161" spans="1:17" outlineLevel="2" x14ac:dyDescent="0.25">
      <c r="A161" s="645" t="s">
        <v>418</v>
      </c>
      <c r="B161" s="645" t="s">
        <v>13</v>
      </c>
      <c r="C161" s="645" t="s">
        <v>236</v>
      </c>
      <c r="D161" s="645"/>
      <c r="E161" s="645"/>
      <c r="F161" s="645"/>
      <c r="G161" s="645"/>
      <c r="H161" s="645"/>
      <c r="I161" s="645"/>
      <c r="J161" s="645"/>
      <c r="K161" s="645"/>
      <c r="L161" s="645"/>
      <c r="M161" s="645"/>
      <c r="N161" s="645"/>
      <c r="O161" s="645"/>
      <c r="P161" s="645"/>
      <c r="Q161" s="646">
        <v>0</v>
      </c>
    </row>
    <row r="162" spans="1:17" outlineLevel="2" x14ac:dyDescent="0.25">
      <c r="A162" s="645" t="s">
        <v>418</v>
      </c>
      <c r="B162" s="645" t="s">
        <v>69</v>
      </c>
      <c r="C162" s="645" t="s">
        <v>235</v>
      </c>
      <c r="D162" s="645">
        <v>870</v>
      </c>
      <c r="E162" s="645">
        <v>990</v>
      </c>
      <c r="F162" s="645">
        <v>1450</v>
      </c>
      <c r="G162" s="645">
        <v>873</v>
      </c>
      <c r="H162" s="645">
        <v>937</v>
      </c>
      <c r="I162" s="645">
        <v>683</v>
      </c>
      <c r="J162" s="645">
        <v>1072</v>
      </c>
      <c r="K162" s="645">
        <v>587</v>
      </c>
      <c r="L162" s="645">
        <v>466</v>
      </c>
      <c r="M162" s="645">
        <v>1046</v>
      </c>
      <c r="N162" s="645">
        <v>695</v>
      </c>
      <c r="O162" s="645">
        <v>850</v>
      </c>
      <c r="P162" s="645">
        <v>10519</v>
      </c>
      <c r="Q162" s="646">
        <f t="shared" si="10"/>
        <v>1618.3076923076924</v>
      </c>
    </row>
    <row r="163" spans="1:17" ht="15.75" outlineLevel="2" thickBot="1" x14ac:dyDescent="0.3">
      <c r="A163" s="647" t="s">
        <v>418</v>
      </c>
      <c r="B163" s="647" t="s">
        <v>69</v>
      </c>
      <c r="C163" s="647" t="s">
        <v>236</v>
      </c>
      <c r="D163" s="647">
        <v>2182</v>
      </c>
      <c r="E163" s="647">
        <v>1981</v>
      </c>
      <c r="F163" s="647">
        <v>1571</v>
      </c>
      <c r="G163" s="647">
        <v>1824</v>
      </c>
      <c r="H163" s="647">
        <v>2813</v>
      </c>
      <c r="I163" s="647">
        <v>2831</v>
      </c>
      <c r="J163" s="647">
        <v>2502</v>
      </c>
      <c r="K163" s="647">
        <v>3043</v>
      </c>
      <c r="L163" s="647">
        <v>2741</v>
      </c>
      <c r="M163" s="647">
        <v>1817</v>
      </c>
      <c r="N163" s="647">
        <v>2138</v>
      </c>
      <c r="O163" s="647">
        <v>2008</v>
      </c>
      <c r="P163" s="647">
        <v>27451</v>
      </c>
      <c r="Q163" s="648">
        <f t="shared" si="10"/>
        <v>4223.2307692307695</v>
      </c>
    </row>
    <row r="164" spans="1:17" ht="15.75" outlineLevel="1" thickBot="1" x14ac:dyDescent="0.3">
      <c r="A164" s="631" t="s">
        <v>661</v>
      </c>
      <c r="B164" s="652"/>
      <c r="C164" s="652"/>
      <c r="D164" s="653">
        <f t="shared" ref="D164:Q164" si="12">SUBTOTAL(1,D142:D163)</f>
        <v>294.375</v>
      </c>
      <c r="E164" s="653">
        <f t="shared" si="12"/>
        <v>284.25</v>
      </c>
      <c r="F164" s="653">
        <f t="shared" si="12"/>
        <v>288.375</v>
      </c>
      <c r="G164" s="653">
        <f t="shared" si="12"/>
        <v>269.9375</v>
      </c>
      <c r="H164" s="653">
        <f t="shared" si="12"/>
        <v>347.3125</v>
      </c>
      <c r="I164" s="653">
        <f t="shared" si="12"/>
        <v>324</v>
      </c>
      <c r="J164" s="653">
        <f t="shared" si="12"/>
        <v>336.5625</v>
      </c>
      <c r="K164" s="653">
        <f t="shared" si="12"/>
        <v>336.1875</v>
      </c>
      <c r="L164" s="653">
        <f t="shared" si="12"/>
        <v>307.625</v>
      </c>
      <c r="M164" s="653">
        <f t="shared" si="12"/>
        <v>290.5</v>
      </c>
      <c r="N164" s="653">
        <f t="shared" si="12"/>
        <v>283.25</v>
      </c>
      <c r="O164" s="653">
        <f t="shared" si="12"/>
        <v>293.1875</v>
      </c>
      <c r="P164" s="653">
        <f t="shared" si="12"/>
        <v>3655.5625</v>
      </c>
      <c r="Q164" s="651">
        <f t="shared" si="12"/>
        <v>409.01398601398608</v>
      </c>
    </row>
    <row r="165" spans="1:17" outlineLevel="2" x14ac:dyDescent="0.25">
      <c r="A165" s="649" t="s">
        <v>417</v>
      </c>
      <c r="B165" s="649" t="s">
        <v>59</v>
      </c>
      <c r="C165" s="649" t="s">
        <v>235</v>
      </c>
      <c r="D165" s="649">
        <v>41</v>
      </c>
      <c r="E165" s="649">
        <v>42</v>
      </c>
      <c r="F165" s="649">
        <v>43</v>
      </c>
      <c r="G165" s="649">
        <v>38</v>
      </c>
      <c r="H165" s="649">
        <v>41</v>
      </c>
      <c r="I165" s="649">
        <v>43</v>
      </c>
      <c r="J165" s="649">
        <v>44</v>
      </c>
      <c r="K165" s="649">
        <v>44</v>
      </c>
      <c r="L165" s="649">
        <v>45</v>
      </c>
      <c r="M165" s="649">
        <v>44</v>
      </c>
      <c r="N165" s="649">
        <v>45</v>
      </c>
      <c r="O165" s="649">
        <v>50</v>
      </c>
      <c r="P165" s="649">
        <v>520</v>
      </c>
      <c r="Q165" s="650">
        <f t="shared" si="10"/>
        <v>80</v>
      </c>
    </row>
    <row r="166" spans="1:17" outlineLevel="2" x14ac:dyDescent="0.25">
      <c r="A166" s="645" t="s">
        <v>417</v>
      </c>
      <c r="B166" s="645" t="s">
        <v>59</v>
      </c>
      <c r="C166" s="645" t="s">
        <v>236</v>
      </c>
      <c r="D166" s="645">
        <v>40</v>
      </c>
      <c r="E166" s="645">
        <v>38</v>
      </c>
      <c r="F166" s="645">
        <v>40</v>
      </c>
      <c r="G166" s="645">
        <v>37</v>
      </c>
      <c r="H166" s="645">
        <v>40</v>
      </c>
      <c r="I166" s="645">
        <v>36</v>
      </c>
      <c r="J166" s="645">
        <v>37</v>
      </c>
      <c r="K166" s="645">
        <v>36</v>
      </c>
      <c r="L166" s="645">
        <v>36</v>
      </c>
      <c r="M166" s="645">
        <v>37</v>
      </c>
      <c r="N166" s="645">
        <v>37</v>
      </c>
      <c r="O166" s="645">
        <v>40</v>
      </c>
      <c r="P166" s="645">
        <v>454</v>
      </c>
      <c r="Q166" s="646">
        <f t="shared" si="10"/>
        <v>69.84615384615384</v>
      </c>
    </row>
    <row r="167" spans="1:17" outlineLevel="2" x14ac:dyDescent="0.25">
      <c r="A167" s="645" t="s">
        <v>417</v>
      </c>
      <c r="B167" s="645" t="s">
        <v>58</v>
      </c>
      <c r="C167" s="645" t="s">
        <v>235</v>
      </c>
      <c r="D167" s="645">
        <v>72</v>
      </c>
      <c r="E167" s="645">
        <v>65</v>
      </c>
      <c r="F167" s="645">
        <v>70</v>
      </c>
      <c r="G167" s="645">
        <v>63</v>
      </c>
      <c r="H167" s="645">
        <v>75</v>
      </c>
      <c r="I167" s="645">
        <v>79</v>
      </c>
      <c r="J167" s="645">
        <v>69</v>
      </c>
      <c r="K167" s="645">
        <v>62</v>
      </c>
      <c r="L167" s="645">
        <v>72</v>
      </c>
      <c r="M167" s="645">
        <v>79</v>
      </c>
      <c r="N167" s="645">
        <v>68</v>
      </c>
      <c r="O167" s="645">
        <v>78</v>
      </c>
      <c r="P167" s="645">
        <v>852</v>
      </c>
      <c r="Q167" s="646">
        <f t="shared" si="10"/>
        <v>131.07692307692307</v>
      </c>
    </row>
    <row r="168" spans="1:17" outlineLevel="2" x14ac:dyDescent="0.25">
      <c r="A168" s="645" t="s">
        <v>417</v>
      </c>
      <c r="B168" s="645" t="s">
        <v>58</v>
      </c>
      <c r="C168" s="645" t="s">
        <v>236</v>
      </c>
      <c r="D168" s="645">
        <v>28</v>
      </c>
      <c r="E168" s="645">
        <v>35</v>
      </c>
      <c r="F168" s="645">
        <v>30</v>
      </c>
      <c r="G168" s="645">
        <v>37</v>
      </c>
      <c r="H168" s="645">
        <v>25</v>
      </c>
      <c r="I168" s="645">
        <v>21</v>
      </c>
      <c r="J168" s="645">
        <v>31</v>
      </c>
      <c r="K168" s="645">
        <v>38</v>
      </c>
      <c r="L168" s="645">
        <v>28</v>
      </c>
      <c r="M168" s="645">
        <v>21</v>
      </c>
      <c r="N168" s="645">
        <v>32</v>
      </c>
      <c r="O168" s="645">
        <v>22</v>
      </c>
      <c r="P168" s="645">
        <v>348</v>
      </c>
      <c r="Q168" s="646">
        <f t="shared" si="10"/>
        <v>53.53846153846154</v>
      </c>
    </row>
    <row r="169" spans="1:17" outlineLevel="2" x14ac:dyDescent="0.25">
      <c r="A169" s="645" t="s">
        <v>417</v>
      </c>
      <c r="B169" s="645" t="s">
        <v>57</v>
      </c>
      <c r="C169" s="645" t="s">
        <v>235</v>
      </c>
      <c r="D169" s="645">
        <v>495</v>
      </c>
      <c r="E169" s="645">
        <v>399</v>
      </c>
      <c r="F169" s="645">
        <v>654</v>
      </c>
      <c r="G169" s="645">
        <v>527</v>
      </c>
      <c r="H169" s="645">
        <v>712</v>
      </c>
      <c r="I169" s="645">
        <v>456</v>
      </c>
      <c r="J169" s="645">
        <v>423</v>
      </c>
      <c r="K169" s="645">
        <v>511</v>
      </c>
      <c r="L169" s="645">
        <v>648</v>
      </c>
      <c r="M169" s="645">
        <v>746</v>
      </c>
      <c r="N169" s="645">
        <v>750</v>
      </c>
      <c r="O169" s="645">
        <v>800</v>
      </c>
      <c r="P169" s="645">
        <v>7121</v>
      </c>
      <c r="Q169" s="646">
        <f t="shared" si="10"/>
        <v>1095.5384615384614</v>
      </c>
    </row>
    <row r="170" spans="1:17" outlineLevel="2" x14ac:dyDescent="0.25">
      <c r="A170" s="645" t="s">
        <v>417</v>
      </c>
      <c r="B170" s="645" t="s">
        <v>57</v>
      </c>
      <c r="C170" s="645" t="s">
        <v>236</v>
      </c>
      <c r="D170" s="645">
        <v>515</v>
      </c>
      <c r="E170" s="645">
        <v>635</v>
      </c>
      <c r="F170" s="645">
        <v>445</v>
      </c>
      <c r="G170" s="645">
        <v>581</v>
      </c>
      <c r="H170" s="645">
        <v>339</v>
      </c>
      <c r="I170" s="645">
        <v>618</v>
      </c>
      <c r="J170" s="645">
        <v>667</v>
      </c>
      <c r="K170" s="645">
        <v>527</v>
      </c>
      <c r="L170" s="645">
        <v>459</v>
      </c>
      <c r="M170" s="645">
        <v>345</v>
      </c>
      <c r="N170" s="645">
        <v>350</v>
      </c>
      <c r="O170" s="645">
        <v>400</v>
      </c>
      <c r="P170" s="645">
        <v>5881</v>
      </c>
      <c r="Q170" s="646">
        <f t="shared" si="10"/>
        <v>904.76923076923072</v>
      </c>
    </row>
    <row r="171" spans="1:17" outlineLevel="2" x14ac:dyDescent="0.25">
      <c r="A171" s="645" t="s">
        <v>417</v>
      </c>
      <c r="B171" s="645" t="s">
        <v>56</v>
      </c>
      <c r="C171" s="645" t="s">
        <v>235</v>
      </c>
      <c r="D171" s="645">
        <v>143</v>
      </c>
      <c r="E171" s="645">
        <v>95</v>
      </c>
      <c r="F171" s="645">
        <v>87</v>
      </c>
      <c r="G171" s="645">
        <v>62</v>
      </c>
      <c r="H171" s="645">
        <v>60</v>
      </c>
      <c r="I171" s="645">
        <v>84</v>
      </c>
      <c r="J171" s="645">
        <v>100</v>
      </c>
      <c r="K171" s="645">
        <v>78</v>
      </c>
      <c r="L171" s="645">
        <v>60</v>
      </c>
      <c r="M171" s="645">
        <v>88</v>
      </c>
      <c r="N171" s="645">
        <v>102</v>
      </c>
      <c r="O171" s="645">
        <v>176</v>
      </c>
      <c r="P171" s="645">
        <v>1135</v>
      </c>
      <c r="Q171" s="646">
        <f t="shared" si="10"/>
        <v>174.61538461538461</v>
      </c>
    </row>
    <row r="172" spans="1:17" outlineLevel="2" x14ac:dyDescent="0.25">
      <c r="A172" s="645" t="s">
        <v>417</v>
      </c>
      <c r="B172" s="645" t="s">
        <v>56</v>
      </c>
      <c r="C172" s="645" t="s">
        <v>236</v>
      </c>
      <c r="D172" s="645">
        <v>53</v>
      </c>
      <c r="E172" s="645">
        <v>34</v>
      </c>
      <c r="F172" s="645">
        <v>40</v>
      </c>
      <c r="G172" s="645">
        <v>35</v>
      </c>
      <c r="H172" s="645">
        <v>38</v>
      </c>
      <c r="I172" s="645">
        <v>53</v>
      </c>
      <c r="J172" s="645">
        <v>37</v>
      </c>
      <c r="K172" s="645">
        <v>42</v>
      </c>
      <c r="L172" s="645">
        <v>37</v>
      </c>
      <c r="M172" s="645">
        <v>24</v>
      </c>
      <c r="N172" s="645">
        <v>78</v>
      </c>
      <c r="O172" s="645">
        <v>85</v>
      </c>
      <c r="P172" s="645">
        <v>556</v>
      </c>
      <c r="Q172" s="646">
        <f t="shared" si="10"/>
        <v>85.538461538461533</v>
      </c>
    </row>
    <row r="173" spans="1:17" outlineLevel="2" x14ac:dyDescent="0.25">
      <c r="A173" s="645" t="s">
        <v>417</v>
      </c>
      <c r="B173" s="645" t="s">
        <v>55</v>
      </c>
      <c r="C173" s="645" t="s">
        <v>235</v>
      </c>
      <c r="D173" s="645"/>
      <c r="E173" s="645"/>
      <c r="F173" s="645"/>
      <c r="G173" s="645"/>
      <c r="H173" s="645"/>
      <c r="I173" s="645"/>
      <c r="J173" s="645"/>
      <c r="K173" s="645"/>
      <c r="L173" s="645"/>
      <c r="M173" s="645"/>
      <c r="N173" s="645"/>
      <c r="O173" s="645"/>
      <c r="P173" s="645"/>
      <c r="Q173" s="646">
        <v>0</v>
      </c>
    </row>
    <row r="174" spans="1:17" outlineLevel="2" x14ac:dyDescent="0.25">
      <c r="A174" s="645" t="s">
        <v>417</v>
      </c>
      <c r="B174" s="645" t="s">
        <v>55</v>
      </c>
      <c r="C174" s="645" t="s">
        <v>236</v>
      </c>
      <c r="D174" s="645"/>
      <c r="E174" s="645"/>
      <c r="F174" s="645"/>
      <c r="G174" s="645"/>
      <c r="H174" s="645"/>
      <c r="I174" s="645"/>
      <c r="J174" s="645"/>
      <c r="K174" s="645"/>
      <c r="L174" s="645"/>
      <c r="M174" s="645"/>
      <c r="N174" s="645"/>
      <c r="O174" s="645"/>
      <c r="P174" s="645"/>
      <c r="Q174" s="646">
        <v>0</v>
      </c>
    </row>
    <row r="175" spans="1:17" outlineLevel="2" x14ac:dyDescent="0.25">
      <c r="A175" s="645" t="s">
        <v>417</v>
      </c>
      <c r="B175" s="645" t="s">
        <v>54</v>
      </c>
      <c r="C175" s="645" t="s">
        <v>235</v>
      </c>
      <c r="D175" s="645">
        <v>1200</v>
      </c>
      <c r="E175" s="645">
        <v>1100</v>
      </c>
      <c r="F175" s="645">
        <v>1000</v>
      </c>
      <c r="G175" s="645">
        <v>1150</v>
      </c>
      <c r="H175" s="645">
        <v>1100</v>
      </c>
      <c r="I175" s="645">
        <v>1200</v>
      </c>
      <c r="J175" s="645">
        <v>1150</v>
      </c>
      <c r="K175" s="645">
        <v>1200</v>
      </c>
      <c r="L175" s="645">
        <v>1300</v>
      </c>
      <c r="M175" s="645">
        <v>1150</v>
      </c>
      <c r="N175" s="645">
        <v>1259</v>
      </c>
      <c r="O175" s="645">
        <v>1259</v>
      </c>
      <c r="P175" s="645">
        <v>14068</v>
      </c>
      <c r="Q175" s="646">
        <f t="shared" si="10"/>
        <v>2164.3076923076924</v>
      </c>
    </row>
    <row r="176" spans="1:17" outlineLevel="2" x14ac:dyDescent="0.25">
      <c r="A176" s="645" t="s">
        <v>417</v>
      </c>
      <c r="B176" s="645" t="s">
        <v>54</v>
      </c>
      <c r="C176" s="645" t="s">
        <v>236</v>
      </c>
      <c r="D176" s="645">
        <v>700</v>
      </c>
      <c r="E176" s="645">
        <v>600</v>
      </c>
      <c r="F176" s="645">
        <v>800</v>
      </c>
      <c r="G176" s="645">
        <v>750</v>
      </c>
      <c r="H176" s="645">
        <v>750</v>
      </c>
      <c r="I176" s="645">
        <v>800</v>
      </c>
      <c r="J176" s="645">
        <v>750</v>
      </c>
      <c r="K176" s="645">
        <v>800</v>
      </c>
      <c r="L176" s="645">
        <v>700</v>
      </c>
      <c r="M176" s="645">
        <v>800</v>
      </c>
      <c r="N176" s="645">
        <v>800</v>
      </c>
      <c r="O176" s="645">
        <v>850</v>
      </c>
      <c r="P176" s="645">
        <v>9100</v>
      </c>
      <c r="Q176" s="646">
        <f t="shared" si="10"/>
        <v>1400</v>
      </c>
    </row>
    <row r="177" spans="1:17" outlineLevel="2" x14ac:dyDescent="0.25">
      <c r="A177" s="645" t="s">
        <v>417</v>
      </c>
      <c r="B177" s="645" t="s">
        <v>53</v>
      </c>
      <c r="C177" s="645" t="s">
        <v>235</v>
      </c>
      <c r="D177" s="645">
        <v>55</v>
      </c>
      <c r="E177" s="645">
        <v>41</v>
      </c>
      <c r="F177" s="645">
        <v>78</v>
      </c>
      <c r="G177" s="645">
        <v>70</v>
      </c>
      <c r="H177" s="645">
        <v>80</v>
      </c>
      <c r="I177" s="645">
        <v>82</v>
      </c>
      <c r="J177" s="645">
        <v>77</v>
      </c>
      <c r="K177" s="645">
        <v>65</v>
      </c>
      <c r="L177" s="645">
        <v>53</v>
      </c>
      <c r="M177" s="645">
        <v>58</v>
      </c>
      <c r="N177" s="645">
        <v>65</v>
      </c>
      <c r="O177" s="645">
        <v>70</v>
      </c>
      <c r="P177" s="645">
        <v>794</v>
      </c>
      <c r="Q177" s="646">
        <f t="shared" si="10"/>
        <v>122.15384615384616</v>
      </c>
    </row>
    <row r="178" spans="1:17" outlineLevel="2" x14ac:dyDescent="0.25">
      <c r="A178" s="645" t="s">
        <v>417</v>
      </c>
      <c r="B178" s="645" t="s">
        <v>53</v>
      </c>
      <c r="C178" s="645" t="s">
        <v>236</v>
      </c>
      <c r="D178" s="645">
        <v>12</v>
      </c>
      <c r="E178" s="645">
        <v>13</v>
      </c>
      <c r="F178" s="645">
        <v>9</v>
      </c>
      <c r="G178" s="645">
        <v>11</v>
      </c>
      <c r="H178" s="645">
        <v>12</v>
      </c>
      <c r="I178" s="645">
        <v>10</v>
      </c>
      <c r="J178" s="645">
        <v>8</v>
      </c>
      <c r="K178" s="645">
        <v>15</v>
      </c>
      <c r="L178" s="645">
        <v>12</v>
      </c>
      <c r="M178" s="645">
        <v>14</v>
      </c>
      <c r="N178" s="645">
        <v>12</v>
      </c>
      <c r="O178" s="645">
        <v>15</v>
      </c>
      <c r="P178" s="645">
        <v>143</v>
      </c>
      <c r="Q178" s="646">
        <f t="shared" si="10"/>
        <v>22</v>
      </c>
    </row>
    <row r="179" spans="1:17" outlineLevel="2" x14ac:dyDescent="0.25">
      <c r="A179" s="645" t="s">
        <v>417</v>
      </c>
      <c r="B179" s="645" t="s">
        <v>52</v>
      </c>
      <c r="C179" s="645" t="s">
        <v>235</v>
      </c>
      <c r="D179" s="645">
        <v>5</v>
      </c>
      <c r="E179" s="645">
        <v>8</v>
      </c>
      <c r="F179" s="645">
        <v>7</v>
      </c>
      <c r="G179" s="645">
        <v>7</v>
      </c>
      <c r="H179" s="645">
        <v>7</v>
      </c>
      <c r="I179" s="645">
        <v>7</v>
      </c>
      <c r="J179" s="645">
        <v>12</v>
      </c>
      <c r="K179" s="645">
        <v>10</v>
      </c>
      <c r="L179" s="645">
        <v>9</v>
      </c>
      <c r="M179" s="645">
        <v>6</v>
      </c>
      <c r="N179" s="645">
        <v>6</v>
      </c>
      <c r="O179" s="645">
        <v>15</v>
      </c>
      <c r="P179" s="645">
        <v>99</v>
      </c>
      <c r="Q179" s="646">
        <f t="shared" si="10"/>
        <v>15.23076923076923</v>
      </c>
    </row>
    <row r="180" spans="1:17" ht="15.75" outlineLevel="2" thickBot="1" x14ac:dyDescent="0.3">
      <c r="A180" s="647" t="s">
        <v>417</v>
      </c>
      <c r="B180" s="647" t="s">
        <v>52</v>
      </c>
      <c r="C180" s="647" t="s">
        <v>236</v>
      </c>
      <c r="D180" s="647">
        <v>3</v>
      </c>
      <c r="E180" s="647">
        <v>2</v>
      </c>
      <c r="F180" s="647">
        <v>2</v>
      </c>
      <c r="G180" s="647">
        <v>2</v>
      </c>
      <c r="H180" s="647">
        <v>2</v>
      </c>
      <c r="I180" s="647">
        <v>2</v>
      </c>
      <c r="J180" s="647">
        <v>5</v>
      </c>
      <c r="K180" s="647">
        <v>2</v>
      </c>
      <c r="L180" s="647">
        <v>3</v>
      </c>
      <c r="M180" s="647">
        <v>4</v>
      </c>
      <c r="N180" s="647">
        <v>3</v>
      </c>
      <c r="O180" s="647">
        <v>6</v>
      </c>
      <c r="P180" s="647">
        <v>36</v>
      </c>
      <c r="Q180" s="648">
        <f t="shared" si="10"/>
        <v>5.5384615384615383</v>
      </c>
    </row>
    <row r="181" spans="1:17" ht="15.75" outlineLevel="1" thickBot="1" x14ac:dyDescent="0.3">
      <c r="A181" s="631" t="s">
        <v>662</v>
      </c>
      <c r="B181" s="652"/>
      <c r="C181" s="652"/>
      <c r="D181" s="653">
        <f t="shared" ref="D181:Q181" si="13">SUBTOTAL(1,D165:D180)</f>
        <v>240.14285714285714</v>
      </c>
      <c r="E181" s="653">
        <f t="shared" si="13"/>
        <v>221.92857142857142</v>
      </c>
      <c r="F181" s="653">
        <f t="shared" si="13"/>
        <v>236.07142857142858</v>
      </c>
      <c r="G181" s="653">
        <f t="shared" si="13"/>
        <v>240.71428571428572</v>
      </c>
      <c r="H181" s="653">
        <f t="shared" si="13"/>
        <v>234.35714285714286</v>
      </c>
      <c r="I181" s="653">
        <f t="shared" si="13"/>
        <v>249.35714285714286</v>
      </c>
      <c r="J181" s="653">
        <f t="shared" si="13"/>
        <v>243.57142857142858</v>
      </c>
      <c r="K181" s="653">
        <f t="shared" si="13"/>
        <v>245</v>
      </c>
      <c r="L181" s="653">
        <f t="shared" si="13"/>
        <v>247.28571428571428</v>
      </c>
      <c r="M181" s="653">
        <f t="shared" si="13"/>
        <v>244</v>
      </c>
      <c r="N181" s="653">
        <f t="shared" si="13"/>
        <v>257.64285714285717</v>
      </c>
      <c r="O181" s="653">
        <f t="shared" si="13"/>
        <v>276.14285714285717</v>
      </c>
      <c r="P181" s="653">
        <f t="shared" si="13"/>
        <v>2936.2142857142858</v>
      </c>
      <c r="Q181" s="651">
        <f t="shared" si="13"/>
        <v>395.25961538461542</v>
      </c>
    </row>
    <row r="182" spans="1:17" outlineLevel="2" x14ac:dyDescent="0.25">
      <c r="A182" s="649" t="s">
        <v>51</v>
      </c>
      <c r="B182" s="649" t="s">
        <v>22</v>
      </c>
      <c r="C182" s="649" t="s">
        <v>235</v>
      </c>
      <c r="D182" s="649"/>
      <c r="E182" s="649"/>
      <c r="F182" s="649"/>
      <c r="G182" s="649"/>
      <c r="H182" s="649"/>
      <c r="I182" s="649"/>
      <c r="J182" s="649"/>
      <c r="K182" s="649"/>
      <c r="L182" s="649"/>
      <c r="M182" s="649"/>
      <c r="N182" s="649"/>
      <c r="O182" s="649"/>
      <c r="P182" s="649"/>
      <c r="Q182" s="650">
        <v>0</v>
      </c>
    </row>
    <row r="183" spans="1:17" outlineLevel="2" x14ac:dyDescent="0.25">
      <c r="A183" s="645" t="s">
        <v>51</v>
      </c>
      <c r="B183" s="645" t="s">
        <v>22</v>
      </c>
      <c r="C183" s="645" t="s">
        <v>236</v>
      </c>
      <c r="D183" s="645"/>
      <c r="E183" s="645"/>
      <c r="F183" s="645"/>
      <c r="G183" s="645"/>
      <c r="H183" s="645"/>
      <c r="I183" s="645"/>
      <c r="J183" s="645"/>
      <c r="K183" s="645"/>
      <c r="L183" s="645"/>
      <c r="M183" s="645"/>
      <c r="N183" s="645"/>
      <c r="O183" s="645"/>
      <c r="P183" s="645"/>
      <c r="Q183" s="646">
        <v>0</v>
      </c>
    </row>
    <row r="184" spans="1:17" outlineLevel="2" x14ac:dyDescent="0.25">
      <c r="A184" s="645" t="s">
        <v>51</v>
      </c>
      <c r="B184" s="645" t="s">
        <v>51</v>
      </c>
      <c r="C184" s="645" t="s">
        <v>235</v>
      </c>
      <c r="D184" s="645"/>
      <c r="E184" s="645"/>
      <c r="F184" s="645"/>
      <c r="G184" s="645"/>
      <c r="H184" s="645"/>
      <c r="I184" s="645"/>
      <c r="J184" s="645"/>
      <c r="K184" s="645"/>
      <c r="L184" s="645"/>
      <c r="M184" s="645"/>
      <c r="N184" s="645"/>
      <c r="O184" s="645"/>
      <c r="P184" s="645"/>
      <c r="Q184" s="646">
        <v>0</v>
      </c>
    </row>
    <row r="185" spans="1:17" ht="15.75" outlineLevel="2" thickBot="1" x14ac:dyDescent="0.3">
      <c r="A185" s="647" t="s">
        <v>51</v>
      </c>
      <c r="B185" s="647" t="s">
        <v>51</v>
      </c>
      <c r="C185" s="647" t="s">
        <v>236</v>
      </c>
      <c r="D185" s="647"/>
      <c r="E185" s="647"/>
      <c r="F185" s="647"/>
      <c r="G185" s="647"/>
      <c r="H185" s="647"/>
      <c r="I185" s="647"/>
      <c r="J185" s="647"/>
      <c r="K185" s="647"/>
      <c r="L185" s="647"/>
      <c r="M185" s="647"/>
      <c r="N185" s="647"/>
      <c r="O185" s="647"/>
      <c r="P185" s="647"/>
      <c r="Q185" s="648">
        <v>0</v>
      </c>
    </row>
    <row r="186" spans="1:17" ht="15.75" outlineLevel="1" thickBot="1" x14ac:dyDescent="0.3">
      <c r="A186" s="631" t="s">
        <v>663</v>
      </c>
      <c r="B186" s="652"/>
      <c r="C186" s="652"/>
      <c r="D186" s="652">
        <v>0</v>
      </c>
      <c r="E186" s="652">
        <v>0</v>
      </c>
      <c r="F186" s="652">
        <v>0</v>
      </c>
      <c r="G186" s="652">
        <v>0</v>
      </c>
      <c r="H186" s="652">
        <v>0</v>
      </c>
      <c r="I186" s="652">
        <v>0</v>
      </c>
      <c r="J186" s="652">
        <v>0</v>
      </c>
      <c r="K186" s="652">
        <v>0</v>
      </c>
      <c r="L186" s="652">
        <v>0</v>
      </c>
      <c r="M186" s="652">
        <v>0</v>
      </c>
      <c r="N186" s="652">
        <v>0</v>
      </c>
      <c r="O186" s="652">
        <v>0</v>
      </c>
      <c r="P186" s="652">
        <v>0</v>
      </c>
      <c r="Q186" s="651">
        <f>SUBTOTAL(1,Q182:Q185)</f>
        <v>0</v>
      </c>
    </row>
    <row r="187" spans="1:17" outlineLevel="2" x14ac:dyDescent="0.25">
      <c r="A187" s="649" t="s">
        <v>415</v>
      </c>
      <c r="B187" s="649" t="s">
        <v>50</v>
      </c>
      <c r="C187" s="649" t="s">
        <v>235</v>
      </c>
      <c r="D187" s="649"/>
      <c r="E187" s="649"/>
      <c r="F187" s="649"/>
      <c r="G187" s="649"/>
      <c r="H187" s="649"/>
      <c r="I187" s="649"/>
      <c r="J187" s="649"/>
      <c r="K187" s="649"/>
      <c r="L187" s="649"/>
      <c r="M187" s="649"/>
      <c r="N187" s="649"/>
      <c r="O187" s="649"/>
      <c r="P187" s="649"/>
      <c r="Q187" s="650">
        <v>0</v>
      </c>
    </row>
    <row r="188" spans="1:17" outlineLevel="2" x14ac:dyDescent="0.25">
      <c r="A188" s="645" t="s">
        <v>415</v>
      </c>
      <c r="B188" s="645" t="s">
        <v>50</v>
      </c>
      <c r="C188" s="645" t="s">
        <v>236</v>
      </c>
      <c r="D188" s="645"/>
      <c r="E188" s="645"/>
      <c r="F188" s="645"/>
      <c r="G188" s="645"/>
      <c r="H188" s="645"/>
      <c r="I188" s="645"/>
      <c r="J188" s="645"/>
      <c r="K188" s="645"/>
      <c r="L188" s="645"/>
      <c r="M188" s="645"/>
      <c r="N188" s="645"/>
      <c r="O188" s="645"/>
      <c r="P188" s="645"/>
      <c r="Q188" s="646">
        <v>0</v>
      </c>
    </row>
    <row r="189" spans="1:17" outlineLevel="2" x14ac:dyDescent="0.25">
      <c r="A189" s="645" t="s">
        <v>415</v>
      </c>
      <c r="B189" s="645" t="s">
        <v>49</v>
      </c>
      <c r="C189" s="645" t="s">
        <v>235</v>
      </c>
      <c r="D189" s="645">
        <v>81</v>
      </c>
      <c r="E189" s="645">
        <v>84</v>
      </c>
      <c r="F189" s="645">
        <v>106</v>
      </c>
      <c r="G189" s="645">
        <v>118</v>
      </c>
      <c r="H189" s="645">
        <v>120</v>
      </c>
      <c r="I189" s="645">
        <v>82</v>
      </c>
      <c r="J189" s="645">
        <v>102</v>
      </c>
      <c r="K189" s="645">
        <v>105</v>
      </c>
      <c r="L189" s="645">
        <v>115</v>
      </c>
      <c r="M189" s="645">
        <v>118</v>
      </c>
      <c r="N189" s="645">
        <v>120</v>
      </c>
      <c r="O189" s="645">
        <v>145</v>
      </c>
      <c r="P189" s="645">
        <v>1296</v>
      </c>
      <c r="Q189" s="646">
        <f t="shared" si="10"/>
        <v>199.38461538461539</v>
      </c>
    </row>
    <row r="190" spans="1:17" outlineLevel="2" x14ac:dyDescent="0.25">
      <c r="A190" s="645" t="s">
        <v>415</v>
      </c>
      <c r="B190" s="645" t="s">
        <v>49</v>
      </c>
      <c r="C190" s="645" t="s">
        <v>236</v>
      </c>
      <c r="D190" s="645">
        <v>90</v>
      </c>
      <c r="E190" s="645">
        <v>93</v>
      </c>
      <c r="F190" s="645">
        <v>88</v>
      </c>
      <c r="G190" s="645">
        <v>92</v>
      </c>
      <c r="H190" s="645">
        <v>84</v>
      </c>
      <c r="I190" s="645">
        <v>93</v>
      </c>
      <c r="J190" s="645">
        <v>96</v>
      </c>
      <c r="K190" s="645">
        <v>93</v>
      </c>
      <c r="L190" s="645">
        <v>85</v>
      </c>
      <c r="M190" s="645">
        <v>90</v>
      </c>
      <c r="N190" s="645">
        <v>86</v>
      </c>
      <c r="O190" s="645">
        <v>90</v>
      </c>
      <c r="P190" s="645">
        <v>1080</v>
      </c>
      <c r="Q190" s="646">
        <f t="shared" si="10"/>
        <v>166.15384615384616</v>
      </c>
    </row>
    <row r="191" spans="1:17" outlineLevel="2" x14ac:dyDescent="0.25">
      <c r="A191" s="645" t="s">
        <v>415</v>
      </c>
      <c r="B191" s="645" t="s">
        <v>48</v>
      </c>
      <c r="C191" s="645" t="s">
        <v>235</v>
      </c>
      <c r="D191" s="645">
        <v>597</v>
      </c>
      <c r="E191" s="645">
        <v>516</v>
      </c>
      <c r="F191" s="645">
        <v>475</v>
      </c>
      <c r="G191" s="645">
        <v>640</v>
      </c>
      <c r="H191" s="645">
        <v>698</v>
      </c>
      <c r="I191" s="645">
        <v>720</v>
      </c>
      <c r="J191" s="645">
        <v>690</v>
      </c>
      <c r="K191" s="645">
        <v>613</v>
      </c>
      <c r="L191" s="645">
        <v>745</v>
      </c>
      <c r="M191" s="645">
        <v>682</v>
      </c>
      <c r="N191" s="645">
        <v>700</v>
      </c>
      <c r="O191" s="645">
        <v>750</v>
      </c>
      <c r="P191" s="645">
        <v>7826</v>
      </c>
      <c r="Q191" s="646">
        <f t="shared" si="10"/>
        <v>1204</v>
      </c>
    </row>
    <row r="192" spans="1:17" outlineLevel="2" x14ac:dyDescent="0.25">
      <c r="A192" s="645" t="s">
        <v>415</v>
      </c>
      <c r="B192" s="645" t="s">
        <v>48</v>
      </c>
      <c r="C192" s="645" t="s">
        <v>236</v>
      </c>
      <c r="D192" s="645">
        <v>254</v>
      </c>
      <c r="E192" s="645">
        <v>231</v>
      </c>
      <c r="F192" s="645">
        <v>165</v>
      </c>
      <c r="G192" s="645">
        <v>400</v>
      </c>
      <c r="H192" s="645">
        <v>275</v>
      </c>
      <c r="I192" s="645">
        <v>421</v>
      </c>
      <c r="J192" s="645">
        <v>362</v>
      </c>
      <c r="K192" s="645">
        <v>258</v>
      </c>
      <c r="L192" s="645">
        <v>421</v>
      </c>
      <c r="M192" s="645">
        <v>345</v>
      </c>
      <c r="N192" s="645">
        <v>360</v>
      </c>
      <c r="O192" s="645">
        <v>370</v>
      </c>
      <c r="P192" s="645">
        <v>3862</v>
      </c>
      <c r="Q192" s="646">
        <f t="shared" si="10"/>
        <v>594.15384615384619</v>
      </c>
    </row>
    <row r="193" spans="1:17" outlineLevel="2" x14ac:dyDescent="0.25">
      <c r="A193" s="645" t="s">
        <v>415</v>
      </c>
      <c r="B193" s="645" t="s">
        <v>47</v>
      </c>
      <c r="C193" s="645" t="s">
        <v>235</v>
      </c>
      <c r="D193" s="645">
        <v>114</v>
      </c>
      <c r="E193" s="645">
        <v>154</v>
      </c>
      <c r="F193" s="645">
        <v>205</v>
      </c>
      <c r="G193" s="645">
        <v>123</v>
      </c>
      <c r="H193" s="645">
        <v>270</v>
      </c>
      <c r="I193" s="645">
        <v>211</v>
      </c>
      <c r="J193" s="645">
        <v>251</v>
      </c>
      <c r="K193" s="645">
        <v>240</v>
      </c>
      <c r="L193" s="645">
        <v>188</v>
      </c>
      <c r="M193" s="645">
        <v>233</v>
      </c>
      <c r="N193" s="645"/>
      <c r="O193" s="645"/>
      <c r="P193" s="645">
        <v>1989</v>
      </c>
      <c r="Q193" s="646">
        <f t="shared" si="10"/>
        <v>361.63636363636363</v>
      </c>
    </row>
    <row r="194" spans="1:17" outlineLevel="2" x14ac:dyDescent="0.25">
      <c r="A194" s="645" t="s">
        <v>415</v>
      </c>
      <c r="B194" s="645" t="s">
        <v>47</v>
      </c>
      <c r="C194" s="645" t="s">
        <v>236</v>
      </c>
      <c r="D194" s="645">
        <v>47</v>
      </c>
      <c r="E194" s="645">
        <v>59</v>
      </c>
      <c r="F194" s="645">
        <v>48</v>
      </c>
      <c r="G194" s="645">
        <v>43</v>
      </c>
      <c r="H194" s="645">
        <v>69</v>
      </c>
      <c r="I194" s="645">
        <v>53</v>
      </c>
      <c r="J194" s="645">
        <v>71</v>
      </c>
      <c r="K194" s="645">
        <v>75</v>
      </c>
      <c r="L194" s="645">
        <v>55</v>
      </c>
      <c r="M194" s="645">
        <v>112</v>
      </c>
      <c r="N194" s="645"/>
      <c r="O194" s="645"/>
      <c r="P194" s="645">
        <v>632</v>
      </c>
      <c r="Q194" s="646">
        <f t="shared" si="10"/>
        <v>114.90909090909091</v>
      </c>
    </row>
    <row r="195" spans="1:17" outlineLevel="2" x14ac:dyDescent="0.25">
      <c r="A195" s="645" t="s">
        <v>415</v>
      </c>
      <c r="B195" s="645" t="s">
        <v>12</v>
      </c>
      <c r="C195" s="645" t="s">
        <v>235</v>
      </c>
      <c r="D195" s="645"/>
      <c r="E195" s="645"/>
      <c r="F195" s="645"/>
      <c r="G195" s="645"/>
      <c r="H195" s="645"/>
      <c r="I195" s="645"/>
      <c r="J195" s="645"/>
      <c r="K195" s="645"/>
      <c r="L195" s="645"/>
      <c r="M195" s="645"/>
      <c r="N195" s="645"/>
      <c r="O195" s="645"/>
      <c r="P195" s="645"/>
      <c r="Q195" s="646">
        <v>0</v>
      </c>
    </row>
    <row r="196" spans="1:17" outlineLevel="2" x14ac:dyDescent="0.25">
      <c r="A196" s="645" t="s">
        <v>415</v>
      </c>
      <c r="B196" s="645" t="s">
        <v>12</v>
      </c>
      <c r="C196" s="645" t="s">
        <v>236</v>
      </c>
      <c r="D196" s="645"/>
      <c r="E196" s="645"/>
      <c r="F196" s="645"/>
      <c r="G196" s="645"/>
      <c r="H196" s="645"/>
      <c r="I196" s="645"/>
      <c r="J196" s="645"/>
      <c r="K196" s="645"/>
      <c r="L196" s="645"/>
      <c r="M196" s="645"/>
      <c r="N196" s="645"/>
      <c r="O196" s="645"/>
      <c r="P196" s="645"/>
      <c r="Q196" s="646">
        <v>0</v>
      </c>
    </row>
    <row r="197" spans="1:17" outlineLevel="2" x14ac:dyDescent="0.25">
      <c r="A197" s="645" t="s">
        <v>415</v>
      </c>
      <c r="B197" s="645" t="s">
        <v>46</v>
      </c>
      <c r="C197" s="645" t="s">
        <v>235</v>
      </c>
      <c r="D197" s="645">
        <v>55</v>
      </c>
      <c r="E197" s="645">
        <v>50</v>
      </c>
      <c r="F197" s="645">
        <v>48</v>
      </c>
      <c r="G197" s="645">
        <v>45</v>
      </c>
      <c r="H197" s="645">
        <v>50</v>
      </c>
      <c r="I197" s="645">
        <v>50</v>
      </c>
      <c r="J197" s="645">
        <v>50</v>
      </c>
      <c r="K197" s="645">
        <v>50</v>
      </c>
      <c r="L197" s="645">
        <v>50</v>
      </c>
      <c r="M197" s="645">
        <v>50</v>
      </c>
      <c r="N197" s="645">
        <v>50</v>
      </c>
      <c r="O197" s="645">
        <v>55</v>
      </c>
      <c r="P197" s="645">
        <v>603</v>
      </c>
      <c r="Q197" s="646">
        <f t="shared" si="10"/>
        <v>92.769230769230774</v>
      </c>
    </row>
    <row r="198" spans="1:17" outlineLevel="2" x14ac:dyDescent="0.25">
      <c r="A198" s="645" t="s">
        <v>415</v>
      </c>
      <c r="B198" s="645" t="s">
        <v>46</v>
      </c>
      <c r="C198" s="645" t="s">
        <v>236</v>
      </c>
      <c r="D198" s="645">
        <v>45</v>
      </c>
      <c r="E198" s="645">
        <v>45</v>
      </c>
      <c r="F198" s="645">
        <v>40</v>
      </c>
      <c r="G198" s="645">
        <v>40</v>
      </c>
      <c r="H198" s="645">
        <v>40</v>
      </c>
      <c r="I198" s="645">
        <v>40</v>
      </c>
      <c r="J198" s="645">
        <v>40</v>
      </c>
      <c r="K198" s="645">
        <v>40</v>
      </c>
      <c r="L198" s="645">
        <v>40</v>
      </c>
      <c r="M198" s="645">
        <v>40</v>
      </c>
      <c r="N198" s="645">
        <v>45</v>
      </c>
      <c r="O198" s="645">
        <v>45</v>
      </c>
      <c r="P198" s="645">
        <v>500</v>
      </c>
      <c r="Q198" s="646">
        <f t="shared" si="10"/>
        <v>76.92307692307692</v>
      </c>
    </row>
    <row r="199" spans="1:17" outlineLevel="2" x14ac:dyDescent="0.25">
      <c r="A199" s="645" t="s">
        <v>415</v>
      </c>
      <c r="B199" s="645" t="s">
        <v>45</v>
      </c>
      <c r="C199" s="645" t="s">
        <v>235</v>
      </c>
      <c r="D199" s="645">
        <v>150</v>
      </c>
      <c r="E199" s="645">
        <v>146</v>
      </c>
      <c r="F199" s="645">
        <v>153</v>
      </c>
      <c r="G199" s="645">
        <v>135</v>
      </c>
      <c r="H199" s="645">
        <v>143</v>
      </c>
      <c r="I199" s="645">
        <v>134</v>
      </c>
      <c r="J199" s="645">
        <v>147</v>
      </c>
      <c r="K199" s="645">
        <v>132</v>
      </c>
      <c r="L199" s="645">
        <v>128</v>
      </c>
      <c r="M199" s="645">
        <v>132</v>
      </c>
      <c r="N199" s="645">
        <v>129</v>
      </c>
      <c r="O199" s="645">
        <v>133</v>
      </c>
      <c r="P199" s="645">
        <v>1662</v>
      </c>
      <c r="Q199" s="646">
        <f t="shared" si="10"/>
        <v>255.69230769230768</v>
      </c>
    </row>
    <row r="200" spans="1:17" outlineLevel="2" x14ac:dyDescent="0.25">
      <c r="A200" s="645" t="s">
        <v>415</v>
      </c>
      <c r="B200" s="645" t="s">
        <v>45</v>
      </c>
      <c r="C200" s="645" t="s">
        <v>236</v>
      </c>
      <c r="D200" s="645">
        <v>155</v>
      </c>
      <c r="E200" s="645">
        <v>142</v>
      </c>
      <c r="F200" s="645">
        <v>149</v>
      </c>
      <c r="G200" s="645">
        <v>143</v>
      </c>
      <c r="H200" s="645">
        <v>137</v>
      </c>
      <c r="I200" s="645">
        <v>142</v>
      </c>
      <c r="J200" s="645">
        <v>145</v>
      </c>
      <c r="K200" s="645">
        <v>137</v>
      </c>
      <c r="L200" s="645">
        <v>133</v>
      </c>
      <c r="M200" s="645">
        <v>137</v>
      </c>
      <c r="N200" s="645">
        <v>127</v>
      </c>
      <c r="O200" s="645">
        <v>137</v>
      </c>
      <c r="P200" s="645">
        <v>1684</v>
      </c>
      <c r="Q200" s="646">
        <f t="shared" si="10"/>
        <v>259.07692307692309</v>
      </c>
    </row>
    <row r="201" spans="1:17" outlineLevel="2" x14ac:dyDescent="0.25">
      <c r="A201" s="645" t="s">
        <v>415</v>
      </c>
      <c r="B201" s="645" t="s">
        <v>44</v>
      </c>
      <c r="C201" s="645" t="s">
        <v>235</v>
      </c>
      <c r="D201" s="645">
        <v>190</v>
      </c>
      <c r="E201" s="645">
        <v>141</v>
      </c>
      <c r="F201" s="645">
        <v>118</v>
      </c>
      <c r="G201" s="645">
        <v>127</v>
      </c>
      <c r="H201" s="645">
        <v>193</v>
      </c>
      <c r="I201" s="645">
        <v>170</v>
      </c>
      <c r="J201" s="645">
        <v>145</v>
      </c>
      <c r="K201" s="645">
        <v>171</v>
      </c>
      <c r="L201" s="645">
        <v>130</v>
      </c>
      <c r="M201" s="645">
        <v>145</v>
      </c>
      <c r="N201" s="645">
        <v>192</v>
      </c>
      <c r="O201" s="645">
        <v>200</v>
      </c>
      <c r="P201" s="645">
        <v>1922</v>
      </c>
      <c r="Q201" s="646">
        <f t="shared" si="10"/>
        <v>295.69230769230768</v>
      </c>
    </row>
    <row r="202" spans="1:17" outlineLevel="2" x14ac:dyDescent="0.25">
      <c r="A202" s="645" t="s">
        <v>415</v>
      </c>
      <c r="B202" s="645" t="s">
        <v>44</v>
      </c>
      <c r="C202" s="645" t="s">
        <v>236</v>
      </c>
      <c r="D202" s="645">
        <v>108</v>
      </c>
      <c r="E202" s="645">
        <v>111</v>
      </c>
      <c r="F202" s="645">
        <v>103</v>
      </c>
      <c r="G202" s="645">
        <v>128</v>
      </c>
      <c r="H202" s="645">
        <v>127</v>
      </c>
      <c r="I202" s="645">
        <v>149</v>
      </c>
      <c r="J202" s="645">
        <v>147</v>
      </c>
      <c r="K202" s="645">
        <v>108</v>
      </c>
      <c r="L202" s="645">
        <v>123</v>
      </c>
      <c r="M202" s="645">
        <v>92</v>
      </c>
      <c r="N202" s="645">
        <v>88</v>
      </c>
      <c r="O202" s="645">
        <v>141</v>
      </c>
      <c r="P202" s="645">
        <v>1425</v>
      </c>
      <c r="Q202" s="646">
        <f t="shared" si="10"/>
        <v>219.23076923076923</v>
      </c>
    </row>
    <row r="203" spans="1:17" outlineLevel="2" x14ac:dyDescent="0.25">
      <c r="A203" s="645" t="s">
        <v>415</v>
      </c>
      <c r="B203" s="645" t="s">
        <v>43</v>
      </c>
      <c r="C203" s="645" t="s">
        <v>235</v>
      </c>
      <c r="D203" s="645">
        <v>19</v>
      </c>
      <c r="E203" s="645">
        <v>20</v>
      </c>
      <c r="F203" s="645">
        <v>22</v>
      </c>
      <c r="G203" s="645">
        <v>15</v>
      </c>
      <c r="H203" s="645">
        <v>21</v>
      </c>
      <c r="I203" s="645">
        <v>17</v>
      </c>
      <c r="J203" s="645">
        <v>23</v>
      </c>
      <c r="K203" s="645">
        <v>15</v>
      </c>
      <c r="L203" s="645">
        <v>16</v>
      </c>
      <c r="M203" s="645">
        <v>23</v>
      </c>
      <c r="N203" s="645">
        <v>18</v>
      </c>
      <c r="O203" s="645">
        <v>19</v>
      </c>
      <c r="P203" s="645">
        <v>228</v>
      </c>
      <c r="Q203" s="646">
        <f t="shared" si="10"/>
        <v>35.07692307692308</v>
      </c>
    </row>
    <row r="204" spans="1:17" outlineLevel="2" x14ac:dyDescent="0.25">
      <c r="A204" s="645" t="s">
        <v>415</v>
      </c>
      <c r="B204" s="645" t="s">
        <v>43</v>
      </c>
      <c r="C204" s="645" t="s">
        <v>236</v>
      </c>
      <c r="D204" s="645">
        <v>18</v>
      </c>
      <c r="E204" s="645">
        <v>11</v>
      </c>
      <c r="F204" s="645">
        <v>11</v>
      </c>
      <c r="G204" s="645">
        <v>14</v>
      </c>
      <c r="H204" s="645">
        <v>16</v>
      </c>
      <c r="I204" s="645">
        <v>20</v>
      </c>
      <c r="J204" s="645">
        <v>15</v>
      </c>
      <c r="K204" s="645">
        <v>18</v>
      </c>
      <c r="L204" s="645">
        <v>17</v>
      </c>
      <c r="M204" s="645">
        <v>24</v>
      </c>
      <c r="N204" s="645">
        <v>16</v>
      </c>
      <c r="O204" s="645">
        <v>16</v>
      </c>
      <c r="P204" s="645">
        <v>196</v>
      </c>
      <c r="Q204" s="646">
        <f t="shared" si="10"/>
        <v>30.153846153846153</v>
      </c>
    </row>
    <row r="205" spans="1:17" outlineLevel="2" x14ac:dyDescent="0.25">
      <c r="A205" s="645" t="s">
        <v>415</v>
      </c>
      <c r="B205" s="645" t="s">
        <v>42</v>
      </c>
      <c r="C205" s="645" t="s">
        <v>235</v>
      </c>
      <c r="D205" s="645">
        <v>9</v>
      </c>
      <c r="E205" s="645">
        <v>9</v>
      </c>
      <c r="F205" s="645">
        <v>9</v>
      </c>
      <c r="G205" s="645">
        <v>9</v>
      </c>
      <c r="H205" s="645">
        <v>9</v>
      </c>
      <c r="I205" s="645">
        <v>9</v>
      </c>
      <c r="J205" s="645">
        <v>9</v>
      </c>
      <c r="K205" s="645">
        <v>9</v>
      </c>
      <c r="L205" s="645">
        <v>11</v>
      </c>
      <c r="M205" s="645">
        <v>9</v>
      </c>
      <c r="N205" s="645">
        <v>9</v>
      </c>
      <c r="O205" s="645">
        <v>10</v>
      </c>
      <c r="P205" s="645">
        <v>111</v>
      </c>
      <c r="Q205" s="646">
        <f t="shared" si="10"/>
        <v>17.076923076923077</v>
      </c>
    </row>
    <row r="206" spans="1:17" ht="15.75" outlineLevel="2" thickBot="1" x14ac:dyDescent="0.3">
      <c r="A206" s="647" t="s">
        <v>415</v>
      </c>
      <c r="B206" s="647" t="s">
        <v>42</v>
      </c>
      <c r="C206" s="647" t="s">
        <v>236</v>
      </c>
      <c r="D206" s="647">
        <v>9</v>
      </c>
      <c r="E206" s="647">
        <v>9</v>
      </c>
      <c r="F206" s="647">
        <v>9</v>
      </c>
      <c r="G206" s="647">
        <v>9</v>
      </c>
      <c r="H206" s="647">
        <v>9</v>
      </c>
      <c r="I206" s="647">
        <v>9</v>
      </c>
      <c r="J206" s="647">
        <v>9</v>
      </c>
      <c r="K206" s="647">
        <v>9</v>
      </c>
      <c r="L206" s="647">
        <v>8</v>
      </c>
      <c r="M206" s="647">
        <v>9</v>
      </c>
      <c r="N206" s="647">
        <v>9</v>
      </c>
      <c r="O206" s="647">
        <v>8</v>
      </c>
      <c r="P206" s="647">
        <v>106</v>
      </c>
      <c r="Q206" s="648">
        <f t="shared" si="10"/>
        <v>16.307692307692307</v>
      </c>
    </row>
    <row r="207" spans="1:17" ht="15.75" outlineLevel="1" thickBot="1" x14ac:dyDescent="0.3">
      <c r="A207" s="631" t="s">
        <v>664</v>
      </c>
      <c r="B207" s="652"/>
      <c r="C207" s="652"/>
      <c r="D207" s="653">
        <f t="shared" ref="D207:Q207" si="14">SUBTOTAL(1,D187:D206)</f>
        <v>121.3125</v>
      </c>
      <c r="E207" s="653">
        <f t="shared" si="14"/>
        <v>113.8125</v>
      </c>
      <c r="F207" s="653">
        <f t="shared" si="14"/>
        <v>109.3125</v>
      </c>
      <c r="G207" s="653">
        <f t="shared" si="14"/>
        <v>130.0625</v>
      </c>
      <c r="H207" s="653">
        <f t="shared" si="14"/>
        <v>141.3125</v>
      </c>
      <c r="I207" s="653">
        <f t="shared" si="14"/>
        <v>145</v>
      </c>
      <c r="J207" s="653">
        <f t="shared" si="14"/>
        <v>143.875</v>
      </c>
      <c r="K207" s="653">
        <f t="shared" si="14"/>
        <v>129.5625</v>
      </c>
      <c r="L207" s="653">
        <f t="shared" si="14"/>
        <v>141.5625</v>
      </c>
      <c r="M207" s="653">
        <f t="shared" si="14"/>
        <v>140.0625</v>
      </c>
      <c r="N207" s="653">
        <f t="shared" si="14"/>
        <v>139.21428571428572</v>
      </c>
      <c r="O207" s="653">
        <f t="shared" si="14"/>
        <v>151.35714285714286</v>
      </c>
      <c r="P207" s="653">
        <f t="shared" si="14"/>
        <v>1570.125</v>
      </c>
      <c r="Q207" s="651">
        <f t="shared" si="14"/>
        <v>196.91188811188809</v>
      </c>
    </row>
    <row r="208" spans="1:17" outlineLevel="2" x14ac:dyDescent="0.25">
      <c r="A208" s="649" t="s">
        <v>414</v>
      </c>
      <c r="B208" s="649" t="s">
        <v>41</v>
      </c>
      <c r="C208" s="649" t="s">
        <v>235</v>
      </c>
      <c r="D208" s="649">
        <v>139</v>
      </c>
      <c r="E208" s="649">
        <v>137</v>
      </c>
      <c r="F208" s="649">
        <v>137</v>
      </c>
      <c r="G208" s="649">
        <v>137</v>
      </c>
      <c r="H208" s="649">
        <v>137</v>
      </c>
      <c r="I208" s="649">
        <v>139</v>
      </c>
      <c r="J208" s="649">
        <v>137</v>
      </c>
      <c r="K208" s="649">
        <v>137</v>
      </c>
      <c r="L208" s="649">
        <v>137</v>
      </c>
      <c r="M208" s="649">
        <v>137</v>
      </c>
      <c r="N208" s="649">
        <v>137</v>
      </c>
      <c r="O208" s="649">
        <v>139</v>
      </c>
      <c r="P208" s="649">
        <v>1650</v>
      </c>
      <c r="Q208" s="650">
        <f t="shared" si="10"/>
        <v>253.84615384615384</v>
      </c>
    </row>
    <row r="209" spans="1:17" outlineLevel="2" x14ac:dyDescent="0.25">
      <c r="A209" s="645" t="s">
        <v>414</v>
      </c>
      <c r="B209" s="645" t="s">
        <v>41</v>
      </c>
      <c r="C209" s="645" t="s">
        <v>236</v>
      </c>
      <c r="D209" s="645">
        <v>29</v>
      </c>
      <c r="E209" s="645">
        <v>29</v>
      </c>
      <c r="F209" s="645">
        <v>29</v>
      </c>
      <c r="G209" s="645">
        <v>29</v>
      </c>
      <c r="H209" s="645">
        <v>29</v>
      </c>
      <c r="I209" s="645">
        <v>29</v>
      </c>
      <c r="J209" s="645">
        <v>29</v>
      </c>
      <c r="K209" s="645">
        <v>29</v>
      </c>
      <c r="L209" s="645">
        <v>29</v>
      </c>
      <c r="M209" s="645">
        <v>29</v>
      </c>
      <c r="N209" s="645">
        <v>29</v>
      </c>
      <c r="O209" s="645">
        <v>29</v>
      </c>
      <c r="P209" s="645">
        <v>348</v>
      </c>
      <c r="Q209" s="646">
        <f t="shared" ref="Q209:Q248" si="15">AVERAGE(D209:P209)</f>
        <v>53.53846153846154</v>
      </c>
    </row>
    <row r="210" spans="1:17" outlineLevel="2" x14ac:dyDescent="0.25">
      <c r="A210" s="645" t="s">
        <v>414</v>
      </c>
      <c r="B210" s="645" t="s">
        <v>40</v>
      </c>
      <c r="C210" s="645" t="s">
        <v>235</v>
      </c>
      <c r="D210" s="645">
        <v>140</v>
      </c>
      <c r="E210" s="645">
        <v>143</v>
      </c>
      <c r="F210" s="645">
        <v>145</v>
      </c>
      <c r="G210" s="645">
        <v>148</v>
      </c>
      <c r="H210" s="645">
        <v>144</v>
      </c>
      <c r="I210" s="645">
        <v>150</v>
      </c>
      <c r="J210" s="645">
        <v>142</v>
      </c>
      <c r="K210" s="645">
        <v>141</v>
      </c>
      <c r="L210" s="645">
        <v>145</v>
      </c>
      <c r="M210" s="645">
        <v>143</v>
      </c>
      <c r="N210" s="645">
        <v>147</v>
      </c>
      <c r="O210" s="645">
        <v>154</v>
      </c>
      <c r="P210" s="645">
        <v>1742</v>
      </c>
      <c r="Q210" s="646">
        <f t="shared" si="15"/>
        <v>268</v>
      </c>
    </row>
    <row r="211" spans="1:17" outlineLevel="2" x14ac:dyDescent="0.25">
      <c r="A211" s="645" t="s">
        <v>414</v>
      </c>
      <c r="B211" s="645" t="s">
        <v>40</v>
      </c>
      <c r="C211" s="645" t="s">
        <v>236</v>
      </c>
      <c r="D211" s="645">
        <v>134</v>
      </c>
      <c r="E211" s="645">
        <v>138</v>
      </c>
      <c r="F211" s="645">
        <v>140</v>
      </c>
      <c r="G211" s="645">
        <v>142</v>
      </c>
      <c r="H211" s="645">
        <v>135</v>
      </c>
      <c r="I211" s="645">
        <v>146</v>
      </c>
      <c r="J211" s="645">
        <v>137</v>
      </c>
      <c r="K211" s="645">
        <v>136</v>
      </c>
      <c r="L211" s="645">
        <v>139</v>
      </c>
      <c r="M211" s="645">
        <v>138</v>
      </c>
      <c r="N211" s="645">
        <v>142</v>
      </c>
      <c r="O211" s="645">
        <v>145</v>
      </c>
      <c r="P211" s="645">
        <v>1672</v>
      </c>
      <c r="Q211" s="646">
        <f t="shared" si="15"/>
        <v>257.23076923076923</v>
      </c>
    </row>
    <row r="212" spans="1:17" outlineLevel="2" x14ac:dyDescent="0.25">
      <c r="A212" s="645" t="s">
        <v>414</v>
      </c>
      <c r="B212" s="645" t="s">
        <v>39</v>
      </c>
      <c r="C212" s="645" t="s">
        <v>235</v>
      </c>
      <c r="D212" s="645">
        <v>12</v>
      </c>
      <c r="E212" s="645">
        <v>13</v>
      </c>
      <c r="F212" s="645">
        <v>15</v>
      </c>
      <c r="G212" s="645">
        <v>14</v>
      </c>
      <c r="H212" s="645">
        <v>15</v>
      </c>
      <c r="I212" s="645">
        <v>15</v>
      </c>
      <c r="J212" s="645">
        <v>15</v>
      </c>
      <c r="K212" s="645">
        <v>16</v>
      </c>
      <c r="L212" s="645">
        <v>18</v>
      </c>
      <c r="M212" s="645">
        <v>12</v>
      </c>
      <c r="N212" s="645">
        <v>13</v>
      </c>
      <c r="O212" s="645">
        <v>18</v>
      </c>
      <c r="P212" s="645">
        <v>176</v>
      </c>
      <c r="Q212" s="646">
        <f t="shared" si="15"/>
        <v>27.076923076923077</v>
      </c>
    </row>
    <row r="213" spans="1:17" outlineLevel="2" x14ac:dyDescent="0.25">
      <c r="A213" s="645" t="s">
        <v>414</v>
      </c>
      <c r="B213" s="645" t="s">
        <v>39</v>
      </c>
      <c r="C213" s="645" t="s">
        <v>236</v>
      </c>
      <c r="D213" s="645">
        <v>8</v>
      </c>
      <c r="E213" s="645">
        <v>7</v>
      </c>
      <c r="F213" s="645">
        <v>7</v>
      </c>
      <c r="G213" s="645">
        <v>8</v>
      </c>
      <c r="H213" s="645">
        <v>7</v>
      </c>
      <c r="I213" s="645">
        <v>8</v>
      </c>
      <c r="J213" s="645">
        <v>6</v>
      </c>
      <c r="K213" s="645">
        <v>8</v>
      </c>
      <c r="L213" s="645">
        <v>6</v>
      </c>
      <c r="M213" s="645">
        <v>10</v>
      </c>
      <c r="N213" s="645">
        <v>9</v>
      </c>
      <c r="O213" s="645">
        <v>10</v>
      </c>
      <c r="P213" s="645">
        <v>94</v>
      </c>
      <c r="Q213" s="646">
        <f t="shared" si="15"/>
        <v>14.461538461538462</v>
      </c>
    </row>
    <row r="214" spans="1:17" outlineLevel="2" x14ac:dyDescent="0.25">
      <c r="A214" s="645" t="s">
        <v>414</v>
      </c>
      <c r="B214" s="645" t="s">
        <v>38</v>
      </c>
      <c r="C214" s="645" t="s">
        <v>235</v>
      </c>
      <c r="D214" s="645">
        <v>20</v>
      </c>
      <c r="E214" s="645">
        <v>10</v>
      </c>
      <c r="F214" s="645">
        <v>13</v>
      </c>
      <c r="G214" s="645">
        <v>7</v>
      </c>
      <c r="H214" s="645">
        <v>16</v>
      </c>
      <c r="I214" s="645">
        <v>13</v>
      </c>
      <c r="J214" s="645">
        <v>11</v>
      </c>
      <c r="K214" s="645">
        <v>12</v>
      </c>
      <c r="L214" s="645">
        <v>17</v>
      </c>
      <c r="M214" s="645">
        <v>16</v>
      </c>
      <c r="N214" s="645">
        <v>18</v>
      </c>
      <c r="O214" s="645">
        <v>20</v>
      </c>
      <c r="P214" s="645">
        <v>173</v>
      </c>
      <c r="Q214" s="646">
        <f t="shared" si="15"/>
        <v>26.615384615384617</v>
      </c>
    </row>
    <row r="215" spans="1:17" outlineLevel="2" x14ac:dyDescent="0.25">
      <c r="A215" s="645" t="s">
        <v>414</v>
      </c>
      <c r="B215" s="645" t="s">
        <v>38</v>
      </c>
      <c r="C215" s="645" t="s">
        <v>236</v>
      </c>
      <c r="D215" s="645">
        <v>10</v>
      </c>
      <c r="E215" s="645">
        <v>8</v>
      </c>
      <c r="F215" s="645">
        <v>8</v>
      </c>
      <c r="G215" s="645">
        <v>9</v>
      </c>
      <c r="H215" s="645">
        <v>3</v>
      </c>
      <c r="I215" s="645">
        <v>5</v>
      </c>
      <c r="J215" s="645">
        <v>6</v>
      </c>
      <c r="K215" s="645">
        <v>7</v>
      </c>
      <c r="L215" s="645">
        <v>5</v>
      </c>
      <c r="M215" s="645">
        <v>5</v>
      </c>
      <c r="N215" s="645">
        <v>8</v>
      </c>
      <c r="O215" s="645">
        <v>9</v>
      </c>
      <c r="P215" s="645">
        <v>83</v>
      </c>
      <c r="Q215" s="646">
        <f t="shared" si="15"/>
        <v>12.76923076923077</v>
      </c>
    </row>
    <row r="216" spans="1:17" outlineLevel="2" x14ac:dyDescent="0.25">
      <c r="A216" s="645" t="s">
        <v>414</v>
      </c>
      <c r="B216" s="645" t="s">
        <v>37</v>
      </c>
      <c r="C216" s="645" t="s">
        <v>235</v>
      </c>
      <c r="D216" s="645">
        <v>255</v>
      </c>
      <c r="E216" s="645">
        <v>192</v>
      </c>
      <c r="F216" s="645">
        <v>219</v>
      </c>
      <c r="G216" s="645">
        <v>197</v>
      </c>
      <c r="H216" s="645">
        <v>169</v>
      </c>
      <c r="I216" s="645">
        <v>172</v>
      </c>
      <c r="J216" s="645">
        <v>238</v>
      </c>
      <c r="K216" s="645">
        <v>233</v>
      </c>
      <c r="L216" s="645">
        <v>180</v>
      </c>
      <c r="M216" s="645">
        <v>228</v>
      </c>
      <c r="N216" s="645">
        <v>250</v>
      </c>
      <c r="O216" s="645">
        <v>290</v>
      </c>
      <c r="P216" s="645">
        <v>2623</v>
      </c>
      <c r="Q216" s="646">
        <f t="shared" si="15"/>
        <v>403.53846153846155</v>
      </c>
    </row>
    <row r="217" spans="1:17" outlineLevel="2" x14ac:dyDescent="0.25">
      <c r="A217" s="645" t="s">
        <v>414</v>
      </c>
      <c r="B217" s="645" t="s">
        <v>37</v>
      </c>
      <c r="C217" s="645" t="s">
        <v>236</v>
      </c>
      <c r="D217" s="645">
        <v>83</v>
      </c>
      <c r="E217" s="645">
        <v>83</v>
      </c>
      <c r="F217" s="645">
        <v>94</v>
      </c>
      <c r="G217" s="645">
        <v>141</v>
      </c>
      <c r="H217" s="645">
        <v>117</v>
      </c>
      <c r="I217" s="645">
        <v>125</v>
      </c>
      <c r="J217" s="645">
        <v>112</v>
      </c>
      <c r="K217" s="645">
        <v>94</v>
      </c>
      <c r="L217" s="645">
        <v>127</v>
      </c>
      <c r="M217" s="645">
        <v>93</v>
      </c>
      <c r="N217" s="645">
        <v>108</v>
      </c>
      <c r="O217" s="645">
        <v>115</v>
      </c>
      <c r="P217" s="645">
        <v>1292</v>
      </c>
      <c r="Q217" s="646">
        <f t="shared" si="15"/>
        <v>198.76923076923077</v>
      </c>
    </row>
    <row r="218" spans="1:17" outlineLevel="2" x14ac:dyDescent="0.25">
      <c r="A218" s="645" t="s">
        <v>414</v>
      </c>
      <c r="B218" s="645" t="s">
        <v>36</v>
      </c>
      <c r="C218" s="645" t="s">
        <v>235</v>
      </c>
      <c r="D218" s="645">
        <v>90</v>
      </c>
      <c r="E218" s="645">
        <v>70</v>
      </c>
      <c r="F218" s="645">
        <v>70</v>
      </c>
      <c r="G218" s="645">
        <v>70</v>
      </c>
      <c r="H218" s="645">
        <v>70</v>
      </c>
      <c r="I218" s="645">
        <v>90</v>
      </c>
      <c r="J218" s="645">
        <v>90</v>
      </c>
      <c r="K218" s="645">
        <v>70</v>
      </c>
      <c r="L218" s="645">
        <v>70</v>
      </c>
      <c r="M218" s="645">
        <v>70</v>
      </c>
      <c r="N218" s="645">
        <v>90</v>
      </c>
      <c r="O218" s="645">
        <v>90</v>
      </c>
      <c r="P218" s="645">
        <v>940</v>
      </c>
      <c r="Q218" s="646">
        <f t="shared" si="15"/>
        <v>144.61538461538461</v>
      </c>
    </row>
    <row r="219" spans="1:17" outlineLevel="2" x14ac:dyDescent="0.25">
      <c r="A219" s="645" t="s">
        <v>414</v>
      </c>
      <c r="B219" s="645" t="s">
        <v>36</v>
      </c>
      <c r="C219" s="645" t="s">
        <v>236</v>
      </c>
      <c r="D219" s="645">
        <v>70</v>
      </c>
      <c r="E219" s="645">
        <v>50</v>
      </c>
      <c r="F219" s="645">
        <v>50</v>
      </c>
      <c r="G219" s="645">
        <v>50</v>
      </c>
      <c r="H219" s="645">
        <v>50</v>
      </c>
      <c r="I219" s="645">
        <v>70</v>
      </c>
      <c r="J219" s="645">
        <v>70</v>
      </c>
      <c r="K219" s="645">
        <v>50</v>
      </c>
      <c r="L219" s="645">
        <v>50</v>
      </c>
      <c r="M219" s="645">
        <v>50</v>
      </c>
      <c r="N219" s="645">
        <v>70</v>
      </c>
      <c r="O219" s="645">
        <v>70</v>
      </c>
      <c r="P219" s="645">
        <v>700</v>
      </c>
      <c r="Q219" s="646">
        <f t="shared" si="15"/>
        <v>107.69230769230769</v>
      </c>
    </row>
    <row r="220" spans="1:17" outlineLevel="2" x14ac:dyDescent="0.25">
      <c r="A220" s="645" t="s">
        <v>414</v>
      </c>
      <c r="B220" s="645" t="s">
        <v>35</v>
      </c>
      <c r="C220" s="645" t="s">
        <v>235</v>
      </c>
      <c r="D220" s="645">
        <v>96</v>
      </c>
      <c r="E220" s="645">
        <v>98</v>
      </c>
      <c r="F220" s="645">
        <v>100</v>
      </c>
      <c r="G220" s="645">
        <v>110</v>
      </c>
      <c r="H220" s="645">
        <v>100</v>
      </c>
      <c r="I220" s="645">
        <v>120</v>
      </c>
      <c r="J220" s="645">
        <v>115</v>
      </c>
      <c r="K220" s="645">
        <v>110</v>
      </c>
      <c r="L220" s="645">
        <v>105</v>
      </c>
      <c r="M220" s="645">
        <v>110</v>
      </c>
      <c r="N220" s="645">
        <v>105</v>
      </c>
      <c r="O220" s="645">
        <v>120</v>
      </c>
      <c r="P220" s="645">
        <v>1289</v>
      </c>
      <c r="Q220" s="646">
        <f t="shared" si="15"/>
        <v>198.30769230769232</v>
      </c>
    </row>
    <row r="221" spans="1:17" outlineLevel="2" x14ac:dyDescent="0.25">
      <c r="A221" s="645" t="s">
        <v>414</v>
      </c>
      <c r="B221" s="645" t="s">
        <v>35</v>
      </c>
      <c r="C221" s="645" t="s">
        <v>236</v>
      </c>
      <c r="D221" s="645">
        <v>51</v>
      </c>
      <c r="E221" s="645">
        <v>40</v>
      </c>
      <c r="F221" s="645">
        <v>35</v>
      </c>
      <c r="G221" s="645">
        <v>25</v>
      </c>
      <c r="H221" s="645">
        <v>35</v>
      </c>
      <c r="I221" s="645">
        <v>45</v>
      </c>
      <c r="J221" s="645">
        <v>35</v>
      </c>
      <c r="K221" s="645">
        <v>40</v>
      </c>
      <c r="L221" s="645">
        <v>50</v>
      </c>
      <c r="M221" s="645">
        <v>35</v>
      </c>
      <c r="N221" s="645">
        <v>25</v>
      </c>
      <c r="O221" s="645">
        <v>50</v>
      </c>
      <c r="P221" s="645">
        <v>466</v>
      </c>
      <c r="Q221" s="646">
        <f t="shared" si="15"/>
        <v>71.692307692307693</v>
      </c>
    </row>
    <row r="222" spans="1:17" outlineLevel="2" x14ac:dyDescent="0.25">
      <c r="A222" s="645" t="s">
        <v>414</v>
      </c>
      <c r="B222" s="645" t="s">
        <v>34</v>
      </c>
      <c r="C222" s="645" t="s">
        <v>235</v>
      </c>
      <c r="D222" s="645">
        <v>8</v>
      </c>
      <c r="E222" s="645">
        <v>9</v>
      </c>
      <c r="F222" s="645">
        <v>15</v>
      </c>
      <c r="G222" s="645">
        <v>15</v>
      </c>
      <c r="H222" s="645">
        <v>16</v>
      </c>
      <c r="I222" s="645">
        <v>26</v>
      </c>
      <c r="J222" s="645">
        <v>13</v>
      </c>
      <c r="K222" s="645">
        <v>18</v>
      </c>
      <c r="L222" s="645">
        <v>7</v>
      </c>
      <c r="M222" s="645">
        <v>19</v>
      </c>
      <c r="N222" s="645">
        <v>21</v>
      </c>
      <c r="O222" s="645">
        <v>28</v>
      </c>
      <c r="P222" s="645">
        <v>195</v>
      </c>
      <c r="Q222" s="646">
        <f t="shared" si="15"/>
        <v>30</v>
      </c>
    </row>
    <row r="223" spans="1:17" outlineLevel="2" x14ac:dyDescent="0.25">
      <c r="A223" s="645" t="s">
        <v>414</v>
      </c>
      <c r="B223" s="645" t="s">
        <v>34</v>
      </c>
      <c r="C223" s="645" t="s">
        <v>236</v>
      </c>
      <c r="D223" s="645">
        <v>6</v>
      </c>
      <c r="E223" s="645">
        <v>6</v>
      </c>
      <c r="F223" s="645">
        <v>10</v>
      </c>
      <c r="G223" s="645">
        <v>3</v>
      </c>
      <c r="H223" s="645">
        <v>8</v>
      </c>
      <c r="I223" s="645">
        <v>3</v>
      </c>
      <c r="J223" s="645">
        <v>7</v>
      </c>
      <c r="K223" s="645">
        <v>10</v>
      </c>
      <c r="L223" s="645">
        <v>8</v>
      </c>
      <c r="M223" s="645">
        <v>10</v>
      </c>
      <c r="N223" s="645">
        <v>8</v>
      </c>
      <c r="O223" s="645">
        <v>6</v>
      </c>
      <c r="P223" s="645">
        <v>85</v>
      </c>
      <c r="Q223" s="646">
        <f t="shared" si="15"/>
        <v>13.076923076923077</v>
      </c>
    </row>
    <row r="224" spans="1:17" outlineLevel="2" x14ac:dyDescent="0.25">
      <c r="A224" s="645" t="s">
        <v>414</v>
      </c>
      <c r="B224" s="645" t="s">
        <v>33</v>
      </c>
      <c r="C224" s="645" t="s">
        <v>235</v>
      </c>
      <c r="D224" s="645">
        <v>30</v>
      </c>
      <c r="E224" s="645">
        <v>40</v>
      </c>
      <c r="F224" s="645">
        <v>40</v>
      </c>
      <c r="G224" s="645">
        <v>45</v>
      </c>
      <c r="H224" s="645">
        <v>30</v>
      </c>
      <c r="I224" s="645">
        <v>55</v>
      </c>
      <c r="J224" s="645">
        <v>60</v>
      </c>
      <c r="K224" s="645">
        <v>64</v>
      </c>
      <c r="L224" s="645">
        <v>49</v>
      </c>
      <c r="M224" s="645">
        <v>68</v>
      </c>
      <c r="N224" s="645">
        <v>60</v>
      </c>
      <c r="O224" s="645">
        <v>80</v>
      </c>
      <c r="P224" s="645">
        <v>621</v>
      </c>
      <c r="Q224" s="646">
        <f t="shared" si="15"/>
        <v>95.538461538461533</v>
      </c>
    </row>
    <row r="225" spans="1:17" outlineLevel="2" x14ac:dyDescent="0.25">
      <c r="A225" s="645" t="s">
        <v>414</v>
      </c>
      <c r="B225" s="645" t="s">
        <v>33</v>
      </c>
      <c r="C225" s="645" t="s">
        <v>236</v>
      </c>
      <c r="D225" s="645">
        <v>5</v>
      </c>
      <c r="E225" s="645">
        <v>15</v>
      </c>
      <c r="F225" s="645">
        <v>6</v>
      </c>
      <c r="G225" s="645">
        <v>15</v>
      </c>
      <c r="H225" s="645">
        <v>13</v>
      </c>
      <c r="I225" s="645">
        <v>13</v>
      </c>
      <c r="J225" s="645">
        <v>15</v>
      </c>
      <c r="K225" s="645">
        <v>16</v>
      </c>
      <c r="L225" s="645">
        <v>15</v>
      </c>
      <c r="M225" s="645">
        <v>14</v>
      </c>
      <c r="N225" s="645">
        <v>11</v>
      </c>
      <c r="O225" s="645">
        <v>12</v>
      </c>
      <c r="P225" s="645">
        <v>150</v>
      </c>
      <c r="Q225" s="646">
        <f t="shared" si="15"/>
        <v>23.076923076923077</v>
      </c>
    </row>
    <row r="226" spans="1:17" outlineLevel="2" x14ac:dyDescent="0.25">
      <c r="A226" s="645" t="s">
        <v>414</v>
      </c>
      <c r="B226" s="645" t="s">
        <v>32</v>
      </c>
      <c r="C226" s="645" t="s">
        <v>235</v>
      </c>
      <c r="D226" s="645">
        <v>135</v>
      </c>
      <c r="E226" s="645">
        <v>105</v>
      </c>
      <c r="F226" s="645">
        <v>70</v>
      </c>
      <c r="G226" s="645">
        <v>68</v>
      </c>
      <c r="H226" s="645">
        <v>75</v>
      </c>
      <c r="I226" s="645">
        <v>148</v>
      </c>
      <c r="J226" s="645">
        <v>88</v>
      </c>
      <c r="K226" s="645">
        <v>63</v>
      </c>
      <c r="L226" s="645">
        <v>79</v>
      </c>
      <c r="M226" s="645">
        <v>82</v>
      </c>
      <c r="N226" s="645">
        <v>80</v>
      </c>
      <c r="O226" s="645">
        <v>95</v>
      </c>
      <c r="P226" s="645">
        <v>1088</v>
      </c>
      <c r="Q226" s="646">
        <f t="shared" si="15"/>
        <v>167.38461538461539</v>
      </c>
    </row>
    <row r="227" spans="1:17" ht="15.75" outlineLevel="2" thickBot="1" x14ac:dyDescent="0.3">
      <c r="A227" s="647" t="s">
        <v>414</v>
      </c>
      <c r="B227" s="647" t="s">
        <v>32</v>
      </c>
      <c r="C227" s="647" t="s">
        <v>236</v>
      </c>
      <c r="D227" s="647">
        <v>70</v>
      </c>
      <c r="E227" s="647">
        <v>65</v>
      </c>
      <c r="F227" s="647">
        <v>50</v>
      </c>
      <c r="G227" s="647">
        <v>50</v>
      </c>
      <c r="H227" s="647">
        <v>30</v>
      </c>
      <c r="I227" s="647">
        <v>59</v>
      </c>
      <c r="J227" s="647">
        <v>50</v>
      </c>
      <c r="K227" s="647">
        <v>50</v>
      </c>
      <c r="L227" s="647">
        <v>30</v>
      </c>
      <c r="M227" s="647">
        <v>40</v>
      </c>
      <c r="N227" s="647">
        <v>40</v>
      </c>
      <c r="O227" s="647">
        <v>55</v>
      </c>
      <c r="P227" s="647">
        <v>589</v>
      </c>
      <c r="Q227" s="648">
        <f t="shared" si="15"/>
        <v>90.615384615384613</v>
      </c>
    </row>
    <row r="228" spans="1:17" ht="15.75" outlineLevel="1" thickBot="1" x14ac:dyDescent="0.3">
      <c r="A228" s="631" t="s">
        <v>665</v>
      </c>
      <c r="B228" s="652"/>
      <c r="C228" s="652"/>
      <c r="D228" s="653">
        <f t="shared" ref="D228:Q228" si="16">SUBTOTAL(1,D208:D227)</f>
        <v>69.55</v>
      </c>
      <c r="E228" s="653">
        <f t="shared" si="16"/>
        <v>62.9</v>
      </c>
      <c r="F228" s="653">
        <f t="shared" si="16"/>
        <v>62.65</v>
      </c>
      <c r="G228" s="653">
        <f t="shared" si="16"/>
        <v>64.150000000000006</v>
      </c>
      <c r="H228" s="653">
        <f t="shared" si="16"/>
        <v>59.95</v>
      </c>
      <c r="I228" s="653">
        <f t="shared" si="16"/>
        <v>71.55</v>
      </c>
      <c r="J228" s="653">
        <f t="shared" si="16"/>
        <v>68.8</v>
      </c>
      <c r="K228" s="653">
        <f t="shared" si="16"/>
        <v>65.2</v>
      </c>
      <c r="L228" s="653">
        <f t="shared" si="16"/>
        <v>63.3</v>
      </c>
      <c r="M228" s="653">
        <f t="shared" si="16"/>
        <v>65.45</v>
      </c>
      <c r="N228" s="653">
        <f t="shared" si="16"/>
        <v>68.55</v>
      </c>
      <c r="O228" s="653">
        <f t="shared" si="16"/>
        <v>76.75</v>
      </c>
      <c r="P228" s="653">
        <f t="shared" si="16"/>
        <v>798.8</v>
      </c>
      <c r="Q228" s="651">
        <f t="shared" si="16"/>
        <v>122.89230769230764</v>
      </c>
    </row>
    <row r="229" spans="1:17" outlineLevel="2" x14ac:dyDescent="0.25">
      <c r="A229" s="649" t="s">
        <v>23</v>
      </c>
      <c r="B229" s="649" t="s">
        <v>31</v>
      </c>
      <c r="C229" s="649" t="s">
        <v>235</v>
      </c>
      <c r="D229" s="649">
        <v>38</v>
      </c>
      <c r="E229" s="649">
        <v>35</v>
      </c>
      <c r="F229" s="649">
        <v>34</v>
      </c>
      <c r="G229" s="649">
        <v>33</v>
      </c>
      <c r="H229" s="649">
        <v>32</v>
      </c>
      <c r="I229" s="649">
        <v>35</v>
      </c>
      <c r="J229" s="649">
        <v>32</v>
      </c>
      <c r="K229" s="649">
        <v>33</v>
      </c>
      <c r="L229" s="649">
        <v>30</v>
      </c>
      <c r="M229" s="649">
        <v>31</v>
      </c>
      <c r="N229" s="649">
        <v>34</v>
      </c>
      <c r="O229" s="649">
        <v>34</v>
      </c>
      <c r="P229" s="649">
        <v>401</v>
      </c>
      <c r="Q229" s="650">
        <f t="shared" si="15"/>
        <v>61.692307692307693</v>
      </c>
    </row>
    <row r="230" spans="1:17" outlineLevel="2" x14ac:dyDescent="0.25">
      <c r="A230" s="645" t="s">
        <v>23</v>
      </c>
      <c r="B230" s="645" t="s">
        <v>31</v>
      </c>
      <c r="C230" s="645" t="s">
        <v>236</v>
      </c>
      <c r="D230" s="645">
        <v>11</v>
      </c>
      <c r="E230" s="645">
        <v>10</v>
      </c>
      <c r="F230" s="645">
        <v>12</v>
      </c>
      <c r="G230" s="645">
        <v>13</v>
      </c>
      <c r="H230" s="645">
        <v>13</v>
      </c>
      <c r="I230" s="645">
        <v>11</v>
      </c>
      <c r="J230" s="645">
        <v>12</v>
      </c>
      <c r="K230" s="645">
        <v>13</v>
      </c>
      <c r="L230" s="645">
        <v>15</v>
      </c>
      <c r="M230" s="645">
        <v>14</v>
      </c>
      <c r="N230" s="645">
        <v>16</v>
      </c>
      <c r="O230" s="645">
        <v>15</v>
      </c>
      <c r="P230" s="645">
        <v>155</v>
      </c>
      <c r="Q230" s="646">
        <f t="shared" si="15"/>
        <v>23.846153846153847</v>
      </c>
    </row>
    <row r="231" spans="1:17" outlineLevel="2" x14ac:dyDescent="0.25">
      <c r="A231" s="645" t="s">
        <v>23</v>
      </c>
      <c r="B231" s="645" t="s">
        <v>30</v>
      </c>
      <c r="C231" s="645" t="s">
        <v>235</v>
      </c>
      <c r="D231" s="645">
        <v>20</v>
      </c>
      <c r="E231" s="645">
        <v>15</v>
      </c>
      <c r="F231" s="645">
        <v>20</v>
      </c>
      <c r="G231" s="645">
        <v>15</v>
      </c>
      <c r="H231" s="645">
        <v>20</v>
      </c>
      <c r="I231" s="645">
        <v>15</v>
      </c>
      <c r="J231" s="645">
        <v>15</v>
      </c>
      <c r="K231" s="645">
        <v>18</v>
      </c>
      <c r="L231" s="645">
        <v>15</v>
      </c>
      <c r="M231" s="645">
        <v>15</v>
      </c>
      <c r="N231" s="645">
        <v>15</v>
      </c>
      <c r="O231" s="645">
        <v>12</v>
      </c>
      <c r="P231" s="645">
        <v>195</v>
      </c>
      <c r="Q231" s="646">
        <f t="shared" si="15"/>
        <v>30</v>
      </c>
    </row>
    <row r="232" spans="1:17" outlineLevel="2" x14ac:dyDescent="0.25">
      <c r="A232" s="645" t="s">
        <v>23</v>
      </c>
      <c r="B232" s="645" t="s">
        <v>30</v>
      </c>
      <c r="C232" s="645" t="s">
        <v>236</v>
      </c>
      <c r="D232" s="645">
        <v>10</v>
      </c>
      <c r="E232" s="645">
        <v>7</v>
      </c>
      <c r="F232" s="645">
        <v>10</v>
      </c>
      <c r="G232" s="645">
        <v>7</v>
      </c>
      <c r="H232" s="645">
        <v>10</v>
      </c>
      <c r="I232" s="645">
        <v>7</v>
      </c>
      <c r="J232" s="645">
        <v>7</v>
      </c>
      <c r="K232" s="645">
        <v>10</v>
      </c>
      <c r="L232" s="645">
        <v>10</v>
      </c>
      <c r="M232" s="645">
        <v>7</v>
      </c>
      <c r="N232" s="645">
        <v>7</v>
      </c>
      <c r="O232" s="645">
        <v>7</v>
      </c>
      <c r="P232" s="645">
        <v>99</v>
      </c>
      <c r="Q232" s="646">
        <f t="shared" si="15"/>
        <v>15.23076923076923</v>
      </c>
    </row>
    <row r="233" spans="1:17" outlineLevel="2" x14ac:dyDescent="0.25">
      <c r="A233" s="645" t="s">
        <v>23</v>
      </c>
      <c r="B233" s="645" t="s">
        <v>29</v>
      </c>
      <c r="C233" s="645" t="s">
        <v>235</v>
      </c>
      <c r="D233" s="645">
        <v>17</v>
      </c>
      <c r="E233" s="645">
        <v>8</v>
      </c>
      <c r="F233" s="645">
        <v>8</v>
      </c>
      <c r="G233" s="645">
        <v>8</v>
      </c>
      <c r="H233" s="645">
        <v>18</v>
      </c>
      <c r="I233" s="645">
        <v>8</v>
      </c>
      <c r="J233" s="645">
        <v>7</v>
      </c>
      <c r="K233" s="645">
        <v>9</v>
      </c>
      <c r="L233" s="645">
        <v>8</v>
      </c>
      <c r="M233" s="645">
        <v>14</v>
      </c>
      <c r="N233" s="645">
        <v>21</v>
      </c>
      <c r="O233" s="645">
        <v>21</v>
      </c>
      <c r="P233" s="645">
        <v>147</v>
      </c>
      <c r="Q233" s="646">
        <f t="shared" si="15"/>
        <v>22.615384615384617</v>
      </c>
    </row>
    <row r="234" spans="1:17" outlineLevel="2" x14ac:dyDescent="0.25">
      <c r="A234" s="645" t="s">
        <v>23</v>
      </c>
      <c r="B234" s="645" t="s">
        <v>29</v>
      </c>
      <c r="C234" s="645" t="s">
        <v>236</v>
      </c>
      <c r="D234" s="645">
        <v>32</v>
      </c>
      <c r="E234" s="645">
        <v>24</v>
      </c>
      <c r="F234" s="645">
        <v>18</v>
      </c>
      <c r="G234" s="645">
        <v>18</v>
      </c>
      <c r="H234" s="645">
        <v>33</v>
      </c>
      <c r="I234" s="645">
        <v>12</v>
      </c>
      <c r="J234" s="645">
        <v>16</v>
      </c>
      <c r="K234" s="645">
        <v>14</v>
      </c>
      <c r="L234" s="645">
        <v>11</v>
      </c>
      <c r="M234" s="645">
        <v>19</v>
      </c>
      <c r="N234" s="645">
        <v>33</v>
      </c>
      <c r="O234" s="645">
        <v>34</v>
      </c>
      <c r="P234" s="645">
        <v>264</v>
      </c>
      <c r="Q234" s="646">
        <f t="shared" si="15"/>
        <v>40.615384615384613</v>
      </c>
    </row>
    <row r="235" spans="1:17" outlineLevel="2" x14ac:dyDescent="0.25">
      <c r="A235" s="645" t="s">
        <v>23</v>
      </c>
      <c r="B235" s="645" t="s">
        <v>28</v>
      </c>
      <c r="C235" s="645" t="s">
        <v>235</v>
      </c>
      <c r="D235" s="645">
        <v>50</v>
      </c>
      <c r="E235" s="645">
        <v>50</v>
      </c>
      <c r="F235" s="645">
        <v>50</v>
      </c>
      <c r="G235" s="645">
        <v>50</v>
      </c>
      <c r="H235" s="645">
        <v>50</v>
      </c>
      <c r="I235" s="645">
        <v>50</v>
      </c>
      <c r="J235" s="645">
        <v>50</v>
      </c>
      <c r="K235" s="645">
        <v>50</v>
      </c>
      <c r="L235" s="645">
        <v>50</v>
      </c>
      <c r="M235" s="645">
        <v>50</v>
      </c>
      <c r="N235" s="645">
        <v>50</v>
      </c>
      <c r="O235" s="645">
        <v>50</v>
      </c>
      <c r="P235" s="645">
        <v>600</v>
      </c>
      <c r="Q235" s="646">
        <f t="shared" si="15"/>
        <v>92.307692307692307</v>
      </c>
    </row>
    <row r="236" spans="1:17" outlineLevel="2" x14ac:dyDescent="0.25">
      <c r="A236" s="645" t="s">
        <v>23</v>
      </c>
      <c r="B236" s="645" t="s">
        <v>28</v>
      </c>
      <c r="C236" s="645" t="s">
        <v>236</v>
      </c>
      <c r="D236" s="645">
        <v>180</v>
      </c>
      <c r="E236" s="645">
        <v>180</v>
      </c>
      <c r="F236" s="645">
        <v>180</v>
      </c>
      <c r="G236" s="645">
        <v>180</v>
      </c>
      <c r="H236" s="645">
        <v>180</v>
      </c>
      <c r="I236" s="645">
        <v>180</v>
      </c>
      <c r="J236" s="645">
        <v>180</v>
      </c>
      <c r="K236" s="645">
        <v>180</v>
      </c>
      <c r="L236" s="645">
        <v>180</v>
      </c>
      <c r="M236" s="645">
        <v>180</v>
      </c>
      <c r="N236" s="645">
        <v>180</v>
      </c>
      <c r="O236" s="645">
        <v>180</v>
      </c>
      <c r="P236" s="645">
        <v>2160</v>
      </c>
      <c r="Q236" s="646">
        <f t="shared" si="15"/>
        <v>332.30769230769232</v>
      </c>
    </row>
    <row r="237" spans="1:17" outlineLevel="2" x14ac:dyDescent="0.25">
      <c r="A237" s="645" t="s">
        <v>23</v>
      </c>
      <c r="B237" s="645" t="s">
        <v>27</v>
      </c>
      <c r="C237" s="645" t="s">
        <v>235</v>
      </c>
      <c r="D237" s="645">
        <v>25</v>
      </c>
      <c r="E237" s="645">
        <v>20</v>
      </c>
      <c r="F237" s="645">
        <v>23</v>
      </c>
      <c r="G237" s="645">
        <v>16</v>
      </c>
      <c r="H237" s="645">
        <v>21</v>
      </c>
      <c r="I237" s="645">
        <v>22</v>
      </c>
      <c r="J237" s="645">
        <v>17</v>
      </c>
      <c r="K237" s="645">
        <v>13</v>
      </c>
      <c r="L237" s="645">
        <v>16</v>
      </c>
      <c r="M237" s="645">
        <v>14</v>
      </c>
      <c r="N237" s="645">
        <v>13</v>
      </c>
      <c r="O237" s="645">
        <v>17</v>
      </c>
      <c r="P237" s="645">
        <v>217</v>
      </c>
      <c r="Q237" s="646">
        <f t="shared" si="15"/>
        <v>33.384615384615387</v>
      </c>
    </row>
    <row r="238" spans="1:17" outlineLevel="2" x14ac:dyDescent="0.25">
      <c r="A238" s="645" t="s">
        <v>23</v>
      </c>
      <c r="B238" s="645" t="s">
        <v>27</v>
      </c>
      <c r="C238" s="645" t="s">
        <v>236</v>
      </c>
      <c r="D238" s="645">
        <v>13</v>
      </c>
      <c r="E238" s="645">
        <v>8</v>
      </c>
      <c r="F238" s="645">
        <v>8</v>
      </c>
      <c r="G238" s="645">
        <v>9</v>
      </c>
      <c r="H238" s="645">
        <v>10</v>
      </c>
      <c r="I238" s="645">
        <v>11</v>
      </c>
      <c r="J238" s="645">
        <v>11</v>
      </c>
      <c r="K238" s="645">
        <v>16</v>
      </c>
      <c r="L238" s="645">
        <v>11</v>
      </c>
      <c r="M238" s="645">
        <v>11</v>
      </c>
      <c r="N238" s="645">
        <v>12</v>
      </c>
      <c r="O238" s="645">
        <v>14</v>
      </c>
      <c r="P238" s="645">
        <v>134</v>
      </c>
      <c r="Q238" s="646">
        <f t="shared" si="15"/>
        <v>20.615384615384617</v>
      </c>
    </row>
    <row r="239" spans="1:17" outlineLevel="2" x14ac:dyDescent="0.25">
      <c r="A239" s="645" t="s">
        <v>23</v>
      </c>
      <c r="B239" s="645" t="s">
        <v>26</v>
      </c>
      <c r="C239" s="645" t="s">
        <v>235</v>
      </c>
      <c r="D239" s="645">
        <v>87</v>
      </c>
      <c r="E239" s="645">
        <v>60</v>
      </c>
      <c r="F239" s="645">
        <v>81</v>
      </c>
      <c r="G239" s="645">
        <v>96</v>
      </c>
      <c r="H239" s="645">
        <v>68</v>
      </c>
      <c r="I239" s="645">
        <v>79</v>
      </c>
      <c r="J239" s="645">
        <v>75</v>
      </c>
      <c r="K239" s="645">
        <v>59</v>
      </c>
      <c r="L239" s="645">
        <v>50</v>
      </c>
      <c r="M239" s="645">
        <v>53</v>
      </c>
      <c r="N239" s="645">
        <v>38</v>
      </c>
      <c r="O239" s="645">
        <v>46</v>
      </c>
      <c r="P239" s="645">
        <v>792</v>
      </c>
      <c r="Q239" s="646">
        <f t="shared" si="15"/>
        <v>121.84615384615384</v>
      </c>
    </row>
    <row r="240" spans="1:17" outlineLevel="2" x14ac:dyDescent="0.25">
      <c r="A240" s="645" t="s">
        <v>23</v>
      </c>
      <c r="B240" s="645" t="s">
        <v>26</v>
      </c>
      <c r="C240" s="645" t="s">
        <v>236</v>
      </c>
      <c r="D240" s="645">
        <v>230</v>
      </c>
      <c r="E240" s="645">
        <v>212</v>
      </c>
      <c r="F240" s="645">
        <v>194</v>
      </c>
      <c r="G240" s="645">
        <v>164</v>
      </c>
      <c r="H240" s="645">
        <v>166</v>
      </c>
      <c r="I240" s="645">
        <v>178</v>
      </c>
      <c r="J240" s="645">
        <v>170</v>
      </c>
      <c r="K240" s="645">
        <v>155</v>
      </c>
      <c r="L240" s="645">
        <v>166</v>
      </c>
      <c r="M240" s="645">
        <v>177</v>
      </c>
      <c r="N240" s="645">
        <v>144</v>
      </c>
      <c r="O240" s="645">
        <v>197</v>
      </c>
      <c r="P240" s="645">
        <v>2153</v>
      </c>
      <c r="Q240" s="646">
        <f t="shared" si="15"/>
        <v>331.23076923076923</v>
      </c>
    </row>
    <row r="241" spans="1:17" outlineLevel="2" x14ac:dyDescent="0.25">
      <c r="A241" s="645" t="s">
        <v>23</v>
      </c>
      <c r="B241" s="645" t="s">
        <v>1</v>
      </c>
      <c r="C241" s="645" t="s">
        <v>235</v>
      </c>
      <c r="D241" s="645"/>
      <c r="E241" s="645"/>
      <c r="F241" s="645"/>
      <c r="G241" s="645"/>
      <c r="H241" s="645"/>
      <c r="I241" s="645"/>
      <c r="J241" s="645"/>
      <c r="K241" s="645"/>
      <c r="L241" s="645"/>
      <c r="M241" s="645"/>
      <c r="N241" s="645"/>
      <c r="O241" s="645"/>
      <c r="P241" s="645"/>
      <c r="Q241" s="646">
        <v>0</v>
      </c>
    </row>
    <row r="242" spans="1:17" outlineLevel="2" x14ac:dyDescent="0.25">
      <c r="A242" s="645" t="s">
        <v>23</v>
      </c>
      <c r="B242" s="645" t="s">
        <v>1</v>
      </c>
      <c r="C242" s="645" t="s">
        <v>236</v>
      </c>
      <c r="D242" s="645"/>
      <c r="E242" s="645"/>
      <c r="F242" s="645"/>
      <c r="G242" s="645"/>
      <c r="H242" s="645"/>
      <c r="I242" s="645"/>
      <c r="J242" s="645"/>
      <c r="K242" s="645"/>
      <c r="L242" s="645"/>
      <c r="M242" s="645"/>
      <c r="N242" s="645"/>
      <c r="O242" s="645"/>
      <c r="P242" s="645"/>
      <c r="Q242" s="646">
        <v>0</v>
      </c>
    </row>
    <row r="243" spans="1:17" outlineLevel="2" x14ac:dyDescent="0.25">
      <c r="A243" s="645" t="s">
        <v>23</v>
      </c>
      <c r="B243" s="645" t="s">
        <v>25</v>
      </c>
      <c r="C243" s="645" t="s">
        <v>235</v>
      </c>
      <c r="D243" s="645">
        <v>9</v>
      </c>
      <c r="E243" s="645">
        <v>10</v>
      </c>
      <c r="F243" s="645">
        <v>11</v>
      </c>
      <c r="G243" s="645">
        <v>12</v>
      </c>
      <c r="H243" s="645">
        <v>10</v>
      </c>
      <c r="I243" s="645">
        <v>11</v>
      </c>
      <c r="J243" s="645">
        <v>10</v>
      </c>
      <c r="K243" s="645">
        <v>11</v>
      </c>
      <c r="L243" s="645">
        <v>10</v>
      </c>
      <c r="M243" s="645">
        <v>10</v>
      </c>
      <c r="N243" s="645">
        <v>10</v>
      </c>
      <c r="O243" s="645">
        <v>11</v>
      </c>
      <c r="P243" s="645">
        <v>125</v>
      </c>
      <c r="Q243" s="646">
        <f t="shared" si="15"/>
        <v>19.23076923076923</v>
      </c>
    </row>
    <row r="244" spans="1:17" outlineLevel="2" x14ac:dyDescent="0.25">
      <c r="A244" s="645" t="s">
        <v>23</v>
      </c>
      <c r="B244" s="645" t="s">
        <v>25</v>
      </c>
      <c r="C244" s="645" t="s">
        <v>236</v>
      </c>
      <c r="D244" s="645">
        <v>1</v>
      </c>
      <c r="E244" s="645">
        <v>1</v>
      </c>
      <c r="F244" s="645"/>
      <c r="G244" s="645"/>
      <c r="H244" s="645">
        <v>1</v>
      </c>
      <c r="I244" s="645">
        <v>1</v>
      </c>
      <c r="J244" s="645">
        <v>1</v>
      </c>
      <c r="K244" s="645"/>
      <c r="L244" s="645">
        <v>1</v>
      </c>
      <c r="M244" s="645">
        <v>1</v>
      </c>
      <c r="N244" s="645">
        <v>1</v>
      </c>
      <c r="O244" s="645">
        <v>1</v>
      </c>
      <c r="P244" s="645">
        <v>9</v>
      </c>
      <c r="Q244" s="646">
        <f t="shared" si="15"/>
        <v>1.8</v>
      </c>
    </row>
    <row r="245" spans="1:17" outlineLevel="2" x14ac:dyDescent="0.25">
      <c r="A245" s="645" t="s">
        <v>23</v>
      </c>
      <c r="B245" s="645" t="s">
        <v>24</v>
      </c>
      <c r="C245" s="645" t="s">
        <v>235</v>
      </c>
      <c r="D245" s="645">
        <v>5</v>
      </c>
      <c r="E245" s="645">
        <v>5</v>
      </c>
      <c r="F245" s="645">
        <v>5</v>
      </c>
      <c r="G245" s="645">
        <v>5</v>
      </c>
      <c r="H245" s="645">
        <v>5</v>
      </c>
      <c r="I245" s="645">
        <v>5</v>
      </c>
      <c r="J245" s="645">
        <v>5</v>
      </c>
      <c r="K245" s="645">
        <v>5</v>
      </c>
      <c r="L245" s="645">
        <v>5</v>
      </c>
      <c r="M245" s="645">
        <v>5</v>
      </c>
      <c r="N245" s="645">
        <v>5</v>
      </c>
      <c r="O245" s="645">
        <v>5</v>
      </c>
      <c r="P245" s="645">
        <v>60</v>
      </c>
      <c r="Q245" s="646">
        <f t="shared" si="15"/>
        <v>9.2307692307692299</v>
      </c>
    </row>
    <row r="246" spans="1:17" outlineLevel="2" x14ac:dyDescent="0.25">
      <c r="A246" s="645" t="s">
        <v>23</v>
      </c>
      <c r="B246" s="645" t="s">
        <v>24</v>
      </c>
      <c r="C246" s="645" t="s">
        <v>236</v>
      </c>
      <c r="D246" s="645">
        <v>2</v>
      </c>
      <c r="E246" s="645">
        <v>2</v>
      </c>
      <c r="F246" s="645">
        <v>2</v>
      </c>
      <c r="G246" s="645">
        <v>2</v>
      </c>
      <c r="H246" s="645">
        <v>2</v>
      </c>
      <c r="I246" s="645">
        <v>2</v>
      </c>
      <c r="J246" s="645">
        <v>2</v>
      </c>
      <c r="K246" s="645">
        <v>2</v>
      </c>
      <c r="L246" s="645">
        <v>2</v>
      </c>
      <c r="M246" s="645">
        <v>2</v>
      </c>
      <c r="N246" s="645">
        <v>2</v>
      </c>
      <c r="O246" s="645">
        <v>2</v>
      </c>
      <c r="P246" s="645">
        <v>24</v>
      </c>
      <c r="Q246" s="646">
        <f t="shared" si="15"/>
        <v>3.6923076923076925</v>
      </c>
    </row>
    <row r="247" spans="1:17" outlineLevel="2" x14ac:dyDescent="0.25">
      <c r="A247" s="645" t="s">
        <v>23</v>
      </c>
      <c r="B247" s="645" t="s">
        <v>23</v>
      </c>
      <c r="C247" s="645" t="s">
        <v>235</v>
      </c>
      <c r="D247" s="645">
        <v>204</v>
      </c>
      <c r="E247" s="645">
        <v>212</v>
      </c>
      <c r="F247" s="645">
        <v>235</v>
      </c>
      <c r="G247" s="645">
        <v>218</v>
      </c>
      <c r="H247" s="645">
        <v>245</v>
      </c>
      <c r="I247" s="645">
        <v>229</v>
      </c>
      <c r="J247" s="645">
        <v>243</v>
      </c>
      <c r="K247" s="645">
        <v>225</v>
      </c>
      <c r="L247" s="645">
        <v>225</v>
      </c>
      <c r="M247" s="645">
        <v>225</v>
      </c>
      <c r="N247" s="645">
        <v>228</v>
      </c>
      <c r="O247" s="645">
        <v>230</v>
      </c>
      <c r="P247" s="645">
        <v>2719</v>
      </c>
      <c r="Q247" s="646">
        <f t="shared" si="15"/>
        <v>418.30769230769232</v>
      </c>
    </row>
    <row r="248" spans="1:17" ht="15.75" outlineLevel="2" thickBot="1" x14ac:dyDescent="0.3">
      <c r="A248" s="647" t="s">
        <v>23</v>
      </c>
      <c r="B248" s="647" t="s">
        <v>23</v>
      </c>
      <c r="C248" s="647" t="s">
        <v>236</v>
      </c>
      <c r="D248" s="647">
        <v>228</v>
      </c>
      <c r="E248" s="647">
        <v>212</v>
      </c>
      <c r="F248" s="647">
        <v>234</v>
      </c>
      <c r="G248" s="647">
        <v>245</v>
      </c>
      <c r="H248" s="647">
        <v>229</v>
      </c>
      <c r="I248" s="647">
        <v>258</v>
      </c>
      <c r="J248" s="647">
        <v>223</v>
      </c>
      <c r="K248" s="647">
        <v>230</v>
      </c>
      <c r="L248" s="647">
        <v>231</v>
      </c>
      <c r="M248" s="647">
        <v>231</v>
      </c>
      <c r="N248" s="647">
        <v>234</v>
      </c>
      <c r="O248" s="647">
        <v>235</v>
      </c>
      <c r="P248" s="647">
        <v>2790</v>
      </c>
      <c r="Q248" s="648">
        <f t="shared" si="15"/>
        <v>429.23076923076923</v>
      </c>
    </row>
    <row r="249" spans="1:17" ht="15.75" outlineLevel="1" thickBot="1" x14ac:dyDescent="0.3">
      <c r="A249" s="588" t="s">
        <v>666</v>
      </c>
      <c r="B249" s="654"/>
      <c r="C249" s="654"/>
      <c r="D249" s="655">
        <f t="shared" ref="D249:Q249" si="17">SUBTOTAL(1,D229:D248)</f>
        <v>64.555555555555557</v>
      </c>
      <c r="E249" s="655">
        <f t="shared" si="17"/>
        <v>59.5</v>
      </c>
      <c r="F249" s="655">
        <f t="shared" si="17"/>
        <v>66.17647058823529</v>
      </c>
      <c r="G249" s="655">
        <f t="shared" si="17"/>
        <v>64.17647058823529</v>
      </c>
      <c r="H249" s="655">
        <f t="shared" si="17"/>
        <v>61.833333333333336</v>
      </c>
      <c r="I249" s="655">
        <f t="shared" si="17"/>
        <v>61.888888888888886</v>
      </c>
      <c r="J249" s="655">
        <f t="shared" si="17"/>
        <v>59.777777777777779</v>
      </c>
      <c r="K249" s="655">
        <f t="shared" si="17"/>
        <v>61.352941176470587</v>
      </c>
      <c r="L249" s="655">
        <f t="shared" si="17"/>
        <v>57.555555555555557</v>
      </c>
      <c r="M249" s="655">
        <f t="shared" si="17"/>
        <v>58.833333333333336</v>
      </c>
      <c r="N249" s="655">
        <f t="shared" si="17"/>
        <v>57.944444444444443</v>
      </c>
      <c r="O249" s="655">
        <f t="shared" si="17"/>
        <v>61.722222222222221</v>
      </c>
      <c r="P249" s="655">
        <f t="shared" si="17"/>
        <v>724.66666666666663</v>
      </c>
      <c r="Q249" s="656">
        <f t="shared" si="17"/>
        <v>100.35923076923078</v>
      </c>
    </row>
    <row r="250" spans="1:17" ht="15.75" thickBot="1" x14ac:dyDescent="0.3">
      <c r="A250" s="579" t="s">
        <v>583</v>
      </c>
      <c r="B250" s="657"/>
      <c r="C250" s="657"/>
      <c r="D250" s="658">
        <f t="shared" ref="D250:Q250" si="18">SUBTOTAL(1,D3:D248)</f>
        <v>109.02564102564102</v>
      </c>
      <c r="E250" s="658">
        <f t="shared" si="18"/>
        <v>104.06217616580311</v>
      </c>
      <c r="F250" s="658">
        <f t="shared" si="18"/>
        <v>107.51813471502591</v>
      </c>
      <c r="G250" s="658">
        <f t="shared" si="18"/>
        <v>103.8659793814433</v>
      </c>
      <c r="H250" s="658">
        <f t="shared" si="18"/>
        <v>113.12307692307692</v>
      </c>
      <c r="I250" s="658">
        <f t="shared" si="18"/>
        <v>118.20618556701031</v>
      </c>
      <c r="J250" s="658">
        <f t="shared" si="18"/>
        <v>113.30769230769231</v>
      </c>
      <c r="K250" s="658">
        <f t="shared" si="18"/>
        <v>115.09278350515464</v>
      </c>
      <c r="L250" s="658">
        <f t="shared" si="18"/>
        <v>111</v>
      </c>
      <c r="M250" s="658">
        <f t="shared" si="18"/>
        <v>112.29381443298969</v>
      </c>
      <c r="N250" s="658">
        <f t="shared" si="18"/>
        <v>112.46276595744681</v>
      </c>
      <c r="O250" s="658">
        <f t="shared" si="18"/>
        <v>119.43478260869566</v>
      </c>
      <c r="P250" s="658">
        <f t="shared" si="18"/>
        <v>1324.1435897435897</v>
      </c>
      <c r="Q250" s="659">
        <f t="shared" si="18"/>
        <v>172.84016005546164</v>
      </c>
    </row>
  </sheetData>
  <autoFilter ref="A2:Q249" xr:uid="{00000000-0009-0000-0000-000007000000}"/>
  <mergeCells count="1">
    <mergeCell ref="D1:P1"/>
  </mergeCells>
  <hyperlinks>
    <hyperlink ref="A1" location="PRESENTACIÓN!A1" display="PRESENTACIÓN!A1" xr:uid="{00000000-0004-0000-0700-000000000000}"/>
  </hyperlinks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34"/>
  <sheetViews>
    <sheetView workbookViewId="0"/>
  </sheetViews>
  <sheetFormatPr baseColWidth="10" defaultRowHeight="15" outlineLevelRow="2" x14ac:dyDescent="0.25"/>
  <cols>
    <col min="1" max="1" width="19.140625" customWidth="1"/>
    <col min="2" max="2" width="21.7109375" customWidth="1"/>
    <col min="3" max="3" width="17.85546875" customWidth="1"/>
  </cols>
  <sheetData>
    <row r="1" spans="1:18" ht="61.5" customHeight="1" thickBot="1" x14ac:dyDescent="0.3">
      <c r="A1" s="99" t="s">
        <v>490</v>
      </c>
      <c r="D1" s="1093" t="s">
        <v>686</v>
      </c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6"/>
    </row>
    <row r="2" spans="1:18" s="108" customFormat="1" ht="40.5" x14ac:dyDescent="0.25">
      <c r="A2" s="541" t="s">
        <v>410</v>
      </c>
      <c r="B2" s="540" t="s">
        <v>2</v>
      </c>
      <c r="C2" s="106" t="s">
        <v>237</v>
      </c>
      <c r="D2" s="107" t="s">
        <v>670</v>
      </c>
      <c r="E2" s="107" t="s">
        <v>671</v>
      </c>
      <c r="F2" s="107" t="s">
        <v>672</v>
      </c>
      <c r="G2" s="107" t="s">
        <v>673</v>
      </c>
      <c r="H2" s="107" t="s">
        <v>674</v>
      </c>
      <c r="I2" s="107" t="s">
        <v>675</v>
      </c>
      <c r="J2" s="107" t="s">
        <v>676</v>
      </c>
      <c r="K2" s="107" t="s">
        <v>677</v>
      </c>
      <c r="L2" s="107" t="s">
        <v>678</v>
      </c>
      <c r="M2" s="107" t="s">
        <v>679</v>
      </c>
      <c r="N2" s="107" t="s">
        <v>680</v>
      </c>
      <c r="O2" s="107" t="s">
        <v>681</v>
      </c>
      <c r="P2" s="615" t="s">
        <v>682</v>
      </c>
      <c r="Q2" s="623" t="s">
        <v>740</v>
      </c>
    </row>
    <row r="3" spans="1:18" outlineLevel="2" x14ac:dyDescent="0.25">
      <c r="A3" s="4" t="s">
        <v>421</v>
      </c>
      <c r="B3" s="21" t="s">
        <v>126</v>
      </c>
      <c r="C3" s="21" t="s">
        <v>534</v>
      </c>
      <c r="D3" s="21">
        <v>400</v>
      </c>
      <c r="E3" s="21">
        <v>400</v>
      </c>
      <c r="F3" s="21">
        <v>400</v>
      </c>
      <c r="G3" s="21">
        <v>400</v>
      </c>
      <c r="H3" s="21">
        <v>400</v>
      </c>
      <c r="I3" s="21">
        <v>400</v>
      </c>
      <c r="J3" s="21">
        <v>400</v>
      </c>
      <c r="K3" s="21">
        <v>400</v>
      </c>
      <c r="L3" s="21">
        <v>400</v>
      </c>
      <c r="M3" s="21">
        <v>400</v>
      </c>
      <c r="N3" s="21">
        <v>400</v>
      </c>
      <c r="O3" s="21">
        <v>400</v>
      </c>
      <c r="P3" s="52">
        <v>400</v>
      </c>
      <c r="Q3" s="131">
        <f>AVERAGE(D3:P3)</f>
        <v>400</v>
      </c>
      <c r="R3" s="130">
        <f>SUM(D3:P3)</f>
        <v>5200</v>
      </c>
    </row>
    <row r="4" spans="1:18" outlineLevel="2" x14ac:dyDescent="0.25">
      <c r="A4" s="4" t="s">
        <v>421</v>
      </c>
      <c r="B4" s="21" t="s">
        <v>21</v>
      </c>
      <c r="C4" s="21" t="s">
        <v>534</v>
      </c>
      <c r="D4" s="21" t="s">
        <v>145</v>
      </c>
      <c r="E4" s="21" t="s">
        <v>145</v>
      </c>
      <c r="F4" s="21" t="s">
        <v>145</v>
      </c>
      <c r="G4" s="21" t="s">
        <v>145</v>
      </c>
      <c r="H4" s="21" t="s">
        <v>145</v>
      </c>
      <c r="I4" s="21" t="s">
        <v>145</v>
      </c>
      <c r="J4" s="21" t="s">
        <v>145</v>
      </c>
      <c r="K4" s="21" t="s">
        <v>145</v>
      </c>
      <c r="L4" s="21" t="s">
        <v>145</v>
      </c>
      <c r="M4" s="21" t="s">
        <v>145</v>
      </c>
      <c r="N4" s="21" t="s">
        <v>145</v>
      </c>
      <c r="O4" s="21" t="s">
        <v>145</v>
      </c>
      <c r="P4" s="52" t="s">
        <v>145</v>
      </c>
      <c r="Q4" s="4">
        <v>0</v>
      </c>
      <c r="R4" s="130">
        <f t="shared" ref="R4:R67" si="0">SUM(D4:P4)</f>
        <v>0</v>
      </c>
    </row>
    <row r="5" spans="1:18" outlineLevel="2" x14ac:dyDescent="0.25">
      <c r="A5" s="4" t="s">
        <v>421</v>
      </c>
      <c r="B5" s="21" t="s">
        <v>125</v>
      </c>
      <c r="C5" s="21" t="s">
        <v>534</v>
      </c>
      <c r="D5" s="21">
        <v>450</v>
      </c>
      <c r="E5" s="21">
        <v>450</v>
      </c>
      <c r="F5" s="21">
        <v>480</v>
      </c>
      <c r="G5" s="21">
        <v>450</v>
      </c>
      <c r="H5" s="21">
        <v>400</v>
      </c>
      <c r="I5" s="21">
        <v>500</v>
      </c>
      <c r="J5" s="21">
        <v>450</v>
      </c>
      <c r="K5" s="21">
        <v>480</v>
      </c>
      <c r="L5" s="21">
        <v>450</v>
      </c>
      <c r="M5" s="21">
        <v>500</v>
      </c>
      <c r="N5" s="21">
        <v>500</v>
      </c>
      <c r="O5" s="21">
        <v>500</v>
      </c>
      <c r="P5" s="52">
        <v>467.5</v>
      </c>
      <c r="Q5" s="131">
        <f t="shared" ref="Q5:Q9" si="1">AVERAGE(D5:P5)</f>
        <v>467.5</v>
      </c>
      <c r="R5" s="130">
        <f t="shared" si="0"/>
        <v>6077.5</v>
      </c>
    </row>
    <row r="6" spans="1:18" outlineLevel="2" x14ac:dyDescent="0.25">
      <c r="A6" s="4" t="s">
        <v>421</v>
      </c>
      <c r="B6" s="21" t="s">
        <v>124</v>
      </c>
      <c r="C6" s="21" t="s">
        <v>534</v>
      </c>
      <c r="D6" s="21">
        <v>520</v>
      </c>
      <c r="E6" s="21">
        <v>520</v>
      </c>
      <c r="F6" s="21">
        <v>520</v>
      </c>
      <c r="G6" s="21">
        <v>520</v>
      </c>
      <c r="H6" s="21">
        <v>520</v>
      </c>
      <c r="I6" s="21">
        <v>520</v>
      </c>
      <c r="J6" s="21">
        <v>520</v>
      </c>
      <c r="K6" s="21">
        <v>520</v>
      </c>
      <c r="L6" s="21">
        <v>520</v>
      </c>
      <c r="M6" s="21">
        <v>520</v>
      </c>
      <c r="N6" s="21">
        <v>520</v>
      </c>
      <c r="O6" s="21">
        <v>520</v>
      </c>
      <c r="P6" s="52">
        <v>520</v>
      </c>
      <c r="Q6" s="131">
        <f t="shared" si="1"/>
        <v>520</v>
      </c>
      <c r="R6" s="130">
        <f t="shared" si="0"/>
        <v>6760</v>
      </c>
    </row>
    <row r="7" spans="1:18" outlineLevel="2" x14ac:dyDescent="0.25">
      <c r="A7" s="4" t="s">
        <v>421</v>
      </c>
      <c r="B7" s="21" t="s">
        <v>123</v>
      </c>
      <c r="C7" s="21" t="s">
        <v>534</v>
      </c>
      <c r="D7" s="21">
        <v>480</v>
      </c>
      <c r="E7" s="21">
        <v>440</v>
      </c>
      <c r="F7" s="21">
        <v>500</v>
      </c>
      <c r="G7" s="21">
        <v>500</v>
      </c>
      <c r="H7" s="21">
        <v>500</v>
      </c>
      <c r="I7" s="21">
        <v>500</v>
      </c>
      <c r="J7" s="21">
        <v>480</v>
      </c>
      <c r="K7" s="21">
        <v>480</v>
      </c>
      <c r="L7" s="21">
        <v>500</v>
      </c>
      <c r="M7" s="21">
        <v>480</v>
      </c>
      <c r="N7" s="21">
        <v>500</v>
      </c>
      <c r="O7" s="21">
        <v>500</v>
      </c>
      <c r="P7" s="52">
        <v>488.33333333333331</v>
      </c>
      <c r="Q7" s="131">
        <f t="shared" si="1"/>
        <v>488.33333333333331</v>
      </c>
      <c r="R7" s="130">
        <f t="shared" si="0"/>
        <v>6348.333333333333</v>
      </c>
    </row>
    <row r="8" spans="1:18" outlineLevel="2" x14ac:dyDescent="0.25">
      <c r="A8" s="4" t="s">
        <v>421</v>
      </c>
      <c r="B8" s="21" t="s">
        <v>122</v>
      </c>
      <c r="C8" s="21" t="s">
        <v>534</v>
      </c>
      <c r="D8" s="21">
        <v>450</v>
      </c>
      <c r="E8" s="21">
        <v>470</v>
      </c>
      <c r="F8" s="21">
        <v>500</v>
      </c>
      <c r="G8" s="21">
        <v>510</v>
      </c>
      <c r="H8" s="21">
        <v>490</v>
      </c>
      <c r="I8" s="21">
        <v>520</v>
      </c>
      <c r="J8" s="21">
        <v>600</v>
      </c>
      <c r="K8" s="21">
        <v>550</v>
      </c>
      <c r="L8" s="21">
        <v>580</v>
      </c>
      <c r="M8" s="21">
        <v>590</v>
      </c>
      <c r="N8" s="21" t="s">
        <v>145</v>
      </c>
      <c r="O8" s="21" t="s">
        <v>145</v>
      </c>
      <c r="P8" s="52">
        <v>526</v>
      </c>
      <c r="Q8" s="131">
        <f t="shared" si="1"/>
        <v>526</v>
      </c>
      <c r="R8" s="130">
        <f t="shared" si="0"/>
        <v>5786</v>
      </c>
    </row>
    <row r="9" spans="1:18" ht="15.75" outlineLevel="2" thickBot="1" x14ac:dyDescent="0.3">
      <c r="A9" s="94" t="s">
        <v>421</v>
      </c>
      <c r="B9" s="29" t="s">
        <v>121</v>
      </c>
      <c r="C9" s="29" t="s">
        <v>534</v>
      </c>
      <c r="D9" s="29">
        <v>300</v>
      </c>
      <c r="E9" s="29">
        <v>300</v>
      </c>
      <c r="F9" s="29">
        <v>250</v>
      </c>
      <c r="G9" s="29">
        <v>300</v>
      </c>
      <c r="H9" s="29">
        <v>300</v>
      </c>
      <c r="I9" s="29">
        <v>300</v>
      </c>
      <c r="J9" s="29">
        <v>300</v>
      </c>
      <c r="K9" s="29">
        <v>300</v>
      </c>
      <c r="L9" s="29">
        <v>300</v>
      </c>
      <c r="M9" s="29">
        <v>300</v>
      </c>
      <c r="N9" s="29">
        <v>300</v>
      </c>
      <c r="O9" s="29" t="s">
        <v>145</v>
      </c>
      <c r="P9" s="63">
        <v>295.45454545454544</v>
      </c>
      <c r="Q9" s="616">
        <f t="shared" si="1"/>
        <v>295.45454545454544</v>
      </c>
      <c r="R9" s="130">
        <f t="shared" si="0"/>
        <v>3545.4545454545455</v>
      </c>
    </row>
    <row r="10" spans="1:18" ht="15.75" outlineLevel="1" thickBot="1" x14ac:dyDescent="0.3">
      <c r="A10" s="432" t="s">
        <v>537</v>
      </c>
      <c r="B10" s="433"/>
      <c r="C10" s="433"/>
      <c r="D10" s="433">
        <f t="shared" ref="D10:P10" si="2">SUBTOTAL(9,D3:D9)</f>
        <v>2600</v>
      </c>
      <c r="E10" s="433">
        <f t="shared" si="2"/>
        <v>2580</v>
      </c>
      <c r="F10" s="433">
        <f t="shared" si="2"/>
        <v>2650</v>
      </c>
      <c r="G10" s="433">
        <f t="shared" si="2"/>
        <v>2680</v>
      </c>
      <c r="H10" s="433">
        <f t="shared" si="2"/>
        <v>2610</v>
      </c>
      <c r="I10" s="433">
        <f t="shared" si="2"/>
        <v>2740</v>
      </c>
      <c r="J10" s="433">
        <f t="shared" si="2"/>
        <v>2750</v>
      </c>
      <c r="K10" s="433">
        <f t="shared" si="2"/>
        <v>2730</v>
      </c>
      <c r="L10" s="433">
        <f t="shared" si="2"/>
        <v>2750</v>
      </c>
      <c r="M10" s="433">
        <f t="shared" si="2"/>
        <v>2790</v>
      </c>
      <c r="N10" s="433">
        <f t="shared" si="2"/>
        <v>2220</v>
      </c>
      <c r="O10" s="433">
        <f t="shared" si="2"/>
        <v>1920</v>
      </c>
      <c r="P10" s="433">
        <f t="shared" si="2"/>
        <v>2697.2878787878785</v>
      </c>
      <c r="Q10" s="619">
        <f>AVERAGE(Q3:Q9)</f>
        <v>385.32683982683977</v>
      </c>
      <c r="R10" s="130">
        <f t="shared" si="0"/>
        <v>33717.28787878788</v>
      </c>
    </row>
    <row r="11" spans="1:18" outlineLevel="2" x14ac:dyDescent="0.25">
      <c r="A11" s="39" t="s">
        <v>412</v>
      </c>
      <c r="B11" s="164" t="s">
        <v>120</v>
      </c>
      <c r="C11" s="164" t="s">
        <v>534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317"/>
      <c r="Q11" s="39">
        <v>0</v>
      </c>
      <c r="R11" s="130">
        <f t="shared" si="0"/>
        <v>0</v>
      </c>
    </row>
    <row r="12" spans="1:18" outlineLevel="2" x14ac:dyDescent="0.25">
      <c r="A12" s="4" t="s">
        <v>412</v>
      </c>
      <c r="B12" s="21" t="s">
        <v>119</v>
      </c>
      <c r="C12" s="21" t="s">
        <v>534</v>
      </c>
      <c r="D12" s="21">
        <v>600</v>
      </c>
      <c r="E12" s="21">
        <v>600</v>
      </c>
      <c r="F12" s="21">
        <v>600</v>
      </c>
      <c r="G12" s="21">
        <v>600</v>
      </c>
      <c r="H12" s="21">
        <v>600</v>
      </c>
      <c r="I12" s="21">
        <v>600</v>
      </c>
      <c r="J12" s="21">
        <v>600</v>
      </c>
      <c r="K12" s="21">
        <v>600</v>
      </c>
      <c r="L12" s="21">
        <v>600</v>
      </c>
      <c r="M12" s="21">
        <v>600</v>
      </c>
      <c r="N12" s="21">
        <v>600</v>
      </c>
      <c r="O12" s="21">
        <v>600</v>
      </c>
      <c r="P12" s="52">
        <v>600</v>
      </c>
      <c r="Q12" s="131">
        <f t="shared" ref="Q12:Q18" si="3">AVERAGE(D12:P12)</f>
        <v>600</v>
      </c>
      <c r="R12" s="130">
        <f t="shared" si="0"/>
        <v>7800</v>
      </c>
    </row>
    <row r="13" spans="1:18" outlineLevel="2" x14ac:dyDescent="0.25">
      <c r="A13" s="4" t="s">
        <v>412</v>
      </c>
      <c r="B13" s="21" t="s">
        <v>118</v>
      </c>
      <c r="C13" s="21" t="s">
        <v>534</v>
      </c>
      <c r="D13" s="21">
        <v>480</v>
      </c>
      <c r="E13" s="21">
        <v>488</v>
      </c>
      <c r="F13" s="21">
        <v>492</v>
      </c>
      <c r="G13" s="21">
        <v>478</v>
      </c>
      <c r="H13" s="21">
        <v>497</v>
      </c>
      <c r="I13" s="21">
        <v>490</v>
      </c>
      <c r="J13" s="21">
        <v>510</v>
      </c>
      <c r="K13" s="21">
        <v>480</v>
      </c>
      <c r="L13" s="21">
        <v>486</v>
      </c>
      <c r="M13" s="21">
        <v>502</v>
      </c>
      <c r="N13" s="21">
        <v>495</v>
      </c>
      <c r="O13" s="21">
        <v>510</v>
      </c>
      <c r="P13" s="52">
        <v>492.33333333333331</v>
      </c>
      <c r="Q13" s="131">
        <f t="shared" si="3"/>
        <v>492.33333333333331</v>
      </c>
      <c r="R13" s="130">
        <f t="shared" si="0"/>
        <v>6400.333333333333</v>
      </c>
    </row>
    <row r="14" spans="1:18" outlineLevel="2" x14ac:dyDescent="0.25">
      <c r="A14" s="4" t="s">
        <v>412</v>
      </c>
      <c r="B14" s="21" t="s">
        <v>117</v>
      </c>
      <c r="C14" s="21" t="s">
        <v>534</v>
      </c>
      <c r="D14" s="21">
        <v>540</v>
      </c>
      <c r="E14" s="21">
        <v>540</v>
      </c>
      <c r="F14" s="21">
        <v>580</v>
      </c>
      <c r="G14" s="21">
        <v>580</v>
      </c>
      <c r="H14" s="21">
        <v>540</v>
      </c>
      <c r="I14" s="21">
        <v>520</v>
      </c>
      <c r="J14" s="21">
        <v>520</v>
      </c>
      <c r="K14" s="21">
        <v>520</v>
      </c>
      <c r="L14" s="21">
        <v>540</v>
      </c>
      <c r="M14" s="21">
        <v>540</v>
      </c>
      <c r="N14" s="21">
        <v>580</v>
      </c>
      <c r="O14" s="21">
        <v>580</v>
      </c>
      <c r="P14" s="52">
        <v>548.33333333333337</v>
      </c>
      <c r="Q14" s="131">
        <f t="shared" si="3"/>
        <v>548.33333333333326</v>
      </c>
      <c r="R14" s="130">
        <f t="shared" si="0"/>
        <v>7128.333333333333</v>
      </c>
    </row>
    <row r="15" spans="1:18" outlineLevel="2" x14ac:dyDescent="0.25">
      <c r="A15" s="4" t="s">
        <v>412</v>
      </c>
      <c r="B15" s="21" t="s">
        <v>116</v>
      </c>
      <c r="C15" s="21" t="s">
        <v>534</v>
      </c>
      <c r="D15" s="21">
        <v>455</v>
      </c>
      <c r="E15" s="21">
        <v>492</v>
      </c>
      <c r="F15" s="21">
        <v>480</v>
      </c>
      <c r="G15" s="21">
        <v>487</v>
      </c>
      <c r="H15" s="21">
        <v>489</v>
      </c>
      <c r="I15" s="21">
        <v>478</v>
      </c>
      <c r="J15" s="21">
        <v>478</v>
      </c>
      <c r="K15" s="21">
        <v>498</v>
      </c>
      <c r="L15" s="21">
        <v>480</v>
      </c>
      <c r="M15" s="21">
        <v>488</v>
      </c>
      <c r="N15" s="21">
        <v>478</v>
      </c>
      <c r="O15" s="21">
        <v>480</v>
      </c>
      <c r="P15" s="52">
        <v>481.91666666666669</v>
      </c>
      <c r="Q15" s="131">
        <f t="shared" si="3"/>
        <v>481.91666666666669</v>
      </c>
      <c r="R15" s="130">
        <f t="shared" si="0"/>
        <v>6264.916666666667</v>
      </c>
    </row>
    <row r="16" spans="1:18" outlineLevel="2" x14ac:dyDescent="0.25">
      <c r="A16" s="4" t="s">
        <v>412</v>
      </c>
      <c r="B16" s="21" t="s">
        <v>115</v>
      </c>
      <c r="C16" s="21" t="s">
        <v>534</v>
      </c>
      <c r="D16" s="21">
        <v>700</v>
      </c>
      <c r="E16" s="21">
        <v>600</v>
      </c>
      <c r="F16" s="21">
        <v>600</v>
      </c>
      <c r="G16" s="21">
        <v>550</v>
      </c>
      <c r="H16" s="21">
        <v>600</v>
      </c>
      <c r="I16" s="21">
        <v>700</v>
      </c>
      <c r="J16" s="21">
        <v>600</v>
      </c>
      <c r="K16" s="21">
        <v>600</v>
      </c>
      <c r="L16" s="21">
        <v>600</v>
      </c>
      <c r="M16" s="21">
        <v>650</v>
      </c>
      <c r="N16" s="21">
        <v>650</v>
      </c>
      <c r="O16" s="21">
        <v>700</v>
      </c>
      <c r="P16" s="52">
        <v>629.16666666666663</v>
      </c>
      <c r="Q16" s="131">
        <f t="shared" si="3"/>
        <v>629.16666666666674</v>
      </c>
      <c r="R16" s="130">
        <f t="shared" si="0"/>
        <v>8179.166666666667</v>
      </c>
    </row>
    <row r="17" spans="1:18" outlineLevel="2" x14ac:dyDescent="0.25">
      <c r="A17" s="4" t="s">
        <v>412</v>
      </c>
      <c r="B17" s="21" t="s">
        <v>114</v>
      </c>
      <c r="C17" s="21" t="s">
        <v>534</v>
      </c>
      <c r="D17" s="21">
        <v>500</v>
      </c>
      <c r="E17" s="21">
        <v>500</v>
      </c>
      <c r="F17" s="21">
        <v>500</v>
      </c>
      <c r="G17" s="21">
        <v>500</v>
      </c>
      <c r="H17" s="21">
        <v>500</v>
      </c>
      <c r="I17" s="21">
        <v>500</v>
      </c>
      <c r="J17" s="21">
        <v>500</v>
      </c>
      <c r="K17" s="21">
        <v>500</v>
      </c>
      <c r="L17" s="21">
        <v>500</v>
      </c>
      <c r="M17" s="21">
        <v>500</v>
      </c>
      <c r="N17" s="21">
        <v>500</v>
      </c>
      <c r="O17" s="21">
        <v>500</v>
      </c>
      <c r="P17" s="52">
        <v>500</v>
      </c>
      <c r="Q17" s="131">
        <f t="shared" si="3"/>
        <v>500</v>
      </c>
      <c r="R17" s="130">
        <f t="shared" si="0"/>
        <v>6500</v>
      </c>
    </row>
    <row r="18" spans="1:18" ht="15.75" outlineLevel="2" thickBot="1" x14ac:dyDescent="0.3">
      <c r="A18" s="94" t="s">
        <v>412</v>
      </c>
      <c r="B18" s="29" t="s">
        <v>113</v>
      </c>
      <c r="C18" s="29" t="s">
        <v>534</v>
      </c>
      <c r="D18" s="29">
        <v>500</v>
      </c>
      <c r="E18" s="29">
        <v>500</v>
      </c>
      <c r="F18" s="29">
        <v>500</v>
      </c>
      <c r="G18" s="29">
        <v>500</v>
      </c>
      <c r="H18" s="29">
        <v>500</v>
      </c>
      <c r="I18" s="29">
        <v>500</v>
      </c>
      <c r="J18" s="29">
        <v>500</v>
      </c>
      <c r="K18" s="29">
        <v>500</v>
      </c>
      <c r="L18" s="29">
        <v>500</v>
      </c>
      <c r="M18" s="29">
        <v>500</v>
      </c>
      <c r="N18" s="29">
        <v>500</v>
      </c>
      <c r="O18" s="29">
        <v>500</v>
      </c>
      <c r="P18" s="63">
        <v>500</v>
      </c>
      <c r="Q18" s="616">
        <f t="shared" si="3"/>
        <v>500</v>
      </c>
      <c r="R18" s="130">
        <f t="shared" si="0"/>
        <v>6500</v>
      </c>
    </row>
    <row r="19" spans="1:18" ht="15.75" outlineLevel="1" thickBot="1" x14ac:dyDescent="0.3">
      <c r="A19" s="432" t="s">
        <v>538</v>
      </c>
      <c r="B19" s="433"/>
      <c r="C19" s="433"/>
      <c r="D19" s="433">
        <f t="shared" ref="D19:P19" si="4">SUBTOTAL(9,D11:D18)</f>
        <v>3775</v>
      </c>
      <c r="E19" s="433">
        <f t="shared" si="4"/>
        <v>3720</v>
      </c>
      <c r="F19" s="433">
        <f t="shared" si="4"/>
        <v>3752</v>
      </c>
      <c r="G19" s="433">
        <f t="shared" si="4"/>
        <v>3695</v>
      </c>
      <c r="H19" s="433">
        <f t="shared" si="4"/>
        <v>3726</v>
      </c>
      <c r="I19" s="433">
        <f t="shared" si="4"/>
        <v>3788</v>
      </c>
      <c r="J19" s="433">
        <f t="shared" si="4"/>
        <v>3708</v>
      </c>
      <c r="K19" s="433">
        <f t="shared" si="4"/>
        <v>3698</v>
      </c>
      <c r="L19" s="433">
        <f t="shared" si="4"/>
        <v>3706</v>
      </c>
      <c r="M19" s="433">
        <f t="shared" si="4"/>
        <v>3780</v>
      </c>
      <c r="N19" s="433">
        <f t="shared" si="4"/>
        <v>3803</v>
      </c>
      <c r="O19" s="433">
        <f t="shared" si="4"/>
        <v>3870</v>
      </c>
      <c r="P19" s="433">
        <f t="shared" si="4"/>
        <v>3751.7499999999995</v>
      </c>
      <c r="Q19" s="619">
        <f>AVERAGE(Q11:Q18)</f>
        <v>468.96875</v>
      </c>
      <c r="R19" s="130">
        <f t="shared" si="0"/>
        <v>48772.75</v>
      </c>
    </row>
    <row r="20" spans="1:18" outlineLevel="2" x14ac:dyDescent="0.25">
      <c r="A20" s="39" t="s">
        <v>721</v>
      </c>
      <c r="B20" s="164" t="s">
        <v>112</v>
      </c>
      <c r="C20" s="164" t="s">
        <v>534</v>
      </c>
      <c r="D20" s="164" t="s">
        <v>145</v>
      </c>
      <c r="E20" s="164" t="s">
        <v>145</v>
      </c>
      <c r="F20" s="164" t="s">
        <v>145</v>
      </c>
      <c r="G20" s="164" t="s">
        <v>145</v>
      </c>
      <c r="H20" s="164" t="s">
        <v>145</v>
      </c>
      <c r="I20" s="164" t="s">
        <v>145</v>
      </c>
      <c r="J20" s="164" t="s">
        <v>145</v>
      </c>
      <c r="K20" s="164" t="s">
        <v>145</v>
      </c>
      <c r="L20" s="164" t="s">
        <v>145</v>
      </c>
      <c r="M20" s="164" t="s">
        <v>145</v>
      </c>
      <c r="N20" s="164" t="s">
        <v>145</v>
      </c>
      <c r="O20" s="164" t="s">
        <v>145</v>
      </c>
      <c r="P20" s="317" t="s">
        <v>145</v>
      </c>
      <c r="Q20" s="39">
        <v>0</v>
      </c>
      <c r="R20" s="130">
        <f t="shared" si="0"/>
        <v>0</v>
      </c>
    </row>
    <row r="21" spans="1:18" outlineLevel="2" x14ac:dyDescent="0.25">
      <c r="A21" s="4" t="s">
        <v>721</v>
      </c>
      <c r="B21" s="21" t="s">
        <v>111</v>
      </c>
      <c r="C21" s="21" t="s">
        <v>534</v>
      </c>
      <c r="D21" s="21">
        <v>470</v>
      </c>
      <c r="E21" s="21">
        <v>480</v>
      </c>
      <c r="F21" s="21">
        <v>470</v>
      </c>
      <c r="G21" s="21">
        <v>480</v>
      </c>
      <c r="H21" s="21">
        <v>460</v>
      </c>
      <c r="I21" s="21">
        <v>500</v>
      </c>
      <c r="J21" s="21">
        <v>490</v>
      </c>
      <c r="K21" s="21">
        <v>470</v>
      </c>
      <c r="L21" s="21">
        <v>460</v>
      </c>
      <c r="M21" s="21">
        <v>470</v>
      </c>
      <c r="N21" s="21">
        <v>480</v>
      </c>
      <c r="O21" s="21">
        <v>510</v>
      </c>
      <c r="P21" s="52">
        <v>478.33333333333331</v>
      </c>
      <c r="Q21" s="131">
        <f t="shared" ref="Q21:Q22" si="5">AVERAGE(D21:P21)</f>
        <v>478.33333333333331</v>
      </c>
      <c r="R21" s="130">
        <f t="shared" si="0"/>
        <v>6218.333333333333</v>
      </c>
    </row>
    <row r="22" spans="1:18" ht="15.75" outlineLevel="2" thickBot="1" x14ac:dyDescent="0.3">
      <c r="A22" s="94" t="s">
        <v>721</v>
      </c>
      <c r="B22" s="29" t="s">
        <v>110</v>
      </c>
      <c r="C22" s="29" t="s">
        <v>534</v>
      </c>
      <c r="D22" s="29">
        <v>450</v>
      </c>
      <c r="E22" s="29">
        <v>450</v>
      </c>
      <c r="F22" s="29">
        <v>450</v>
      </c>
      <c r="G22" s="29">
        <v>450</v>
      </c>
      <c r="H22" s="29">
        <v>450</v>
      </c>
      <c r="I22" s="29">
        <v>450</v>
      </c>
      <c r="J22" s="29">
        <v>450</v>
      </c>
      <c r="K22" s="29">
        <v>450</v>
      </c>
      <c r="L22" s="29">
        <v>450</v>
      </c>
      <c r="M22" s="29">
        <v>450</v>
      </c>
      <c r="N22" s="29">
        <v>450</v>
      </c>
      <c r="O22" s="29">
        <v>450</v>
      </c>
      <c r="P22" s="63">
        <v>450</v>
      </c>
      <c r="Q22" s="616">
        <f t="shared" si="5"/>
        <v>450</v>
      </c>
      <c r="R22" s="130">
        <f t="shared" si="0"/>
        <v>5850</v>
      </c>
    </row>
    <row r="23" spans="1:18" ht="15.75" outlineLevel="1" thickBot="1" x14ac:dyDescent="0.3">
      <c r="A23" s="432" t="s">
        <v>722</v>
      </c>
      <c r="B23" s="433"/>
      <c r="C23" s="433"/>
      <c r="D23" s="433">
        <f t="shared" ref="D23:P23" si="6">SUBTOTAL(9,D20:D22)</f>
        <v>920</v>
      </c>
      <c r="E23" s="433">
        <f t="shared" si="6"/>
        <v>930</v>
      </c>
      <c r="F23" s="433">
        <f t="shared" si="6"/>
        <v>920</v>
      </c>
      <c r="G23" s="433">
        <f t="shared" si="6"/>
        <v>930</v>
      </c>
      <c r="H23" s="433">
        <f t="shared" si="6"/>
        <v>910</v>
      </c>
      <c r="I23" s="433">
        <f t="shared" si="6"/>
        <v>950</v>
      </c>
      <c r="J23" s="433">
        <f t="shared" si="6"/>
        <v>940</v>
      </c>
      <c r="K23" s="433">
        <f t="shared" si="6"/>
        <v>920</v>
      </c>
      <c r="L23" s="433">
        <f t="shared" si="6"/>
        <v>910</v>
      </c>
      <c r="M23" s="433">
        <f t="shared" si="6"/>
        <v>920</v>
      </c>
      <c r="N23" s="433">
        <f t="shared" si="6"/>
        <v>930</v>
      </c>
      <c r="O23" s="433">
        <f t="shared" si="6"/>
        <v>960</v>
      </c>
      <c r="P23" s="433">
        <f t="shared" si="6"/>
        <v>928.33333333333326</v>
      </c>
      <c r="Q23" s="619">
        <f>AVERAGE(Q20:Q22)</f>
        <v>309.4444444444444</v>
      </c>
      <c r="R23" s="130">
        <f t="shared" si="0"/>
        <v>12068.333333333334</v>
      </c>
    </row>
    <row r="24" spans="1:18" outlineLevel="2" x14ac:dyDescent="0.25">
      <c r="A24" s="39" t="s">
        <v>413</v>
      </c>
      <c r="B24" s="164" t="s">
        <v>109</v>
      </c>
      <c r="C24" s="164" t="s">
        <v>534</v>
      </c>
      <c r="D24" s="164">
        <v>400</v>
      </c>
      <c r="E24" s="164">
        <v>450</v>
      </c>
      <c r="F24" s="164">
        <v>450</v>
      </c>
      <c r="G24" s="164">
        <v>380</v>
      </c>
      <c r="H24" s="164">
        <v>400</v>
      </c>
      <c r="I24" s="164">
        <v>420</v>
      </c>
      <c r="J24" s="164">
        <v>400</v>
      </c>
      <c r="K24" s="164">
        <v>400</v>
      </c>
      <c r="L24" s="164">
        <v>380</v>
      </c>
      <c r="M24" s="164">
        <v>380</v>
      </c>
      <c r="N24" s="164">
        <v>400</v>
      </c>
      <c r="O24" s="164">
        <v>400</v>
      </c>
      <c r="P24" s="317">
        <v>405</v>
      </c>
      <c r="Q24" s="136">
        <f t="shared" ref="Q24:Q54" si="7">AVERAGE(D24:P24)</f>
        <v>405</v>
      </c>
      <c r="R24" s="130">
        <f t="shared" si="0"/>
        <v>5265</v>
      </c>
    </row>
    <row r="25" spans="1:18" outlineLevel="2" x14ac:dyDescent="0.25">
      <c r="A25" s="4" t="s">
        <v>413</v>
      </c>
      <c r="B25" s="21" t="s">
        <v>108</v>
      </c>
      <c r="C25" s="21" t="s">
        <v>534</v>
      </c>
      <c r="D25" s="21">
        <v>320</v>
      </c>
      <c r="E25" s="21">
        <v>350</v>
      </c>
      <c r="F25" s="21">
        <v>320</v>
      </c>
      <c r="G25" s="21">
        <v>350</v>
      </c>
      <c r="H25" s="21">
        <v>350</v>
      </c>
      <c r="I25" s="21">
        <v>350</v>
      </c>
      <c r="J25" s="21">
        <v>350</v>
      </c>
      <c r="K25" s="21">
        <v>350</v>
      </c>
      <c r="L25" s="21">
        <v>350</v>
      </c>
      <c r="M25" s="21">
        <v>350</v>
      </c>
      <c r="N25" s="21">
        <v>350</v>
      </c>
      <c r="O25" s="21">
        <v>350</v>
      </c>
      <c r="P25" s="52">
        <v>345</v>
      </c>
      <c r="Q25" s="131">
        <f t="shared" si="7"/>
        <v>345</v>
      </c>
      <c r="R25" s="130">
        <f t="shared" si="0"/>
        <v>4485</v>
      </c>
    </row>
    <row r="26" spans="1:18" outlineLevel="2" x14ac:dyDescent="0.25">
      <c r="A26" s="4" t="s">
        <v>413</v>
      </c>
      <c r="B26" s="21" t="s">
        <v>107</v>
      </c>
      <c r="C26" s="21" t="s">
        <v>534</v>
      </c>
      <c r="D26" s="21">
        <v>510</v>
      </c>
      <c r="E26" s="21">
        <v>520</v>
      </c>
      <c r="F26" s="21">
        <v>490</v>
      </c>
      <c r="G26" s="21">
        <v>500</v>
      </c>
      <c r="H26" s="21">
        <v>510</v>
      </c>
      <c r="I26" s="21">
        <v>480</v>
      </c>
      <c r="J26" s="21">
        <v>520</v>
      </c>
      <c r="K26" s="21">
        <v>510</v>
      </c>
      <c r="L26" s="21">
        <v>500</v>
      </c>
      <c r="M26" s="21">
        <v>520</v>
      </c>
      <c r="N26" s="21">
        <v>500</v>
      </c>
      <c r="O26" s="21">
        <v>500</v>
      </c>
      <c r="P26" s="52">
        <v>505</v>
      </c>
      <c r="Q26" s="131">
        <f t="shared" si="7"/>
        <v>505</v>
      </c>
      <c r="R26" s="130">
        <f t="shared" si="0"/>
        <v>6565</v>
      </c>
    </row>
    <row r="27" spans="1:18" outlineLevel="2" x14ac:dyDescent="0.25">
      <c r="A27" s="4" t="s">
        <v>413</v>
      </c>
      <c r="B27" s="21" t="s">
        <v>106</v>
      </c>
      <c r="C27" s="21" t="s">
        <v>534</v>
      </c>
      <c r="D27" s="21">
        <v>480</v>
      </c>
      <c r="E27" s="21">
        <v>490</v>
      </c>
      <c r="F27" s="21">
        <v>500</v>
      </c>
      <c r="G27" s="21">
        <v>485</v>
      </c>
      <c r="H27" s="21">
        <v>485</v>
      </c>
      <c r="I27" s="21">
        <v>485</v>
      </c>
      <c r="J27" s="21">
        <v>510</v>
      </c>
      <c r="K27" s="21">
        <v>500</v>
      </c>
      <c r="L27" s="21">
        <v>490</v>
      </c>
      <c r="M27" s="21">
        <v>485</v>
      </c>
      <c r="N27" s="21">
        <v>480</v>
      </c>
      <c r="O27" s="21">
        <v>490</v>
      </c>
      <c r="P27" s="52">
        <v>490</v>
      </c>
      <c r="Q27" s="131">
        <f t="shared" si="7"/>
        <v>490</v>
      </c>
      <c r="R27" s="130">
        <f t="shared" si="0"/>
        <v>6370</v>
      </c>
    </row>
    <row r="28" spans="1:18" outlineLevel="2" x14ac:dyDescent="0.25">
      <c r="A28" s="4" t="s">
        <v>413</v>
      </c>
      <c r="B28" s="21" t="s">
        <v>105</v>
      </c>
      <c r="C28" s="21" t="s">
        <v>534</v>
      </c>
      <c r="D28" s="21">
        <v>430</v>
      </c>
      <c r="E28" s="21">
        <v>450</v>
      </c>
      <c r="F28" s="21">
        <v>480</v>
      </c>
      <c r="G28" s="21">
        <v>460</v>
      </c>
      <c r="H28" s="21">
        <v>450</v>
      </c>
      <c r="I28" s="21">
        <v>460</v>
      </c>
      <c r="J28" s="21">
        <v>480</v>
      </c>
      <c r="K28" s="21">
        <v>480</v>
      </c>
      <c r="L28" s="21">
        <v>480</v>
      </c>
      <c r="M28" s="21">
        <v>450</v>
      </c>
      <c r="N28" s="21">
        <v>450</v>
      </c>
      <c r="O28" s="21">
        <v>450</v>
      </c>
      <c r="P28" s="52">
        <v>460</v>
      </c>
      <c r="Q28" s="131">
        <f t="shared" si="7"/>
        <v>460</v>
      </c>
      <c r="R28" s="130">
        <f t="shared" si="0"/>
        <v>5980</v>
      </c>
    </row>
    <row r="29" spans="1:18" outlineLevel="2" x14ac:dyDescent="0.25">
      <c r="A29" s="4" t="s">
        <v>413</v>
      </c>
      <c r="B29" s="21" t="s">
        <v>104</v>
      </c>
      <c r="C29" s="21" t="s">
        <v>534</v>
      </c>
      <c r="D29" s="21">
        <v>450</v>
      </c>
      <c r="E29" s="21">
        <v>450</v>
      </c>
      <c r="F29" s="21">
        <v>450</v>
      </c>
      <c r="G29" s="21">
        <v>450</v>
      </c>
      <c r="H29" s="21">
        <v>450</v>
      </c>
      <c r="I29" s="21">
        <v>450</v>
      </c>
      <c r="J29" s="21">
        <v>450</v>
      </c>
      <c r="K29" s="21">
        <v>450</v>
      </c>
      <c r="L29" s="21">
        <v>450</v>
      </c>
      <c r="M29" s="21">
        <v>450</v>
      </c>
      <c r="N29" s="21">
        <v>450</v>
      </c>
      <c r="O29" s="21">
        <v>450</v>
      </c>
      <c r="P29" s="52">
        <v>450</v>
      </c>
      <c r="Q29" s="131">
        <f t="shared" si="7"/>
        <v>450</v>
      </c>
      <c r="R29" s="130">
        <f t="shared" si="0"/>
        <v>5850</v>
      </c>
    </row>
    <row r="30" spans="1:18" outlineLevel="2" x14ac:dyDescent="0.25">
      <c r="A30" s="4" t="s">
        <v>413</v>
      </c>
      <c r="B30" s="21" t="s">
        <v>103</v>
      </c>
      <c r="C30" s="21" t="s">
        <v>534</v>
      </c>
      <c r="D30" s="21">
        <v>450</v>
      </c>
      <c r="E30" s="21">
        <v>450</v>
      </c>
      <c r="F30" s="21">
        <v>450</v>
      </c>
      <c r="G30" s="21">
        <v>450</v>
      </c>
      <c r="H30" s="21">
        <v>450</v>
      </c>
      <c r="I30" s="21">
        <v>450</v>
      </c>
      <c r="J30" s="21">
        <v>450</v>
      </c>
      <c r="K30" s="21">
        <v>450</v>
      </c>
      <c r="L30" s="21">
        <v>450</v>
      </c>
      <c r="M30" s="21">
        <v>450</v>
      </c>
      <c r="N30" s="21">
        <v>450</v>
      </c>
      <c r="O30" s="21" t="s">
        <v>145</v>
      </c>
      <c r="P30" s="52">
        <v>450</v>
      </c>
      <c r="Q30" s="131">
        <f t="shared" si="7"/>
        <v>450</v>
      </c>
      <c r="R30" s="130">
        <f t="shared" si="0"/>
        <v>5400</v>
      </c>
    </row>
    <row r="31" spans="1:18" outlineLevel="2" x14ac:dyDescent="0.25">
      <c r="A31" s="4" t="s">
        <v>413</v>
      </c>
      <c r="B31" s="21" t="s">
        <v>102</v>
      </c>
      <c r="C31" s="21" t="s">
        <v>534</v>
      </c>
      <c r="D31" s="21">
        <v>432</v>
      </c>
      <c r="E31" s="21">
        <v>430</v>
      </c>
      <c r="F31" s="21">
        <v>405</v>
      </c>
      <c r="G31" s="21">
        <v>420</v>
      </c>
      <c r="H31" s="21">
        <v>400</v>
      </c>
      <c r="I31" s="21">
        <v>439</v>
      </c>
      <c r="J31" s="21">
        <v>440</v>
      </c>
      <c r="K31" s="21">
        <v>410</v>
      </c>
      <c r="L31" s="21">
        <v>405</v>
      </c>
      <c r="M31" s="21">
        <v>410</v>
      </c>
      <c r="N31" s="21">
        <v>400</v>
      </c>
      <c r="O31" s="21">
        <v>420</v>
      </c>
      <c r="P31" s="52">
        <v>417.58333333333331</v>
      </c>
      <c r="Q31" s="131">
        <f t="shared" si="7"/>
        <v>417.58333333333331</v>
      </c>
      <c r="R31" s="130">
        <f t="shared" si="0"/>
        <v>5428.583333333333</v>
      </c>
    </row>
    <row r="32" spans="1:18" outlineLevel="2" x14ac:dyDescent="0.25">
      <c r="A32" s="4" t="s">
        <v>413</v>
      </c>
      <c r="B32" s="21" t="s">
        <v>20</v>
      </c>
      <c r="C32" s="21" t="s">
        <v>534</v>
      </c>
      <c r="D32" s="21">
        <v>500</v>
      </c>
      <c r="E32" s="21">
        <v>500</v>
      </c>
      <c r="F32" s="21">
        <v>500</v>
      </c>
      <c r="G32" s="21">
        <v>500</v>
      </c>
      <c r="H32" s="21">
        <v>500</v>
      </c>
      <c r="I32" s="21">
        <v>500</v>
      </c>
      <c r="J32" s="21">
        <v>500</v>
      </c>
      <c r="K32" s="21">
        <v>500</v>
      </c>
      <c r="L32" s="21">
        <v>500</v>
      </c>
      <c r="M32" s="21">
        <v>500</v>
      </c>
      <c r="N32" s="21">
        <v>500</v>
      </c>
      <c r="O32" s="21">
        <v>500</v>
      </c>
      <c r="P32" s="52">
        <v>500</v>
      </c>
      <c r="Q32" s="131">
        <f t="shared" si="7"/>
        <v>500</v>
      </c>
      <c r="R32" s="130">
        <f t="shared" si="0"/>
        <v>6500</v>
      </c>
    </row>
    <row r="33" spans="1:18" outlineLevel="2" x14ac:dyDescent="0.25">
      <c r="A33" s="4" t="s">
        <v>413</v>
      </c>
      <c r="B33" s="21" t="s">
        <v>101</v>
      </c>
      <c r="C33" s="21" t="s">
        <v>534</v>
      </c>
      <c r="D33" s="21">
        <v>551.32000000000005</v>
      </c>
      <c r="E33" s="21">
        <v>499</v>
      </c>
      <c r="F33" s="21">
        <v>519</v>
      </c>
      <c r="G33" s="21">
        <v>493</v>
      </c>
      <c r="H33" s="21">
        <v>502</v>
      </c>
      <c r="I33" s="21">
        <v>500</v>
      </c>
      <c r="J33" s="21">
        <v>512</v>
      </c>
      <c r="K33" s="21">
        <v>361</v>
      </c>
      <c r="L33" s="21">
        <v>530</v>
      </c>
      <c r="M33" s="21">
        <v>416</v>
      </c>
      <c r="N33" s="21" t="s">
        <v>145</v>
      </c>
      <c r="O33" s="21" t="s">
        <v>145</v>
      </c>
      <c r="P33" s="52">
        <v>488.33199999999999</v>
      </c>
      <c r="Q33" s="131">
        <f t="shared" si="7"/>
        <v>488.33199999999999</v>
      </c>
      <c r="R33" s="130">
        <f t="shared" si="0"/>
        <v>5371.652</v>
      </c>
    </row>
    <row r="34" spans="1:18" outlineLevel="2" x14ac:dyDescent="0.25">
      <c r="A34" s="4" t="s">
        <v>413</v>
      </c>
      <c r="B34" s="21" t="s">
        <v>100</v>
      </c>
      <c r="C34" s="21" t="s">
        <v>534</v>
      </c>
      <c r="D34" s="21">
        <v>400</v>
      </c>
      <c r="E34" s="21">
        <v>400</v>
      </c>
      <c r="F34" s="21">
        <v>400</v>
      </c>
      <c r="G34" s="21">
        <v>400</v>
      </c>
      <c r="H34" s="21">
        <v>400</v>
      </c>
      <c r="I34" s="21">
        <v>400</v>
      </c>
      <c r="J34" s="21">
        <v>400</v>
      </c>
      <c r="K34" s="21">
        <v>400</v>
      </c>
      <c r="L34" s="21">
        <v>400</v>
      </c>
      <c r="M34" s="21">
        <v>400</v>
      </c>
      <c r="N34" s="21">
        <v>400</v>
      </c>
      <c r="O34" s="21">
        <v>400</v>
      </c>
      <c r="P34" s="52">
        <v>400</v>
      </c>
      <c r="Q34" s="131">
        <f t="shared" si="7"/>
        <v>400</v>
      </c>
      <c r="R34" s="130">
        <f t="shared" si="0"/>
        <v>5200</v>
      </c>
    </row>
    <row r="35" spans="1:18" ht="15.75" outlineLevel="2" thickBot="1" x14ac:dyDescent="0.3">
      <c r="A35" s="94" t="s">
        <v>413</v>
      </c>
      <c r="B35" s="29" t="s">
        <v>99</v>
      </c>
      <c r="C35" s="29" t="s">
        <v>534</v>
      </c>
      <c r="D35" s="29">
        <v>480</v>
      </c>
      <c r="E35" s="29">
        <v>460</v>
      </c>
      <c r="F35" s="29">
        <v>440</v>
      </c>
      <c r="G35" s="29">
        <v>510</v>
      </c>
      <c r="H35" s="29">
        <v>430</v>
      </c>
      <c r="I35" s="29">
        <v>490</v>
      </c>
      <c r="J35" s="29">
        <v>450</v>
      </c>
      <c r="K35" s="29">
        <v>490</v>
      </c>
      <c r="L35" s="29">
        <v>470</v>
      </c>
      <c r="M35" s="29">
        <v>490</v>
      </c>
      <c r="N35" s="29">
        <v>500</v>
      </c>
      <c r="O35" s="29">
        <v>510</v>
      </c>
      <c r="P35" s="63">
        <v>476.66666666666669</v>
      </c>
      <c r="Q35" s="616">
        <f t="shared" si="7"/>
        <v>476.66666666666669</v>
      </c>
      <c r="R35" s="130">
        <f t="shared" si="0"/>
        <v>6196.666666666667</v>
      </c>
    </row>
    <row r="36" spans="1:18" ht="15.75" outlineLevel="1" thickBot="1" x14ac:dyDescent="0.3">
      <c r="A36" s="432" t="s">
        <v>540</v>
      </c>
      <c r="B36" s="433"/>
      <c r="C36" s="433"/>
      <c r="D36" s="433">
        <f t="shared" ref="D36:P36" si="8">SUBTOTAL(9,D24:D35)</f>
        <v>5403.32</v>
      </c>
      <c r="E36" s="433">
        <f t="shared" si="8"/>
        <v>5449</v>
      </c>
      <c r="F36" s="433">
        <f t="shared" si="8"/>
        <v>5404</v>
      </c>
      <c r="G36" s="433">
        <f t="shared" si="8"/>
        <v>5398</v>
      </c>
      <c r="H36" s="433">
        <f t="shared" si="8"/>
        <v>5327</v>
      </c>
      <c r="I36" s="433">
        <f t="shared" si="8"/>
        <v>5424</v>
      </c>
      <c r="J36" s="433">
        <f t="shared" si="8"/>
        <v>5462</v>
      </c>
      <c r="K36" s="433">
        <f t="shared" si="8"/>
        <v>5301</v>
      </c>
      <c r="L36" s="433">
        <f t="shared" si="8"/>
        <v>5405</v>
      </c>
      <c r="M36" s="433">
        <f t="shared" si="8"/>
        <v>5301</v>
      </c>
      <c r="N36" s="433">
        <f t="shared" si="8"/>
        <v>4880</v>
      </c>
      <c r="O36" s="433">
        <f t="shared" si="8"/>
        <v>4470</v>
      </c>
      <c r="P36" s="433">
        <f t="shared" si="8"/>
        <v>5387.5820000000003</v>
      </c>
      <c r="Q36" s="619">
        <f>AVERAGE(Q24:Q35)</f>
        <v>448.96516666666668</v>
      </c>
      <c r="R36" s="130">
        <f t="shared" si="0"/>
        <v>68611.902000000002</v>
      </c>
    </row>
    <row r="37" spans="1:18" outlineLevel="2" x14ac:dyDescent="0.25">
      <c r="A37" s="39" t="s">
        <v>423</v>
      </c>
      <c r="B37" s="164" t="s">
        <v>19</v>
      </c>
      <c r="C37" s="164" t="s">
        <v>534</v>
      </c>
      <c r="D37" s="164">
        <v>300</v>
      </c>
      <c r="E37" s="164">
        <v>250</v>
      </c>
      <c r="F37" s="164">
        <v>300</v>
      </c>
      <c r="G37" s="164">
        <v>250</v>
      </c>
      <c r="H37" s="164">
        <v>200</v>
      </c>
      <c r="I37" s="164">
        <v>250</v>
      </c>
      <c r="J37" s="164">
        <v>300</v>
      </c>
      <c r="K37" s="164">
        <v>300</v>
      </c>
      <c r="L37" s="164">
        <v>300</v>
      </c>
      <c r="M37" s="164">
        <v>250</v>
      </c>
      <c r="N37" s="164">
        <v>250</v>
      </c>
      <c r="O37" s="164">
        <v>250</v>
      </c>
      <c r="P37" s="317">
        <v>266.66666666666669</v>
      </c>
      <c r="Q37" s="136">
        <f t="shared" si="7"/>
        <v>266.66666666666663</v>
      </c>
      <c r="R37" s="130">
        <f t="shared" si="0"/>
        <v>3466.6666666666665</v>
      </c>
    </row>
    <row r="38" spans="1:18" outlineLevel="2" x14ac:dyDescent="0.25">
      <c r="A38" s="4" t="s">
        <v>423</v>
      </c>
      <c r="B38" s="21" t="s">
        <v>18</v>
      </c>
      <c r="C38" s="21" t="s">
        <v>534</v>
      </c>
      <c r="D38" s="21">
        <v>320</v>
      </c>
      <c r="E38" s="21">
        <v>320</v>
      </c>
      <c r="F38" s="21">
        <v>330</v>
      </c>
      <c r="G38" s="21">
        <v>300</v>
      </c>
      <c r="H38" s="21">
        <v>310</v>
      </c>
      <c r="I38" s="21">
        <v>330</v>
      </c>
      <c r="J38" s="21">
        <v>320</v>
      </c>
      <c r="K38" s="21">
        <v>320</v>
      </c>
      <c r="L38" s="21">
        <v>310</v>
      </c>
      <c r="M38" s="21">
        <v>310</v>
      </c>
      <c r="N38" s="21">
        <v>320</v>
      </c>
      <c r="O38" s="21">
        <v>330</v>
      </c>
      <c r="P38" s="52">
        <v>318.33333333333331</v>
      </c>
      <c r="Q38" s="131">
        <f t="shared" si="7"/>
        <v>318.33333333333331</v>
      </c>
      <c r="R38" s="130">
        <f t="shared" si="0"/>
        <v>4138.333333333333</v>
      </c>
    </row>
    <row r="39" spans="1:18" outlineLevel="2" x14ac:dyDescent="0.25">
      <c r="A39" s="4" t="s">
        <v>423</v>
      </c>
      <c r="B39" s="21" t="s">
        <v>98</v>
      </c>
      <c r="C39" s="21" t="s">
        <v>534</v>
      </c>
      <c r="D39" s="21">
        <v>400</v>
      </c>
      <c r="E39" s="21">
        <v>400</v>
      </c>
      <c r="F39" s="21">
        <v>420</v>
      </c>
      <c r="G39" s="21">
        <v>450</v>
      </c>
      <c r="H39" s="21">
        <v>400</v>
      </c>
      <c r="I39" s="21">
        <v>420</v>
      </c>
      <c r="J39" s="21">
        <v>400</v>
      </c>
      <c r="K39" s="21">
        <v>430</v>
      </c>
      <c r="L39" s="21">
        <v>450</v>
      </c>
      <c r="M39" s="21">
        <v>430</v>
      </c>
      <c r="N39" s="21">
        <v>450</v>
      </c>
      <c r="O39" s="21">
        <v>470</v>
      </c>
      <c r="P39" s="52">
        <v>426.66666666666669</v>
      </c>
      <c r="Q39" s="131">
        <f t="shared" si="7"/>
        <v>426.66666666666669</v>
      </c>
      <c r="R39" s="130">
        <f t="shared" si="0"/>
        <v>5546.666666666667</v>
      </c>
    </row>
    <row r="40" spans="1:18" outlineLevel="2" x14ac:dyDescent="0.25">
      <c r="A40" s="4" t="s">
        <v>423</v>
      </c>
      <c r="B40" s="21" t="s">
        <v>97</v>
      </c>
      <c r="C40" s="21" t="s">
        <v>534</v>
      </c>
      <c r="D40" s="21">
        <v>482</v>
      </c>
      <c r="E40" s="21">
        <v>497</v>
      </c>
      <c r="F40" s="21">
        <v>512</v>
      </c>
      <c r="G40" s="21">
        <v>505</v>
      </c>
      <c r="H40" s="21">
        <v>512</v>
      </c>
      <c r="I40" s="21">
        <v>515</v>
      </c>
      <c r="J40" s="21">
        <v>509</v>
      </c>
      <c r="K40" s="21">
        <v>517</v>
      </c>
      <c r="L40" s="21">
        <v>522</v>
      </c>
      <c r="M40" s="21">
        <v>520</v>
      </c>
      <c r="N40" s="21">
        <v>510</v>
      </c>
      <c r="O40" s="21">
        <v>515</v>
      </c>
      <c r="P40" s="52">
        <v>509.66666666666669</v>
      </c>
      <c r="Q40" s="131">
        <f t="shared" si="7"/>
        <v>509.66666666666669</v>
      </c>
      <c r="R40" s="130">
        <f t="shared" si="0"/>
        <v>6625.666666666667</v>
      </c>
    </row>
    <row r="41" spans="1:18" outlineLevel="2" x14ac:dyDescent="0.25">
      <c r="A41" s="4" t="s">
        <v>423</v>
      </c>
      <c r="B41" s="21" t="s">
        <v>96</v>
      </c>
      <c r="C41" s="21" t="s">
        <v>534</v>
      </c>
      <c r="D41" s="21">
        <v>550</v>
      </c>
      <c r="E41" s="21">
        <v>580</v>
      </c>
      <c r="F41" s="21">
        <v>500</v>
      </c>
      <c r="G41" s="21">
        <v>540</v>
      </c>
      <c r="H41" s="21">
        <v>510</v>
      </c>
      <c r="I41" s="21">
        <v>535</v>
      </c>
      <c r="J41" s="21">
        <v>520</v>
      </c>
      <c r="K41" s="21">
        <v>545</v>
      </c>
      <c r="L41" s="21">
        <v>562</v>
      </c>
      <c r="M41" s="21">
        <v>530</v>
      </c>
      <c r="N41" s="21">
        <v>535</v>
      </c>
      <c r="O41" s="21">
        <v>525</v>
      </c>
      <c r="P41" s="52">
        <v>536</v>
      </c>
      <c r="Q41" s="131">
        <f t="shared" si="7"/>
        <v>536</v>
      </c>
      <c r="R41" s="130">
        <f t="shared" si="0"/>
        <v>6968</v>
      </c>
    </row>
    <row r="42" spans="1:18" outlineLevel="2" x14ac:dyDescent="0.25">
      <c r="A42" s="4" t="s">
        <v>423</v>
      </c>
      <c r="B42" s="21" t="s">
        <v>95</v>
      </c>
      <c r="C42" s="21" t="s">
        <v>534</v>
      </c>
      <c r="D42" s="21">
        <v>400</v>
      </c>
      <c r="E42" s="21" t="s">
        <v>145</v>
      </c>
      <c r="F42" s="21" t="s">
        <v>145</v>
      </c>
      <c r="G42" s="21">
        <v>380</v>
      </c>
      <c r="H42" s="21">
        <v>400</v>
      </c>
      <c r="I42" s="21" t="s">
        <v>145</v>
      </c>
      <c r="J42" s="21">
        <v>360</v>
      </c>
      <c r="K42" s="21">
        <v>400</v>
      </c>
      <c r="L42" s="21">
        <v>400</v>
      </c>
      <c r="M42" s="21">
        <v>370</v>
      </c>
      <c r="N42" s="21" t="s">
        <v>145</v>
      </c>
      <c r="O42" s="21" t="s">
        <v>145</v>
      </c>
      <c r="P42" s="52">
        <v>387.14285714285717</v>
      </c>
      <c r="Q42" s="131">
        <f t="shared" si="7"/>
        <v>387.14285714285717</v>
      </c>
      <c r="R42" s="130">
        <f t="shared" si="0"/>
        <v>3097.1428571428573</v>
      </c>
    </row>
    <row r="43" spans="1:18" outlineLevel="2" x14ac:dyDescent="0.25">
      <c r="A43" s="4" t="s">
        <v>423</v>
      </c>
      <c r="B43" s="21" t="s">
        <v>94</v>
      </c>
      <c r="C43" s="21" t="s">
        <v>534</v>
      </c>
      <c r="D43" s="21">
        <v>526</v>
      </c>
      <c r="E43" s="21">
        <v>512</v>
      </c>
      <c r="F43" s="21">
        <v>520</v>
      </c>
      <c r="G43" s="21">
        <v>523</v>
      </c>
      <c r="H43" s="21">
        <v>530</v>
      </c>
      <c r="I43" s="21">
        <v>525</v>
      </c>
      <c r="J43" s="21">
        <v>550</v>
      </c>
      <c r="K43" s="21">
        <v>530</v>
      </c>
      <c r="L43" s="21">
        <v>560</v>
      </c>
      <c r="M43" s="21">
        <v>502</v>
      </c>
      <c r="N43" s="21">
        <v>516</v>
      </c>
      <c r="O43" s="21">
        <v>510</v>
      </c>
      <c r="P43" s="52">
        <v>525.33333333333337</v>
      </c>
      <c r="Q43" s="131">
        <f t="shared" si="7"/>
        <v>525.33333333333326</v>
      </c>
      <c r="R43" s="130">
        <f t="shared" si="0"/>
        <v>6829.333333333333</v>
      </c>
    </row>
    <row r="44" spans="1:18" ht="15.75" outlineLevel="2" thickBot="1" x14ac:dyDescent="0.3">
      <c r="A44" s="94" t="s">
        <v>423</v>
      </c>
      <c r="B44" s="29" t="s">
        <v>93</v>
      </c>
      <c r="C44" s="29" t="s">
        <v>534</v>
      </c>
      <c r="D44" s="29">
        <v>500</v>
      </c>
      <c r="E44" s="29">
        <v>500</v>
      </c>
      <c r="F44" s="29">
        <v>500</v>
      </c>
      <c r="G44" s="29">
        <v>500</v>
      </c>
      <c r="H44" s="29">
        <v>500</v>
      </c>
      <c r="I44" s="29">
        <v>500</v>
      </c>
      <c r="J44" s="29">
        <v>500</v>
      </c>
      <c r="K44" s="29">
        <v>500</v>
      </c>
      <c r="L44" s="29">
        <v>500</v>
      </c>
      <c r="M44" s="29">
        <v>500</v>
      </c>
      <c r="N44" s="29">
        <v>500</v>
      </c>
      <c r="O44" s="29">
        <v>500</v>
      </c>
      <c r="P44" s="63">
        <v>500</v>
      </c>
      <c r="Q44" s="616">
        <f t="shared" si="7"/>
        <v>500</v>
      </c>
      <c r="R44" s="130">
        <f t="shared" si="0"/>
        <v>6500</v>
      </c>
    </row>
    <row r="45" spans="1:18" ht="15.75" outlineLevel="1" thickBot="1" x14ac:dyDescent="0.3">
      <c r="A45" s="432" t="s">
        <v>541</v>
      </c>
      <c r="B45" s="433"/>
      <c r="C45" s="433"/>
      <c r="D45" s="433">
        <f t="shared" ref="D45:P45" si="9">SUBTOTAL(9,D37:D44)</f>
        <v>3478</v>
      </c>
      <c r="E45" s="433">
        <f t="shared" si="9"/>
        <v>3059</v>
      </c>
      <c r="F45" s="433">
        <f t="shared" si="9"/>
        <v>3082</v>
      </c>
      <c r="G45" s="433">
        <f t="shared" si="9"/>
        <v>3448</v>
      </c>
      <c r="H45" s="433">
        <f t="shared" si="9"/>
        <v>3362</v>
      </c>
      <c r="I45" s="433">
        <f t="shared" si="9"/>
        <v>3075</v>
      </c>
      <c r="J45" s="433">
        <f t="shared" si="9"/>
        <v>3459</v>
      </c>
      <c r="K45" s="433">
        <f t="shared" si="9"/>
        <v>3542</v>
      </c>
      <c r="L45" s="433">
        <f t="shared" si="9"/>
        <v>3604</v>
      </c>
      <c r="M45" s="433">
        <f t="shared" si="9"/>
        <v>3412</v>
      </c>
      <c r="N45" s="433">
        <f t="shared" si="9"/>
        <v>3081</v>
      </c>
      <c r="O45" s="433">
        <f t="shared" si="9"/>
        <v>3100</v>
      </c>
      <c r="P45" s="433">
        <f t="shared" si="9"/>
        <v>3469.8095238095243</v>
      </c>
      <c r="Q45" s="619">
        <f>AVERAGE(Q37:Q44)</f>
        <v>433.72619047619048</v>
      </c>
      <c r="R45" s="130">
        <f t="shared" si="0"/>
        <v>43171.809523809527</v>
      </c>
    </row>
    <row r="46" spans="1:18" outlineLevel="2" x14ac:dyDescent="0.25">
      <c r="A46" s="39" t="s">
        <v>416</v>
      </c>
      <c r="B46" s="164" t="s">
        <v>92</v>
      </c>
      <c r="C46" s="164" t="s">
        <v>534</v>
      </c>
      <c r="D46" s="164">
        <v>400</v>
      </c>
      <c r="E46" s="164">
        <v>400</v>
      </c>
      <c r="F46" s="164">
        <v>390</v>
      </c>
      <c r="G46" s="164">
        <v>400</v>
      </c>
      <c r="H46" s="164">
        <v>395</v>
      </c>
      <c r="I46" s="164">
        <v>395</v>
      </c>
      <c r="J46" s="164">
        <v>400</v>
      </c>
      <c r="K46" s="164">
        <v>400</v>
      </c>
      <c r="L46" s="164">
        <v>400</v>
      </c>
      <c r="M46" s="164">
        <v>400</v>
      </c>
      <c r="N46" s="164">
        <v>400</v>
      </c>
      <c r="O46" s="164">
        <v>400</v>
      </c>
      <c r="P46" s="317">
        <v>398.33333333333331</v>
      </c>
      <c r="Q46" s="136">
        <f t="shared" si="7"/>
        <v>398.33333333333331</v>
      </c>
      <c r="R46" s="130">
        <f t="shared" si="0"/>
        <v>5178.333333333333</v>
      </c>
    </row>
    <row r="47" spans="1:18" outlineLevel="2" x14ac:dyDescent="0.25">
      <c r="A47" s="4" t="s">
        <v>416</v>
      </c>
      <c r="B47" s="21" t="s">
        <v>91</v>
      </c>
      <c r="C47" s="21" t="s">
        <v>534</v>
      </c>
      <c r="D47" s="21">
        <v>480</v>
      </c>
      <c r="E47" s="21">
        <v>480</v>
      </c>
      <c r="F47" s="21">
        <v>480</v>
      </c>
      <c r="G47" s="21">
        <v>480</v>
      </c>
      <c r="H47" s="21">
        <v>480</v>
      </c>
      <c r="I47" s="21">
        <v>480</v>
      </c>
      <c r="J47" s="21">
        <v>480</v>
      </c>
      <c r="K47" s="21">
        <v>480</v>
      </c>
      <c r="L47" s="21">
        <v>480</v>
      </c>
      <c r="M47" s="21">
        <v>480</v>
      </c>
      <c r="N47" s="21">
        <v>480</v>
      </c>
      <c r="O47" s="21">
        <v>480</v>
      </c>
      <c r="P47" s="52">
        <v>480</v>
      </c>
      <c r="Q47" s="131">
        <f t="shared" si="7"/>
        <v>480</v>
      </c>
      <c r="R47" s="130">
        <f t="shared" si="0"/>
        <v>6240</v>
      </c>
    </row>
    <row r="48" spans="1:18" outlineLevel="2" x14ac:dyDescent="0.25">
      <c r="A48" s="4" t="s">
        <v>416</v>
      </c>
      <c r="B48" s="21" t="s">
        <v>90</v>
      </c>
      <c r="C48" s="21" t="s">
        <v>534</v>
      </c>
      <c r="D48" s="21" t="s">
        <v>145</v>
      </c>
      <c r="E48" s="21" t="s">
        <v>145</v>
      </c>
      <c r="F48" s="21" t="s">
        <v>145</v>
      </c>
      <c r="G48" s="21" t="s">
        <v>145</v>
      </c>
      <c r="H48" s="21" t="s">
        <v>145</v>
      </c>
      <c r="I48" s="21" t="s">
        <v>145</v>
      </c>
      <c r="J48" s="21" t="s">
        <v>145</v>
      </c>
      <c r="K48" s="21" t="s">
        <v>145</v>
      </c>
      <c r="L48" s="21" t="s">
        <v>145</v>
      </c>
      <c r="M48" s="21" t="s">
        <v>145</v>
      </c>
      <c r="N48" s="21" t="s">
        <v>145</v>
      </c>
      <c r="O48" s="21" t="s">
        <v>145</v>
      </c>
      <c r="P48" s="52" t="s">
        <v>145</v>
      </c>
      <c r="Q48" s="4">
        <v>0</v>
      </c>
      <c r="R48" s="130">
        <f t="shared" si="0"/>
        <v>0</v>
      </c>
    </row>
    <row r="49" spans="1:18" outlineLevel="2" x14ac:dyDescent="0.25">
      <c r="A49" s="4" t="s">
        <v>416</v>
      </c>
      <c r="B49" s="21" t="s">
        <v>89</v>
      </c>
      <c r="C49" s="21" t="s">
        <v>534</v>
      </c>
      <c r="D49" s="21">
        <v>480</v>
      </c>
      <c r="E49" s="21">
        <v>475</v>
      </c>
      <c r="F49" s="21">
        <v>460</v>
      </c>
      <c r="G49" s="21">
        <v>450</v>
      </c>
      <c r="H49" s="21">
        <v>490</v>
      </c>
      <c r="I49" s="21">
        <v>490</v>
      </c>
      <c r="J49" s="21">
        <v>485</v>
      </c>
      <c r="K49" s="21">
        <v>470</v>
      </c>
      <c r="L49" s="21">
        <v>460</v>
      </c>
      <c r="M49" s="21">
        <v>470</v>
      </c>
      <c r="N49" s="21">
        <v>480</v>
      </c>
      <c r="O49" s="21">
        <v>490</v>
      </c>
      <c r="P49" s="52">
        <v>475</v>
      </c>
      <c r="Q49" s="131">
        <f t="shared" si="7"/>
        <v>475</v>
      </c>
      <c r="R49" s="130">
        <f t="shared" si="0"/>
        <v>6175</v>
      </c>
    </row>
    <row r="50" spans="1:18" outlineLevel="2" x14ac:dyDescent="0.25">
      <c r="A50" s="4" t="s">
        <v>416</v>
      </c>
      <c r="B50" s="21" t="s">
        <v>88</v>
      </c>
      <c r="C50" s="21" t="s">
        <v>534</v>
      </c>
      <c r="D50" s="21">
        <v>480</v>
      </c>
      <c r="E50" s="21">
        <v>500</v>
      </c>
      <c r="F50" s="21">
        <v>450</v>
      </c>
      <c r="G50" s="21">
        <v>476</v>
      </c>
      <c r="H50" s="21">
        <v>485</v>
      </c>
      <c r="I50" s="21">
        <v>465</v>
      </c>
      <c r="J50" s="21">
        <v>475</v>
      </c>
      <c r="K50" s="21">
        <v>480</v>
      </c>
      <c r="L50" s="21">
        <v>505</v>
      </c>
      <c r="M50" s="21">
        <v>460</v>
      </c>
      <c r="N50" s="21">
        <v>480</v>
      </c>
      <c r="O50" s="21">
        <v>480</v>
      </c>
      <c r="P50" s="52">
        <v>478</v>
      </c>
      <c r="Q50" s="131">
        <f t="shared" si="7"/>
        <v>478</v>
      </c>
      <c r="R50" s="130">
        <f t="shared" si="0"/>
        <v>6214</v>
      </c>
    </row>
    <row r="51" spans="1:18" outlineLevel="2" x14ac:dyDescent="0.25">
      <c r="A51" s="4" t="s">
        <v>416</v>
      </c>
      <c r="B51" s="21" t="s">
        <v>87</v>
      </c>
      <c r="C51" s="21" t="s">
        <v>534</v>
      </c>
      <c r="D51" s="21">
        <v>490</v>
      </c>
      <c r="E51" s="21">
        <v>496</v>
      </c>
      <c r="F51" s="21">
        <v>488</v>
      </c>
      <c r="G51" s="21">
        <v>510</v>
      </c>
      <c r="H51" s="21">
        <v>504</v>
      </c>
      <c r="I51" s="21">
        <v>515</v>
      </c>
      <c r="J51" s="21">
        <v>509</v>
      </c>
      <c r="K51" s="21">
        <v>502</v>
      </c>
      <c r="L51" s="21">
        <v>497</v>
      </c>
      <c r="M51" s="21">
        <v>500</v>
      </c>
      <c r="N51" s="21">
        <v>500</v>
      </c>
      <c r="O51" s="21">
        <v>500</v>
      </c>
      <c r="P51" s="52">
        <v>500.91666666666669</v>
      </c>
      <c r="Q51" s="131">
        <f t="shared" si="7"/>
        <v>500.91666666666669</v>
      </c>
      <c r="R51" s="130">
        <f t="shared" si="0"/>
        <v>6511.916666666667</v>
      </c>
    </row>
    <row r="52" spans="1:18" ht="15.75" outlineLevel="2" thickBot="1" x14ac:dyDescent="0.3">
      <c r="A52" s="94" t="s">
        <v>416</v>
      </c>
      <c r="B52" s="29" t="s">
        <v>86</v>
      </c>
      <c r="C52" s="29" t="s">
        <v>534</v>
      </c>
      <c r="D52" s="29">
        <v>420</v>
      </c>
      <c r="E52" s="29">
        <v>410</v>
      </c>
      <c r="F52" s="29">
        <v>480</v>
      </c>
      <c r="G52" s="29">
        <v>435</v>
      </c>
      <c r="H52" s="29">
        <v>458</v>
      </c>
      <c r="I52" s="29">
        <v>520</v>
      </c>
      <c r="J52" s="29">
        <v>480</v>
      </c>
      <c r="K52" s="29">
        <v>535</v>
      </c>
      <c r="L52" s="29">
        <v>525</v>
      </c>
      <c r="M52" s="29">
        <v>526</v>
      </c>
      <c r="N52" s="29">
        <v>530</v>
      </c>
      <c r="O52" s="29">
        <v>535</v>
      </c>
      <c r="P52" s="63">
        <v>487.83333333333331</v>
      </c>
      <c r="Q52" s="616">
        <f t="shared" si="7"/>
        <v>487.83333333333331</v>
      </c>
      <c r="R52" s="130">
        <f t="shared" si="0"/>
        <v>6341.833333333333</v>
      </c>
    </row>
    <row r="53" spans="1:18" ht="15.75" outlineLevel="1" thickBot="1" x14ac:dyDescent="0.3">
      <c r="A53" s="432" t="s">
        <v>542</v>
      </c>
      <c r="B53" s="433"/>
      <c r="C53" s="433"/>
      <c r="D53" s="433">
        <f t="shared" ref="D53:P53" si="10">SUBTOTAL(9,D46:D52)</f>
        <v>2750</v>
      </c>
      <c r="E53" s="433">
        <f t="shared" si="10"/>
        <v>2761</v>
      </c>
      <c r="F53" s="433">
        <f t="shared" si="10"/>
        <v>2748</v>
      </c>
      <c r="G53" s="433">
        <f t="shared" si="10"/>
        <v>2751</v>
      </c>
      <c r="H53" s="433">
        <f t="shared" si="10"/>
        <v>2812</v>
      </c>
      <c r="I53" s="433">
        <f t="shared" si="10"/>
        <v>2865</v>
      </c>
      <c r="J53" s="433">
        <f t="shared" si="10"/>
        <v>2829</v>
      </c>
      <c r="K53" s="433">
        <f t="shared" si="10"/>
        <v>2867</v>
      </c>
      <c r="L53" s="433">
        <f t="shared" si="10"/>
        <v>2867</v>
      </c>
      <c r="M53" s="433">
        <f t="shared" si="10"/>
        <v>2836</v>
      </c>
      <c r="N53" s="433">
        <f t="shared" si="10"/>
        <v>2870</v>
      </c>
      <c r="O53" s="433">
        <f t="shared" si="10"/>
        <v>2885</v>
      </c>
      <c r="P53" s="433">
        <f t="shared" si="10"/>
        <v>2820.0833333333335</v>
      </c>
      <c r="Q53" s="619">
        <f>SUM(Q46:Q52)</f>
        <v>2820.0833333333335</v>
      </c>
      <c r="R53" s="130">
        <f t="shared" si="0"/>
        <v>36661.083333333336</v>
      </c>
    </row>
    <row r="54" spans="1:18" outlineLevel="2" x14ac:dyDescent="0.25">
      <c r="A54" s="39" t="s">
        <v>85</v>
      </c>
      <c r="B54" s="164" t="s">
        <v>85</v>
      </c>
      <c r="C54" s="164" t="s">
        <v>534</v>
      </c>
      <c r="D54" s="164">
        <v>500</v>
      </c>
      <c r="E54" s="164">
        <v>500</v>
      </c>
      <c r="F54" s="164">
        <v>500</v>
      </c>
      <c r="G54" s="164">
        <v>500</v>
      </c>
      <c r="H54" s="164">
        <v>500</v>
      </c>
      <c r="I54" s="164">
        <v>500</v>
      </c>
      <c r="J54" s="164">
        <v>500</v>
      </c>
      <c r="K54" s="164">
        <v>500</v>
      </c>
      <c r="L54" s="164">
        <v>500</v>
      </c>
      <c r="M54" s="164">
        <v>500</v>
      </c>
      <c r="N54" s="164">
        <v>500</v>
      </c>
      <c r="O54" s="164">
        <v>500</v>
      </c>
      <c r="P54" s="317">
        <v>500</v>
      </c>
      <c r="Q54" s="617">
        <f t="shared" si="7"/>
        <v>500</v>
      </c>
      <c r="R54" s="130">
        <f t="shared" si="0"/>
        <v>6500</v>
      </c>
    </row>
    <row r="55" spans="1:18" ht="15.75" outlineLevel="2" thickBot="1" x14ac:dyDescent="0.3">
      <c r="A55" s="94" t="s">
        <v>85</v>
      </c>
      <c r="B55" s="29" t="s">
        <v>84</v>
      </c>
      <c r="C55" s="29" t="s">
        <v>534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63"/>
      <c r="Q55" s="94"/>
      <c r="R55" s="130">
        <f t="shared" si="0"/>
        <v>0</v>
      </c>
    </row>
    <row r="56" spans="1:18" ht="15.75" outlineLevel="1" thickBot="1" x14ac:dyDescent="0.3">
      <c r="A56" s="432" t="s">
        <v>543</v>
      </c>
      <c r="B56" s="433"/>
      <c r="C56" s="433"/>
      <c r="D56" s="433">
        <f t="shared" ref="D56:P56" si="11">SUBTOTAL(9,D54:D55)</f>
        <v>500</v>
      </c>
      <c r="E56" s="433">
        <f t="shared" si="11"/>
        <v>500</v>
      </c>
      <c r="F56" s="433">
        <f t="shared" si="11"/>
        <v>500</v>
      </c>
      <c r="G56" s="433">
        <f t="shared" si="11"/>
        <v>500</v>
      </c>
      <c r="H56" s="433">
        <f t="shared" si="11"/>
        <v>500</v>
      </c>
      <c r="I56" s="433">
        <f t="shared" si="11"/>
        <v>500</v>
      </c>
      <c r="J56" s="433">
        <f t="shared" si="11"/>
        <v>500</v>
      </c>
      <c r="K56" s="433">
        <f t="shared" si="11"/>
        <v>500</v>
      </c>
      <c r="L56" s="433">
        <f t="shared" si="11"/>
        <v>500</v>
      </c>
      <c r="M56" s="433">
        <f t="shared" si="11"/>
        <v>500</v>
      </c>
      <c r="N56" s="433">
        <f t="shared" si="11"/>
        <v>500</v>
      </c>
      <c r="O56" s="433">
        <f t="shared" si="11"/>
        <v>500</v>
      </c>
      <c r="P56" s="433">
        <f t="shared" si="11"/>
        <v>500</v>
      </c>
      <c r="Q56" s="620">
        <v>500</v>
      </c>
      <c r="R56" s="130">
        <f t="shared" si="0"/>
        <v>6500</v>
      </c>
    </row>
    <row r="57" spans="1:18" outlineLevel="2" x14ac:dyDescent="0.25">
      <c r="A57" s="39" t="s">
        <v>420</v>
      </c>
      <c r="B57" s="164" t="s">
        <v>83</v>
      </c>
      <c r="C57" s="164" t="s">
        <v>534</v>
      </c>
      <c r="D57" s="164">
        <v>480</v>
      </c>
      <c r="E57" s="164">
        <v>470</v>
      </c>
      <c r="F57" s="164">
        <v>490</v>
      </c>
      <c r="G57" s="164">
        <v>480</v>
      </c>
      <c r="H57" s="164">
        <v>490</v>
      </c>
      <c r="I57" s="164">
        <v>490</v>
      </c>
      <c r="J57" s="164">
        <v>490</v>
      </c>
      <c r="K57" s="164">
        <v>490</v>
      </c>
      <c r="L57" s="164">
        <v>480</v>
      </c>
      <c r="M57" s="164">
        <v>490</v>
      </c>
      <c r="N57" s="164">
        <v>490</v>
      </c>
      <c r="O57" s="164">
        <v>500</v>
      </c>
      <c r="P57" s="317">
        <v>486.66666666666669</v>
      </c>
      <c r="Q57" s="136">
        <f t="shared" ref="Q57:Q60" si="12">AVERAGE(D57:P57)</f>
        <v>486.66666666666669</v>
      </c>
      <c r="R57" s="130">
        <f t="shared" si="0"/>
        <v>6326.666666666667</v>
      </c>
    </row>
    <row r="58" spans="1:18" outlineLevel="2" x14ac:dyDescent="0.25">
      <c r="A58" s="4" t="s">
        <v>420</v>
      </c>
      <c r="B58" s="21" t="s">
        <v>17</v>
      </c>
      <c r="C58" s="21" t="s">
        <v>534</v>
      </c>
      <c r="D58" s="21">
        <v>400</v>
      </c>
      <c r="E58" s="21">
        <v>450</v>
      </c>
      <c r="F58" s="21">
        <v>420</v>
      </c>
      <c r="G58" s="21">
        <v>420</v>
      </c>
      <c r="H58" s="21">
        <v>415</v>
      </c>
      <c r="I58" s="21">
        <v>390</v>
      </c>
      <c r="J58" s="21">
        <v>400</v>
      </c>
      <c r="K58" s="21">
        <v>420</v>
      </c>
      <c r="L58" s="21">
        <v>415</v>
      </c>
      <c r="M58" s="21">
        <v>430</v>
      </c>
      <c r="N58" s="21">
        <v>415</v>
      </c>
      <c r="O58" s="21">
        <v>430</v>
      </c>
      <c r="P58" s="52">
        <v>417.08333333333331</v>
      </c>
      <c r="Q58" s="131">
        <f t="shared" si="12"/>
        <v>417.08333333333331</v>
      </c>
      <c r="R58" s="130">
        <f t="shared" si="0"/>
        <v>5422.083333333333</v>
      </c>
    </row>
    <row r="59" spans="1:18" outlineLevel="2" x14ac:dyDescent="0.25">
      <c r="A59" s="4" t="s">
        <v>420</v>
      </c>
      <c r="B59" s="21" t="s">
        <v>82</v>
      </c>
      <c r="C59" s="21" t="s">
        <v>534</v>
      </c>
      <c r="D59" s="21">
        <v>480</v>
      </c>
      <c r="E59" s="21">
        <v>480</v>
      </c>
      <c r="F59" s="21">
        <v>480</v>
      </c>
      <c r="G59" s="21">
        <v>480</v>
      </c>
      <c r="H59" s="21">
        <v>480</v>
      </c>
      <c r="I59" s="21">
        <v>480</v>
      </c>
      <c r="J59" s="21">
        <v>480</v>
      </c>
      <c r="K59" s="21">
        <v>480</v>
      </c>
      <c r="L59" s="21">
        <v>480</v>
      </c>
      <c r="M59" s="21">
        <v>480</v>
      </c>
      <c r="N59" s="21">
        <v>480</v>
      </c>
      <c r="O59" s="21">
        <v>480</v>
      </c>
      <c r="P59" s="52">
        <v>480</v>
      </c>
      <c r="Q59" s="131">
        <f t="shared" si="12"/>
        <v>480</v>
      </c>
      <c r="R59" s="130">
        <f t="shared" si="0"/>
        <v>6240</v>
      </c>
    </row>
    <row r="60" spans="1:18" outlineLevel="2" x14ac:dyDescent="0.25">
      <c r="A60" s="4" t="s">
        <v>420</v>
      </c>
      <c r="B60" s="21" t="s">
        <v>78</v>
      </c>
      <c r="C60" s="21" t="s">
        <v>534</v>
      </c>
      <c r="D60" s="21">
        <v>430</v>
      </c>
      <c r="E60" s="21">
        <v>430</v>
      </c>
      <c r="F60" s="21">
        <v>450</v>
      </c>
      <c r="G60" s="21">
        <v>420</v>
      </c>
      <c r="H60" s="21">
        <v>430</v>
      </c>
      <c r="I60" s="21">
        <v>440</v>
      </c>
      <c r="J60" s="21">
        <v>420</v>
      </c>
      <c r="K60" s="21">
        <v>460</v>
      </c>
      <c r="L60" s="21">
        <v>450</v>
      </c>
      <c r="M60" s="21">
        <v>430</v>
      </c>
      <c r="N60" s="21">
        <v>450</v>
      </c>
      <c r="O60" s="21">
        <v>450</v>
      </c>
      <c r="P60" s="52">
        <v>438.33333333333331</v>
      </c>
      <c r="Q60" s="131">
        <f t="shared" si="12"/>
        <v>438.33333333333331</v>
      </c>
      <c r="R60" s="130">
        <f t="shared" si="0"/>
        <v>5698.333333333333</v>
      </c>
    </row>
    <row r="61" spans="1:18" outlineLevel="2" x14ac:dyDescent="0.25">
      <c r="A61" s="4" t="s">
        <v>420</v>
      </c>
      <c r="B61" s="21" t="s">
        <v>77</v>
      </c>
      <c r="C61" s="21" t="s">
        <v>534</v>
      </c>
      <c r="D61" s="21" t="s">
        <v>145</v>
      </c>
      <c r="E61" s="21" t="s">
        <v>145</v>
      </c>
      <c r="F61" s="21" t="s">
        <v>145</v>
      </c>
      <c r="G61" s="21" t="s">
        <v>145</v>
      </c>
      <c r="H61" s="21" t="s">
        <v>145</v>
      </c>
      <c r="I61" s="21" t="s">
        <v>145</v>
      </c>
      <c r="J61" s="21" t="s">
        <v>145</v>
      </c>
      <c r="K61" s="21" t="s">
        <v>145</v>
      </c>
      <c r="L61" s="21" t="s">
        <v>145</v>
      </c>
      <c r="M61" s="21" t="s">
        <v>145</v>
      </c>
      <c r="N61" s="21" t="s">
        <v>145</v>
      </c>
      <c r="O61" s="21" t="s">
        <v>145</v>
      </c>
      <c r="P61" s="52" t="s">
        <v>145</v>
      </c>
      <c r="Q61" s="4">
        <v>0</v>
      </c>
      <c r="R61" s="130">
        <f t="shared" si="0"/>
        <v>0</v>
      </c>
    </row>
    <row r="62" spans="1:18" outlineLevel="2" x14ac:dyDescent="0.25">
      <c r="A62" s="4" t="s">
        <v>420</v>
      </c>
      <c r="B62" s="21" t="s">
        <v>81</v>
      </c>
      <c r="C62" s="21" t="s">
        <v>534</v>
      </c>
      <c r="D62" s="21">
        <v>290</v>
      </c>
      <c r="E62" s="21">
        <v>275</v>
      </c>
      <c r="F62" s="21">
        <v>290</v>
      </c>
      <c r="G62" s="21">
        <v>275</v>
      </c>
      <c r="H62" s="21">
        <v>282</v>
      </c>
      <c r="I62" s="21">
        <v>280</v>
      </c>
      <c r="J62" s="21">
        <v>275</v>
      </c>
      <c r="K62" s="21">
        <v>275</v>
      </c>
      <c r="L62" s="21">
        <v>300</v>
      </c>
      <c r="M62" s="21">
        <v>280</v>
      </c>
      <c r="N62" s="21">
        <v>320</v>
      </c>
      <c r="O62" s="21">
        <v>282</v>
      </c>
      <c r="P62" s="52">
        <v>285.33333333333331</v>
      </c>
      <c r="Q62" s="131">
        <f t="shared" ref="Q62:Q96" si="13">AVERAGE(D62:P62)</f>
        <v>285.33333333333337</v>
      </c>
      <c r="R62" s="130">
        <f t="shared" si="0"/>
        <v>3709.3333333333335</v>
      </c>
    </row>
    <row r="63" spans="1:18" outlineLevel="2" x14ac:dyDescent="0.25">
      <c r="A63" s="4" t="s">
        <v>420</v>
      </c>
      <c r="B63" s="21" t="s">
        <v>80</v>
      </c>
      <c r="C63" s="21" t="s">
        <v>534</v>
      </c>
      <c r="D63" s="21">
        <v>400</v>
      </c>
      <c r="E63" s="21">
        <v>420</v>
      </c>
      <c r="F63" s="21">
        <v>400</v>
      </c>
      <c r="G63" s="21">
        <v>450</v>
      </c>
      <c r="H63" s="21">
        <v>480</v>
      </c>
      <c r="I63" s="21">
        <v>450</v>
      </c>
      <c r="J63" s="21">
        <v>430</v>
      </c>
      <c r="K63" s="21">
        <v>450</v>
      </c>
      <c r="L63" s="21">
        <v>400</v>
      </c>
      <c r="M63" s="21">
        <v>460</v>
      </c>
      <c r="N63" s="21">
        <v>450</v>
      </c>
      <c r="O63" s="21">
        <v>480</v>
      </c>
      <c r="P63" s="52">
        <v>439.16666666666669</v>
      </c>
      <c r="Q63" s="131">
        <f t="shared" si="13"/>
        <v>439.16666666666669</v>
      </c>
      <c r="R63" s="130">
        <f t="shared" si="0"/>
        <v>5709.166666666667</v>
      </c>
    </row>
    <row r="64" spans="1:18" outlineLevel="2" x14ac:dyDescent="0.25">
      <c r="A64" s="4" t="s">
        <v>420</v>
      </c>
      <c r="B64" s="21" t="s">
        <v>16</v>
      </c>
      <c r="C64" s="21" t="s">
        <v>534</v>
      </c>
      <c r="D64" s="21">
        <v>420</v>
      </c>
      <c r="E64" s="21">
        <v>400</v>
      </c>
      <c r="F64" s="21">
        <v>380</v>
      </c>
      <c r="G64" s="21">
        <v>410</v>
      </c>
      <c r="H64" s="21">
        <v>390</v>
      </c>
      <c r="I64" s="21">
        <v>350</v>
      </c>
      <c r="J64" s="21">
        <v>356</v>
      </c>
      <c r="K64" s="21">
        <v>340</v>
      </c>
      <c r="L64" s="21">
        <v>400</v>
      </c>
      <c r="M64" s="21">
        <v>390</v>
      </c>
      <c r="N64" s="21">
        <v>360</v>
      </c>
      <c r="O64" s="21">
        <v>400</v>
      </c>
      <c r="P64" s="52">
        <v>383</v>
      </c>
      <c r="Q64" s="131">
        <f t="shared" si="13"/>
        <v>383</v>
      </c>
      <c r="R64" s="130">
        <f t="shared" si="0"/>
        <v>4979</v>
      </c>
    </row>
    <row r="65" spans="1:18" outlineLevel="2" x14ac:dyDescent="0.25">
      <c r="A65" s="4" t="s">
        <v>420</v>
      </c>
      <c r="B65" s="21" t="s">
        <v>15</v>
      </c>
      <c r="C65" s="21" t="s">
        <v>534</v>
      </c>
      <c r="D65" s="21">
        <v>320</v>
      </c>
      <c r="E65" s="21">
        <v>300</v>
      </c>
      <c r="F65" s="21">
        <v>280</v>
      </c>
      <c r="G65" s="21">
        <v>255</v>
      </c>
      <c r="H65" s="21">
        <v>290</v>
      </c>
      <c r="I65" s="21">
        <v>301</v>
      </c>
      <c r="J65" s="21">
        <v>290</v>
      </c>
      <c r="K65" s="21">
        <v>310</v>
      </c>
      <c r="L65" s="21">
        <v>310</v>
      </c>
      <c r="M65" s="21">
        <v>299</v>
      </c>
      <c r="N65" s="21">
        <v>299</v>
      </c>
      <c r="O65" s="21">
        <v>300</v>
      </c>
      <c r="P65" s="52">
        <v>296.16666666666669</v>
      </c>
      <c r="Q65" s="131">
        <f t="shared" si="13"/>
        <v>296.16666666666663</v>
      </c>
      <c r="R65" s="130">
        <f t="shared" si="0"/>
        <v>3850.1666666666665</v>
      </c>
    </row>
    <row r="66" spans="1:18" ht="15.75" outlineLevel="2" thickBot="1" x14ac:dyDescent="0.3">
      <c r="A66" s="94" t="s">
        <v>420</v>
      </c>
      <c r="B66" s="29" t="s">
        <v>79</v>
      </c>
      <c r="C66" s="29" t="s">
        <v>534</v>
      </c>
      <c r="D66" s="29">
        <v>650</v>
      </c>
      <c r="E66" s="29">
        <v>652</v>
      </c>
      <c r="F66" s="29">
        <v>645</v>
      </c>
      <c r="G66" s="29">
        <v>670</v>
      </c>
      <c r="H66" s="29">
        <v>635</v>
      </c>
      <c r="I66" s="29">
        <v>600</v>
      </c>
      <c r="J66" s="29">
        <v>352</v>
      </c>
      <c r="K66" s="29">
        <v>631</v>
      </c>
      <c r="L66" s="29">
        <v>645</v>
      </c>
      <c r="M66" s="29">
        <v>650</v>
      </c>
      <c r="N66" s="29">
        <v>635</v>
      </c>
      <c r="O66" s="29">
        <v>645</v>
      </c>
      <c r="P66" s="63">
        <v>617.5</v>
      </c>
      <c r="Q66" s="616">
        <f t="shared" si="13"/>
        <v>617.5</v>
      </c>
      <c r="R66" s="130">
        <f t="shared" si="0"/>
        <v>8027.5</v>
      </c>
    </row>
    <row r="67" spans="1:18" ht="15.75" outlineLevel="1" thickBot="1" x14ac:dyDescent="0.3">
      <c r="A67" s="432" t="s">
        <v>544</v>
      </c>
      <c r="B67" s="433"/>
      <c r="C67" s="433"/>
      <c r="D67" s="433">
        <f t="shared" ref="D67:P67" si="14">SUBTOTAL(9,D57:D66)</f>
        <v>3870</v>
      </c>
      <c r="E67" s="433">
        <f t="shared" si="14"/>
        <v>3877</v>
      </c>
      <c r="F67" s="433">
        <f t="shared" si="14"/>
        <v>3835</v>
      </c>
      <c r="G67" s="433">
        <f t="shared" si="14"/>
        <v>3860</v>
      </c>
      <c r="H67" s="433">
        <f t="shared" si="14"/>
        <v>3892</v>
      </c>
      <c r="I67" s="433">
        <f t="shared" si="14"/>
        <v>3781</v>
      </c>
      <c r="J67" s="433">
        <f t="shared" si="14"/>
        <v>3493</v>
      </c>
      <c r="K67" s="433">
        <f t="shared" si="14"/>
        <v>3856</v>
      </c>
      <c r="L67" s="433">
        <f t="shared" si="14"/>
        <v>3880</v>
      </c>
      <c r="M67" s="433">
        <f t="shared" si="14"/>
        <v>3909</v>
      </c>
      <c r="N67" s="433">
        <f t="shared" si="14"/>
        <v>3899</v>
      </c>
      <c r="O67" s="433">
        <f t="shared" si="14"/>
        <v>3967</v>
      </c>
      <c r="P67" s="433">
        <f t="shared" si="14"/>
        <v>3843.2499999999995</v>
      </c>
      <c r="Q67" s="619">
        <f>AVERAGE(Q57:Q66)</f>
        <v>384.32499999999993</v>
      </c>
      <c r="R67" s="130">
        <f t="shared" si="0"/>
        <v>49962.25</v>
      </c>
    </row>
    <row r="68" spans="1:18" outlineLevel="2" x14ac:dyDescent="0.25">
      <c r="A68" s="39" t="s">
        <v>422</v>
      </c>
      <c r="B68" s="164" t="s">
        <v>76</v>
      </c>
      <c r="C68" s="164" t="s">
        <v>534</v>
      </c>
      <c r="D68" s="164">
        <v>550</v>
      </c>
      <c r="E68" s="164">
        <v>600</v>
      </c>
      <c r="F68" s="164">
        <v>520</v>
      </c>
      <c r="G68" s="164">
        <v>550</v>
      </c>
      <c r="H68" s="164">
        <v>550</v>
      </c>
      <c r="I68" s="164">
        <v>600</v>
      </c>
      <c r="J68" s="164">
        <v>520</v>
      </c>
      <c r="K68" s="164">
        <v>550</v>
      </c>
      <c r="L68" s="164">
        <v>600</v>
      </c>
      <c r="M68" s="164">
        <v>550</v>
      </c>
      <c r="N68" s="164">
        <v>500</v>
      </c>
      <c r="O68" s="164">
        <v>600</v>
      </c>
      <c r="P68" s="317">
        <v>557.5</v>
      </c>
      <c r="Q68" s="136">
        <f t="shared" si="13"/>
        <v>557.5</v>
      </c>
      <c r="R68" s="130">
        <f t="shared" ref="R68:R131" si="15">SUM(D68:P68)</f>
        <v>7247.5</v>
      </c>
    </row>
    <row r="69" spans="1:18" outlineLevel="2" x14ac:dyDescent="0.25">
      <c r="A69" s="4" t="s">
        <v>422</v>
      </c>
      <c r="B69" s="21" t="s">
        <v>75</v>
      </c>
      <c r="C69" s="21" t="s">
        <v>534</v>
      </c>
      <c r="D69" s="21">
        <v>450</v>
      </c>
      <c r="E69" s="21">
        <v>450</v>
      </c>
      <c r="F69" s="21">
        <v>450</v>
      </c>
      <c r="G69" s="21">
        <v>450</v>
      </c>
      <c r="H69" s="21">
        <v>450</v>
      </c>
      <c r="I69" s="21">
        <v>450</v>
      </c>
      <c r="J69" s="21">
        <v>450</v>
      </c>
      <c r="K69" s="21">
        <v>450</v>
      </c>
      <c r="L69" s="21">
        <v>450</v>
      </c>
      <c r="M69" s="21">
        <v>450</v>
      </c>
      <c r="N69" s="21">
        <v>450</v>
      </c>
      <c r="O69" s="21">
        <v>450</v>
      </c>
      <c r="P69" s="52">
        <v>450</v>
      </c>
      <c r="Q69" s="131">
        <f t="shared" si="13"/>
        <v>450</v>
      </c>
      <c r="R69" s="130">
        <f t="shared" si="15"/>
        <v>5850</v>
      </c>
    </row>
    <row r="70" spans="1:18" outlineLevel="2" x14ac:dyDescent="0.25">
      <c r="A70" s="4" t="s">
        <v>422</v>
      </c>
      <c r="B70" s="21" t="s">
        <v>74</v>
      </c>
      <c r="C70" s="21" t="s">
        <v>534</v>
      </c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52"/>
      <c r="Q70" s="4">
        <v>0</v>
      </c>
      <c r="R70" s="130">
        <f t="shared" si="15"/>
        <v>0</v>
      </c>
    </row>
    <row r="71" spans="1:18" outlineLevel="2" x14ac:dyDescent="0.25">
      <c r="A71" s="4" t="s">
        <v>422</v>
      </c>
      <c r="B71" s="21" t="s">
        <v>73</v>
      </c>
      <c r="C71" s="21" t="s">
        <v>534</v>
      </c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52"/>
      <c r="Q71" s="4">
        <v>0</v>
      </c>
      <c r="R71" s="130">
        <f t="shared" si="15"/>
        <v>0</v>
      </c>
    </row>
    <row r="72" spans="1:18" outlineLevel="2" x14ac:dyDescent="0.25">
      <c r="A72" s="4" t="s">
        <v>422</v>
      </c>
      <c r="B72" s="21" t="s">
        <v>72</v>
      </c>
      <c r="C72" s="21" t="s">
        <v>534</v>
      </c>
      <c r="D72" s="21" t="s">
        <v>145</v>
      </c>
      <c r="E72" s="21" t="s">
        <v>145</v>
      </c>
      <c r="F72" s="21" t="s">
        <v>145</v>
      </c>
      <c r="G72" s="21" t="s">
        <v>145</v>
      </c>
      <c r="H72" s="21" t="s">
        <v>145</v>
      </c>
      <c r="I72" s="21" t="s">
        <v>145</v>
      </c>
      <c r="J72" s="21" t="s">
        <v>145</v>
      </c>
      <c r="K72" s="21" t="s">
        <v>145</v>
      </c>
      <c r="L72" s="21" t="s">
        <v>145</v>
      </c>
      <c r="M72" s="21" t="s">
        <v>145</v>
      </c>
      <c r="N72" s="21" t="s">
        <v>145</v>
      </c>
      <c r="O72" s="21" t="s">
        <v>145</v>
      </c>
      <c r="P72" s="52" t="s">
        <v>145</v>
      </c>
      <c r="Q72" s="4">
        <v>0</v>
      </c>
      <c r="R72" s="130">
        <f t="shared" si="15"/>
        <v>0</v>
      </c>
    </row>
    <row r="73" spans="1:18" outlineLevel="2" x14ac:dyDescent="0.25">
      <c r="A73" s="4" t="s">
        <v>422</v>
      </c>
      <c r="B73" s="21" t="s">
        <v>71</v>
      </c>
      <c r="C73" s="21" t="s">
        <v>534</v>
      </c>
      <c r="D73" s="21">
        <v>400</v>
      </c>
      <c r="E73" s="21">
        <v>380</v>
      </c>
      <c r="F73" s="21">
        <v>450</v>
      </c>
      <c r="G73" s="21">
        <v>400</v>
      </c>
      <c r="H73" s="21">
        <v>420</v>
      </c>
      <c r="I73" s="21">
        <v>410</v>
      </c>
      <c r="J73" s="21">
        <v>450</v>
      </c>
      <c r="K73" s="21">
        <v>400</v>
      </c>
      <c r="L73" s="21">
        <v>370</v>
      </c>
      <c r="M73" s="21">
        <v>390</v>
      </c>
      <c r="N73" s="21">
        <v>340</v>
      </c>
      <c r="O73" s="21">
        <v>460</v>
      </c>
      <c r="P73" s="52">
        <v>405.83333333333331</v>
      </c>
      <c r="Q73" s="131">
        <f t="shared" si="13"/>
        <v>405.83333333333331</v>
      </c>
      <c r="R73" s="130">
        <f t="shared" si="15"/>
        <v>5275.833333333333</v>
      </c>
    </row>
    <row r="74" spans="1:18" outlineLevel="2" x14ac:dyDescent="0.25">
      <c r="A74" s="4" t="s">
        <v>422</v>
      </c>
      <c r="B74" s="21" t="s">
        <v>70</v>
      </c>
      <c r="C74" s="21" t="s">
        <v>534</v>
      </c>
      <c r="D74" s="21">
        <v>400</v>
      </c>
      <c r="E74" s="21">
        <v>450</v>
      </c>
      <c r="F74" s="21">
        <v>420</v>
      </c>
      <c r="G74" s="21">
        <v>450</v>
      </c>
      <c r="H74" s="21">
        <v>420</v>
      </c>
      <c r="I74" s="21">
        <v>520</v>
      </c>
      <c r="J74" s="21">
        <v>530</v>
      </c>
      <c r="K74" s="21">
        <v>420</v>
      </c>
      <c r="L74" s="21">
        <v>430</v>
      </c>
      <c r="M74" s="21">
        <v>420</v>
      </c>
      <c r="N74" s="21">
        <v>500</v>
      </c>
      <c r="O74" s="21">
        <v>530</v>
      </c>
      <c r="P74" s="52">
        <v>457.5</v>
      </c>
      <c r="Q74" s="131">
        <f t="shared" si="13"/>
        <v>457.5</v>
      </c>
      <c r="R74" s="130">
        <f t="shared" si="15"/>
        <v>5947.5</v>
      </c>
    </row>
    <row r="75" spans="1:18" ht="15.75" outlineLevel="2" thickBot="1" x14ac:dyDescent="0.3">
      <c r="A75" s="94" t="s">
        <v>422</v>
      </c>
      <c r="B75" s="29" t="s">
        <v>14</v>
      </c>
      <c r="C75" s="29" t="s">
        <v>534</v>
      </c>
      <c r="D75" s="29">
        <v>400</v>
      </c>
      <c r="E75" s="29">
        <v>400</v>
      </c>
      <c r="F75" s="29">
        <v>400</v>
      </c>
      <c r="G75" s="29">
        <v>400</v>
      </c>
      <c r="H75" s="29">
        <v>450</v>
      </c>
      <c r="I75" s="29">
        <v>450</v>
      </c>
      <c r="J75" s="29">
        <v>450</v>
      </c>
      <c r="K75" s="29">
        <v>450</v>
      </c>
      <c r="L75" s="29">
        <v>475</v>
      </c>
      <c r="M75" s="29">
        <v>472</v>
      </c>
      <c r="N75" s="29">
        <v>470</v>
      </c>
      <c r="O75" s="29">
        <v>468</v>
      </c>
      <c r="P75" s="63">
        <v>440.41666666666669</v>
      </c>
      <c r="Q75" s="616">
        <f t="shared" si="13"/>
        <v>440.41666666666669</v>
      </c>
      <c r="R75" s="130">
        <f t="shared" si="15"/>
        <v>5725.416666666667</v>
      </c>
    </row>
    <row r="76" spans="1:18" ht="15.75" outlineLevel="1" thickBot="1" x14ac:dyDescent="0.3">
      <c r="A76" s="432" t="s">
        <v>545</v>
      </c>
      <c r="B76" s="433"/>
      <c r="C76" s="433"/>
      <c r="D76" s="433">
        <f t="shared" ref="D76:P76" si="16">SUBTOTAL(9,D68:D75)</f>
        <v>2200</v>
      </c>
      <c r="E76" s="433">
        <f t="shared" si="16"/>
        <v>2280</v>
      </c>
      <c r="F76" s="433">
        <f t="shared" si="16"/>
        <v>2240</v>
      </c>
      <c r="G76" s="433">
        <f t="shared" si="16"/>
        <v>2250</v>
      </c>
      <c r="H76" s="433">
        <f t="shared" si="16"/>
        <v>2290</v>
      </c>
      <c r="I76" s="433">
        <f t="shared" si="16"/>
        <v>2430</v>
      </c>
      <c r="J76" s="433">
        <f t="shared" si="16"/>
        <v>2400</v>
      </c>
      <c r="K76" s="433">
        <f t="shared" si="16"/>
        <v>2270</v>
      </c>
      <c r="L76" s="433">
        <f t="shared" si="16"/>
        <v>2325</v>
      </c>
      <c r="M76" s="433">
        <f t="shared" si="16"/>
        <v>2282</v>
      </c>
      <c r="N76" s="433">
        <f t="shared" si="16"/>
        <v>2260</v>
      </c>
      <c r="O76" s="433">
        <f t="shared" si="16"/>
        <v>2508</v>
      </c>
      <c r="P76" s="433">
        <f t="shared" si="16"/>
        <v>2311.25</v>
      </c>
      <c r="Q76" s="619">
        <f>AVERAGE(Q68:Q75)</f>
        <v>288.90625</v>
      </c>
      <c r="R76" s="130">
        <f t="shared" si="15"/>
        <v>30046.25</v>
      </c>
    </row>
    <row r="77" spans="1:18" outlineLevel="2" x14ac:dyDescent="0.25">
      <c r="A77" s="39" t="s">
        <v>418</v>
      </c>
      <c r="B77" s="164" t="s">
        <v>60</v>
      </c>
      <c r="C77" s="164" t="s">
        <v>534</v>
      </c>
      <c r="D77" s="164">
        <v>420</v>
      </c>
      <c r="E77" s="164">
        <v>420</v>
      </c>
      <c r="F77" s="164">
        <v>420</v>
      </c>
      <c r="G77" s="164">
        <v>420</v>
      </c>
      <c r="H77" s="164">
        <v>420</v>
      </c>
      <c r="I77" s="164">
        <v>420</v>
      </c>
      <c r="J77" s="164">
        <v>420</v>
      </c>
      <c r="K77" s="164">
        <v>420</v>
      </c>
      <c r="L77" s="164">
        <v>420</v>
      </c>
      <c r="M77" s="164">
        <v>420</v>
      </c>
      <c r="N77" s="164">
        <v>420</v>
      </c>
      <c r="O77" s="164">
        <v>420</v>
      </c>
      <c r="P77" s="317">
        <v>420</v>
      </c>
      <c r="Q77" s="136">
        <f t="shared" si="13"/>
        <v>420</v>
      </c>
      <c r="R77" s="130">
        <f t="shared" si="15"/>
        <v>5460</v>
      </c>
    </row>
    <row r="78" spans="1:18" outlineLevel="2" x14ac:dyDescent="0.25">
      <c r="A78" s="4" t="s">
        <v>418</v>
      </c>
      <c r="B78" s="21" t="s">
        <v>61</v>
      </c>
      <c r="C78" s="21" t="s">
        <v>534</v>
      </c>
      <c r="D78" s="21">
        <v>480</v>
      </c>
      <c r="E78" s="21">
        <v>480</v>
      </c>
      <c r="F78" s="21">
        <v>480</v>
      </c>
      <c r="G78" s="21">
        <v>480</v>
      </c>
      <c r="H78" s="21">
        <v>480</v>
      </c>
      <c r="I78" s="21">
        <v>480</v>
      </c>
      <c r="J78" s="21">
        <v>480</v>
      </c>
      <c r="K78" s="21">
        <v>480</v>
      </c>
      <c r="L78" s="21">
        <v>480</v>
      </c>
      <c r="M78" s="21">
        <v>480</v>
      </c>
      <c r="N78" s="21">
        <v>480</v>
      </c>
      <c r="O78" s="21">
        <v>480</v>
      </c>
      <c r="P78" s="52">
        <v>480</v>
      </c>
      <c r="Q78" s="131">
        <f t="shared" si="13"/>
        <v>480</v>
      </c>
      <c r="R78" s="130">
        <f t="shared" si="15"/>
        <v>6240</v>
      </c>
    </row>
    <row r="79" spans="1:18" outlineLevel="2" x14ac:dyDescent="0.25">
      <c r="A79" s="4" t="s">
        <v>418</v>
      </c>
      <c r="B79" s="21" t="s">
        <v>62</v>
      </c>
      <c r="C79" s="21" t="s">
        <v>534</v>
      </c>
      <c r="D79" s="21" t="s">
        <v>145</v>
      </c>
      <c r="E79" s="21" t="s">
        <v>145</v>
      </c>
      <c r="F79" s="21" t="s">
        <v>145</v>
      </c>
      <c r="G79" s="21" t="s">
        <v>145</v>
      </c>
      <c r="H79" s="21" t="s">
        <v>145</v>
      </c>
      <c r="I79" s="21" t="s">
        <v>145</v>
      </c>
      <c r="J79" s="21" t="s">
        <v>145</v>
      </c>
      <c r="K79" s="21" t="s">
        <v>145</v>
      </c>
      <c r="L79" s="21" t="s">
        <v>145</v>
      </c>
      <c r="M79" s="21" t="s">
        <v>145</v>
      </c>
      <c r="N79" s="21" t="s">
        <v>145</v>
      </c>
      <c r="O79" s="21" t="s">
        <v>145</v>
      </c>
      <c r="P79" s="52" t="s">
        <v>145</v>
      </c>
      <c r="Q79" s="4">
        <v>0</v>
      </c>
      <c r="R79" s="130">
        <f t="shared" si="15"/>
        <v>0</v>
      </c>
    </row>
    <row r="80" spans="1:18" outlineLevel="2" x14ac:dyDescent="0.25">
      <c r="A80" s="4" t="s">
        <v>418</v>
      </c>
      <c r="B80" s="21" t="s">
        <v>63</v>
      </c>
      <c r="C80" s="21" t="s">
        <v>534</v>
      </c>
      <c r="D80" s="21">
        <v>510</v>
      </c>
      <c r="E80" s="21">
        <v>520</v>
      </c>
      <c r="F80" s="21">
        <v>500</v>
      </c>
      <c r="G80" s="21">
        <v>550</v>
      </c>
      <c r="H80" s="21">
        <v>510</v>
      </c>
      <c r="I80" s="21">
        <v>550</v>
      </c>
      <c r="J80" s="21">
        <v>500</v>
      </c>
      <c r="K80" s="21">
        <v>540</v>
      </c>
      <c r="L80" s="21">
        <v>550</v>
      </c>
      <c r="M80" s="21">
        <v>500</v>
      </c>
      <c r="N80" s="21">
        <v>520</v>
      </c>
      <c r="O80" s="21">
        <v>550</v>
      </c>
      <c r="P80" s="52">
        <v>525</v>
      </c>
      <c r="Q80" s="131">
        <f t="shared" si="13"/>
        <v>525</v>
      </c>
      <c r="R80" s="130">
        <f t="shared" si="15"/>
        <v>6825</v>
      </c>
    </row>
    <row r="81" spans="1:18" outlineLevel="2" x14ac:dyDescent="0.25">
      <c r="A81" s="4" t="s">
        <v>418</v>
      </c>
      <c r="B81" s="21" t="s">
        <v>64</v>
      </c>
      <c r="C81" s="21" t="s">
        <v>534</v>
      </c>
      <c r="D81" s="21">
        <v>650</v>
      </c>
      <c r="E81" s="21">
        <v>650</v>
      </c>
      <c r="F81" s="21">
        <v>450</v>
      </c>
      <c r="G81" s="21">
        <v>550</v>
      </c>
      <c r="H81" s="21">
        <v>480</v>
      </c>
      <c r="I81" s="21">
        <v>600</v>
      </c>
      <c r="J81" s="21">
        <v>550</v>
      </c>
      <c r="K81" s="21">
        <v>580</v>
      </c>
      <c r="L81" s="21">
        <v>580</v>
      </c>
      <c r="M81" s="21">
        <v>480</v>
      </c>
      <c r="N81" s="21">
        <v>500</v>
      </c>
      <c r="O81" s="21">
        <v>500</v>
      </c>
      <c r="P81" s="52">
        <v>547.5</v>
      </c>
      <c r="Q81" s="131">
        <f t="shared" si="13"/>
        <v>547.5</v>
      </c>
      <c r="R81" s="130">
        <f t="shared" si="15"/>
        <v>7117.5</v>
      </c>
    </row>
    <row r="82" spans="1:18" outlineLevel="2" x14ac:dyDescent="0.25">
      <c r="A82" s="4" t="s">
        <v>418</v>
      </c>
      <c r="B82" s="21" t="s">
        <v>65</v>
      </c>
      <c r="C82" s="21" t="s">
        <v>534</v>
      </c>
      <c r="D82" s="21">
        <v>500</v>
      </c>
      <c r="E82" s="21">
        <v>500</v>
      </c>
      <c r="F82" s="21">
        <v>500</v>
      </c>
      <c r="G82" s="21">
        <v>500</v>
      </c>
      <c r="H82" s="21">
        <v>500</v>
      </c>
      <c r="I82" s="21">
        <v>500</v>
      </c>
      <c r="J82" s="21">
        <v>500</v>
      </c>
      <c r="K82" s="21">
        <v>500</v>
      </c>
      <c r="L82" s="21">
        <v>500</v>
      </c>
      <c r="M82" s="21">
        <v>500</v>
      </c>
      <c r="N82" s="21">
        <v>500</v>
      </c>
      <c r="O82" s="21">
        <v>500</v>
      </c>
      <c r="P82" s="52">
        <v>500</v>
      </c>
      <c r="Q82" s="131">
        <f t="shared" si="13"/>
        <v>500</v>
      </c>
      <c r="R82" s="130">
        <f t="shared" si="15"/>
        <v>6500</v>
      </c>
    </row>
    <row r="83" spans="1:18" outlineLevel="2" x14ac:dyDescent="0.25">
      <c r="A83" s="4" t="s">
        <v>418</v>
      </c>
      <c r="B83" s="21" t="s">
        <v>66</v>
      </c>
      <c r="C83" s="21" t="s">
        <v>534</v>
      </c>
      <c r="D83" s="21">
        <v>430</v>
      </c>
      <c r="E83" s="21">
        <v>450</v>
      </c>
      <c r="F83" s="21">
        <v>450</v>
      </c>
      <c r="G83" s="21">
        <v>450</v>
      </c>
      <c r="H83" s="21">
        <v>420</v>
      </c>
      <c r="I83" s="21">
        <v>400</v>
      </c>
      <c r="J83" s="21">
        <v>400</v>
      </c>
      <c r="K83" s="21">
        <v>450</v>
      </c>
      <c r="L83" s="21">
        <v>450</v>
      </c>
      <c r="M83" s="21">
        <v>450</v>
      </c>
      <c r="N83" s="21">
        <v>450</v>
      </c>
      <c r="O83" s="21">
        <v>450</v>
      </c>
      <c r="P83" s="52">
        <v>437.5</v>
      </c>
      <c r="Q83" s="131">
        <f t="shared" si="13"/>
        <v>437.5</v>
      </c>
      <c r="R83" s="130">
        <f t="shared" si="15"/>
        <v>5687.5</v>
      </c>
    </row>
    <row r="84" spans="1:18" outlineLevel="2" x14ac:dyDescent="0.25">
      <c r="A84" s="4" t="s">
        <v>418</v>
      </c>
      <c r="B84" s="21" t="s">
        <v>67</v>
      </c>
      <c r="C84" s="21" t="s">
        <v>534</v>
      </c>
      <c r="D84" s="21">
        <v>430</v>
      </c>
      <c r="E84" s="21">
        <v>430</v>
      </c>
      <c r="F84" s="21">
        <v>425</v>
      </c>
      <c r="G84" s="21">
        <v>420</v>
      </c>
      <c r="H84" s="21">
        <v>420</v>
      </c>
      <c r="I84" s="21">
        <v>420</v>
      </c>
      <c r="J84" s="21">
        <v>420</v>
      </c>
      <c r="K84" s="21">
        <v>420</v>
      </c>
      <c r="L84" s="21">
        <v>420</v>
      </c>
      <c r="M84" s="21">
        <v>420</v>
      </c>
      <c r="N84" s="21">
        <v>420</v>
      </c>
      <c r="O84" s="21">
        <v>420</v>
      </c>
      <c r="P84" s="52">
        <v>422.08333333333331</v>
      </c>
      <c r="Q84" s="131">
        <f t="shared" si="13"/>
        <v>422.08333333333331</v>
      </c>
      <c r="R84" s="130">
        <f t="shared" si="15"/>
        <v>5487.083333333333</v>
      </c>
    </row>
    <row r="85" spans="1:18" outlineLevel="2" x14ac:dyDescent="0.25">
      <c r="A85" s="4" t="s">
        <v>418</v>
      </c>
      <c r="B85" s="21" t="s">
        <v>68</v>
      </c>
      <c r="C85" s="21" t="s">
        <v>534</v>
      </c>
      <c r="D85" s="21">
        <v>219</v>
      </c>
      <c r="E85" s="21">
        <v>220</v>
      </c>
      <c r="F85" s="21">
        <v>218</v>
      </c>
      <c r="G85" s="21">
        <v>217</v>
      </c>
      <c r="H85" s="21">
        <v>218</v>
      </c>
      <c r="I85" s="21">
        <v>222</v>
      </c>
      <c r="J85" s="21">
        <v>218</v>
      </c>
      <c r="K85" s="21">
        <v>222</v>
      </c>
      <c r="L85" s="21">
        <v>221</v>
      </c>
      <c r="M85" s="21">
        <v>226</v>
      </c>
      <c r="N85" s="21">
        <v>229</v>
      </c>
      <c r="O85" s="21">
        <v>245</v>
      </c>
      <c r="P85" s="52">
        <v>222.91666666666666</v>
      </c>
      <c r="Q85" s="131">
        <f t="shared" si="13"/>
        <v>222.91666666666666</v>
      </c>
      <c r="R85" s="130">
        <f t="shared" si="15"/>
        <v>2897.9166666666665</v>
      </c>
    </row>
    <row r="86" spans="1:18" outlineLevel="2" x14ac:dyDescent="0.25">
      <c r="A86" s="4" t="s">
        <v>418</v>
      </c>
      <c r="B86" s="21" t="s">
        <v>13</v>
      </c>
      <c r="C86" s="21" t="s">
        <v>534</v>
      </c>
      <c r="D86" s="21" t="s">
        <v>145</v>
      </c>
      <c r="E86" s="21" t="s">
        <v>145</v>
      </c>
      <c r="F86" s="21" t="s">
        <v>145</v>
      </c>
      <c r="G86" s="21" t="s">
        <v>145</v>
      </c>
      <c r="H86" s="21" t="s">
        <v>145</v>
      </c>
      <c r="I86" s="21" t="s">
        <v>145</v>
      </c>
      <c r="J86" s="21" t="s">
        <v>145</v>
      </c>
      <c r="K86" s="21" t="s">
        <v>145</v>
      </c>
      <c r="L86" s="21" t="s">
        <v>145</v>
      </c>
      <c r="M86" s="21" t="s">
        <v>145</v>
      </c>
      <c r="N86" s="21" t="s">
        <v>145</v>
      </c>
      <c r="O86" s="21" t="s">
        <v>145</v>
      </c>
      <c r="P86" s="52" t="s">
        <v>145</v>
      </c>
      <c r="Q86" s="4">
        <v>0</v>
      </c>
      <c r="R86" s="130">
        <f t="shared" si="15"/>
        <v>0</v>
      </c>
    </row>
    <row r="87" spans="1:18" ht="15.75" outlineLevel="2" thickBot="1" x14ac:dyDescent="0.3">
      <c r="A87" s="94" t="s">
        <v>418</v>
      </c>
      <c r="B87" s="29" t="s">
        <v>69</v>
      </c>
      <c r="C87" s="29" t="s">
        <v>534</v>
      </c>
      <c r="D87" s="29">
        <v>260</v>
      </c>
      <c r="E87" s="29">
        <v>260</v>
      </c>
      <c r="F87" s="29">
        <v>260</v>
      </c>
      <c r="G87" s="29">
        <v>259</v>
      </c>
      <c r="H87" s="29">
        <v>261</v>
      </c>
      <c r="I87" s="29">
        <v>260</v>
      </c>
      <c r="J87" s="29">
        <v>258</v>
      </c>
      <c r="K87" s="29">
        <v>251</v>
      </c>
      <c r="L87" s="29">
        <v>262</v>
      </c>
      <c r="M87" s="29">
        <v>260</v>
      </c>
      <c r="N87" s="29">
        <v>258</v>
      </c>
      <c r="O87" s="29">
        <v>260</v>
      </c>
      <c r="P87" s="63">
        <v>259.08333333333331</v>
      </c>
      <c r="Q87" s="616">
        <f t="shared" si="13"/>
        <v>259.08333333333337</v>
      </c>
      <c r="R87" s="130">
        <f t="shared" si="15"/>
        <v>3368.0833333333335</v>
      </c>
    </row>
    <row r="88" spans="1:18" ht="15.75" outlineLevel="1" thickBot="1" x14ac:dyDescent="0.3">
      <c r="A88" s="432" t="s">
        <v>546</v>
      </c>
      <c r="B88" s="433"/>
      <c r="C88" s="433"/>
      <c r="D88" s="433">
        <f t="shared" ref="D88:P88" si="17">SUBTOTAL(9,D77:D87)</f>
        <v>3899</v>
      </c>
      <c r="E88" s="433">
        <f t="shared" si="17"/>
        <v>3930</v>
      </c>
      <c r="F88" s="433">
        <f t="shared" si="17"/>
        <v>3703</v>
      </c>
      <c r="G88" s="433">
        <f t="shared" si="17"/>
        <v>3846</v>
      </c>
      <c r="H88" s="433">
        <f t="shared" si="17"/>
        <v>3709</v>
      </c>
      <c r="I88" s="433">
        <f t="shared" si="17"/>
        <v>3852</v>
      </c>
      <c r="J88" s="433">
        <f t="shared" si="17"/>
        <v>3746</v>
      </c>
      <c r="K88" s="433">
        <f t="shared" si="17"/>
        <v>3863</v>
      </c>
      <c r="L88" s="433">
        <f t="shared" si="17"/>
        <v>3883</v>
      </c>
      <c r="M88" s="433">
        <f t="shared" si="17"/>
        <v>3736</v>
      </c>
      <c r="N88" s="433">
        <f t="shared" si="17"/>
        <v>3777</v>
      </c>
      <c r="O88" s="433">
        <f t="shared" si="17"/>
        <v>3825</v>
      </c>
      <c r="P88" s="433">
        <f t="shared" si="17"/>
        <v>3814.0833333333335</v>
      </c>
      <c r="Q88" s="619">
        <f>AVERAGE(Q77:Q87)</f>
        <v>346.7348484848485</v>
      </c>
      <c r="R88" s="130">
        <f t="shared" si="15"/>
        <v>49583.083333333336</v>
      </c>
    </row>
    <row r="89" spans="1:18" outlineLevel="2" x14ac:dyDescent="0.25">
      <c r="A89" s="39" t="s">
        <v>720</v>
      </c>
      <c r="B89" s="164" t="s">
        <v>59</v>
      </c>
      <c r="C89" s="164" t="s">
        <v>534</v>
      </c>
      <c r="D89" s="164">
        <v>420</v>
      </c>
      <c r="E89" s="164">
        <v>420</v>
      </c>
      <c r="F89" s="164">
        <v>420</v>
      </c>
      <c r="G89" s="164">
        <v>420</v>
      </c>
      <c r="H89" s="164">
        <v>420</v>
      </c>
      <c r="I89" s="164">
        <v>420</v>
      </c>
      <c r="J89" s="164">
        <v>420</v>
      </c>
      <c r="K89" s="164">
        <v>420</v>
      </c>
      <c r="L89" s="164">
        <v>420</v>
      </c>
      <c r="M89" s="164">
        <v>420</v>
      </c>
      <c r="N89" s="164">
        <v>420</v>
      </c>
      <c r="O89" s="164">
        <v>420</v>
      </c>
      <c r="P89" s="317">
        <v>420</v>
      </c>
      <c r="Q89" s="136">
        <f t="shared" si="13"/>
        <v>420</v>
      </c>
      <c r="R89" s="130">
        <f t="shared" si="15"/>
        <v>5460</v>
      </c>
    </row>
    <row r="90" spans="1:18" outlineLevel="2" x14ac:dyDescent="0.25">
      <c r="A90" s="4" t="s">
        <v>720</v>
      </c>
      <c r="B90" s="21" t="s">
        <v>58</v>
      </c>
      <c r="C90" s="21" t="s">
        <v>534</v>
      </c>
      <c r="D90" s="21">
        <v>424</v>
      </c>
      <c r="E90" s="21">
        <v>424</v>
      </c>
      <c r="F90" s="21">
        <v>424</v>
      </c>
      <c r="G90" s="21">
        <v>424</v>
      </c>
      <c r="H90" s="21">
        <v>424</v>
      </c>
      <c r="I90" s="21">
        <v>424</v>
      </c>
      <c r="J90" s="21">
        <v>424</v>
      </c>
      <c r="K90" s="21">
        <v>424</v>
      </c>
      <c r="L90" s="21">
        <v>424</v>
      </c>
      <c r="M90" s="21">
        <v>424</v>
      </c>
      <c r="N90" s="21">
        <v>424</v>
      </c>
      <c r="O90" s="21">
        <v>424</v>
      </c>
      <c r="P90" s="52">
        <v>424</v>
      </c>
      <c r="Q90" s="131">
        <f t="shared" si="13"/>
        <v>424</v>
      </c>
      <c r="R90" s="130">
        <f t="shared" si="15"/>
        <v>5512</v>
      </c>
    </row>
    <row r="91" spans="1:18" outlineLevel="2" x14ac:dyDescent="0.25">
      <c r="A91" s="4" t="s">
        <v>720</v>
      </c>
      <c r="B91" s="21" t="s">
        <v>57</v>
      </c>
      <c r="C91" s="21" t="s">
        <v>534</v>
      </c>
      <c r="D91" s="21">
        <v>490</v>
      </c>
      <c r="E91" s="21">
        <v>490</v>
      </c>
      <c r="F91" s="21">
        <v>490</v>
      </c>
      <c r="G91" s="21">
        <v>490</v>
      </c>
      <c r="H91" s="21">
        <v>490</v>
      </c>
      <c r="I91" s="21">
        <v>490</v>
      </c>
      <c r="J91" s="21">
        <v>490</v>
      </c>
      <c r="K91" s="21">
        <v>490</v>
      </c>
      <c r="L91" s="21">
        <v>490</v>
      </c>
      <c r="M91" s="21">
        <v>490</v>
      </c>
      <c r="N91" s="21">
        <v>490</v>
      </c>
      <c r="O91" s="21">
        <v>490</v>
      </c>
      <c r="P91" s="52">
        <v>490</v>
      </c>
      <c r="Q91" s="131">
        <f t="shared" si="13"/>
        <v>490</v>
      </c>
      <c r="R91" s="130">
        <f t="shared" si="15"/>
        <v>6370</v>
      </c>
    </row>
    <row r="92" spans="1:18" outlineLevel="2" x14ac:dyDescent="0.25">
      <c r="A92" s="4" t="s">
        <v>720</v>
      </c>
      <c r="B92" s="21" t="s">
        <v>56</v>
      </c>
      <c r="C92" s="21" t="s">
        <v>534</v>
      </c>
      <c r="D92" s="21">
        <v>550</v>
      </c>
      <c r="E92" s="21">
        <v>475</v>
      </c>
      <c r="F92" s="21">
        <v>450</v>
      </c>
      <c r="G92" s="21">
        <v>450</v>
      </c>
      <c r="H92" s="21">
        <v>430</v>
      </c>
      <c r="I92" s="21">
        <v>450</v>
      </c>
      <c r="J92" s="21">
        <v>470</v>
      </c>
      <c r="K92" s="21">
        <v>500</v>
      </c>
      <c r="L92" s="21">
        <v>550</v>
      </c>
      <c r="M92" s="21">
        <v>500</v>
      </c>
      <c r="N92" s="21">
        <v>550</v>
      </c>
      <c r="O92" s="21">
        <v>550</v>
      </c>
      <c r="P92" s="52">
        <v>493.75</v>
      </c>
      <c r="Q92" s="131">
        <f t="shared" si="13"/>
        <v>493.75</v>
      </c>
      <c r="R92" s="130">
        <f t="shared" si="15"/>
        <v>6418.75</v>
      </c>
    </row>
    <row r="93" spans="1:18" outlineLevel="2" x14ac:dyDescent="0.25">
      <c r="A93" s="4" t="s">
        <v>720</v>
      </c>
      <c r="B93" s="21" t="s">
        <v>55</v>
      </c>
      <c r="C93" s="21" t="s">
        <v>534</v>
      </c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52"/>
      <c r="Q93" s="4">
        <v>0</v>
      </c>
      <c r="R93" s="130">
        <f t="shared" si="15"/>
        <v>0</v>
      </c>
    </row>
    <row r="94" spans="1:18" outlineLevel="2" x14ac:dyDescent="0.25">
      <c r="A94" s="4" t="s">
        <v>720</v>
      </c>
      <c r="B94" s="21" t="s">
        <v>54</v>
      </c>
      <c r="C94" s="21" t="s">
        <v>534</v>
      </c>
      <c r="D94" s="21">
        <v>400</v>
      </c>
      <c r="E94" s="21">
        <v>415</v>
      </c>
      <c r="F94" s="21">
        <v>430</v>
      </c>
      <c r="G94" s="21">
        <v>400</v>
      </c>
      <c r="H94" s="21">
        <v>410</v>
      </c>
      <c r="I94" s="21">
        <v>450</v>
      </c>
      <c r="J94" s="21">
        <v>500</v>
      </c>
      <c r="K94" s="21">
        <v>480</v>
      </c>
      <c r="L94" s="21">
        <v>460</v>
      </c>
      <c r="M94" s="21">
        <v>470</v>
      </c>
      <c r="N94" s="21">
        <v>460</v>
      </c>
      <c r="O94" s="21">
        <v>470</v>
      </c>
      <c r="P94" s="52">
        <v>445.41666666666669</v>
      </c>
      <c r="Q94" s="131">
        <f t="shared" si="13"/>
        <v>445.41666666666669</v>
      </c>
      <c r="R94" s="130">
        <f t="shared" si="15"/>
        <v>5790.416666666667</v>
      </c>
    </row>
    <row r="95" spans="1:18" outlineLevel="2" x14ac:dyDescent="0.25">
      <c r="A95" s="4" t="s">
        <v>720</v>
      </c>
      <c r="B95" s="21" t="s">
        <v>53</v>
      </c>
      <c r="C95" s="21" t="s">
        <v>534</v>
      </c>
      <c r="D95" s="21">
        <v>480</v>
      </c>
      <c r="E95" s="21">
        <v>450</v>
      </c>
      <c r="F95" s="21">
        <v>450</v>
      </c>
      <c r="G95" s="21">
        <v>450</v>
      </c>
      <c r="H95" s="21">
        <v>450</v>
      </c>
      <c r="I95" s="21">
        <v>460</v>
      </c>
      <c r="J95" s="21">
        <v>460</v>
      </c>
      <c r="K95" s="21">
        <v>450</v>
      </c>
      <c r="L95" s="21">
        <v>450</v>
      </c>
      <c r="M95" s="21">
        <v>480</v>
      </c>
      <c r="N95" s="21">
        <v>490</v>
      </c>
      <c r="O95" s="21">
        <v>490</v>
      </c>
      <c r="P95" s="52">
        <v>463.33333333333331</v>
      </c>
      <c r="Q95" s="131">
        <f t="shared" si="13"/>
        <v>463.33333333333331</v>
      </c>
      <c r="R95" s="130">
        <f t="shared" si="15"/>
        <v>6023.333333333333</v>
      </c>
    </row>
    <row r="96" spans="1:18" ht="15.75" outlineLevel="2" thickBot="1" x14ac:dyDescent="0.3">
      <c r="A96" s="94" t="s">
        <v>720</v>
      </c>
      <c r="B96" s="29" t="s">
        <v>52</v>
      </c>
      <c r="C96" s="29" t="s">
        <v>534</v>
      </c>
      <c r="D96" s="29">
        <v>480</v>
      </c>
      <c r="E96" s="29">
        <v>480</v>
      </c>
      <c r="F96" s="29">
        <v>480</v>
      </c>
      <c r="G96" s="29">
        <v>480</v>
      </c>
      <c r="H96" s="29">
        <v>480</v>
      </c>
      <c r="I96" s="29">
        <v>480</v>
      </c>
      <c r="J96" s="29">
        <v>480</v>
      </c>
      <c r="K96" s="29">
        <v>480</v>
      </c>
      <c r="L96" s="29">
        <v>480</v>
      </c>
      <c r="M96" s="29">
        <v>480</v>
      </c>
      <c r="N96" s="29">
        <v>480</v>
      </c>
      <c r="O96" s="29">
        <v>480</v>
      </c>
      <c r="P96" s="63">
        <v>480</v>
      </c>
      <c r="Q96" s="616">
        <f t="shared" si="13"/>
        <v>480</v>
      </c>
      <c r="R96" s="130">
        <f t="shared" si="15"/>
        <v>6240</v>
      </c>
    </row>
    <row r="97" spans="1:18" ht="15.75" outlineLevel="1" thickBot="1" x14ac:dyDescent="0.3">
      <c r="A97" s="432" t="s">
        <v>723</v>
      </c>
      <c r="B97" s="433"/>
      <c r="C97" s="433"/>
      <c r="D97" s="433">
        <f t="shared" ref="D97:P97" si="18">SUBTOTAL(9,D89:D96)</f>
        <v>3244</v>
      </c>
      <c r="E97" s="433">
        <f t="shared" si="18"/>
        <v>3154</v>
      </c>
      <c r="F97" s="433">
        <f t="shared" si="18"/>
        <v>3144</v>
      </c>
      <c r="G97" s="433">
        <f t="shared" si="18"/>
        <v>3114</v>
      </c>
      <c r="H97" s="433">
        <f t="shared" si="18"/>
        <v>3104</v>
      </c>
      <c r="I97" s="433">
        <f t="shared" si="18"/>
        <v>3174</v>
      </c>
      <c r="J97" s="433">
        <f t="shared" si="18"/>
        <v>3244</v>
      </c>
      <c r="K97" s="433">
        <f t="shared" si="18"/>
        <v>3244</v>
      </c>
      <c r="L97" s="433">
        <f t="shared" si="18"/>
        <v>3274</v>
      </c>
      <c r="M97" s="433">
        <f t="shared" si="18"/>
        <v>3264</v>
      </c>
      <c r="N97" s="433">
        <f t="shared" si="18"/>
        <v>3314</v>
      </c>
      <c r="O97" s="433">
        <f t="shared" si="18"/>
        <v>3324</v>
      </c>
      <c r="P97" s="433">
        <f t="shared" si="18"/>
        <v>3216.5</v>
      </c>
      <c r="Q97" s="619">
        <f>AVERAGE(Q89:Q96)</f>
        <v>402.0625</v>
      </c>
      <c r="R97" s="130">
        <f t="shared" si="15"/>
        <v>41814.5</v>
      </c>
    </row>
    <row r="98" spans="1:18" outlineLevel="2" x14ac:dyDescent="0.25">
      <c r="A98" s="39" t="s">
        <v>51</v>
      </c>
      <c r="B98" s="164" t="s">
        <v>22</v>
      </c>
      <c r="C98" s="164" t="s">
        <v>534</v>
      </c>
      <c r="D98" s="164" t="s">
        <v>145</v>
      </c>
      <c r="E98" s="164" t="s">
        <v>145</v>
      </c>
      <c r="F98" s="164" t="s">
        <v>145</v>
      </c>
      <c r="G98" s="164" t="s">
        <v>145</v>
      </c>
      <c r="H98" s="164" t="s">
        <v>145</v>
      </c>
      <c r="I98" s="164" t="s">
        <v>145</v>
      </c>
      <c r="J98" s="164" t="s">
        <v>145</v>
      </c>
      <c r="K98" s="164" t="s">
        <v>145</v>
      </c>
      <c r="L98" s="164" t="s">
        <v>145</v>
      </c>
      <c r="M98" s="164" t="s">
        <v>145</v>
      </c>
      <c r="N98" s="164" t="s">
        <v>145</v>
      </c>
      <c r="O98" s="164" t="s">
        <v>145</v>
      </c>
      <c r="P98" s="317" t="s">
        <v>145</v>
      </c>
      <c r="Q98" s="39">
        <v>0</v>
      </c>
      <c r="R98" s="130">
        <f t="shared" si="15"/>
        <v>0</v>
      </c>
    </row>
    <row r="99" spans="1:18" ht="15.75" outlineLevel="2" thickBot="1" x14ac:dyDescent="0.3">
      <c r="A99" s="94" t="s">
        <v>51</v>
      </c>
      <c r="B99" s="29" t="s">
        <v>51</v>
      </c>
      <c r="C99" s="29" t="s">
        <v>534</v>
      </c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63"/>
      <c r="Q99" s="94">
        <v>0</v>
      </c>
      <c r="R99" s="130">
        <f t="shared" si="15"/>
        <v>0</v>
      </c>
    </row>
    <row r="100" spans="1:18" ht="15.75" outlineLevel="1" thickBot="1" x14ac:dyDescent="0.3">
      <c r="A100" s="432" t="s">
        <v>548</v>
      </c>
      <c r="B100" s="433"/>
      <c r="C100" s="433"/>
      <c r="D100" s="433">
        <f t="shared" ref="D100:P100" si="19">SUBTOTAL(9,D98:D99)</f>
        <v>0</v>
      </c>
      <c r="E100" s="433">
        <f t="shared" si="19"/>
        <v>0</v>
      </c>
      <c r="F100" s="433">
        <f t="shared" si="19"/>
        <v>0</v>
      </c>
      <c r="G100" s="433">
        <f t="shared" si="19"/>
        <v>0</v>
      </c>
      <c r="H100" s="433">
        <f t="shared" si="19"/>
        <v>0</v>
      </c>
      <c r="I100" s="433">
        <f t="shared" si="19"/>
        <v>0</v>
      </c>
      <c r="J100" s="433">
        <f t="shared" si="19"/>
        <v>0</v>
      </c>
      <c r="K100" s="433">
        <f t="shared" si="19"/>
        <v>0</v>
      </c>
      <c r="L100" s="433">
        <f t="shared" si="19"/>
        <v>0</v>
      </c>
      <c r="M100" s="433">
        <f t="shared" si="19"/>
        <v>0</v>
      </c>
      <c r="N100" s="433">
        <f t="shared" si="19"/>
        <v>0</v>
      </c>
      <c r="O100" s="433">
        <f t="shared" si="19"/>
        <v>0</v>
      </c>
      <c r="P100" s="433">
        <f t="shared" si="19"/>
        <v>0</v>
      </c>
      <c r="Q100" s="620">
        <v>0</v>
      </c>
      <c r="R100" s="130">
        <f t="shared" si="15"/>
        <v>0</v>
      </c>
    </row>
    <row r="101" spans="1:18" outlineLevel="2" x14ac:dyDescent="0.25">
      <c r="A101" s="39" t="s">
        <v>415</v>
      </c>
      <c r="B101" s="164" t="s">
        <v>50</v>
      </c>
      <c r="C101" s="164" t="s">
        <v>534</v>
      </c>
      <c r="D101" s="164" t="s">
        <v>145</v>
      </c>
      <c r="E101" s="164" t="s">
        <v>145</v>
      </c>
      <c r="F101" s="164" t="s">
        <v>145</v>
      </c>
      <c r="G101" s="164" t="s">
        <v>145</v>
      </c>
      <c r="H101" s="164" t="s">
        <v>145</v>
      </c>
      <c r="I101" s="164" t="s">
        <v>145</v>
      </c>
      <c r="J101" s="164" t="s">
        <v>145</v>
      </c>
      <c r="K101" s="164" t="s">
        <v>145</v>
      </c>
      <c r="L101" s="164" t="s">
        <v>145</v>
      </c>
      <c r="M101" s="164" t="s">
        <v>145</v>
      </c>
      <c r="N101" s="164" t="s">
        <v>145</v>
      </c>
      <c r="O101" s="164" t="s">
        <v>145</v>
      </c>
      <c r="P101" s="317" t="s">
        <v>145</v>
      </c>
      <c r="Q101" s="39">
        <v>0</v>
      </c>
      <c r="R101" s="130">
        <f t="shared" si="15"/>
        <v>0</v>
      </c>
    </row>
    <row r="102" spans="1:18" outlineLevel="2" x14ac:dyDescent="0.25">
      <c r="A102" s="4" t="s">
        <v>415</v>
      </c>
      <c r="B102" s="21" t="s">
        <v>49</v>
      </c>
      <c r="C102" s="21" t="s">
        <v>534</v>
      </c>
      <c r="D102" s="21">
        <v>275</v>
      </c>
      <c r="E102" s="21">
        <v>274</v>
      </c>
      <c r="F102" s="21">
        <v>274</v>
      </c>
      <c r="G102" s="21">
        <v>273</v>
      </c>
      <c r="H102" s="21">
        <v>274</v>
      </c>
      <c r="I102" s="21">
        <v>276</v>
      </c>
      <c r="J102" s="21">
        <v>276</v>
      </c>
      <c r="K102" s="21">
        <v>278</v>
      </c>
      <c r="L102" s="21">
        <v>280</v>
      </c>
      <c r="M102" s="21">
        <v>280</v>
      </c>
      <c r="N102" s="21">
        <v>280</v>
      </c>
      <c r="O102" s="21">
        <v>280</v>
      </c>
      <c r="P102" s="52">
        <v>276.66666666666669</v>
      </c>
      <c r="Q102" s="131">
        <f t="shared" ref="Q102:Q104" si="20">AVERAGE(D102:P102)</f>
        <v>276.66666666666663</v>
      </c>
      <c r="R102" s="130">
        <f t="shared" si="15"/>
        <v>3596.6666666666665</v>
      </c>
    </row>
    <row r="103" spans="1:18" outlineLevel="2" x14ac:dyDescent="0.25">
      <c r="A103" s="4" t="s">
        <v>415</v>
      </c>
      <c r="B103" s="21" t="s">
        <v>48</v>
      </c>
      <c r="C103" s="21" t="s">
        <v>534</v>
      </c>
      <c r="D103" s="21">
        <v>470</v>
      </c>
      <c r="E103" s="21">
        <v>486</v>
      </c>
      <c r="F103" s="21">
        <v>491</v>
      </c>
      <c r="G103" s="21">
        <v>475</v>
      </c>
      <c r="H103" s="21">
        <v>462</v>
      </c>
      <c r="I103" s="21">
        <v>497</v>
      </c>
      <c r="J103" s="21">
        <v>461</v>
      </c>
      <c r="K103" s="21">
        <v>478</v>
      </c>
      <c r="L103" s="21">
        <v>493</v>
      </c>
      <c r="M103" s="21">
        <v>484</v>
      </c>
      <c r="N103" s="21">
        <v>480</v>
      </c>
      <c r="O103" s="21">
        <v>480</v>
      </c>
      <c r="P103" s="52">
        <v>479.75</v>
      </c>
      <c r="Q103" s="131">
        <f t="shared" si="20"/>
        <v>479.75</v>
      </c>
      <c r="R103" s="130">
        <f t="shared" si="15"/>
        <v>6236.75</v>
      </c>
    </row>
    <row r="104" spans="1:18" outlineLevel="2" x14ac:dyDescent="0.25">
      <c r="A104" s="4" t="s">
        <v>415</v>
      </c>
      <c r="B104" s="21" t="s">
        <v>47</v>
      </c>
      <c r="C104" s="21" t="s">
        <v>534</v>
      </c>
      <c r="D104" s="21">
        <v>420</v>
      </c>
      <c r="E104" s="21">
        <v>420</v>
      </c>
      <c r="F104" s="21">
        <v>420</v>
      </c>
      <c r="G104" s="21">
        <v>420</v>
      </c>
      <c r="H104" s="21">
        <v>420</v>
      </c>
      <c r="I104" s="21">
        <v>420</v>
      </c>
      <c r="J104" s="21">
        <v>420</v>
      </c>
      <c r="K104" s="21">
        <v>420</v>
      </c>
      <c r="L104" s="21">
        <v>420</v>
      </c>
      <c r="M104" s="21">
        <v>420</v>
      </c>
      <c r="N104" s="21" t="s">
        <v>145</v>
      </c>
      <c r="O104" s="21" t="s">
        <v>145</v>
      </c>
      <c r="P104" s="52">
        <v>420</v>
      </c>
      <c r="Q104" s="131">
        <f t="shared" si="20"/>
        <v>420</v>
      </c>
      <c r="R104" s="130">
        <f t="shared" si="15"/>
        <v>4620</v>
      </c>
    </row>
    <row r="105" spans="1:18" outlineLevel="2" x14ac:dyDescent="0.25">
      <c r="A105" s="4" t="s">
        <v>415</v>
      </c>
      <c r="B105" s="21" t="s">
        <v>12</v>
      </c>
      <c r="C105" s="21" t="s">
        <v>534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52"/>
      <c r="Q105" s="4">
        <v>0</v>
      </c>
      <c r="R105" s="130">
        <f t="shared" si="15"/>
        <v>0</v>
      </c>
    </row>
    <row r="106" spans="1:18" outlineLevel="2" x14ac:dyDescent="0.25">
      <c r="A106" s="4" t="s">
        <v>415</v>
      </c>
      <c r="B106" s="21" t="s">
        <v>46</v>
      </c>
      <c r="C106" s="21" t="s">
        <v>534</v>
      </c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52"/>
      <c r="Q106" s="4">
        <v>0</v>
      </c>
      <c r="R106" s="130">
        <f t="shared" si="15"/>
        <v>0</v>
      </c>
    </row>
    <row r="107" spans="1:18" outlineLevel="2" x14ac:dyDescent="0.25">
      <c r="A107" s="4" t="s">
        <v>415</v>
      </c>
      <c r="B107" s="21" t="s">
        <v>45</v>
      </c>
      <c r="C107" s="21" t="s">
        <v>534</v>
      </c>
      <c r="D107" s="21">
        <v>450</v>
      </c>
      <c r="E107" s="21">
        <v>450</v>
      </c>
      <c r="F107" s="21">
        <v>450</v>
      </c>
      <c r="G107" s="21">
        <v>450</v>
      </c>
      <c r="H107" s="21">
        <v>450</v>
      </c>
      <c r="I107" s="21">
        <v>450</v>
      </c>
      <c r="J107" s="21">
        <v>450</v>
      </c>
      <c r="K107" s="21">
        <v>450</v>
      </c>
      <c r="L107" s="21">
        <v>450</v>
      </c>
      <c r="M107" s="21">
        <v>450</v>
      </c>
      <c r="N107" s="21">
        <v>450</v>
      </c>
      <c r="O107" s="21">
        <v>450</v>
      </c>
      <c r="P107" s="52">
        <v>450</v>
      </c>
      <c r="Q107" s="131">
        <f t="shared" ref="Q107:Q132" si="21">AVERAGE(D107:P107)</f>
        <v>450</v>
      </c>
      <c r="R107" s="130">
        <f t="shared" si="15"/>
        <v>5850</v>
      </c>
    </row>
    <row r="108" spans="1:18" outlineLevel="2" x14ac:dyDescent="0.25">
      <c r="A108" s="4" t="s">
        <v>415</v>
      </c>
      <c r="B108" s="21" t="s">
        <v>44</v>
      </c>
      <c r="C108" s="21" t="s">
        <v>534</v>
      </c>
      <c r="D108" s="21">
        <v>390</v>
      </c>
      <c r="E108" s="21">
        <v>401</v>
      </c>
      <c r="F108" s="21">
        <v>387</v>
      </c>
      <c r="G108" s="21">
        <v>340</v>
      </c>
      <c r="H108" s="21">
        <v>410</v>
      </c>
      <c r="I108" s="21">
        <v>421</v>
      </c>
      <c r="J108" s="21">
        <v>470</v>
      </c>
      <c r="K108" s="21">
        <v>488</v>
      </c>
      <c r="L108" s="21">
        <v>430</v>
      </c>
      <c r="M108" s="21">
        <v>390</v>
      </c>
      <c r="N108" s="21">
        <v>330</v>
      </c>
      <c r="O108" s="21">
        <v>427</v>
      </c>
      <c r="P108" s="52">
        <v>407</v>
      </c>
      <c r="Q108" s="131">
        <f t="shared" si="21"/>
        <v>407</v>
      </c>
      <c r="R108" s="130">
        <f t="shared" si="15"/>
        <v>5291</v>
      </c>
    </row>
    <row r="109" spans="1:18" outlineLevel="2" x14ac:dyDescent="0.25">
      <c r="A109" s="4" t="s">
        <v>415</v>
      </c>
      <c r="B109" s="21" t="s">
        <v>43</v>
      </c>
      <c r="C109" s="21" t="s">
        <v>534</v>
      </c>
      <c r="D109" s="21">
        <v>350</v>
      </c>
      <c r="E109" s="21">
        <v>320</v>
      </c>
      <c r="F109" s="21">
        <v>320</v>
      </c>
      <c r="G109" s="21">
        <v>350</v>
      </c>
      <c r="H109" s="21">
        <v>300</v>
      </c>
      <c r="I109" s="21">
        <v>320</v>
      </c>
      <c r="J109" s="21">
        <v>350</v>
      </c>
      <c r="K109" s="21">
        <v>300</v>
      </c>
      <c r="L109" s="21">
        <v>300</v>
      </c>
      <c r="M109" s="21">
        <v>300</v>
      </c>
      <c r="N109" s="21">
        <v>300</v>
      </c>
      <c r="O109" s="21">
        <v>300</v>
      </c>
      <c r="P109" s="52">
        <v>317.5</v>
      </c>
      <c r="Q109" s="131">
        <f t="shared" si="21"/>
        <v>317.5</v>
      </c>
      <c r="R109" s="130">
        <f t="shared" si="15"/>
        <v>4127.5</v>
      </c>
    </row>
    <row r="110" spans="1:18" ht="15.75" outlineLevel="2" thickBot="1" x14ac:dyDescent="0.3">
      <c r="A110" s="94" t="s">
        <v>415</v>
      </c>
      <c r="B110" s="29" t="s">
        <v>42</v>
      </c>
      <c r="C110" s="29" t="s">
        <v>534</v>
      </c>
      <c r="D110" s="29">
        <v>450</v>
      </c>
      <c r="E110" s="29">
        <v>450</v>
      </c>
      <c r="F110" s="29">
        <v>450</v>
      </c>
      <c r="G110" s="29">
        <v>450</v>
      </c>
      <c r="H110" s="29">
        <v>450</v>
      </c>
      <c r="I110" s="29">
        <v>450</v>
      </c>
      <c r="J110" s="29">
        <v>450</v>
      </c>
      <c r="K110" s="29">
        <v>450</v>
      </c>
      <c r="L110" s="29">
        <v>450</v>
      </c>
      <c r="M110" s="29">
        <v>450</v>
      </c>
      <c r="N110" s="29">
        <v>450</v>
      </c>
      <c r="O110" s="29">
        <v>450</v>
      </c>
      <c r="P110" s="63">
        <v>450</v>
      </c>
      <c r="Q110" s="616">
        <f t="shared" si="21"/>
        <v>450</v>
      </c>
      <c r="R110" s="130">
        <f t="shared" si="15"/>
        <v>5850</v>
      </c>
    </row>
    <row r="111" spans="1:18" ht="15.75" outlineLevel="1" thickBot="1" x14ac:dyDescent="0.3">
      <c r="A111" s="432" t="s">
        <v>549</v>
      </c>
      <c r="B111" s="433"/>
      <c r="C111" s="433"/>
      <c r="D111" s="433">
        <f t="shared" ref="D111:P111" si="22">SUBTOTAL(9,D101:D110)</f>
        <v>2805</v>
      </c>
      <c r="E111" s="433">
        <f t="shared" si="22"/>
        <v>2801</v>
      </c>
      <c r="F111" s="433">
        <f t="shared" si="22"/>
        <v>2792</v>
      </c>
      <c r="G111" s="433">
        <f t="shared" si="22"/>
        <v>2758</v>
      </c>
      <c r="H111" s="433">
        <f t="shared" si="22"/>
        <v>2766</v>
      </c>
      <c r="I111" s="433">
        <f t="shared" si="22"/>
        <v>2834</v>
      </c>
      <c r="J111" s="433">
        <f t="shared" si="22"/>
        <v>2877</v>
      </c>
      <c r="K111" s="433">
        <f t="shared" si="22"/>
        <v>2864</v>
      </c>
      <c r="L111" s="433">
        <f t="shared" si="22"/>
        <v>2823</v>
      </c>
      <c r="M111" s="433">
        <f t="shared" si="22"/>
        <v>2774</v>
      </c>
      <c r="N111" s="433">
        <f t="shared" si="22"/>
        <v>2290</v>
      </c>
      <c r="O111" s="433">
        <f t="shared" si="22"/>
        <v>2387</v>
      </c>
      <c r="P111" s="433">
        <f t="shared" si="22"/>
        <v>2800.916666666667</v>
      </c>
      <c r="Q111" s="619">
        <f>AVERAGE(Q101:Q110)</f>
        <v>280.09166666666664</v>
      </c>
      <c r="R111" s="130">
        <f t="shared" si="15"/>
        <v>35571.916666666664</v>
      </c>
    </row>
    <row r="112" spans="1:18" outlineLevel="2" x14ac:dyDescent="0.25">
      <c r="A112" s="39" t="s">
        <v>414</v>
      </c>
      <c r="B112" s="164" t="s">
        <v>41</v>
      </c>
      <c r="C112" s="164" t="s">
        <v>534</v>
      </c>
      <c r="D112" s="164">
        <v>480</v>
      </c>
      <c r="E112" s="164">
        <v>480</v>
      </c>
      <c r="F112" s="164">
        <v>480</v>
      </c>
      <c r="G112" s="164">
        <v>480</v>
      </c>
      <c r="H112" s="164">
        <v>480</v>
      </c>
      <c r="I112" s="164">
        <v>480</v>
      </c>
      <c r="J112" s="164">
        <v>480</v>
      </c>
      <c r="K112" s="164">
        <v>480</v>
      </c>
      <c r="L112" s="164">
        <v>480</v>
      </c>
      <c r="M112" s="164">
        <v>480</v>
      </c>
      <c r="N112" s="164">
        <v>480</v>
      </c>
      <c r="O112" s="164">
        <v>480</v>
      </c>
      <c r="P112" s="317">
        <v>480</v>
      </c>
      <c r="Q112" s="136">
        <f t="shared" si="21"/>
        <v>480</v>
      </c>
      <c r="R112" s="130">
        <f t="shared" si="15"/>
        <v>6240</v>
      </c>
    </row>
    <row r="113" spans="1:18" outlineLevel="2" x14ac:dyDescent="0.25">
      <c r="A113" s="4" t="s">
        <v>414</v>
      </c>
      <c r="B113" s="21" t="s">
        <v>40</v>
      </c>
      <c r="C113" s="21" t="s">
        <v>534</v>
      </c>
      <c r="D113" s="21">
        <v>430</v>
      </c>
      <c r="E113" s="21">
        <v>450</v>
      </c>
      <c r="F113" s="21">
        <v>460</v>
      </c>
      <c r="G113" s="21">
        <v>440</v>
      </c>
      <c r="H113" s="21">
        <v>450</v>
      </c>
      <c r="I113" s="21">
        <v>470</v>
      </c>
      <c r="J113" s="21">
        <v>460</v>
      </c>
      <c r="K113" s="21">
        <v>440</v>
      </c>
      <c r="L113" s="21">
        <v>430</v>
      </c>
      <c r="M113" s="21">
        <v>470</v>
      </c>
      <c r="N113" s="21">
        <v>450</v>
      </c>
      <c r="O113" s="21">
        <v>460</v>
      </c>
      <c r="P113" s="52">
        <v>450.83333333333331</v>
      </c>
      <c r="Q113" s="131">
        <f t="shared" si="21"/>
        <v>450.83333333333331</v>
      </c>
      <c r="R113" s="130">
        <f t="shared" si="15"/>
        <v>5860.833333333333</v>
      </c>
    </row>
    <row r="114" spans="1:18" outlineLevel="2" x14ac:dyDescent="0.25">
      <c r="A114" s="4" t="s">
        <v>414</v>
      </c>
      <c r="B114" s="21" t="s">
        <v>39</v>
      </c>
      <c r="C114" s="21" t="s">
        <v>534</v>
      </c>
      <c r="D114" s="21">
        <v>420</v>
      </c>
      <c r="E114" s="21">
        <v>450</v>
      </c>
      <c r="F114" s="21">
        <v>430</v>
      </c>
      <c r="G114" s="21">
        <v>460</v>
      </c>
      <c r="H114" s="21">
        <v>450</v>
      </c>
      <c r="I114" s="21">
        <v>430</v>
      </c>
      <c r="J114" s="21">
        <v>450</v>
      </c>
      <c r="K114" s="21">
        <v>460</v>
      </c>
      <c r="L114" s="21">
        <v>460</v>
      </c>
      <c r="M114" s="21">
        <v>430</v>
      </c>
      <c r="N114" s="21">
        <v>470</v>
      </c>
      <c r="O114" s="21">
        <v>480</v>
      </c>
      <c r="P114" s="52">
        <v>449.16666666666669</v>
      </c>
      <c r="Q114" s="131">
        <f t="shared" si="21"/>
        <v>449.16666666666669</v>
      </c>
      <c r="R114" s="130">
        <f t="shared" si="15"/>
        <v>5839.166666666667</v>
      </c>
    </row>
    <row r="115" spans="1:18" outlineLevel="2" x14ac:dyDescent="0.25">
      <c r="A115" s="4" t="s">
        <v>414</v>
      </c>
      <c r="B115" s="21" t="s">
        <v>38</v>
      </c>
      <c r="C115" s="21" t="s">
        <v>534</v>
      </c>
      <c r="D115" s="21">
        <v>470</v>
      </c>
      <c r="E115" s="21">
        <v>470</v>
      </c>
      <c r="F115" s="21">
        <v>470</v>
      </c>
      <c r="G115" s="21">
        <v>470</v>
      </c>
      <c r="H115" s="21">
        <v>470</v>
      </c>
      <c r="I115" s="21">
        <v>470</v>
      </c>
      <c r="J115" s="21">
        <v>470</v>
      </c>
      <c r="K115" s="21">
        <v>470</v>
      </c>
      <c r="L115" s="21">
        <v>470</v>
      </c>
      <c r="M115" s="21">
        <v>470</v>
      </c>
      <c r="N115" s="21">
        <v>470</v>
      </c>
      <c r="O115" s="21">
        <v>470</v>
      </c>
      <c r="P115" s="52">
        <v>470</v>
      </c>
      <c r="Q115" s="131">
        <f t="shared" si="21"/>
        <v>470</v>
      </c>
      <c r="R115" s="130">
        <f t="shared" si="15"/>
        <v>6110</v>
      </c>
    </row>
    <row r="116" spans="1:18" outlineLevel="2" x14ac:dyDescent="0.25">
      <c r="A116" s="4" t="s">
        <v>414</v>
      </c>
      <c r="B116" s="21" t="s">
        <v>37</v>
      </c>
      <c r="C116" s="21" t="s">
        <v>534</v>
      </c>
      <c r="D116" s="21">
        <v>475</v>
      </c>
      <c r="E116" s="21">
        <v>460</v>
      </c>
      <c r="F116" s="21">
        <v>462</v>
      </c>
      <c r="G116" s="21">
        <v>468</v>
      </c>
      <c r="H116" s="21">
        <v>450</v>
      </c>
      <c r="I116" s="21">
        <v>465</v>
      </c>
      <c r="J116" s="21">
        <v>475</v>
      </c>
      <c r="K116" s="21">
        <v>476</v>
      </c>
      <c r="L116" s="21">
        <v>467</v>
      </c>
      <c r="M116" s="21">
        <v>475</v>
      </c>
      <c r="N116" s="21">
        <v>480</v>
      </c>
      <c r="O116" s="21">
        <v>520</v>
      </c>
      <c r="P116" s="52">
        <v>472.75</v>
      </c>
      <c r="Q116" s="131">
        <f t="shared" si="21"/>
        <v>472.75</v>
      </c>
      <c r="R116" s="130">
        <f t="shared" si="15"/>
        <v>6145.75</v>
      </c>
    </row>
    <row r="117" spans="1:18" outlineLevel="2" x14ac:dyDescent="0.25">
      <c r="A117" s="4" t="s">
        <v>414</v>
      </c>
      <c r="B117" s="21" t="s">
        <v>36</v>
      </c>
      <c r="C117" s="21" t="s">
        <v>534</v>
      </c>
      <c r="D117" s="21">
        <v>500</v>
      </c>
      <c r="E117" s="21">
        <v>500</v>
      </c>
      <c r="F117" s="21">
        <v>500</v>
      </c>
      <c r="G117" s="21">
        <v>500</v>
      </c>
      <c r="H117" s="21">
        <v>500</v>
      </c>
      <c r="I117" s="21">
        <v>500</v>
      </c>
      <c r="J117" s="21">
        <v>500</v>
      </c>
      <c r="K117" s="21">
        <v>500</v>
      </c>
      <c r="L117" s="21">
        <v>500</v>
      </c>
      <c r="M117" s="21">
        <v>500</v>
      </c>
      <c r="N117" s="21">
        <v>500</v>
      </c>
      <c r="O117" s="21">
        <v>500</v>
      </c>
      <c r="P117" s="52">
        <v>500</v>
      </c>
      <c r="Q117" s="131">
        <f t="shared" si="21"/>
        <v>500</v>
      </c>
      <c r="R117" s="130">
        <f t="shared" si="15"/>
        <v>6500</v>
      </c>
    </row>
    <row r="118" spans="1:18" outlineLevel="2" x14ac:dyDescent="0.25">
      <c r="A118" s="4" t="s">
        <v>414</v>
      </c>
      <c r="B118" s="21" t="s">
        <v>35</v>
      </c>
      <c r="C118" s="21" t="s">
        <v>534</v>
      </c>
      <c r="D118" s="21">
        <v>420</v>
      </c>
      <c r="E118" s="21">
        <v>450</v>
      </c>
      <c r="F118" s="21">
        <v>450</v>
      </c>
      <c r="G118" s="21">
        <v>480</v>
      </c>
      <c r="H118" s="21">
        <v>500</v>
      </c>
      <c r="I118" s="21">
        <v>490</v>
      </c>
      <c r="J118" s="21">
        <v>450</v>
      </c>
      <c r="K118" s="21">
        <v>410</v>
      </c>
      <c r="L118" s="21">
        <v>410</v>
      </c>
      <c r="M118" s="21">
        <v>480</v>
      </c>
      <c r="N118" s="21">
        <v>510</v>
      </c>
      <c r="O118" s="21">
        <v>480</v>
      </c>
      <c r="P118" s="52">
        <v>460.83333333333331</v>
      </c>
      <c r="Q118" s="131">
        <f t="shared" si="21"/>
        <v>460.83333333333331</v>
      </c>
      <c r="R118" s="130">
        <f t="shared" si="15"/>
        <v>5990.833333333333</v>
      </c>
    </row>
    <row r="119" spans="1:18" outlineLevel="2" x14ac:dyDescent="0.25">
      <c r="A119" s="4" t="s">
        <v>414</v>
      </c>
      <c r="B119" s="21" t="s">
        <v>34</v>
      </c>
      <c r="C119" s="21" t="s">
        <v>534</v>
      </c>
      <c r="D119" s="21">
        <v>450</v>
      </c>
      <c r="E119" s="21">
        <v>450</v>
      </c>
      <c r="F119" s="21">
        <v>450</v>
      </c>
      <c r="G119" s="21">
        <v>450</v>
      </c>
      <c r="H119" s="21">
        <v>450</v>
      </c>
      <c r="I119" s="21">
        <v>450</v>
      </c>
      <c r="J119" s="21">
        <v>450</v>
      </c>
      <c r="K119" s="21">
        <v>450</v>
      </c>
      <c r="L119" s="21">
        <v>450</v>
      </c>
      <c r="M119" s="21">
        <v>450</v>
      </c>
      <c r="N119" s="21">
        <v>450</v>
      </c>
      <c r="O119" s="21">
        <v>450</v>
      </c>
      <c r="P119" s="52">
        <v>450</v>
      </c>
      <c r="Q119" s="131">
        <f t="shared" si="21"/>
        <v>450</v>
      </c>
      <c r="R119" s="130">
        <f t="shared" si="15"/>
        <v>5850</v>
      </c>
    </row>
    <row r="120" spans="1:18" outlineLevel="2" x14ac:dyDescent="0.25">
      <c r="A120" s="4" t="s">
        <v>414</v>
      </c>
      <c r="B120" s="21" t="s">
        <v>33</v>
      </c>
      <c r="C120" s="21" t="s">
        <v>534</v>
      </c>
      <c r="D120" s="21">
        <v>500</v>
      </c>
      <c r="E120" s="21">
        <v>460</v>
      </c>
      <c r="F120" s="21">
        <v>470</v>
      </c>
      <c r="G120" s="21">
        <v>480</v>
      </c>
      <c r="H120" s="21">
        <v>460</v>
      </c>
      <c r="I120" s="21">
        <v>450</v>
      </c>
      <c r="J120" s="21">
        <v>470</v>
      </c>
      <c r="K120" s="21">
        <v>480</v>
      </c>
      <c r="L120" s="21">
        <v>490</v>
      </c>
      <c r="M120" s="21">
        <v>500</v>
      </c>
      <c r="N120" s="21">
        <v>500</v>
      </c>
      <c r="O120" s="21">
        <v>500</v>
      </c>
      <c r="P120" s="52">
        <v>480</v>
      </c>
      <c r="Q120" s="131">
        <f t="shared" si="21"/>
        <v>480</v>
      </c>
      <c r="R120" s="130">
        <f t="shared" si="15"/>
        <v>6240</v>
      </c>
    </row>
    <row r="121" spans="1:18" ht="15.75" outlineLevel="2" thickBot="1" x14ac:dyDescent="0.3">
      <c r="A121" s="94" t="s">
        <v>414</v>
      </c>
      <c r="B121" s="29" t="s">
        <v>32</v>
      </c>
      <c r="C121" s="29" t="s">
        <v>534</v>
      </c>
      <c r="D121" s="29">
        <v>550</v>
      </c>
      <c r="E121" s="29">
        <v>550</v>
      </c>
      <c r="F121" s="29">
        <v>550</v>
      </c>
      <c r="G121" s="29">
        <v>550</v>
      </c>
      <c r="H121" s="29">
        <v>550</v>
      </c>
      <c r="I121" s="29">
        <v>550</v>
      </c>
      <c r="J121" s="29">
        <v>550</v>
      </c>
      <c r="K121" s="29">
        <v>550</v>
      </c>
      <c r="L121" s="29">
        <v>550</v>
      </c>
      <c r="M121" s="29">
        <v>550</v>
      </c>
      <c r="N121" s="29">
        <v>550</v>
      </c>
      <c r="O121" s="29">
        <v>550</v>
      </c>
      <c r="P121" s="63">
        <v>550</v>
      </c>
      <c r="Q121" s="616">
        <f t="shared" si="21"/>
        <v>550</v>
      </c>
      <c r="R121" s="130">
        <f t="shared" si="15"/>
        <v>7150</v>
      </c>
    </row>
    <row r="122" spans="1:18" ht="15.75" outlineLevel="1" thickBot="1" x14ac:dyDescent="0.3">
      <c r="A122" s="432" t="s">
        <v>550</v>
      </c>
      <c r="B122" s="433"/>
      <c r="C122" s="433"/>
      <c r="D122" s="433">
        <f t="shared" ref="D122:P122" si="23">SUBTOTAL(9,D112:D121)</f>
        <v>4695</v>
      </c>
      <c r="E122" s="433">
        <f t="shared" si="23"/>
        <v>4720</v>
      </c>
      <c r="F122" s="433">
        <f t="shared" si="23"/>
        <v>4722</v>
      </c>
      <c r="G122" s="433">
        <f t="shared" si="23"/>
        <v>4778</v>
      </c>
      <c r="H122" s="433">
        <f t="shared" si="23"/>
        <v>4760</v>
      </c>
      <c r="I122" s="433">
        <f t="shared" si="23"/>
        <v>4755</v>
      </c>
      <c r="J122" s="433">
        <f t="shared" si="23"/>
        <v>4755</v>
      </c>
      <c r="K122" s="433">
        <f t="shared" si="23"/>
        <v>4716</v>
      </c>
      <c r="L122" s="433">
        <f t="shared" si="23"/>
        <v>4707</v>
      </c>
      <c r="M122" s="433">
        <f t="shared" si="23"/>
        <v>4805</v>
      </c>
      <c r="N122" s="433">
        <f t="shared" si="23"/>
        <v>4860</v>
      </c>
      <c r="O122" s="433">
        <f t="shared" si="23"/>
        <v>4890</v>
      </c>
      <c r="P122" s="433">
        <f t="shared" si="23"/>
        <v>4763.5833333333339</v>
      </c>
      <c r="Q122" s="619">
        <f>AVERAGE(Q112:Q121)</f>
        <v>476.35833333333341</v>
      </c>
      <c r="R122" s="130">
        <f t="shared" si="15"/>
        <v>61926.583333333336</v>
      </c>
    </row>
    <row r="123" spans="1:18" outlineLevel="2" x14ac:dyDescent="0.25">
      <c r="A123" s="39" t="s">
        <v>23</v>
      </c>
      <c r="B123" s="164" t="s">
        <v>31</v>
      </c>
      <c r="C123" s="164" t="s">
        <v>534</v>
      </c>
      <c r="D123" s="164">
        <v>475</v>
      </c>
      <c r="E123" s="164">
        <v>475</v>
      </c>
      <c r="F123" s="164">
        <v>475</v>
      </c>
      <c r="G123" s="164">
        <v>475</v>
      </c>
      <c r="H123" s="164">
        <v>475</v>
      </c>
      <c r="I123" s="164">
        <v>475</v>
      </c>
      <c r="J123" s="164">
        <v>475</v>
      </c>
      <c r="K123" s="164">
        <v>475</v>
      </c>
      <c r="L123" s="164">
        <v>475</v>
      </c>
      <c r="M123" s="164">
        <v>475</v>
      </c>
      <c r="N123" s="164">
        <v>475</v>
      </c>
      <c r="O123" s="164">
        <v>475</v>
      </c>
      <c r="P123" s="317">
        <v>475</v>
      </c>
      <c r="Q123" s="136">
        <f t="shared" si="21"/>
        <v>475</v>
      </c>
      <c r="R123" s="130">
        <f t="shared" si="15"/>
        <v>6175</v>
      </c>
    </row>
    <row r="124" spans="1:18" outlineLevel="2" x14ac:dyDescent="0.25">
      <c r="A124" s="4" t="s">
        <v>23</v>
      </c>
      <c r="B124" s="21" t="s">
        <v>30</v>
      </c>
      <c r="C124" s="21" t="s">
        <v>534</v>
      </c>
      <c r="D124" s="21">
        <v>420</v>
      </c>
      <c r="E124" s="21">
        <v>400</v>
      </c>
      <c r="F124" s="21">
        <v>420</v>
      </c>
      <c r="G124" s="21">
        <v>450</v>
      </c>
      <c r="H124" s="21">
        <v>400</v>
      </c>
      <c r="I124" s="21">
        <v>400</v>
      </c>
      <c r="J124" s="21">
        <v>420</v>
      </c>
      <c r="K124" s="21">
        <v>400</v>
      </c>
      <c r="L124" s="21">
        <v>400</v>
      </c>
      <c r="M124" s="21">
        <v>400</v>
      </c>
      <c r="N124" s="21">
        <v>400</v>
      </c>
      <c r="O124" s="21">
        <v>400</v>
      </c>
      <c r="P124" s="52">
        <v>409.16666666666669</v>
      </c>
      <c r="Q124" s="131">
        <f t="shared" si="21"/>
        <v>409.16666666666669</v>
      </c>
      <c r="R124" s="130">
        <f t="shared" si="15"/>
        <v>5319.166666666667</v>
      </c>
    </row>
    <row r="125" spans="1:18" outlineLevel="2" x14ac:dyDescent="0.25">
      <c r="A125" s="4" t="s">
        <v>23</v>
      </c>
      <c r="B125" s="21" t="s">
        <v>29</v>
      </c>
      <c r="C125" s="21" t="s">
        <v>534</v>
      </c>
      <c r="D125" s="21">
        <v>193</v>
      </c>
      <c r="E125" s="21">
        <v>193</v>
      </c>
      <c r="F125" s="21">
        <v>182</v>
      </c>
      <c r="G125" s="21">
        <v>182</v>
      </c>
      <c r="H125" s="21">
        <v>193</v>
      </c>
      <c r="I125" s="21">
        <v>182</v>
      </c>
      <c r="J125" s="21">
        <v>193</v>
      </c>
      <c r="K125" s="21">
        <v>193</v>
      </c>
      <c r="L125" s="21">
        <v>192</v>
      </c>
      <c r="M125" s="21">
        <v>199</v>
      </c>
      <c r="N125" s="21">
        <v>221</v>
      </c>
      <c r="O125" s="21">
        <v>221</v>
      </c>
      <c r="P125" s="52">
        <v>195.33333333333334</v>
      </c>
      <c r="Q125" s="131">
        <f t="shared" si="21"/>
        <v>195.33333333333334</v>
      </c>
      <c r="R125" s="130">
        <f t="shared" si="15"/>
        <v>2539.3333333333335</v>
      </c>
    </row>
    <row r="126" spans="1:18" outlineLevel="2" x14ac:dyDescent="0.25">
      <c r="A126" s="4" t="s">
        <v>23</v>
      </c>
      <c r="B126" s="21" t="s">
        <v>28</v>
      </c>
      <c r="C126" s="21" t="s">
        <v>534</v>
      </c>
      <c r="D126" s="21">
        <v>600</v>
      </c>
      <c r="E126" s="21">
        <v>600</v>
      </c>
      <c r="F126" s="21">
        <v>600</v>
      </c>
      <c r="G126" s="21">
        <v>600</v>
      </c>
      <c r="H126" s="21">
        <v>600</v>
      </c>
      <c r="I126" s="21">
        <v>600</v>
      </c>
      <c r="J126" s="21">
        <v>600</v>
      </c>
      <c r="K126" s="21">
        <v>600</v>
      </c>
      <c r="L126" s="21">
        <v>600</v>
      </c>
      <c r="M126" s="21">
        <v>600</v>
      </c>
      <c r="N126" s="21">
        <v>600</v>
      </c>
      <c r="O126" s="21">
        <v>600</v>
      </c>
      <c r="P126" s="52">
        <v>600</v>
      </c>
      <c r="Q126" s="131">
        <f t="shared" si="21"/>
        <v>600</v>
      </c>
      <c r="R126" s="130">
        <f t="shared" si="15"/>
        <v>7800</v>
      </c>
    </row>
    <row r="127" spans="1:18" outlineLevel="2" x14ac:dyDescent="0.25">
      <c r="A127" s="4" t="s">
        <v>23</v>
      </c>
      <c r="B127" s="21" t="s">
        <v>27</v>
      </c>
      <c r="C127" s="21" t="s">
        <v>534</v>
      </c>
      <c r="D127" s="21">
        <v>400</v>
      </c>
      <c r="E127" s="21">
        <v>400</v>
      </c>
      <c r="F127" s="21">
        <v>400</v>
      </c>
      <c r="G127" s="21">
        <v>410</v>
      </c>
      <c r="H127" s="21">
        <v>415</v>
      </c>
      <c r="I127" s="21">
        <v>410</v>
      </c>
      <c r="J127" s="21">
        <v>420</v>
      </c>
      <c r="K127" s="21">
        <v>430</v>
      </c>
      <c r="L127" s="21">
        <v>430</v>
      </c>
      <c r="M127" s="21">
        <v>400</v>
      </c>
      <c r="N127" s="21">
        <v>410</v>
      </c>
      <c r="O127" s="21">
        <v>400</v>
      </c>
      <c r="P127" s="52">
        <v>410.41666666666669</v>
      </c>
      <c r="Q127" s="131">
        <f t="shared" si="21"/>
        <v>410.41666666666669</v>
      </c>
      <c r="R127" s="130">
        <f t="shared" si="15"/>
        <v>5335.416666666667</v>
      </c>
    </row>
    <row r="128" spans="1:18" outlineLevel="2" x14ac:dyDescent="0.25">
      <c r="A128" s="4" t="s">
        <v>23</v>
      </c>
      <c r="B128" s="21" t="s">
        <v>26</v>
      </c>
      <c r="C128" s="21" t="s">
        <v>534</v>
      </c>
      <c r="D128" s="21">
        <v>600</v>
      </c>
      <c r="E128" s="21">
        <v>600</v>
      </c>
      <c r="F128" s="21">
        <v>600</v>
      </c>
      <c r="G128" s="21">
        <v>600</v>
      </c>
      <c r="H128" s="21">
        <v>600</v>
      </c>
      <c r="I128" s="21">
        <v>600</v>
      </c>
      <c r="J128" s="21">
        <v>600</v>
      </c>
      <c r="K128" s="21">
        <v>600</v>
      </c>
      <c r="L128" s="21">
        <v>600</v>
      </c>
      <c r="M128" s="21">
        <v>600</v>
      </c>
      <c r="N128" s="21">
        <v>600</v>
      </c>
      <c r="O128" s="21">
        <v>600</v>
      </c>
      <c r="P128" s="52">
        <v>600</v>
      </c>
      <c r="Q128" s="131">
        <f t="shared" si="21"/>
        <v>600</v>
      </c>
      <c r="R128" s="130">
        <f t="shared" si="15"/>
        <v>7800</v>
      </c>
    </row>
    <row r="129" spans="1:18" outlineLevel="2" x14ac:dyDescent="0.25">
      <c r="A129" s="4" t="s">
        <v>23</v>
      </c>
      <c r="B129" s="21" t="s">
        <v>1</v>
      </c>
      <c r="C129" s="21" t="s">
        <v>534</v>
      </c>
      <c r="D129" s="21">
        <v>600</v>
      </c>
      <c r="E129" s="21">
        <v>600</v>
      </c>
      <c r="F129" s="21">
        <v>600</v>
      </c>
      <c r="G129" s="21">
        <v>600</v>
      </c>
      <c r="H129" s="21">
        <v>600</v>
      </c>
      <c r="I129" s="21">
        <v>600</v>
      </c>
      <c r="J129" s="21">
        <v>600</v>
      </c>
      <c r="K129" s="21">
        <v>600</v>
      </c>
      <c r="L129" s="21">
        <v>600</v>
      </c>
      <c r="M129" s="21">
        <v>600</v>
      </c>
      <c r="N129" s="21">
        <v>600</v>
      </c>
      <c r="O129" s="21">
        <v>600</v>
      </c>
      <c r="P129" s="52">
        <v>600</v>
      </c>
      <c r="Q129" s="131">
        <f t="shared" si="21"/>
        <v>600</v>
      </c>
      <c r="R129" s="130">
        <f t="shared" si="15"/>
        <v>7800</v>
      </c>
    </row>
    <row r="130" spans="1:18" outlineLevel="2" x14ac:dyDescent="0.25">
      <c r="A130" s="4" t="s">
        <v>23</v>
      </c>
      <c r="B130" s="21" t="s">
        <v>25</v>
      </c>
      <c r="C130" s="21" t="s">
        <v>534</v>
      </c>
      <c r="D130" s="21">
        <v>300</v>
      </c>
      <c r="E130" s="21">
        <v>300</v>
      </c>
      <c r="F130" s="21">
        <v>290</v>
      </c>
      <c r="G130" s="21">
        <v>300</v>
      </c>
      <c r="H130" s="21">
        <v>300</v>
      </c>
      <c r="I130" s="21">
        <v>300</v>
      </c>
      <c r="J130" s="21">
        <v>300</v>
      </c>
      <c r="K130" s="21">
        <v>300</v>
      </c>
      <c r="L130" s="21">
        <v>300</v>
      </c>
      <c r="M130" s="21">
        <v>300</v>
      </c>
      <c r="N130" s="21">
        <v>300</v>
      </c>
      <c r="O130" s="21">
        <v>300</v>
      </c>
      <c r="P130" s="52">
        <v>299.16666666666669</v>
      </c>
      <c r="Q130" s="131">
        <f t="shared" si="21"/>
        <v>299.16666666666663</v>
      </c>
      <c r="R130" s="130">
        <f t="shared" si="15"/>
        <v>3889.1666666666665</v>
      </c>
    </row>
    <row r="131" spans="1:18" outlineLevel="2" x14ac:dyDescent="0.25">
      <c r="A131" s="4" t="s">
        <v>23</v>
      </c>
      <c r="B131" s="21" t="s">
        <v>24</v>
      </c>
      <c r="C131" s="21" t="s">
        <v>534</v>
      </c>
      <c r="D131" s="21">
        <v>480</v>
      </c>
      <c r="E131" s="21">
        <v>480</v>
      </c>
      <c r="F131" s="21">
        <v>480</v>
      </c>
      <c r="G131" s="21">
        <v>480</v>
      </c>
      <c r="H131" s="21">
        <v>480</v>
      </c>
      <c r="I131" s="21">
        <v>480</v>
      </c>
      <c r="J131" s="21">
        <v>480</v>
      </c>
      <c r="K131" s="21">
        <v>480</v>
      </c>
      <c r="L131" s="21">
        <v>480</v>
      </c>
      <c r="M131" s="21">
        <v>480</v>
      </c>
      <c r="N131" s="21">
        <v>480</v>
      </c>
      <c r="O131" s="21">
        <v>480</v>
      </c>
      <c r="P131" s="52">
        <v>480</v>
      </c>
      <c r="Q131" s="131">
        <f t="shared" si="21"/>
        <v>480</v>
      </c>
      <c r="R131" s="130">
        <f t="shared" si="15"/>
        <v>6240</v>
      </c>
    </row>
    <row r="132" spans="1:18" ht="15.75" outlineLevel="2" thickBot="1" x14ac:dyDescent="0.3">
      <c r="A132" s="94" t="s">
        <v>23</v>
      </c>
      <c r="B132" s="29" t="s">
        <v>23</v>
      </c>
      <c r="C132" s="29" t="s">
        <v>534</v>
      </c>
      <c r="D132" s="29">
        <v>400</v>
      </c>
      <c r="E132" s="29">
        <v>414</v>
      </c>
      <c r="F132" s="29">
        <v>416</v>
      </c>
      <c r="G132" s="29">
        <v>409</v>
      </c>
      <c r="H132" s="29">
        <v>425</v>
      </c>
      <c r="I132" s="29">
        <v>419</v>
      </c>
      <c r="J132" s="29">
        <v>423</v>
      </c>
      <c r="K132" s="29">
        <v>415</v>
      </c>
      <c r="L132" s="29">
        <v>420</v>
      </c>
      <c r="M132" s="29">
        <v>400</v>
      </c>
      <c r="N132" s="29">
        <v>400</v>
      </c>
      <c r="O132" s="29">
        <v>400</v>
      </c>
      <c r="P132" s="63">
        <v>411.75</v>
      </c>
      <c r="Q132" s="616">
        <f t="shared" si="21"/>
        <v>411.75</v>
      </c>
      <c r="R132" s="130">
        <f t="shared" ref="R132:R133" si="24">SUM(D132:P132)</f>
        <v>5352.75</v>
      </c>
    </row>
    <row r="133" spans="1:18" outlineLevel="1" x14ac:dyDescent="0.25">
      <c r="A133" s="436" t="s">
        <v>551</v>
      </c>
      <c r="B133" s="437"/>
      <c r="C133" s="437"/>
      <c r="D133" s="437">
        <f t="shared" ref="D133:P133" si="25">SUBTOTAL(9,D123:D132)</f>
        <v>4468</v>
      </c>
      <c r="E133" s="437">
        <f t="shared" si="25"/>
        <v>4462</v>
      </c>
      <c r="F133" s="437">
        <f t="shared" si="25"/>
        <v>4463</v>
      </c>
      <c r="G133" s="437">
        <f t="shared" si="25"/>
        <v>4506</v>
      </c>
      <c r="H133" s="437">
        <f t="shared" si="25"/>
        <v>4488</v>
      </c>
      <c r="I133" s="437">
        <f t="shared" si="25"/>
        <v>4466</v>
      </c>
      <c r="J133" s="437">
        <f t="shared" si="25"/>
        <v>4511</v>
      </c>
      <c r="K133" s="437">
        <f t="shared" si="25"/>
        <v>4493</v>
      </c>
      <c r="L133" s="437">
        <f t="shared" si="25"/>
        <v>4497</v>
      </c>
      <c r="M133" s="437">
        <f t="shared" si="25"/>
        <v>4454</v>
      </c>
      <c r="N133" s="437">
        <f t="shared" si="25"/>
        <v>4486</v>
      </c>
      <c r="O133" s="437">
        <f t="shared" si="25"/>
        <v>4476</v>
      </c>
      <c r="P133" s="437">
        <f t="shared" si="25"/>
        <v>4480.833333333333</v>
      </c>
      <c r="Q133" s="621">
        <f>AVERAGE(Q123:Q132)</f>
        <v>448.08333333333331</v>
      </c>
      <c r="R133" s="130">
        <f t="shared" si="24"/>
        <v>58250.833333333336</v>
      </c>
    </row>
    <row r="134" spans="1:18" ht="15.75" thickBot="1" x14ac:dyDescent="0.3">
      <c r="A134" s="439" t="s">
        <v>552</v>
      </c>
      <c r="B134" s="440"/>
      <c r="C134" s="440"/>
      <c r="D134" s="440">
        <f t="shared" ref="D134:P134" si="26">SUBTOTAL(9,D3:D132)</f>
        <v>44607.32</v>
      </c>
      <c r="E134" s="440">
        <f t="shared" si="26"/>
        <v>44223</v>
      </c>
      <c r="F134" s="440">
        <f t="shared" si="26"/>
        <v>43955</v>
      </c>
      <c r="G134" s="440">
        <f t="shared" si="26"/>
        <v>44514</v>
      </c>
      <c r="H134" s="440">
        <f t="shared" si="26"/>
        <v>44256</v>
      </c>
      <c r="I134" s="440">
        <f t="shared" si="26"/>
        <v>44634</v>
      </c>
      <c r="J134" s="440">
        <f t="shared" si="26"/>
        <v>44674</v>
      </c>
      <c r="K134" s="440">
        <f t="shared" si="26"/>
        <v>44864</v>
      </c>
      <c r="L134" s="440">
        <f t="shared" si="26"/>
        <v>45131</v>
      </c>
      <c r="M134" s="440">
        <f t="shared" si="26"/>
        <v>44763</v>
      </c>
      <c r="N134" s="440">
        <f t="shared" si="26"/>
        <v>43170</v>
      </c>
      <c r="O134" s="440">
        <f t="shared" si="26"/>
        <v>43082</v>
      </c>
      <c r="P134" s="440">
        <f t="shared" si="26"/>
        <v>44785.26273593073</v>
      </c>
      <c r="Q134" s="622"/>
    </row>
  </sheetData>
  <autoFilter ref="A2:P133" xr:uid="{00000000-0009-0000-0000-000008000000}"/>
  <mergeCells count="1">
    <mergeCell ref="D1:P1"/>
  </mergeCells>
  <hyperlinks>
    <hyperlink ref="A1" location="PRESENTACIÓN!A1" display="PRESENTACIÓN!A1" xr:uid="{00000000-0004-0000-0800-000000000000}"/>
  </hyperlinks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PRESENTACIÓN</vt:lpstr>
      <vt:lpstr>RESUMEN PECUARIO</vt:lpstr>
      <vt:lpstr>1. INVENTARIO BOVINO 2019</vt:lpstr>
      <vt:lpstr>2. RAZA-CRUCE SIST EXPLOTACION</vt:lpstr>
      <vt:lpstr>3. SACRIFICIO BOVINO </vt:lpstr>
      <vt:lpstr>3.1.1. SACRIFICIO MACHOS</vt:lpstr>
      <vt:lpstr>3.1.2. SACRIFICIO HEMBRAS</vt:lpstr>
      <vt:lpstr>3.2. PESO PROM BOVINOS </vt:lpstr>
      <vt:lpstr>3.2.1. PESO BOVINOS MACHOS</vt:lpstr>
      <vt:lpstr>3.2.2. PESO BOVINOS HEMBRAS</vt:lpstr>
      <vt:lpstr>3.3. PRECIO PROMEDIO KG PIE</vt:lpstr>
      <vt:lpstr>3.4. REND CARNE BOVINA </vt:lpstr>
      <vt:lpstr>4. PASTOS TOTAL</vt:lpstr>
      <vt:lpstr>5. PRODUCCION DE LECHE</vt:lpstr>
      <vt:lpstr>6. PRECIO LECHE PROMEDIO</vt:lpstr>
      <vt:lpstr>7. PRODUCION PORCICULTURA TOTAL</vt:lpstr>
      <vt:lpstr>8.PORCICULTURA SACRIFICIO</vt:lpstr>
      <vt:lpstr>8.1. CANTIDAD PORCI MACHOS SACR</vt:lpstr>
      <vt:lpstr>8.2.CANTIDAD PORCI HEMB SACRIF</vt:lpstr>
      <vt:lpstr>8.3. REND CARNE PORCINA</vt:lpstr>
      <vt:lpstr>8.4.PESO PROM PORC MACHOS</vt:lpstr>
      <vt:lpstr>8.5.PESO PROM PORC HEMBRAS</vt:lpstr>
      <vt:lpstr>8.6. PRECIO PORCICULTURA</vt:lpstr>
      <vt:lpstr>9. OTRAS ESPECIES</vt:lpstr>
      <vt:lpstr>10. AVICULTURA</vt:lpstr>
      <vt:lpstr>10.1 RENDIMIENTO HUEVOS</vt:lpstr>
      <vt:lpstr>11. APICULTURA</vt:lpstr>
      <vt:lpstr>12. PISCICULTURA INFRAES</vt:lpstr>
      <vt:lpstr>13. PRODUCCION PISCICOLA</vt:lpstr>
      <vt:lpstr>14. PRODUCCION ALEVINOS</vt:lpstr>
      <vt:lpstr>PRODUCCIÓN DE ALIMENTOS</vt:lpstr>
      <vt:lpstr>'PRODUCCIÓN DE ALIMENTOS'!Área_de_impresión</vt:lpstr>
      <vt:lpstr>'RESUMEN PECUARIO'!Área_de_impresión</vt:lpstr>
      <vt:lpstr>'10.1 RENDIMIENTO HUEVOS'!Títulos_a_imprimir</vt:lpstr>
      <vt:lpstr>'3.4. REND CARNE BOVINA '!Títulos_a_imprimir</vt:lpstr>
      <vt:lpstr>'8.3. REND CARNE PORCINA'!Títulos_a_imprimir</vt:lpstr>
      <vt:lpstr>'RESUMEN PECUARIO'!Títulos_a_imprimir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Onofre Sierra Gomez</dc:creator>
  <cp:lastModifiedBy>Rogelio Alberto Correa Diaz</cp:lastModifiedBy>
  <dcterms:created xsi:type="dcterms:W3CDTF">2021-07-15T20:28:12Z</dcterms:created>
  <dcterms:modified xsi:type="dcterms:W3CDTF">2023-02-08T20:14:21Z</dcterms:modified>
</cp:coreProperties>
</file>