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40" windowWidth="21840" windowHeight="11145" tabRatio="601" activeTab="0"/>
  </bookViews>
  <sheets>
    <sheet name="PAA 2018" sheetId="1" r:id="rId1"/>
  </sheets>
  <definedNames>
    <definedName name="_xlnm._FilterDatabase" localSheetId="0" hidden="1">'PAA 2018'!$A$26:$AO$151</definedName>
    <definedName name="_xlnm.Print_Area" localSheetId="0">'PAA 2018'!$A$1:$BQ$160</definedName>
  </definedNames>
  <calcPr fullCalcOnLoad="1"/>
</workbook>
</file>

<file path=xl/sharedStrings.xml><?xml version="1.0" encoding="utf-8"?>
<sst xmlns="http://schemas.openxmlformats.org/spreadsheetml/2006/main" count="2250" uniqueCount="435">
  <si>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</si>
  <si>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</si>
  <si>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</si>
  <si>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</si>
  <si>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</si>
  <si>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</si>
  <si>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</si>
  <si>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</si>
  <si>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</si>
  <si>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</si>
  <si>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</si>
  <si>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</si>
  <si>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</si>
  <si>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</si>
  <si>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</si>
  <si>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</si>
  <si>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</si>
  <si>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</si>
  <si>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</si>
  <si>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</si>
  <si>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</si>
  <si>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</si>
  <si>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</si>
  <si>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</si>
  <si>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Códigos UNSPSC</t>
  </si>
  <si>
    <t>AREA FUNCIONAL</t>
  </si>
  <si>
    <t>SECRETARIA</t>
  </si>
  <si>
    <t>CDP</t>
  </si>
  <si>
    <t>OBSERVACION</t>
  </si>
  <si>
    <t>PROGRAMA PRESUPUESTARIO</t>
  </si>
  <si>
    <t>FONDO</t>
  </si>
  <si>
    <t>DEPENDENCIA</t>
  </si>
  <si>
    <t>FUT</t>
  </si>
  <si>
    <t>CODIGO META</t>
  </si>
  <si>
    <t>SPC</t>
  </si>
  <si>
    <t>PROYECTO</t>
  </si>
  <si>
    <t>NOMBRE CODIGO UNSPSC</t>
  </si>
  <si>
    <t>CONTRATISTA</t>
  </si>
  <si>
    <t>PROCESO DE GESTIÓN DE RECURSOS FÍSICOS</t>
  </si>
  <si>
    <t>FORMATO CONTROL PLAN ANUAL DE ADQUISICIONES</t>
  </si>
  <si>
    <t>Codigo A-GRF-FR-015</t>
  </si>
  <si>
    <t>VALOR TOTAL CONTRATADO</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</si>
  <si>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</si>
  <si>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</si>
  <si>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TIPO META   </t>
  </si>
  <si>
    <t>No DE CONTRATO</t>
  </si>
  <si>
    <t>NOTA: 
*La columna  códigos UNSPSC, debe ser diligenciada en formato numérico, si se desea nombrar  uno o más códigos,  estos deben ser separados por un espacio,  no acepta la separación  por comas,  guiones o similares.
* La columna Fecha estimada de inicio de proceso de selección, se debe colocar el mes únicamente.
* La columna Duración estimada del contrato deben ser números enteros Ej: 11 meses no 11,5 meses</t>
  </si>
  <si>
    <t xml:space="preserve">PROYECCION     PAC     </t>
  </si>
  <si>
    <t>ENERO</t>
  </si>
  <si>
    <t>ABRIL</t>
  </si>
  <si>
    <t>FEBRERO</t>
  </si>
  <si>
    <t>MARZO</t>
  </si>
  <si>
    <t>MAYO</t>
  </si>
  <si>
    <t>JUNIO</t>
  </si>
  <si>
    <t>JULIO</t>
  </si>
  <si>
    <t>AGOSTO</t>
  </si>
  <si>
    <t>SEPTIEMBRE</t>
  </si>
  <si>
    <t>OCTUBRE</t>
  </si>
  <si>
    <t>NOVIEMBRE</t>
  </si>
  <si>
    <t>DICIEMBRE</t>
  </si>
  <si>
    <t>RPC</t>
  </si>
  <si>
    <t>Version: 03</t>
  </si>
  <si>
    <t>Fecha de Aprobacion: 06/01/2015</t>
  </si>
  <si>
    <t>SECRETARIA DE HACIENDA</t>
  </si>
  <si>
    <t>Calle 26  51-53. Torre Beneficencia Piso 4</t>
  </si>
  <si>
    <t>www,cundinamarca.gov.co</t>
  </si>
  <si>
    <t>Misión del plan. Implementar el modelo de
Desarrollo Inteligente que plantea el presente Plan es sus tres
pilares (crecimiento, equidad, felicidad) con un matiz que lo hace
diferente denominado “Inteligente” pues se fundamenta en la
paz basada en la confianza con sus atributos sociales como la
credibilidad, coherencia, alineamiento de visiones y estrategias,
reputación, elevando la moral de todos los actores sociales a la
contribución con un alto compromiso cívico, alentada por apuestas
de largo plazo en educación, ordenamiento territorial y el agua
como recurso vital no solo de sobrevivencia sino de apalancamiento
en la siembra de agua, en solidaridad con un mundo que se adapta
al cambio climático, dinamizado por su diferencial estratégico, bien
llamado Nuevo Liderazgo reflejado en su decálogo. Modelo de
desarrollo que propende por la justicia social, que asegura a todas
las personas condiciones de vida y de trabajo digna e igualitarias.
Crea los escenarios, medios y condiciones para que las personas
y los municipios alcancen un desarrollo económico y territorial
acompañado de equidad garantizando la felicidad de sus habitantes.
Privilegia el rol protagónico de la mujer y apunta al cierre de brechas
como mecanismo para superar la pobreza del departamento.</t>
  </si>
  <si>
    <t xml:space="preserve"> Mantener el incremento de los ingresos corrientes anual y en el periodo de gobierno, por enciama del indice de inflacion. Mantener la calificacion AA+ con perspectiva estable de la deuda pública.</t>
  </si>
  <si>
    <t>POSPRE</t>
  </si>
  <si>
    <t>HACIENDA</t>
  </si>
  <si>
    <t xml:space="preserve">GR:1:1-03-03 </t>
  </si>
  <si>
    <t>1.1.3.4</t>
  </si>
  <si>
    <t>1-0100</t>
  </si>
  <si>
    <t>Servicios de apoyo gerencial</t>
  </si>
  <si>
    <t>CONTRATACIÓN DIRECTA</t>
  </si>
  <si>
    <t>FUNCIONAMIENTO</t>
  </si>
  <si>
    <t>N/A</t>
  </si>
  <si>
    <t>SEC, HACIENDA:  , RESPONSABLE: JORGE LUIS TRUJILLO ALFARO</t>
  </si>
  <si>
    <t>DESPACHO</t>
  </si>
  <si>
    <t>PRESTAR LOS SERVICIOS TECNOLÓGICOS DE APOYO A LA GESTIÓN EN EL DESPACHO DE LA SECRETARIA DE HACIENDA COMO DELEGADO PARA REPRESENTAR A LA SECRETARIA EN LAS REUNIONES, CAPACITACIONES,  COMITÉS Y LOS QUE CONVOQUE LA DIRECCION DE GESTIÓN DOCUMENTAL - SECRETARIA GENERAL, DE IGUAL FORMA EJECUTAR ACTIVIDADES DE COORDINACIÓN, CAPACITACIÓN, SEGUIMIENTO Y CONTROL DE LOS PROCESOS DE ORGANIZACIÓN DOCUMENTAL QUE SE REALICEN EN LA SECRETARIA DE HACIENDA Y SUS DEPENDENCIAS, DE CONFORMIDAD CON LA NORMATIVIDAD VIGENTE EN MATERIA DE ARCHIVO Y GESTIÓN DOCUMENTAL.</t>
  </si>
  <si>
    <t>11 MESES 25 DIAS</t>
  </si>
  <si>
    <t>MARVIN CANTOR</t>
  </si>
  <si>
    <t>CONTRATAR LA PRESTACIÓN DE SERVICIOS PROFESIONALES PARA APOYAR LA SECRETARÍA DE HACIENDA EN EL ANALISIS Y ESTRUCTURACIÓN DE PLANES Y PROGRAMAS ENCAMINADOS A MEJORAR LA GESTIÓN TRIBUTARIA, PRESUPUESTAL Y CONTABLE DE LA SECRETARÍA DE HACIENDA</t>
  </si>
  <si>
    <t>CESAR AUGUSTO LOPEZ BOTERO</t>
  </si>
  <si>
    <t>MARIA VARON HERNANDEZ</t>
  </si>
  <si>
    <t>CONTRATAR LA PRESTACION DE SERVICIOS PROFESIONALES PARA EL APOYO JURIDICO AL DESPACHO DE LA SECRETARIA DE HACIENDA  EN LOS TEMAS ADMINISTRATIVOS, RELACIONADOS CON LA ATENCION A LOS REQUERIMIENTOS DE LOS DIFERENTES ORGANOS DE CONTROL, ASI COMO  LAS JUNTAS DIRECTIVAS, CONSEJOS DIRECTIVOS Y COMITES DE LOS CUALES HACE PARTE EL SECRETARIO DE HACIENDA</t>
  </si>
  <si>
    <t>LINA MARIA COLONIA MENDEZ</t>
  </si>
  <si>
    <t>CLAUDIA MARCELA DELGADILLO VARGAS</t>
  </si>
  <si>
    <t>1.2.2.2</t>
  </si>
  <si>
    <t>11 MESES</t>
  </si>
  <si>
    <t>GR:1:2-02-17</t>
  </si>
  <si>
    <t>1.2.2.19</t>
  </si>
  <si>
    <t>Servicios de comunicación masiva</t>
  </si>
  <si>
    <t>ALVARO GONZALEZ FORERO</t>
  </si>
  <si>
    <t>PRESTAR LOS SERVICIOS DE APOYO A LA GESTIÓN PARA BRINDAR ASISTENCIA TECNOLÓGICA PARA EL FORTALECIMIENTO DEL PROCESO ARCHIVÍSTICO DE LA DIRECCIÓN DE PRESUPUESTO, QUE PERMITAN IDENTIFICAR, IMPLEMENTAR Y MANTENER LOS PROCESOS Y PROCEDIMIENTOS EN EL PROGRAMA DE GESTIÓN DOCUMENTAL</t>
  </si>
  <si>
    <t xml:space="preserve">MISAEL GARNICA BAQUERO </t>
  </si>
  <si>
    <t>D PRESUPUESTO</t>
  </si>
  <si>
    <t>CONTRATAR LA PRESTACIÓN DE SERVICIOS PROFESIONALES ESPECIALIZADOS A LA OFICINA DE ANÁLISIS FINANCIERO DE LA SECRETARIA DE HACIENDA PARA BRINDAR APOYO Y ASISTENCIA EN EL DESARROLLO Y EJECUCIÓN DE LAS POLÍTICAS FINANCIERAS PLASMADAS EN EL MARCO FISCAL DE MEDIANO PLAZO 2018-2027 DEL DEPARTAMENTO DE CUNDINAMARCA.</t>
  </si>
  <si>
    <t>YEIMY YADIRA CAÑÓN SALAZAR</t>
  </si>
  <si>
    <t>ANÁLISIS F</t>
  </si>
  <si>
    <t>CONTRATAR LA PRESTACION DE SERVICIOS PROFESIONALES, PARA BRINDAR APOYO Y ASISTENCIA A LA OFICINA ASESORA DE ANALISIS FINANCERO DE LA SECRETARIA DE HACIENDA EN EL DESARROLLO, PREPARACION, EJECUCION Y TRÁMITE DE LAS POLITICAS, PROGRAMAS Y PROYECTOS QUE ASEGUREN EL AVANCE DEL PLAN DE DESARROLLO DEPARTAMENTAL EN TEMAS FINANCIEROS.</t>
  </si>
  <si>
    <t>ERIKA PAOLA GUTIERREZ SUÁREZ</t>
  </si>
  <si>
    <t>CONTRATAR LA PRESTACIÓN DE SERVICIOS PROFESIONALES ESPECIALIZADOS PARA LA DIRECCIÓN DE PRESUPUESTO DE LA SECRETARÍA DE HACIENDA DEL DEPARTAMENTO CUNDINAMARCA  CON EL FIN DE APOYAR LAS LABORES DE ELABORACIÓN DE ACTOS ADMINISTRATIVOS QUE APRUEBEN Y MODIFIQUEN EL PRESUPUESTO GENERAL DEL DEPARTAMENTO Y ASUNTOS RELACIONADOS CON EL CONFISCUN, ASÍ COMO EL  MANEJO DE LA CORRESPONDENCIA Y ARCHIVO  DE TODOS LOS DOCUMENTOS  PROVENIENTES DEL MISMO.</t>
  </si>
  <si>
    <t>11 MESES 25  DIAS</t>
  </si>
  <si>
    <t>FABIAN   LOZANO</t>
  </si>
  <si>
    <t xml:space="preserve">GR:1:2-02-12 </t>
  </si>
  <si>
    <t>CONTRATAR EL DISEÑO, DIAGRAMACIÓN, EDICIÓN E IMPRESIÓN DE CIEN (100) EJEMPLARES DEL PRESUPUESTO GENERAL DEL DEPARTAMENTO DE CUNDINAMARCA VIGENCIA 2017 Y CIEN (100) EJEMPLARES DEL ESTATUTO ORGÁNICO DEL PRESUPUESTO, AL IGUAL QUE EL EMPASTE DE SETECIENTOS (700) LIBROS DE CONTABILIDAD.</t>
  </si>
  <si>
    <t>DISEÑO  Y DIAGRAMACION DE LIBROS PRESUPUESTO</t>
  </si>
  <si>
    <t>ESNEIDY JOHANNA RODRIGUEZ PACHON</t>
  </si>
  <si>
    <t>D TESORERÍA</t>
  </si>
  <si>
    <t>CONTRATAR LOS SERVICIOS PROFESIONALES DE UN CONTADOR PÚBLICO ESPECIALIZADO PARA APOYAR A LA DIRECCIÓN FINANCIERA DE TESORERÍA DE LA SECRETARÍA DE HACIENDA DEL DEPARTAMENTO DE CUNDINAMARCA EN EL SEGUIMIENTO DE LOS PROCESOS RELACIONADOS CON LOS REINTEGROS DEL SISTEMA GENERAL DE REGALÍAS, SEGUIMIENTO A LAS INVERSIONES Y/O TÍTULOS VALORES A NOMBRE DEL DEPARTAMENTO, EL REGISTRO Y SEGUIMIENTO A LOS EMBARGOS Y LA DEPURACIÓN  DE DEPÓSITOS DE VIGENCIAS ANTERIORES; IGUALMENTE HACER SUGERENCIAS QUE LA EXPERIENCIA LE INDIQUE, APORTES EFECTIVOS EN PROCURA DE OBTENER UNA MAYOR EFICACIA Y EFICIENCIA EN LAS ACTUACIONES ADMINISTRATIVAS RELACIONADAS CON EL OBJETO CONTRACTUAL Y EN TODO CASO, GARANTIZAR LA CONFIDENCIALIDAD DE LA INFORMACIÓN SUMINISTRADA POR LA SECRETARÍA DE HACIENDA-DIRECCIÓN FINANCIERA DE TESORERÍA.</t>
  </si>
  <si>
    <t>YOLANDA JACKELINE RIVERA CAMACHO</t>
  </si>
  <si>
    <t>ACOMPAÑAMIENTO Y APOYO A LA GESTION DE LA DIRECCIÓN DE TESORERÍA DE LA SECRETARÍA DE HACIENDA COMO CONCILIADOR DE LAS CUENTAS BANCARIAS ( DE ACUERDO AL ANEXO CONTENIDO EN LOS ESTUDIOS PREVIOS), Y OTRAS CUENTAS E INVERSIONES ASIGNADAS POR EL SUPERVISOR DEL CONTRATO DE LA SECRETARÍA DE HACIENDA DE LA GOBERNACIÓN DE CUNDINAMARCA.</t>
  </si>
  <si>
    <t>ZULLY DISNEY SALINAS PARRA</t>
  </si>
  <si>
    <t>CONTRATAR PRESTACIÓN DE SERVICIOS PARA APOYAR LA DIRECCIÓN FINANCIERA DE TESORERÍA DE LA SECRETARIA DE HACIENDA DEL DEPARTAMENTO DE CUNDINAMARCA, EN EL SEGUIMIENTO A LAS TESORERÍAS, PAGADURÍAS Y LAS CONCILIACIONES BANCARIAS DE LAS ENTIDADES DESCENTRALIZADAS Y LOS SEGUIMIENTOS A LOS INGRESOS DEL DEPARTAMENTO.</t>
  </si>
  <si>
    <t>DANIEL RICARDO HERNANDEZ</t>
  </si>
  <si>
    <t>CONTRATAR LOS SERVICIOS PROFESIONALES ESPECIALIZADOS DE UN ADMINISTRADOR DE EMPRESAS PARA PRESTAR ACOMPAÑAMIENTO Y APOYO A LA DIRECCIÓN DE TESORERÍA DE LA SECRETARIA DE HACIENDA EN TODOS LOS PROCESOS DE SU COMPETENCIA REQUERIDOS, COMO CONCILIACIONES BANCARIAS, APOYO EN EL MANEJO DE LA DEUDA PÚBLICA CON LOS ENCARGOS FIDUCIARIOS QUE LA COMPONEN,  DEPURACIÓN DE LAS PARTIDAS Y ANÁLISIS DE LOS MOVIMIENTOS BANCARIOS DE LAS CUENTAS DEL DEPARTAMENTO.</t>
  </si>
  <si>
    <t>YEISSON HELI GARCIA ORTIZ</t>
  </si>
  <si>
    <t>MAGDA AINNETH DEL PILAR SABOGAL LARA</t>
  </si>
  <si>
    <t>CONTRATAR LOS SERVICIOS PROFESIONALES PARA PRESTAR ACOMPAÑAMIENTO Y APOYO A LA GESTIÓN A LA DIRECCIÓN DE TESORERÍA DE LA SECRETARIA DE HACIENDA DEL DEPARTAMENTO DE CUNDINAMARCA, EN TODOS LOS TEMAS RELACIONADOS CON EL PROCESO DE CONCILIACIONES BANCARIAS, ELABORACIÓN DE ÓRDENES DE PAGO Y APOYO EN ELABORACIÓN DE INFORMES, Y DEMÁS QUE SE RELACIONEN CON EL PROCESO DEL DESARROLLO DE LAS ACTIVIDADES DE LA DIRECCIÓN DE TESORERÍA DE LA SECRETARIA DE HACIENDA DE LA GOBERNACIÓN DE CUNDINAMARCA.</t>
  </si>
  <si>
    <t xml:space="preserve">OSCAR YESID ESPITIA SANTANA </t>
  </si>
  <si>
    <t>CONTRATAR LOS SERVICIOS PROFESIONALES  DE UN CONTADOR PUBLICO QUE PRESTE APOYO A LA DIRECCIÓN DE TESORERÍA DE LA SECRETARIA DE HACIENDA COMO CONCILIADOR DE CUENTAS BANCARIAS (DE ACUERDO AL ANEXO CONTENIDO EN LOS ESTUDIOS PREVIOS), Y OTRAS CUENTAS ASIGNADAS POR EL SUPERVISOR DEL CONTRATO, ADEMAS REVSION DE LAS CUENTAS ORDENAS DE PAGO DE LA SECRETARIADE HACIENDA DE LA GOBERNACIÓN DE CUNDINAMARCA.</t>
  </si>
  <si>
    <t>SILVIA ACOSTA CARDENAS</t>
  </si>
  <si>
    <t>CONTRATAR LOS SERVICIOS PROFESIONALES DE CONTADOR  PÚBLICO  PARA APOYAR A LA DIRECCIÓN DE TESORERÍA DE LA SECRETARÍA DE HACIENDA DEL DEPARTAMENTO DE CUNDINAMARCA EN TODOS LOS PROCESOS DE SU COMPETENCIA REQUERIDOS,  ASI COMO  ANÁLISIS  DE  CUENTAS  DE BALANCE (CUENTA DISPONIBLE), DEPURACIÓN DE LAS PARTIDAS, CONCILIACIONES BANCARIAS (DE ACUERDO AL ANEXO CONTENIDO EN LOS ESTUDIOS PREVIOS), Y OTRAS CUENTAS ASIGNADAS POR EL SUPERVISOR DEL CONTRATO, ADEMAS REVISION DE LAS CUENTAS ORDENES DE PAGO.</t>
  </si>
  <si>
    <t xml:space="preserve">MARIA AMPARO DIAZ MONSALVE </t>
  </si>
  <si>
    <t>DANELLY GERLEYN PEDRAZA CABEZAS</t>
  </si>
  <si>
    <t>CONTRATAR LOS SERVICIOS PROFESIONALES DE UN ADMINISTRADOR DE EMPRESAS CON ESPECIALIZACIÓN PARA APOYAR LA DIRECCIÓN FINANCIERA DE TESORERÍA DE LA SECRETARÍA DE HACIENDA DEL DEPARTAMENTO DE CUNDINAMARCA, EN EL SEGUIMIENTO A LAS TESORERÍAS Y PAGADURÍAS DE LAS ENTIDADES DESCENTRALIZADAS Y SEGUIMIENTO A LOS INGRESOS DEL DEPARTAMENTO.</t>
  </si>
  <si>
    <t>BEATRIZ MANRIQUE ZARATE</t>
  </si>
  <si>
    <t>NUEVO</t>
  </si>
  <si>
    <t>GR:4:4-08-01-611</t>
  </si>
  <si>
    <t>V.I.17.2</t>
  </si>
  <si>
    <t>297127-03</t>
  </si>
  <si>
    <t>3-1400</t>
  </si>
  <si>
    <t>PRODUCTO</t>
  </si>
  <si>
    <t>PROYECTO - “FORTALECIMIENTO Y MODERNIZACION DE LOS PROCESOS ADMINISTRATIVOS Y FINANCIEROS E INTEGRACION DE LOS SISTEMAS DE INFORMACION DE LA SECRETARIA DE HACIENDA”</t>
  </si>
  <si>
    <t>Software de planificación de recursos
empresariales (ERP) y contabilidad financiera</t>
  </si>
  <si>
    <t>4 MESES</t>
  </si>
  <si>
    <t>LICITACIÓN PUBLICA</t>
  </si>
  <si>
    <t>INVERSIÓN</t>
  </si>
  <si>
    <t>SI</t>
  </si>
  <si>
    <t>APROBADAS</t>
  </si>
  <si>
    <t xml:space="preserve">SAP  - IMPLEMENTACION Y CONFIGURACION  NICSP </t>
  </si>
  <si>
    <t>CONTRATAR LOS SERVICIOS PROFESIONALES PARA APOYAR A LA DIRECCIÓN DE CONTADURÍA DE LA SECRETARIA DE HACIENDA DEL DEPARTAMENTO DE CUNDINAMARCA, EN TEMAS RELACIONADOS CON LA CONSTRUCCIÓN, ASESORÍA, SEGUIMIENTO Y CONTROL DE LA INFORMACIÓN CONTABLE, EN ESPECIAL  LA ELABORACIÓN Y TRANSMISIÓN A LA CONTADURÍA GENERAL DE LA NACIÓN DEL MANEJO DE OPERACIONES RECIPROCAS, ASESORAMIENTO TRIBUTARIO  Y  DEMÁS QUE SE RELACIÓN CON EL PROCESO CONTABLE DE LA CONTADURÍA DE LA SECRETARIA DE HACIENDA.</t>
  </si>
  <si>
    <t>LUIS BOCANEGRA CONTADOR PUBLICO ESPECIALIZADO</t>
  </si>
  <si>
    <t>DIR CONTADURIA</t>
  </si>
  <si>
    <t>PRESTAR LOS SERVICIOS PROFESIONALES PARA APOYAR LA GESTIÓN DE LA DIRECCIÓN  FINANCIERA DE CONTADURÍA DE LA SECRETARÍA DE  HACIENDA DEPARTAMENTAL,   EN  EL   PROCESO DE CONSTRUCCIÓN, ASESORIA, SEGUIMIENTO Y CONTROL DE LA INFORMACIÓN CONTABLE Y SUS CORRESPONDIENTES REVELACIONES, EN ESPECIAL EL PROCESO DE  LIBERACIONES  DE PEDIDO PARA COMPRAS  Y  SERVICIOS  DEL NIVEL CENTRAL DEL  DEPARTAMENTO EN EL ARÉA CONTABLE.</t>
  </si>
  <si>
    <t>FABIAN PLAZAS PEÑA - CONTADOR PUBLICO  ESPECIALIZADO</t>
  </si>
  <si>
    <t>CONTRATAR LOS SERVICIOS PROFESIONALES  ESPECIALIZADOS PARA APOYAR A LA DIRECCIÓN DE CONTADURIA DE LA SECRETARIA DE HACIENDA DE LA GOBERNACIÓN DE CUNDINAMARCA,  EN LA CONSTRUCCION, ASESORIA, SEGUIMIENTO Y CONTROL DE LA INFORMACION CONTABLE, EN ESPECIAL EL ASESORAMIENTO TRIBUTARIO EN LA APLICACION DE LAS NORMAS TRIBUTARIAS VIGENTES O NUEVAS QUE SE APRUEBEN TANTO DE NIVEL NACIONAL, DEPARTAMENTAL Y MUNICIPAL.</t>
  </si>
  <si>
    <t>JULIAN RODRIGUEZ CONTADOR PUBLICO ESPECIALIZADO</t>
  </si>
  <si>
    <t>A.17.2</t>
  </si>
  <si>
    <t>3-1500</t>
  </si>
  <si>
    <t>CONTRATAR LOS SERVICIOS DE APOYO EL PROGRAMA DE SANEAMIENTO CONTABLE DE LA GOBERNACIÓN DE CUNDINAMARCA PARA EL AÑO 2018.</t>
  </si>
  <si>
    <t>8 MESES</t>
  </si>
  <si>
    <t>CONTRATAR LOS SERVICIOS DE APOYO A LA DIRECCIÓN FINANCIERA DE CONTADURÍA EN LA IMPLEMENTACIÓN DE NICSP</t>
  </si>
  <si>
    <t>CONTRATAR LOS SERVICIOS DE APOYO A LA DIRECCIÓN FINANCIERA DE CONTADURÍA EN EL AJUSTE A PROCESOS CON OCASIÓN DE LA IMPLEMENTACIÓN DE NICSP</t>
  </si>
  <si>
    <t>6 MESES</t>
  </si>
  <si>
    <t>CONTRATAR LOS SERVICIOS DE APOYO A LA DIRECCIÓN FINANCIERA DE CONTADURÍA EN LA IMPLEMENTACIÓN EN SAP DE LAS NICSP</t>
  </si>
  <si>
    <t>GR:4:4-08-01-613</t>
  </si>
  <si>
    <t>297127-04</t>
  </si>
  <si>
    <t>3-6000</t>
  </si>
  <si>
    <t>Bodegaje y almacenamiento especializado</t>
  </si>
  <si>
    <t>PRESTACIÓN DE SERVICIOS DE APOYO EN LAS ACTIVIDADES OPERATIVAS, LOGÍSTICAS Y ASISTENCIALES PARA EL DEPOSITO EN ALMACEN GENERAL, PARA EFECTUAR LA GUARDA, CONSERVACIÓN, CADENA DE CUSTODIA E INVENTARIO DE LOS BIENES APREHENDIDOS POR LA DIRECCIÓN DE RENTAS, TALES COMO LICORES, VINOS, APERITIVOS, CERVEZAS, CIGARRILLOS O SIMILARES, ASÍ COMO AQUELLOS ELEMENTOS UTILIZADOS PARA SU FABRICACIÓN ILEGAL Y/O ADULTERACIÓN</t>
  </si>
  <si>
    <t>12 MESES</t>
  </si>
  <si>
    <t>ALMACENAMIENTO</t>
  </si>
  <si>
    <t>D RENTAS</t>
  </si>
  <si>
    <t xml:space="preserve">GR:4:4-08-01-613 </t>
  </si>
  <si>
    <t>MEDIANTE EL PRESENTE CONTRATO LA INMOBILIARIA ENTREGA A TÍTULO DE ARRENDAMIENTO A LA SECRETARÍA EL USO Y GOCE DEL INMUEBLE UBICADO EN LA CARRERA 24 NO. 22 A - 84. BARRIO SAMPER MENDOZA EN LA CIUDAD DE BOGOTÁ D.C.</t>
  </si>
  <si>
    <t xml:space="preserve">ARRENDAMIENTO INMUEBLE </t>
  </si>
  <si>
    <t xml:space="preserve">GR:4:4-08-01-611                         </t>
  </si>
  <si>
    <t xml:space="preserve">297127-03                                                                                      </t>
  </si>
  <si>
    <t xml:space="preserve">3-1400            3-1500
</t>
  </si>
  <si>
    <t xml:space="preserve">CONTRATAR LOS SERVICIOS DE UNA PLANTA TEMPORAL PARA LA SECRETARIA DE HACIENDA DEL DEPARTAMENTO, DENTRO DEL MARCO DE LA IMPLEMENTACIÓN, MODERNIZACIÓN E INTEGRACIÓN DE LA GESTIÓN TRIBUTARIA, CON EL FIN DE APOYAR, DESARROLLAR Y FORTALECER  ACTIVIDADES QUE MEJOREN LA CAPACIDAD DE RESPUESTA A LAS DISTINTAS NECESIDADES DE LA DIRECCIÓN DE RENTAS Y GESTIÓN TRIBUTARIA Y DIRECCIÓN DE EJECUCIONES FISCALES, DE CONFORMIDAD CON EL ESTUDIO TÉCNICO DE PLANTA TEMPORAL REALIZADO PARA EL DEPARTAMENTO DE CUNDINAMARCA.  </t>
  </si>
  <si>
    <t>PLANTA DE PERSONAL TEMPORAL</t>
  </si>
  <si>
    <t>GR:4:4-08-01-612</t>
  </si>
  <si>
    <t>297127-01</t>
  </si>
  <si>
    <t>3-1400
3-1401</t>
  </si>
  <si>
    <t>PLAN DE CHOQUE VEHICULOS SERVICIO PUBLICO</t>
  </si>
  <si>
    <t>3 MESES</t>
  </si>
  <si>
    <t>CONCURSO DE MERITOS ABIERTO</t>
  </si>
  <si>
    <t>PLAN CHOQUE DEL IMPUESTO DE REGISTRO INMOBILIARIO</t>
  </si>
  <si>
    <t xml:space="preserve">Servicios recaudación de impuestos o tasas 
administrativas
</t>
  </si>
  <si>
    <t>10 MESES</t>
  </si>
  <si>
    <t>SUMINISTRO, ELABORACIÓN, CUSTODIA Y ENTREGA DE LOS INSTRUMENTOS DE SEÑALIZACIÓN, QUE REQUIERE LA ADMINISTRACIÓN TRIBUTARIA DEPARTAMENTAL, PARA LA IDENTIFICACIÓN DE PRODUCTOS QUE CUMPLAN CON EL PAGO DE IMPUESTO AL CONSUMO Y/O MONOPOLIO DE LICORES Y DEL ALCOHOL DENTRO DEL DEPARTAMENTO DE CUNDINAMARCA ASÍ COMO LA SOLUCIÓN TECNOLÓGICA MEDIANTE  LA TRAZABILIDAD A TRAVÉS  DEL  ACCESO A UNA PÁGINA WEB, IVR, CALL CENTER  Y  DEMAS MEDIOS DE SEGURIDAD, EL SERVICIO DE SEGUIMIENTO Y VERIFICACIÓN DEL SUJETO DESTINATARIO Y LOS PRODUCTOS A LOS CUALES SE LES IMPONE LOS INSTRUMENTOS DE SEÑALIZACIÓN QUE  PERMITA  LA FISCALIZACIÓN  Y EVASIÓN DE LOS PRODUCTOS GRAVADOS, PARA QUE TANTO EL CONSUMIDOR FINAL COMO EL DEPARTAMENTO PUEDAN REALIZAR LA VERIFICACIÓN DE LA AUTENTICIDAD DEL INSTRUMENTO DE SEÑALIZACIÓN.</t>
  </si>
  <si>
    <t>ESTAMPILLAS PARA VIGENCIA FUTURA</t>
  </si>
  <si>
    <t>Servicios de Gestión, Servicios Profesionales
de Empresa y Servicios Administrativos</t>
  </si>
  <si>
    <t>“PRESTACIÓN DE SERVICIOS DE APOYO E INSTRUMENTALIZACIÓN TÉCNICA, LOGISTICA Y OPERATIVA NECESARIA PARA LA DETERMINACIÓN OFICIAL, LA FISCALIZACIÓN, EL COBRO PERSUASIVO Y COACTIVO EN LAS OBLIGACIONES DEL IMPUESTO DE VEHÍCULOS A CONTRIBUYENTES OMISOS POR LAS VIGENCIAS 2013 A 2017, INCLUIDOS LA DEPURACIÓN DE LAS BASES DE DATOS Y LA IMPLEMENTACIÓN LOGÍSTICA DEFINIDA PARA LA REALIZACIÓN DE OPERATIVOS DE CAMPO.”</t>
  </si>
  <si>
    <t>SUBASTA INVERSA</t>
  </si>
  <si>
    <t>PLAN DE CHOQUE  VEHICULOS</t>
  </si>
  <si>
    <t xml:space="preserve">80161500
</t>
  </si>
  <si>
    <t xml:space="preserve">“CONTRATAR LOS SERVICIOS DE UNA CONSULTORÍA QUE ELABORE EL ESTUDIO TÉCNICO Y JURÍDICO PARA EL PROCESO LICITATORIO QUE TIENE COMO FIN ADJUDICAR LOS CONTRATOS DE PRODUCCIÓN DE LICORES DESTILADOS A TRAVÉS DE TERCEROS POR PARTE DE LA DIRECCIÓN DE RENTAS Y GESTIÓN TRIBUTARIA – SECRETARÍA DE HACIENDA DE CUNDINAMARCA.”  </t>
  </si>
  <si>
    <t>MONOPOLIO LICORES    DESTILACION</t>
  </si>
  <si>
    <t>APOYO PARA LA UBICACIÓN DE LOS NÚCLEOS DE ILEGALIDAD EN MATERIA DE IMPUESTO AL CONSUMO DE CIGARRILLOS, LICORES Y TABACO, IMPUESTO MONOPOLIO RENTÍSTICO SOBRE JUEGOS DE SUERTE Y AZAR, SOBRETASA A LA GASOLINA Y IMPUESTO DE DEGÜELLO DE GANADO MAYOR EN EL DEPARTAMENTO DE CUNDINAMARCA.</t>
  </si>
  <si>
    <t xml:space="preserve">UBICACIÓN DE LOS NUCLEOS DE ILEGALIDAD EN EL DEPARTAMENTO DE CUNDINAMARCA </t>
  </si>
  <si>
    <t>APOYO GESTION IMPUESTO DEGUELLO</t>
  </si>
  <si>
    <t>3-1401</t>
  </si>
  <si>
    <t>3-1501</t>
  </si>
  <si>
    <t>3 MESES  11 DIAS</t>
  </si>
  <si>
    <t>SECRETARIA DE HACIENDA, RESPONSABLE: JORGE LUIS TRUJILLO ALFARO</t>
  </si>
  <si>
    <t>COMUNICACIONES Y TRANSPORTE</t>
  </si>
  <si>
    <t>CONTRATAR LA PRESTACIÓN DE COLOCATION, HOSTING, COMUNICACIONES, ADMINISTRACIÓN Y SOPORTE BASIS Y MANTENIMIENTO</t>
  </si>
  <si>
    <t>COLOCATION - VIG FUTURAS</t>
  </si>
  <si>
    <t xml:space="preserve">3-1400  
3-1500
</t>
  </si>
  <si>
    <t xml:space="preserve">CONTRATAR LA PRESTACION DE SERVICIOS PARA APOYAR AL PROCESO DE GESTION DOCUMENTAL QUE EN LA ACTUALIDAD ADELANTA LA SECRETARIA DE HACIENDA DESDE LA DIRECCION DE EJECUCIONES FISCALES DEL DEPARTAMENTO DE CUNDINAMARCA </t>
  </si>
  <si>
    <t>JOSE AUGUSTO GONZALEZ MARTINEZ</t>
  </si>
  <si>
    <t>E FISCALES</t>
  </si>
  <si>
    <t>ALVARO ALEJANDRO BORBON ROZO</t>
  </si>
  <si>
    <t>CONTRATAR LA PRESTACIÓN DE SERVICIOS PROFESIONALES DE UN ADMINISTRADOR DE EMPRESAS ESPECIALIZADO PARA APOYAR A LA DIRECCIÓN DE EJECUCIONES FISCALES DE LA SECRETARIA DE HACIENDA DEL DEPARTAMENTO DE CUNDINAMARCA EN LAS ACTIVIDADES RELACIONADAS CON LA DEPURACIÓN DE EXPEDIENTES, INVENTARIO DE TÍTULOS JUDICIALES Y TODOS LOS TRAMITES QUE SE REQUIERAN DENTRO DEL PROCESO ADMINISTRATIVO DE COBRO COACTIVO QUE SE ADELANTAN EN LAS DIFERENTES ETAPAS EN LA DIRECCIÓN.</t>
  </si>
  <si>
    <t>AURA JENNY VERA GARZON</t>
  </si>
  <si>
    <t xml:space="preserve">MONICA ESPERANZA CORTES BRICEÑO </t>
  </si>
  <si>
    <t>CONTRATAR LOS SERVICIOS PROFESIONALES DE UN CONTADOR PUBLICO PARA APOYAR EL PROCESO DE COBRO COACTIVO EN LAS DIFERENTES ETAPAS QUE SE ADELANTEN EN LA DIRECCION DE EJCUCIONES FISCALES DE LA SECRETARIA DE HACIENDA EL DEPARTAMENTO DE CUNDINAMARCA</t>
  </si>
  <si>
    <t>LEIDY LLICED VELANDIA BUSTAMANTE</t>
  </si>
  <si>
    <t>JUAN DAVID BARRANTES FETECUA</t>
  </si>
  <si>
    <t>CONTRATAR LA PRESTACION DE UN PROFESIONAL EN DERECHO ESPECIALIZADO PARA APOYAR LA SUSTANCIACION Y DAR IMPULSO PROCESAL A LOS PROCESOS ADMINISTRATIVOS DE COBRO COACTIVO DE LAS DIFERENTES VIGENCIAS QUE SE ADELANTEN EN LA DIRECCION DE EJECUCIONES FISCALES DE LA SECRETARIA DE HACIENDA DEL DEPARTAMENTO</t>
  </si>
  <si>
    <t>WILMER JONAIRO ROMERO ROMERO</t>
  </si>
  <si>
    <t xml:space="preserve">3-1401            3-1500
</t>
  </si>
  <si>
    <t xml:space="preserve">APOYAR A LA DIRECCION DE EJECUCIONES FISCALES DE LA SECRETARIA DE HACIENDA EN PROYECTAR Y ELABORAR LOS DOCUMENTOS RELACIONADOS CON LAS ACTUACIONES DEL PROCESO ADMINISTRATIVO DE COBRO COACTIVO PARA LOS PROCESOS QUE ADELANTA ESA DIRECCION, CORRESPONDIENTE A UN MAXIMO DE 20,000 EXPEDIENTES </t>
  </si>
  <si>
    <t xml:space="preserve">SUSTANCIACION DIRECCION DE EJECUCIONES FISCALES </t>
  </si>
  <si>
    <t>PRESTACIÓN DE SERVICIOS EN GESTIÓN DOCUMENTAL, PARA LA ORGANIZACIÓN, DEPURACIÓN, DIGITALIZACIÓN DE TODOS LOS DOCUMENTOS Y OPTIMIZACIÓN Y AUTOMATIZACIÓN DE LOS PROCESOS Y PROCEDIMIENTOS QUE HACEN PARTE  DE LAS DIRECCIONES DE RENTAS Y EJECUCIONES FISCALES, DE LA SECRETARÍA DE HACIENDA DEL DEPARTAMENTO DE CUNDINAMARCA</t>
  </si>
  <si>
    <t>GESTION DOCUMENTAL - VIG FUTURA</t>
  </si>
  <si>
    <t>CONTRATAR LA PRESTACION DE SERVICIOS DE  PROFESIONALES  EN DERECHO ESPECIALIZADOS PARA APOYAR LA SUSTANCIACION Y DAR IMPULSO PROCESAL A LOS PROCESOS ADMINISTRATIVOS DE COBRO COACTIVO DE LAS DIFERENTES VIGENCIAS QUE SE ADELANTEN EN LA DIRECCION DE EJECUCIONES FISCALES DE LA SECRETARIA DE HACIENDA DEL DEPARTAMENTO</t>
  </si>
  <si>
    <t>OSCAR ALBERTO BARRAGAN LEON</t>
  </si>
  <si>
    <t>LA PRESTACIÓN DE SERVICIOS PROFESIONALES PARA EL ESTUDIO, ANÁLISIS Y CONCEPTUALIZACIÓN EN MATERIA PENAL, CONTROL, ATENCIÓN, SEGUIMIENTO Y REPRESENTACIÓN EN ACTUACIONES JUDICIALES PENALES EN LOS QUE LA SECRETARIA DE HACIENDA ACTÚA COMO DEMANDANTE O VÍCTIMA</t>
  </si>
  <si>
    <t xml:space="preserve">10 MESES </t>
  </si>
  <si>
    <t>ABOGADOS ASOCIADOS DAFELT S.A.S.</t>
  </si>
  <si>
    <t>OF JURÍDICA</t>
  </si>
  <si>
    <t>JORGE LUIS TIQUE HORTA</t>
  </si>
  <si>
    <t>CONTRATAR LA PRESTACIÓN DE SERVICIOS PROFESIONALES ESPECIALIZADOS PARA QUE DESDE LA OFICINA ASESORA JURIDICA SE COORDINE LIDERE Y ASESORE LA ETAPA PRECONTRACTUAL DE LOS PROCESOS QUE SE ADELANTEN EN LA SECRETARIA DE HACIENDA.</t>
  </si>
  <si>
    <t>OMAIRA CRUZ</t>
  </si>
  <si>
    <t>CONTRATAR LA PRESTACIÓN DE SERVICIOS PROFESIONALES DE UN ABOGADO CON EXPERIENCIA EN DERECHO ADMINISTRATIVO PARA  PRESTAR APOYO JURIDICO EN TEMAS DE DERECHO ADMINISTRATIVO Y/O PUBLICO  DE LA OFICINA ASESORA JURIDICA DE LA SECRETARÍA DE HACIENDA DE CUNDINAMARCA</t>
  </si>
  <si>
    <t xml:space="preserve">8 MESES </t>
  </si>
  <si>
    <t>JUAN CARLOS HURTADO</t>
  </si>
  <si>
    <t>CONTRATAR LA PRESTACIÓN DE SERVICIOS PROFESIONALES ESPECIALIZADOS PARA ASESORAR Y APOYAR AL DESPACHO DE LA SECRETARIA DE HACIENDA EN TEMAS DE DERECHO ADMINISTRATIVO, CONTRATACIÓN ESTATAL Y DE HACIENDA PÚBLICA.</t>
  </si>
  <si>
    <t>ESCUDERO GIRALDO  &amp; ASOCIADOS S.A.  (JORGE ALBERTO GARCIA CALUME)</t>
  </si>
  <si>
    <t xml:space="preserve">PROYECTO - “FORTALECIMIENTO Y MODERNIZACION DE LOS PROCESOS ADMINISTRATIVOS Y FINANCIEROS E INTEGRACION DE LOS SISTEMAS DE INFORMACION DE LA SECRETARIA DE </t>
  </si>
  <si>
    <t xml:space="preserve">DEPURACION DE CARTERA </t>
  </si>
  <si>
    <t>12MESES</t>
  </si>
  <si>
    <t>3-6000   3-1500</t>
  </si>
  <si>
    <t>3-1501    3-1401</t>
  </si>
  <si>
    <t>3-1501      3-1401</t>
  </si>
  <si>
    <t>3-1500    3-1501</t>
  </si>
  <si>
    <t xml:space="preserve"> 3-1500
  3-1501
</t>
  </si>
  <si>
    <t xml:space="preserve">3-1401
3-1501
</t>
  </si>
  <si>
    <t>CONTRATAR LA PRESTACION DE SERVICIOS DE TÉCNICOS PARA APOYAR OPERATIVAMENTE LA DIRECCIÓN DE EJECUCIONES FISCALES DE LA SECRETARIA DE HACIENDA DEL DEPARTAMENTO DE CUNDINAMARCA, EN EL CONTROL FÍSICO DEL MANEJO DE LA INFORMACIÓN DOCUMENTAL</t>
  </si>
  <si>
    <t>JOSE GILBERTO HERNANDEZ</t>
  </si>
  <si>
    <t>2 MESES</t>
  </si>
  <si>
    <t>DANIEL FELIPE TORRES TELLO</t>
  </si>
  <si>
    <t>LEONARDO   CLAVIJO</t>
  </si>
  <si>
    <t>PENDIENTE  DE  NOMBRE</t>
  </si>
  <si>
    <t>JHON ALBERTO MOLINA</t>
  </si>
  <si>
    <t xml:space="preserve">ANDREA DEL  PILAR  BUENO  NARANJO </t>
  </si>
  <si>
    <t>JAIRO ARMANDO TRIVIÑO</t>
  </si>
  <si>
    <t>JOSE  SILVA</t>
  </si>
  <si>
    <t xml:space="preserve">ARNULFO  FAJARDO </t>
  </si>
  <si>
    <t xml:space="preserve">JOAN  SEBASTIAN  MARTINEZ  MILLAN </t>
  </si>
  <si>
    <t>IVONN TATIANA PATIÑO</t>
  </si>
  <si>
    <t xml:space="preserve">ROSALBA  HERNANDEZ </t>
  </si>
  <si>
    <t>YEHEMY BARBOSA</t>
  </si>
  <si>
    <t>ROSA ZULEMA   GONZALEZ</t>
  </si>
  <si>
    <t>SANDRA LIZBETH</t>
  </si>
  <si>
    <t>STEFANIA SALINAS</t>
  </si>
  <si>
    <t>LUIS EDUARDO  PEÑA ZORRO</t>
  </si>
  <si>
    <t>OSWALDO  RIVEROS</t>
  </si>
  <si>
    <t>VIRGINIA CRISTANCHO</t>
  </si>
  <si>
    <t>ANDRES RAMIREZ</t>
  </si>
  <si>
    <t>JEFFERSON CELIS</t>
  </si>
  <si>
    <t>YAMILE TRIANA</t>
  </si>
  <si>
    <t>JULIO GARCIA</t>
  </si>
  <si>
    <t>Servicio de comercialización directa de materiales impresos</t>
  </si>
  <si>
    <t>Servicio de colocación</t>
  </si>
  <si>
    <t>SELECCIÓN ABREVIADA MINIMA CUANTIA</t>
  </si>
  <si>
    <t>DIGITURNO</t>
  </si>
  <si>
    <t>COMPRA DE DOS VEHICULOS TIPO CAMIONETA 4X4, DIESEL 2.4 M/*T, DOBLECABINA, PICK UP, Y UN VEHICULO TIPO CAMIONETA TX-L, DIESEL AT, 5 PUERTAS, PARA LA DIRECCION DE RENTAS Y GESTION TRIBUTARIA DE LA SECRETARÍA DE HACIENDA DE CUNDINAMARCA</t>
  </si>
  <si>
    <t>CONTRATACION DIRECTA</t>
  </si>
  <si>
    <t>COMPRA CAMIONETAS</t>
  </si>
  <si>
    <t>Servicios de transporte de vehículos</t>
  </si>
  <si>
    <t xml:space="preserve">CONTRATAR LOS SERVICIOS DE APOYO A LA GESTIÓN PARA LA PROYECCIÓN DE LOS DOCUMENTOS DE IMPULSO DE LA ACTUACIÓN ADMINISTRATIVA, QUE SEAN REQUERIDOS PARA EL DESARROLLO DEL TRÁMITE DE LOS PROCESOS DE COBRO COACTIVO A CARGO DE LA DIRECCIÓN DE EJECUCIONES FISCALES,COMO TAMBIEN APOYAR A LA DIRECCION FINANCIERA DE TESORERIA EN TEMAS JURIDICOS Y ADMINISTRATIVOS Y LA REVISION  DE LOS CONTRATOS A CARGO DE LA  DIRECCION FINANCIERA  DE LA SECRETARIA DE HACIENDA DEL DEPARTAMENTO DE CUNDINAMARCA. </t>
  </si>
  <si>
    <t>CONTRATAR LOS SERVICIOS PROFESIONALES PARA PRESTAR APOYO A LOS PROCESOS DEL LABORATORIO DE ANÁLISIS FISICOQUÍMICO DE LA DIRECCIÓN DE RENTAS Y GESTIÓN TRIBUTARIA DE LA SECRETARÍA DE HACIENDA.</t>
  </si>
  <si>
    <t xml:space="preserve">CONTRATAR LA PRESTACIÓN DE SERVICIOS DE UN PROFESIONAL PARA APOYAR LA LUCHA CONTRA LA ILEGALIDAD EN CUNDINAMARCA Y EL DISTRITO CAPITAL, EN CUMPLIMIENTO DEL PLAN DE ACCIÓN ESTABLECIDO POR LA COORDINACIÓN DE FISCALIZACIÓN OPERATIVA DE LA SUBDIRECCIÓN DE FISCALIZACIÓN. </t>
  </si>
  <si>
    <t xml:space="preserve">CONTRATAR LOS SERVICIOS DE UN PROFESIONAL PARA GESTIONAR LOS PROCESOS DEL LABORATORIO DE ANÁLISIS FISICOQUÍMICO DE LA DIRECCIÓN DE RENTAS Y GESTIÓN TRIBUTARIA DE LA SECRETARIA DE HACIENDA EN CUANTO A VERIFICACIÓN TÉCNICA DE GRADUACIONES ALCOHOLIMÉTRICAS, ALCOHOL NATURAL Y DESNATURALIZADO EN EL  LABORATORIO  FISICOQUIMICO DE LA SECRETARIA DE HACIENDA. </t>
  </si>
  <si>
    <t>CONTRATAR LA PRESTACIÓN DE SERVICIOS DE APOYO A LA GESTIÓN DE FISCALIZACIÓN OPERATIVA, EN DESARROLLO DEL PLAN DE ACCIÓN CONTRA LA ILEGALIDAD.</t>
  </si>
  <si>
    <t xml:space="preserve">CONTRATAR LA PRESTACIÓN DE SERVICIOS PROFESIONALES  PARA APOYAR A LA SECRETARÍA DE HACIENDA EN LA EJECUCIÓN ESTRATEGIAS DE COMUNICACIÓN EN MEDIOS, PARA LA SOCIALIZACIÓN DE LA GESTIÓN TRIBUTARIA, LA POLÍTICA FISCAL DEL DEPARTAMENTO DE CUNDINAMARCA Y EL FORTALECIMIENTO INSTITUCIONAL.      </t>
  </si>
  <si>
    <t>LA DIRECCION DE  RENTAS Y  GESTIÓN TRIBUTARIA TIENE LA NECESIDAD DE CONTRATAR LOS SERVICIOS DE UN  TÉCNICO PARA LA ATENCIÓN Y ORIENTACIÓN DEL CONTRIBUYENTE DE MANERA PRESENCIAL Y TELEFÓNICA CUANDO SE REQUIERA, REALIZANDO LA ASESORÍA, SOLUCIÓN DE INQUIETUDES, SUMINISTRO, GUÍA Y DIRECCIONAMIENTO DE INFORMACIÓN EN MATERIA TRIBUTARIA CON EL FIN DE MEJORAR LOS CANALES DE ATENCIÓN ENTRE LOS CONTRIBUYENTES Y LA ADMINISTRACIÓN DEPARTAMENTAL.</t>
  </si>
  <si>
    <t>CONTRATAR LA PRESTACIÓN SERVICIOS DE UN TÉCNICO  DE APOYO A LA GESTIÓN DE SOPORTE Y MANTENIMIENTO OPORTUNO ENTRE EL SISTEMA SAP- GEVIR, QUIPUX, TTI  Y ENTIDADES FINANCIERAS QUE GESTIONAN LOS RECAUDOS DE LOS IMPUESTOS DEL  DEPARTAMENTO  DE CUNDINAMARCA.</t>
  </si>
  <si>
    <t>CONTRATAR LA PRESTACIÓN DE SERVICIOS DE UN  PROFESIONALES PARA APOYAR EN MATERIA JURÍDICA A LA DIRECCIÓN DE RENTAS Y GESTIÓN   TRIBUTARIA EN LOS ASUNTOS QUE SE REQUIERAN EN MATERIA LEGAL Y TRIBUTARIA, ASÍ COMO LA SUSTANCIACIÓN Y PROYECCIÓN DE LOS DOCUMENTOS QUE SOBRE LA MATERIA SE REQUIERAN.</t>
  </si>
  <si>
    <t xml:space="preserve">CONTRATAR LOS SERVICIOS PROFESIONALES ESPECIALIZADOS DE UN ADMINISTRADOR DE EMPRESAS PARA APOYAR A LA DIRECCIÓN DE RENTAS Y GESTIÓN TRIBUTARIA, EN LOS PROCESOS DE FORTALECIMIENTO Y  MODERNIZACIÓN DE LA ADMINISTRACIÓN TRIBUTARIA; MEDIANTE LA ELABORACIÓN, SEGUIMIENTO Y ANÁLISIS DEL DESARROLLO DE LAS DIFERENTES ACTIVIDADES QUE SEAN NECESARIAS PARA LOGRAR LLEVAR A CABO DICHA ACTIVIDAD DE LA SECRETARIA DE HACIENDA DE LA GOBERNACIÓN DE CUNDINAMARCA </t>
  </si>
  <si>
    <t xml:space="preserve">CONTRATAR  LA PRESTACIÓN DE  SERVICIOS  DE  APOYO  A LA GESTIÓN A LA  DIRECCIÓN DE RENTA  Y  GESTIÓN TRIBUTARIA EN TEMAS   ADMINISTRATIVOS  RELACIONADOS  CON LA ADMINISTRACIÓN DE  AGENDA, FILTRO DE  LLAMADAS, MECANOGRAFÍA Y  ORGANIZACIÓN DE   DOCUMENTOS REQUERIDOS  POR EL  DIRECTOR. </t>
  </si>
  <si>
    <t>CONTRATAR  LOS  SERVICIOS  DE  UN PROFESIONAL ESPECIALIZADO  EN  DERECHO  TRIBUTARIO PARA APOYAR  A LA DIRECCIÓN DE  RENTAS Y  GESTIÓN TRIBUTARIA EN EL  ACOMPAÑAMIENTO  JURÍDICO, SEGUIMIENTO  Y  CONTROL  DE LAS  ACTUACIONES  PROFERIDAS POR  LAS  SUBDIRECCIONES</t>
  </si>
  <si>
    <t>CONTRATAR LOS SERVICIOS PROFESIONALES PARA PRESTAR APOYO A LOS PROCESOS DE FISCALIZACIÓN OPERATIVA DE LA DIRECCIÓN DE RENTAS Y GESTIÓN TRIBUTARIA DE LA SECRETARÍA DE HACIENDA.</t>
  </si>
  <si>
    <t xml:space="preserve">CONTRATAR LA PRESTACIÓN DE SERVICIOS PROFESIONALES PARA QUE SIRVA DE ENLACE CON LOS SISTEMAS DE INFORMACIÓN DEL DEPARTAMENTO Y LAS PLATAFORMAS, ORCA, PCI Y EL OBSERVATORIO ANTICONTRABANDO DE LA FEDERACIÓN NACIONAL DE DEPARTAMENTOS. </t>
  </si>
  <si>
    <t>CONTRATAR LA PRESTACIÓN DE SERVICIOS PROFESIONALES, PARA APOYAR LAS TAREAS CONTEMPLADAS EN EL PLAN DE ACCIÓN DE COMUNICACIONES, CAPACITACIONES Y PARTICIPACIÓN CIUDADANA EN LA LUCHA CONTRA LA ILEGALIDAD.</t>
  </si>
  <si>
    <t>CONTRATAR LOS SERVICIOS  DE UN PROFESIONAL PARA APOYAR A LA DIRECCIÓN DE RENTAS Y GESTIÓN TRIBUTARIA, EN LOS PROCESOS DE GESTIÓN  ADMINISTRATIVA, SEGUIMIENTO CONTRACTUAL Y FINANCIERO, ANÁLISIS Y ELABORACIÓN DE LOS DIFERENTES INFORMES REQUERIDOS PARA LLEVAR A CABO DICHAS ACTIVIDADES DE LA SECRETARIA DE HACIENDA  DE LA GOBERNACIÓN DE CUNDINAMARCA</t>
  </si>
  <si>
    <t>APOYAR A LA SUBDIRECCIÓN EN LA GESTIÓN DOCUMENTAL Y DE ARCHIVO NECESARIA PARA LA UBICACIÓN FÍSICA, LA ORGANIZACIÓN Y   CONFORMACIÓN FÍSICA Y VIRTUAL DE LOS EXPEDIENTES CON LOS ACTOS DE DETERMINACIÓN OFICIAL DEL IMPUESTO DE VEHÍCULOS PARA CONTRIBUYENTES  OMISOS O INEXACTOS, DE LAS VIGENCIAS REQUERIDAS.</t>
  </si>
  <si>
    <t>APOYAR A LA SUBDIRECCIÓN DE LIQUIDACIÓN OFICIAL  EN LA GESTIÓN DOCUMENTAL Y DE ARCHIVO NECESARIA PARA LA UBICACIÓN FÍSICA, LA ORGANIZACIÓN Y   CONFORMACIÓN FÍSICA Y VIRTUAL DE LOS EXPEDIENTES CON LOS ACTOS DE DETERMINACIÓN OFICIAL DEL IMPUESTO DE VEHÍCULOS PARA CONTRIBUYENTES  OMISOS O INEXACTOS, DE LAS VIGENCIAS REQUERIDAS.</t>
  </si>
  <si>
    <t>CONTRATAR LA PRESTACIÓN  DE  SERVICIOS PROFESIONALES  DE UN ADMINISTRADOR DE EMPRESAS,  EL CUAL APOYARA LA  SUBDIRECCION DE RECURSOS TRIBUTARIOS,  DANDO RESPUESTAS  CON  FUNDAMENTO  LEGAL  A  LOS  DERECHOS  DE  PETICIÓN,  TUTELAS, RECURSOS  Y  DEMÁS SOLICITUDES   QUE  SE   RECIBAN  DE   LOS CONTRIBUYENTES, USUARIOS   INTERNOS  Y  CIUDADANÍA   EN  GENERAL, DEL MISMO MODO DEBE  DESARROLLAR  TODAS AQUELLAS ACTIVIDADES  QUE SE REQUIERAN EN MATERIA TRIBUTARIA.</t>
  </si>
  <si>
    <t>CONTRATAR LA PRESTACIÓN  DE  SERVICIOS PROFESIONALES  DE UN ABOGADO EL CUAL APOYARA LA  SUBDIRECCION DE RECURSOS TRIBUTARIOS,   EMITIENDO   CONCEPTOS   Y   DANDO RESPUESTAS  CON  FUNDAMENTO  LEGAL  A  LOS  DERECHOS  DE  PETICIÓN,  TUTELAS, RECURSOS  Y  DEMÁS SOLICITUDES   QUE  SE   RECIBAN  DE   LOS CONTRIBUYENTES, USUARIOS   INTERNOS  Y  CIUDADANÍA   EN  GENERAL, DEL MISMO MODO DEBE  DESARROLLAR  TODAS AQUELLAS ACTIVIDADES  QUE SE REQUIERAN EN MATERIA LEGAL Y TRIBUTARIA.</t>
  </si>
  <si>
    <t>CONTRATAR LOS SERVICIOS DE APOYO A LA GESTIÓN PARA LA PROYECCIÓN DE LOS DOCUMENTOS DE IMPULSO DE LA ACTUACIÓN ADMINISTRATIVA, QUE SEAN REQUERIDOS PARA EL DESARROLLO DEL TRÁMITE DE LOS PROCESOS DE COBRO COACTIVO A CARGO DE LA DIRECCIÓN DE EJECUCIONES FISCALES DE LA SECRETARIA DE HACIENDA DEL DEPARTAMENTO DE CUNDINAMARCA.</t>
  </si>
  <si>
    <t>CONTRATAR LA PRESTACION DE SERVICIOS PROFESIONALES ESPECIALIZADOS PARA PRESTAR APOYO EN LA
SECRETARIA DE HACIENDA DE CUNDINAMARCA EN LO RELACIONADO CON ASUNTOS JURÍDICOS QUE SE REQUIERAN EN
TEMAS ADMINISTRATIVOS, PRESUPUESTALES Y TRIBUTARIOS, ASÍ COMO LA SUSTANCIACIÓN Y PROYECCIÓN DE LOS
DOCUMENTOS QUE SOBRE LA MATERIA SE REQUIERAN.</t>
  </si>
  <si>
    <t>3-1401
3-1500</t>
  </si>
  <si>
    <t>DIANA CAROLINA ARISTIZABAL</t>
  </si>
  <si>
    <t>CONTRATAR LA PRESTACIÓN DE SERVICIOS DE APOYO A LA GESTIÓN DE FISCALIZACIÓN OPERATIVA, EN DESARROLLO DEL PLAN DE ACCIÓN CONTRA LA ILEGALIDAD</t>
  </si>
  <si>
    <t>CONTRATAR LA PRESTACION DE SERVICIOS PROFESIONALES ESPECIALIZADOS EN DERECHO, PARA APOYAR LA SUSTANCIACION Y DAR IMPULSO PROCESAL A LOS PROCESOS ADMINISTRATIVOS DE COBRO COACTIVO DE LAS
DIFERENTES VIGENCIAS QUE SE ADELANTEN EN LA DIRECCIÓN DE EJECUCIONES FISCALES DE LA SECRETARIA DE
HACIENDA DEL DEPARTAMENTO</t>
  </si>
  <si>
    <t>RUBEN DARIO PINZON</t>
  </si>
  <si>
    <t>CONTRATAR LA PRESTACIÓN DE SERVICIOS PROFESIONALES ESPECIALIZADOS PARA PRESTAR APOYO Y ACOMPAÑAMIENTO
AL DESPACHO DE LA SECRETARIA DE HACIENDA EN TODOS LOS PROCESOS DE SU COMPETENCIA.</t>
  </si>
  <si>
    <t xml:space="preserve">MAIRETH RIVEROS </t>
  </si>
  <si>
    <t>11 MESES 7  DIAS</t>
  </si>
  <si>
    <t>CONTRATAR LA PRESTACION DE SERVICIOS  PROFESIONALES ESPECIALIZADOS PARA APOYAR A LA DIRECCION FINANCIERA DE TESORERIA  DE LA SECRETARIA DE HACIENDA DEL DEPARTAMENTO DE CUNDINAMARCA, EN LO RELACIONADO CON LA ELABORACION Y MODIFICACION DEL PAC DE LA SECRETARIA DE HACIENDA, SEGUIMIENTO A LOS GIROS FONPET, APOYAR ANTE LOS ORGANISMOS Y ENTIDADES COMPETENTES EL REINTEGRO DE LOS RECURSOS O EXCEDENTES Y OTRAS ACTIVIDADES QUE DISPONGA EL DIRECTOR FINANCIERO DE TESORERIA</t>
  </si>
  <si>
    <t>ANDRES FELIPE CASTILLO</t>
  </si>
  <si>
    <t>CONTRATARA LA PRESTACION DE SERVICIOS DE APOYO A LA GESTION DE LA SUBDIRECCION DE ATENCION AL CONTRIBUYENTE DE LA DIRECCION DE RENTAS Y GESTION TRIBUTARIA PARA LA ASIGNACION DE TURNOS DE CONSULTA, ASESORIA Y SOLUCION DE INQUIETUDES  EN EL CENTRO UNICO DE ATENCION AL CONTRIBUYENTE  Y LA GENERACIONES DE LIQUIDACIONES DE SUGUERIDAS DE IMPUESTOS SOBRE VEHICULOS, ASI COMO EL APOYO AL PROCEDIMIENTO DE GESTION DOCUMENTAL QUE SE REQUIERA EN ESTA DEPENDENCIA</t>
  </si>
  <si>
    <t>CONTRATAR LA PRESTACIÓN DE SERVICIOS PROFESIONALES PARA APOYAR LA GESTIÓN TRIBUTARIA Y  LA  IMPLEMENTACIÓN  DEL  PLAN OPERATIVO  DEL PROGRAMA DE FORTALECIMIENTO  INSTITUCIONAL, CAPACITACIÓN Y  SOCIALIZACIÓN  DE LA LUCHA CONTRA LA ILEGALIDAD  EN RELACIÓN CON LA SOBRETASA A LA GASOLINA E IMPUESTO AL  DEGÜELLO  DE GANADO  MAYOR EN EL DEPARTAMENTO  DE CUNDINAMARCA.</t>
  </si>
  <si>
    <t>7 MESES</t>
  </si>
  <si>
    <t>FERNANDO MARTINEZ</t>
  </si>
  <si>
    <t xml:space="preserve">CONTRATAR LA PRESTACIÓN DE SERVICIOS PROFESIONALES DE APOYO A LA DIRECCIÓN DE RENTAS Y GESTIÓN TRIBUTARIA EN ELABORACIÓN Y ANÁLISIS DEL COMPORTAMIENTO DEL RECAUDO DE LOS TRIBUTOS LIQUIDACIÓN DE LOS IMPUESTOS DEPARTAMENTALES, PROYECCIÓN DE RESPUESTAS A LAS PETICIONES, CORRECCIONES, CIERRES DE PROCESOS DE FISCALIZACIÓN, SANCIONES INDEPENDIENTES Y DEMÁS TRAMITES SOLICITADOS ANTE LA ADMINISTRACIÓN DEPARTAMENTAL.     </t>
  </si>
  <si>
    <t xml:space="preserve">CONTRATAR LA PRESTACIÓN DE SERVICIOS ESPECIALIZADOS DE UN PROFESIONAL EN SISTEMAS DE INFORMACIÓN Y DOCUMENTACIÓN PARA APOYAR LA SUPERVISIÓN, REALIZAR SEGUIMIENTO Y CONTROL AL CONTRATO N. SH-105-2016  EN SU  SEGUNDA FASES DE EJECUCIÓN Y CUYO OBJETO CONTRACTUAL ES PRESTACIÓN DE SERVICIOS EN GESTIÓN DOCUMENTAL, PARA LA ORGANIZACIÓN, DEPURACIÓN, DIGITALIZACIÓN DE TODOS LOS DOCUMENTOS Y OPTIMIZACIÓN Y AUTOMATIZACIÓN DE LOS PROCESOS Y PROCEDIMIENTOS QUE HACEN PARTE  DE LAS DIRECCIONES DE RENTAS Y EJECUCIONES FISCALES, DE LA SECRETARÍA DE HACIENDA DEL DEPARTAMENTO DE CUNDINAMARCA, SUSCRITO ENTRE LA SECRETARÍA DE HACIENDA Y PROYECT AND BUSINESS MANAGEMENT PBM SAS.     </t>
  </si>
  <si>
    <t xml:space="preserve">CONTRATAR LA PRESTACIÓN DE SERVICIO DE APOYO A LA GESTIÓN DE LA SUBDIRECCIÓN DE FISCALIZACIÓN DE LA DIRECCIÓN DE RENTAS Y GESTIÓN TRIBUTARIA EN LA IDENTIFICACIÓN Y CONTROL DE LA ILEGALIDAD RELACIONADO CON LOS ALCOHOLES POTABLES, APOYAR LA LIQUIDACIÓN Y ORGANIZACIÓN DOCUMENTAL DE RENTAS DEL DEPARTAMENTO DE CUNDINAMARCA. </t>
  </si>
  <si>
    <t>APOYAR   OPERATIVAMENTE A LA DIRECCIÓN DE EJECUCIONES FISCALES DE LA SECRETARIA DE HACIENDA DEL DEPARTAMENTO DE CUNDINAMARCA, EN EL CONTROL FÍSICO DEL MANEJO DE LA INFORMACIÓN DOCUMENTAL.</t>
  </si>
  <si>
    <t>YILDER NICOLAS PERDOMO</t>
  </si>
  <si>
    <t>CONTRATAR LA PRESTACIÓN DE SERVICIOS PROFESIONALES DE UN ABOGADO EL CUAL APOYARA LA SUBDIRECCION DE RECURSOS TRIBUTARIOS, EMITIENDO CONCEPTOS Y DANDO RESPUESTAS CON FUNDAMENTO LEGAL A LOS DERECHOS DE PETICIÓN, TUTELAS, RECURSOS Y DEMÁS SOLICITUDES QUE SE RECIBAN DE LOS CONTRIBUYENTES, USUARIOS INTERNOS Y CIUDADANÍA EN GENERAL, DEL MISMO MODO DEBE DESARROLLAR TODAS AQUELLAS ACTIVIDADES QUE SE REQUIERAN EN MATERIA LEGAL Y TRIBUTARIA.</t>
  </si>
  <si>
    <t>CONTRATAR LA PRESTACIÓN DE SERVICIOS TECNICOS DE APOYO A LA GESTION EN LA CLASIFICACION Y MANEJO DEL ARCHIVO DE LA DIRECCION DE RENTAS Y GESTION TRIBUTARIA, CON RELACION A LOS PLIEGOS DE CARGOS, ACTAS DE CIRERRES, ACTAS DE LEVANTAMIENTOS DE SELLOS Y DEMAS DOCUMENTOS, COMO CONSECUENCIA DE LOS OPERATIVOS CONTRA LA ILEGALIDAD.</t>
  </si>
  <si>
    <t>WILLIAM ALEXIS</t>
  </si>
  <si>
    <t>CONTRATAR LA PRESTACIÓN DE SERVICIOS PROFESIONALES ESPECIALIZADOS EN ACTIVIDADES RELACIONADAS CON: SANEAMIENTO CONTABLE, CONTROL INTERNO CONTABLE, ACTIVIDADES DE CIERRE DE PERIODO CONTABLE, ELABORACION DE NOTAS Y ESTADO FINNACIEROS CORRESPONDIENTES</t>
  </si>
  <si>
    <t>YESENIA HERNANDEZ</t>
  </si>
  <si>
    <t>CONTRATAR LA PRESTACION DE SERVICIOS PROFESIONALES ESPECIALIZADOS PARA LA OFICINA DE ANALISIS FINANCIERO DE LA SECRETARIA DE HACIENDA, PARA BRINDAR APOYO Y ASISTENCIA TECNICA EN EL ANALISIS CUALITATIVO DE LA INFORMACION FINANCIERA QUE ALLÌ SE GENERA.</t>
  </si>
  <si>
    <t>OMAR JARAMILLO</t>
  </si>
  <si>
    <t>JUAN PABLO PAEZ</t>
  </si>
  <si>
    <t>JEFFERSON MONTAÑA</t>
  </si>
  <si>
    <t xml:space="preserve">CONTRATAR LA PRESTACIÓN DE SERVICIOS PROFESIONALES PARA APOYAR EN LA DIRECCIÓN DE RENTAS Y GESTIÓN TRIBUTARIA EN LOS PROCESOS DE DEVOLUCIÓN, LIQUIDACIONES OFICIALES, SANCIONES, PETICIONES, CORRECCIONES Y LIQUIDACIÓN DE LOS TRIBUTOS A CARGO DE LA ADMINISTRACIÓN DEPARTAMENTAL.    </t>
  </si>
  <si>
    <t>MARY LUZ IZQUIERDO BUSTOS</t>
  </si>
  <si>
    <t>PRESTAR LOS SERVICIOS DE APOYO EN LA COORDINACION, SEGUIMIENTO Y CONTROL AL CONTRATO SH-105-2016 Y A LOS PROCESOS ARCHIVISTICOS QUE SE REALICEN EN LA SECRETARIA DE HACIENDA Y SUS DEPENDENCIAS, DE CONFORMIDAD CON LA NORMATIVIDAD VIGENTE EN MATERIA DE ARCHIVO Y GESTION DOCUMENTAL.</t>
  </si>
  <si>
    <t>JULIO CESAR - BIBLIOTECÒLOGO</t>
  </si>
  <si>
    <t xml:space="preserve">CONTRATAR LA PRESTACIÓN DE SERVICIOS DE UN PROFESIONAL PARA APOYAR EN LA DIRECCIÓN DE RENTAS Y GESTIÓN TRIBUTARIA EN LA LIQUIDACIÓN DE LOS IMPUESTOS DEPARTAMENTALES, PROYECCIÓN DE RESPUESTAS A LAS PETICIONES, CORRECCIONES, CIERRES DE PROCESO, SANCIONES INDEPENDIENTES Y DEMÁS QUE SOLICITEN LOS CONTRIBUYENTES       </t>
  </si>
  <si>
    <t>FREDY CARO</t>
  </si>
  <si>
    <t>JORGE LUIS DIAZ DAZA</t>
  </si>
  <si>
    <t xml:space="preserve">CONTRATAR LOS SERVICIOS DE UN TÉCNICO PARA LA ATENCIÓN Y ORIENTACIÓN DEL CONTRIBUYENTE DE MANERA PRESENCIAL Y TELEFÓNICA CUANDO SE REQUIERA, REALIZANDO LA ASESORÍA, SOLUCIÓN DE INQUIETUDES, SUMINISTRO GUÍA, Y DIRECCIONAMIENTO DE INFORMACIÓN EN MATERIA TRIBUTARIA CON EL FIN DE MEJORAR LOS CANALES DE ATENCIÓN ENTRE LOS CONTRIBUYENTES Y LA ADMINISTRACIÓN DEPARTAMENTAL.  </t>
  </si>
  <si>
    <t xml:space="preserve">CONTRATAR LA PRESTACIÓN DE SERVICIOS DE APOYO A LA SECRETARIA DE HACIENDA, PARA LOS PROCESOS DE GESTIÓN DOCUMENTAL.    </t>
  </si>
  <si>
    <t>CONTRATAR LOS SERVICIOS DE UN TÉCNICO PARA LA ATENCIÓN Y ORIENTACIÓN DEL CONTRIBUYENTE DE MANERA PRESENCIAL Y TELEFÓNICA CUANDO SE REQUIERA, REALIZANDO LA ASESORÍA, SOLUCIÓN DE INQUIETUDES, SUMINISTRO, GUÍA Y DIRECCIONAMIENTO DE INFORMACIÓN EN MATERIA TRIBUTARIA CON EL FIN DE MEJORAR LOS CANALES DE ATENCIÓN ENTRE LOS CONTRIBUYENTES Y LA ADMINISTRACIÓN DEPARTAMENTAL.</t>
  </si>
  <si>
    <t>CONTRATAR LA PRESTACION DE SERVICIOS ESPECIALIZADOS DE UN INGENIERO DE SISTEMAS CON EL FIN DE APOYAR EN EL SEGUIMIENTO Y CONTROL DE CONTRATOS , PROYECTOS,PROGRAMAS Y PLANES EN CABEZA DE LA SECRETARIA DE HACIENDA QUE CONTENGAN COMPONENTE TECNOLOGICO</t>
  </si>
  <si>
    <t xml:space="preserve">CONTRATAR LA PRESTACIÓN DE SERVICIOS PROFESIONALES PARA APOYAR EN LA DIRECCIÓN DE RENTAS Y GESTIÓN TRIBUTARIA EN LA LIQUIDACIÓN DE LOS IMPUESTOS DEPARTAMENTALES, PROYECCIÓN DE RESPUESTAS A LAS PETICIONES, CORRECCIONES, CIERRES DE PROCESO, SANCIONES INDEPENDIENTES Y DEMÁS QUE SOLICITEN LOS CONTRIBUYENTES      </t>
  </si>
  <si>
    <t>CONTRATAR LOS SERVICIOS PROFESIONALES PARA LA PROYECCION DE LOS DOCUMENTOS DE IMPULSO DE LA ACTUACION ADMINISTRATIVA, QUE SEAN REQUERIDOS PARA EL DESARROLLO DEL TRAMITE DE LOS PROCESOS DE COBRO COACTIVO A CARGO DE LA DIRECCION DE EJECUCIONES FISCALES DE LA SECRETARIA DE HACIENDA DEL DEPARTAMENTO DE CUNDINAMARCA.</t>
  </si>
  <si>
    <t>PRESTACIÓN DE SERVICIOS PROFESIONALES ESPECIALIZADOS COMO WEB MASTER Y ADMINISTRADOR DE CONTENIDOS DEL MICROSITIO DE LA SECRETARIA DE HACIENDA, ADMINISTRACIÓN DE LA PLATAFORMA SUIT 3.0 DE TRAMITES, IMPLEMENTACIÓN Y APOYO DE PROCESOS DE GOBIERNO EN LINEA , APOYO EN LOS REQUERIMIENTOS DEL MODULO PORTAL-EP DE SAP,ADMINISTRACION PAGINA WEB DEL IMPUESTO SOBRE VEHICULOS - QUIPUX, ACOMPAÑAMIENTO EN LA APLICACIÓN DE LA LEY DE TRANSPARENCIA Y APOYO EN LA LIQUIDACIÓN DEL IMPUESTO SOBRE VEHICULOS.</t>
  </si>
  <si>
    <t>CONTRATAR LA PRESTACION DE SERVICIOS PROFESIONALES ESPECIALIZADOS, PARA EL APOYO TECNICO, ADMINISTRATIVO, FINANCIERO, EN LO QUE SE REFIERE AL SEGUIMIENTO Y ANALASIS DE LA EJECUCION PRESUPUESTAL EN LOS RUBROS DE INVERSION Y FUNCIONAMIENTO, A CARGO DEL DESPACHO DE LA SECRETARIA DE HACIENDA.</t>
  </si>
  <si>
    <t>PRESTAR SERVICIOS PROFESIONALES ESPECIALIZADOS A LA SECRETARÍA DE HACIENDA EN LA FORMULACIÓN, EJECUCIÓN Y SEGUIMIENTO AL PROYECTO DE INVERSIÓN; APOYAR EL DESARROLLO DE LOS PLANES, PROGRAMAS Y PROCEDIMIENTOS RELACIONADOS CON LIQUIDACIÓN, GESTIÓN DEL RECAUDO, TRIBUTOS Y RENTAS A FAVOR DEL DEPARTAMENTO; Y APOYAR EN LOS PROYECTOS DE INVERSIÓN EN LA ETAPA PRECONTRACTUAL.</t>
  </si>
  <si>
    <t>SH-CPS-035-2018</t>
  </si>
  <si>
    <t>SH-CPS-034-2018</t>
  </si>
  <si>
    <t>SH-CPS-039-2018</t>
  </si>
  <si>
    <t>SH-CPS-019-2018</t>
  </si>
  <si>
    <t>SH-CPS-021-2018</t>
  </si>
  <si>
    <t>SH-CPS-022-2018</t>
  </si>
  <si>
    <t>SH-CPS-053-2018</t>
  </si>
  <si>
    <t>SH-CPS-030-2018</t>
  </si>
  <si>
    <t>SH-CPS-048-2018</t>
  </si>
  <si>
    <t>SH-CPS-013-2018</t>
  </si>
  <si>
    <t>SH-CPS-047-2018</t>
  </si>
  <si>
    <t>SH-CPS-055-2018</t>
  </si>
  <si>
    <t>SH-CPS-026-2018</t>
  </si>
  <si>
    <t>SH-CPS-033-2018</t>
  </si>
  <si>
    <t>SH-CPS-027-2018</t>
  </si>
  <si>
    <t>SH-CPS-036-2018</t>
  </si>
  <si>
    <t>SH-CPS-050-2018</t>
  </si>
  <si>
    <t>SH-CPS-040-2017</t>
  </si>
  <si>
    <t>SH-CPS-054-2018</t>
  </si>
  <si>
    <t>SH-CPS-056-2018</t>
  </si>
  <si>
    <t>SH-CPS-044-2018</t>
  </si>
  <si>
    <t>11 MESES 24  DIAS</t>
  </si>
  <si>
    <t>11 MESES 13  DIAS</t>
  </si>
  <si>
    <t>11 MESES 20  DIAS</t>
  </si>
  <si>
    <t>CONTRATAR LOS SERVICIOS PROFESIONALES DE UN CONTADOR PÚBLICO PARA APOYAR  A LA    DIRECCIÓN DE TESORERÍA DE LA SECRETARIA DE HACIENDA EN LA CONCILIACIÓN DE CUENTAS BANCARIAS (DE ACUERDO AL ANEXO CONTENIDO EN LOS ESTUDIOS PREVIOS), Y OTRAS CUENTAS ASIGNADAS POR EL SUPERVISOR DEL CONTRATO, ADEMÁS REVISIÓN DE LAS CUENTAS ÓRDENES DE PAGO, Y ACOMPAÑAMIENTO A LOS COMITÉS DE SOSTENIBILIDAD CONTABLE EN LA FORMULACIÓN DE FICHAS TÉCNICAS DE LA SECRETARIA DE HACIENDA DE LA GOBERNACIÓN DE CUNDINAMARCA</t>
  </si>
  <si>
    <t xml:space="preserve">7 MESES </t>
  </si>
  <si>
    <t>CONTRATAR LA PRESTACIÓN DE SERVICIOS PROFESIONALES PARA APOYAR A LA DIRECCIÓN FINANCIERA DE TESORERÍA DE LA SECRETARÍA DE HACIENDA DEL DEPARTAMENTO DE CUNDINAMARCA, EN CONCILIACIONES BANCARIAS, LEGALIZACION DE INETERESES, REVISIÓN DE CUENTAS, SEGUIMIENTO Y APOYO ANTE LOS ORGANISMOS Y ENTIDADES COMPETETNTES EN LO RELACIONADO A LOS REINTEGROS DE LOS RECURSOS O EXCEDENTES, SEGUIMIENTO A CONVENIOS Y DEMÁS TAREAS QUE DISPONGA EL DIRECTOR FINANCIERO DE TESORERÍA.</t>
  </si>
  <si>
    <t xml:space="preserve">11 MESES Y 24 DIAS </t>
  </si>
  <si>
    <t>4200004898
4500030102</t>
  </si>
  <si>
    <t>SH-CPS-059-2018</t>
  </si>
  <si>
    <t>SH-CPS-058-2018</t>
  </si>
  <si>
    <t>SH-CPS-061-2018</t>
  </si>
  <si>
    <t>Panel de control de fibra optica</t>
  </si>
  <si>
    <t>ADQUISICIÓN ELEMENTOS Y CONFIGURACION PARA PONER EN FUNCIONAMIENTO LA TRONCAL DE FIBRA A 10G EN LA SEDE ADMINISTRATIVA GOBERNACIÓN DE CUNDINAMARCA.</t>
  </si>
  <si>
    <t>1 MES</t>
  </si>
  <si>
    <t>POR DEFINIR</t>
  </si>
  <si>
    <t>4500030134
4500030135</t>
  </si>
  <si>
    <t xml:space="preserve">PRESTACIÓN DEL SERVICIO DE APOYO A LA ADMINISTRACIÓN EN LA INSTRUMENTALIZACIÓN DE LAS ACTIVIDADES DE LIQUIDACIÓN, FISCALIZACIÓN Y COBRO PARA LAS OBLIGACIONES DEL IMPUESTO SOBRE VEHÍCULOS DE LOS CONTRIBUYENTES INEXACTOS EN LAS VIGENCIAS 2018 - 2019 Y OMISOS 2019 </t>
  </si>
  <si>
    <t>3 MES</t>
  </si>
  <si>
    <t>ADQUISICIÒN, INSTALACIÒN, PUESTA EN FUNCIONAMIENTO Y MANTENIMIENTO DE LOS EQUIPOS Y SOFWARE REQUERIDOS PARA IMPLEMENTAR UN SISTEMA DE GESTIÒN DE FILAS Y ASIGNACION DE TURNOS PARA EL SERVICIO A USUARIOS EN EL CENTRO DE ATENCIÒN AL CONTRIBUYENTE DE LA DIRECCIÒN DE RENTAS Y GESTION TRIBUTARIA.</t>
  </si>
  <si>
    <t>Sistema de control de filas
Sistema de numeración de filas</t>
  </si>
  <si>
    <t>46151507
48111406</t>
  </si>
  <si>
    <t>CONTRATAR EL DISEÑO, ELABORACION Y PUESTA EN MARCHA DE LA CONFIGURACION EN EL SISTEMA ERP-SAP  PARA LA APLICACIÓN DE LAS NORMAS INTERNACIONALES DE CONTABILIDAD EN EL SECTOR PUBLICO (NICSP) Y MEJORAS AL MODELO DE NEGOCIOS DE ACUERDO A ANALISIS INTERNO DE SAP.</t>
  </si>
  <si>
    <t>1-0100
3-6000</t>
  </si>
  <si>
    <t>7000092341
7000092140
7000095366</t>
  </si>
  <si>
    <t>CONTRATAR LA PRESTACIÒN DE SERVICIOS DE APOYO A LA GESTION DE LA SUBDIRECCIÒN DE FISCALIZACIÒN DE LA DIRECCIÒN DE RENTAS Y GESTION TRIBUTARIA EN LA IDENTIFICACIÒN Y CONTROL DE LA ILEGALIDAD RELACIONADOS CON EL IMPUESTO AL DEGUELLO DE GANADO MAYOR EN EL DEPARTAMENTO DE CUNDINAMARCA.</t>
  </si>
  <si>
    <t>CONSULTORIA Y ASESORIA PARA APOYAR A LA SECRETARIA DE HACIENDA EN LA REALIZACIÒN DE LOS ESTUDIOS Y PROPUESTAS DEL PROYECTO DE ACTUALIZACIÒN, MODERNIZACION Y REFORMA DEL ESTATUTO DE RENTAS DEL DEPARTAMENTO DE CUNDINAMARCA, ASÌ COMO EL ACOMPAÑAMIENTO EN LA IMPLEMENTACIÒN DE LAS MODIFICACIONES A PARTIR DE LA REFORMA, ASÌ COMO, LA REVISION Y ACTUALIZACIÒN DE LA REGLAMENTACIÒN RELACIONADA CON LA DEPURACIÒN DE CARTERA Y EL SANEAMIENTO CONTABLE DE LAS RENTAS.</t>
  </si>
  <si>
    <t>Tratamiento de desechos líquidos</t>
  </si>
  <si>
    <t>PRESTACIÒN DE SERVICIOS PARA LA DESTRUCCIÒN Y DESMATERIALIZACIÒN CONTINUA DE MERCANCIAS APREHENDIDAS COMO CIGARRILLOS, WHISKY, LICORES VARIOS, VINOS, APERITIVOS, CREMAS O SIMILARES, EN DIFERENTES MARCAS, TIPO DE ENVASES COMO CARTON, PLASTICO, VIDRIO, ALUMINIO, TETRA PACK, ASÌ COMO LA DESTRUCCIÒN Y DESMATERIALIZACION DE LOS ELEMENTOS UTILIZADOS PARA SU FABRICACIÒN Y/O ADULTERACIÒN, Y DEMÀS ELEMENTOS DECOMISADOS POR LA DIRECCIÒN DE RENTAS Y GESTIÒN TRIBUTARIA DEL DEPARTAMENTO.</t>
  </si>
  <si>
    <t>CONTRATAR LOS SERVICIOS DE UN OPERADOR LOGISTICO, PARA EL APOYO A LA DIRECCIÒN DE RENTAS Y GESTIÒN TRIBUTARIA DE CUNDINAMARCA EN LA REALIZACIÒN DE LA TAREA DE PREVENCIÒN, CONTROL DE LA ILEGALIDAD Y FOMENTO DE LA CULTURA TRIBUTARIA, MEDIANTE LAS ACTIVIDADES LOGISTICAS Y OPERATIVOS DE CAMPO QUE SE REQUIERAN PARA ADELANTAR ESTA ACTIVIDAD DENTRO DEL TERRITORIO DEL DEPARTAMENTO DE CUNDINAMARCA.</t>
  </si>
  <si>
    <t>Logística</t>
  </si>
  <si>
    <t>3-1500
3-1400</t>
  </si>
  <si>
    <t>Servicios de terminado interior, dotación y
remodelación</t>
  </si>
  <si>
    <t>CONTRATO INTERADMINISTRATIVO DE GERENCIA INTEGRAL DE PROYECTO PARA REMODELACIÒN Y ADECUACIÒN DE LAS OFICINAS PARA LA DIRECCIÒN DE EJECUCIONES FISCALES Y DE RENTAS Y GESTION TRIBUTARIA DEL PRIMER PISO DE LA SEDE ADMINISTRATIVA DE LA GOBERNACIÒN DE CUNDINAMARCA.</t>
  </si>
  <si>
    <t>5 MESES</t>
  </si>
  <si>
    <t>SH-CPS-060-2018</t>
  </si>
  <si>
    <t>PRESTACIÓN DE SERVICIOS DE APOYO A LA GESTIÓN PARA LA IMPLEMENTACIÓN DE UN MODELO ELECTRÓNICO DE RECAUDO Y CONTROL DE ESTAMPILLAS DEPARTAMENTALES SEGÚN LO ESTABLECIDO EN LA ORDENANZA 216 DE 2014.</t>
  </si>
  <si>
    <t>3-6000
3-1500
3-1400</t>
  </si>
  <si>
    <t>APOYAR A LA DIRECCION DE EJECUCIONES FISCALES DE LA SECRETARIA DE HACIENDA DE LA GOBERNACION DE CUNDINAMARCA, CON EL FIN DE EFECTUAR EL SANEAMIENTO Y LA DEPURACION CONTABLE DE LA CARTERA.</t>
  </si>
  <si>
    <t>SH-CPS-031-2018</t>
  </si>
  <si>
    <t>SH-CPS-007-2018</t>
  </si>
  <si>
    <t>SH-CPS-006-2018</t>
  </si>
  <si>
    <t>SH-CPS-003-2018</t>
  </si>
  <si>
    <t>SH-CPS-043-2018</t>
  </si>
  <si>
    <t>SH-CPS-018-2018</t>
  </si>
  <si>
    <t>SH-CPS-009-2018</t>
  </si>
  <si>
    <t>SH-CPS-014-2018</t>
  </si>
  <si>
    <t>SH-CPS-015-2018</t>
  </si>
  <si>
    <t>SH-CPS-011-2018</t>
  </si>
  <si>
    <t>SH-CPS-037-2018</t>
  </si>
  <si>
    <t>SH-CPS-010-2018</t>
  </si>
  <si>
    <t>SH-CPS-002-2018</t>
  </si>
  <si>
    <t>SH-CPS-001-2018</t>
  </si>
  <si>
    <t>SH-CPS-004-2018</t>
  </si>
  <si>
    <t>SH-SAMC-63-2018
SH-SAMC-64-2018</t>
  </si>
  <si>
    <t xml:space="preserve">SH-CPS-032-2018 </t>
  </si>
  <si>
    <t>SH-CPS-012-2018</t>
  </si>
  <si>
    <t>SH-CPS-057-2018</t>
  </si>
  <si>
    <t>SH-CPS-020-2018</t>
  </si>
  <si>
    <t>SH-CPS-025-2018</t>
  </si>
  <si>
    <t>SH-CPS-046-2018</t>
  </si>
  <si>
    <t>SH-CPS-049-2018</t>
  </si>
  <si>
    <t>SH-CPS-005-2018</t>
  </si>
  <si>
    <t>SH-CPS-016-2018</t>
  </si>
  <si>
    <t>SH-CPS-051-2018</t>
  </si>
  <si>
    <t>SH-CPS-017-2018</t>
  </si>
  <si>
    <t>SH-CPS-038-2018</t>
  </si>
  <si>
    <t>SH-CPS-008-2018</t>
  </si>
  <si>
    <t>SH-CPS-028-2018</t>
  </si>
  <si>
    <t>SH-CPS-029-2018</t>
  </si>
  <si>
    <t>SH-CPS-023-2018</t>
  </si>
  <si>
    <t>SH-CPS-041-2018</t>
  </si>
  <si>
    <t>SH-CPS-042-2018</t>
  </si>
  <si>
    <t>SH-CPS-045-2018</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</si>
</sst>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_(&quot;$&quot;\ * #,##0_);_(&quot;$&quot;\ * \(#,##0\);_(&quot;$&quot;\ * &quot;-&quot;??_);_(@_)"/>
    <numFmt numFmtId="187" formatCode="mmm\-yyyy"/>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0_);\(0\)"/>
    <numFmt numFmtId="193" formatCode="_([$€]* #,##0.00_);_([$€]* \(#,##0.00\);_([$€]* &quot;-&quot;??_);_(@_)"/>
    <numFmt numFmtId="194" formatCode="#,##0.0"/>
    <numFmt numFmtId="195" formatCode="_([$$-240A]\ * #,##0_);_([$$-240A]\ * \(#,##0\);_([$$-240A]\ * &quot;-&quot;??_);_(@_)"/>
    <numFmt numFmtId="196" formatCode="_(&quot;$&quot;\ * #,##0.0_);_(&quot;$&quot;\ * \(#,##0.0\);_(&quot;$&quot;\ * &quot;-&quot;??_);_(@_)"/>
    <numFmt numFmtId="197" formatCode="[$-240A]dddd\,\ dd&quot; de &quot;mmmm&quot; de &quot;yyyy"/>
    <numFmt numFmtId="198" formatCode="[$-240A]hh:mm:ss\ AM/PM"/>
    <numFmt numFmtId="199" formatCode="0.0"/>
    <numFmt numFmtId="200" formatCode="_(* #,##0_);_(* \(#,##0\);_(* &quot;-&quot;??_);_(@_)"/>
    <numFmt numFmtId="201" formatCode="[$-F800]dddd\,\ mmmm\ dd\,\ yyyy"/>
    <numFmt numFmtId="202" formatCode="_-&quot;$&quot;* #,##0_-;\-&quot;$&quot;* #,##0_-;_-&quot;$&quot;* &quot;-&quot;??_-;_-@_-"/>
    <numFmt numFmtId="203" formatCode="_(* #,##0.0_);_(* \(#,##0.0\);_(* &quot;-&quot;??_);_(@_)"/>
    <numFmt numFmtId="204" formatCode="[$-C0A]dddd\,\ dd&quot; de &quot;mmmm&quot; de &quot;yyyy"/>
    <numFmt numFmtId="205" formatCode="[$-409]dddd\,\ mmmm\ dd\,\ yyyy"/>
    <numFmt numFmtId="206" formatCode="[$-409]h:mm:ss\ AM/PM"/>
  </numFmts>
  <fonts count="54">
    <font>
      <sz val="11"/>
      <color theme="1"/>
      <name val="Calibri"/>
      <family val="2"/>
    </font>
    <font>
      <sz val="11"/>
      <color indexed="8"/>
      <name val="Calibri"/>
      <family val="2"/>
    </font>
    <font>
      <sz val="10"/>
      <name val="Arial"/>
      <family val="2"/>
    </font>
    <font>
      <sz val="10"/>
      <name val="Arial Narrow"/>
      <family val="2"/>
    </font>
    <font>
      <sz val="9"/>
      <name val="Arial Narrow"/>
      <family val="2"/>
    </font>
    <font>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39"/>
      <name val="Calibri"/>
      <family val="2"/>
    </font>
    <font>
      <u val="single"/>
      <sz val="11"/>
      <color indexed="36"/>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8"/>
      <name val="Arial"/>
      <family val="2"/>
    </font>
    <font>
      <sz val="10"/>
      <color indexed="10"/>
      <name val="Arial"/>
      <family val="2"/>
    </font>
    <font>
      <sz val="10"/>
      <color indexed="63"/>
      <name val="Arial"/>
      <family val="2"/>
    </font>
    <font>
      <u val="single"/>
      <sz val="10"/>
      <color indexed="39"/>
      <name val="Arial"/>
      <family val="2"/>
    </font>
    <font>
      <sz val="10"/>
      <color indexed="9"/>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0"/>
      <color rgb="FFFF0000"/>
      <name val="Arial"/>
      <family val="2"/>
    </font>
    <font>
      <sz val="10"/>
      <color rgb="FF595959"/>
      <name val="Arial"/>
      <family val="2"/>
    </font>
    <font>
      <u val="single"/>
      <sz val="10"/>
      <color theme="10"/>
      <name val="Arial"/>
      <family val="2"/>
    </font>
    <font>
      <sz val="10"/>
      <color theme="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35B8D7"/>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131">
    <xf numFmtId="0" fontId="0" fillId="0" borderId="0" xfId="0" applyFont="1" applyAlignment="1">
      <alignment/>
    </xf>
    <xf numFmtId="0" fontId="48" fillId="0" borderId="0" xfId="0" applyFont="1" applyAlignment="1" applyProtection="1">
      <alignment horizontal="center" vertical="center" wrapText="1"/>
      <protection locked="0"/>
    </xf>
    <xf numFmtId="0" fontId="49" fillId="33" borderId="0" xfId="0" applyFont="1" applyFill="1" applyAlignment="1" applyProtection="1">
      <alignment horizontal="center" vertical="center" wrapText="1"/>
      <protection locked="0"/>
    </xf>
    <xf numFmtId="0" fontId="48" fillId="33" borderId="0" xfId="0" applyFont="1" applyFill="1" applyAlignment="1" applyProtection="1">
      <alignment horizontal="center" vertical="center" wrapText="1"/>
      <protection locked="0"/>
    </xf>
    <xf numFmtId="186" fontId="48" fillId="0" borderId="0" xfId="51" applyNumberFormat="1" applyFont="1" applyAlignment="1" applyProtection="1">
      <alignment horizontal="center" vertical="center" wrapText="1"/>
      <protection locked="0"/>
    </xf>
    <xf numFmtId="0" fontId="48" fillId="0" borderId="10" xfId="0" applyFont="1" applyBorder="1" applyAlignment="1" applyProtection="1">
      <alignment horizontal="center" vertical="center" wrapText="1"/>
      <protection locked="0"/>
    </xf>
    <xf numFmtId="0" fontId="48" fillId="0" borderId="11" xfId="0" applyFont="1" applyBorder="1" applyAlignment="1" applyProtection="1">
      <alignment horizontal="center" vertical="center" wrapText="1"/>
      <protection locked="0"/>
    </xf>
    <xf numFmtId="0" fontId="48" fillId="0" borderId="0" xfId="0" applyFont="1" applyFill="1" applyBorder="1" applyAlignment="1" applyProtection="1">
      <alignment horizontal="center" vertical="center" wrapText="1"/>
      <protection locked="0"/>
    </xf>
    <xf numFmtId="0" fontId="48" fillId="0" borderId="12" xfId="0" applyFont="1" applyBorder="1" applyAlignment="1" applyProtection="1">
      <alignment horizontal="center" vertical="center" wrapText="1"/>
      <protection locked="0"/>
    </xf>
    <xf numFmtId="0" fontId="50" fillId="0" borderId="0" xfId="0" applyFont="1" applyAlignment="1">
      <alignment horizontal="center" vertical="center" wrapText="1"/>
    </xf>
    <xf numFmtId="0" fontId="48" fillId="0" borderId="13" xfId="0" applyFont="1" applyBorder="1" applyAlignment="1" applyProtection="1" quotePrefix="1">
      <alignment horizontal="center" vertical="center" wrapText="1"/>
      <protection locked="0"/>
    </xf>
    <xf numFmtId="0" fontId="51" fillId="0" borderId="13" xfId="46" applyFont="1" applyBorder="1" applyAlignment="1" applyProtection="1" quotePrefix="1">
      <alignment horizontal="center" vertical="center" wrapText="1"/>
      <protection locked="0"/>
    </xf>
    <xf numFmtId="0" fontId="48" fillId="0" borderId="13" xfId="0" applyFont="1" applyBorder="1" applyAlignment="1" applyProtection="1">
      <alignment horizontal="center" vertical="center" wrapText="1"/>
      <protection locked="0"/>
    </xf>
    <xf numFmtId="0" fontId="48" fillId="0" borderId="0" xfId="0" applyFont="1" applyFill="1" applyAlignment="1" applyProtection="1">
      <alignment horizontal="center" vertical="center" wrapText="1"/>
      <protection locked="0"/>
    </xf>
    <xf numFmtId="186" fontId="2" fillId="0" borderId="13" xfId="0" applyNumberFormat="1" applyFont="1" applyBorder="1" applyAlignment="1" applyProtection="1">
      <alignment horizontal="center" vertical="center" wrapText="1"/>
      <protection locked="0"/>
    </xf>
    <xf numFmtId="186" fontId="48" fillId="0" borderId="13" xfId="0" applyNumberFormat="1" applyFont="1" applyBorder="1" applyAlignment="1" applyProtection="1">
      <alignment horizontal="center" vertical="center" wrapText="1"/>
      <protection locked="0"/>
    </xf>
    <xf numFmtId="0" fontId="48" fillId="0" borderId="14" xfId="0" applyFont="1" applyBorder="1" applyAlignment="1" applyProtection="1">
      <alignment horizontal="center" vertical="center" wrapText="1"/>
      <protection locked="0"/>
    </xf>
    <xf numFmtId="14" fontId="2" fillId="0" borderId="15" xfId="0" applyNumberFormat="1" applyFont="1" applyBorder="1" applyAlignment="1" applyProtection="1">
      <alignment horizontal="center" vertical="center" wrapText="1"/>
      <protection locked="0"/>
    </xf>
    <xf numFmtId="0" fontId="48" fillId="0" borderId="0" xfId="0" applyFont="1" applyBorder="1" applyAlignment="1" applyProtection="1">
      <alignment horizontal="center" vertical="center" wrapText="1"/>
      <protection locked="0"/>
    </xf>
    <xf numFmtId="14" fontId="48" fillId="0" borderId="0" xfId="0" applyNumberFormat="1" applyFont="1" applyBorder="1" applyAlignment="1" applyProtection="1">
      <alignment horizontal="center" vertical="center" wrapText="1"/>
      <protection locked="0"/>
    </xf>
    <xf numFmtId="200" fontId="48" fillId="0" borderId="0" xfId="49" applyNumberFormat="1" applyFont="1" applyAlignment="1" applyProtection="1">
      <alignment horizontal="center" vertical="center" wrapText="1"/>
      <protection locked="0"/>
    </xf>
    <xf numFmtId="0" fontId="52" fillId="34" borderId="16" xfId="39" applyFont="1" applyFill="1" applyBorder="1" applyAlignment="1" applyProtection="1">
      <alignment horizontal="center" vertical="center" wrapText="1"/>
      <protection locked="0"/>
    </xf>
    <xf numFmtId="0" fontId="52" fillId="23" borderId="16" xfId="39" applyFont="1" applyBorder="1" applyAlignment="1" applyProtection="1">
      <alignment horizontal="center" vertical="center" wrapText="1"/>
      <protection locked="0"/>
    </xf>
    <xf numFmtId="177" fontId="52" fillId="23" borderId="16" xfId="51" applyFont="1" applyFill="1" applyBorder="1" applyAlignment="1" applyProtection="1">
      <alignment horizontal="center" vertical="center" wrapText="1"/>
      <protection locked="0"/>
    </xf>
    <xf numFmtId="0" fontId="48" fillId="18" borderId="16" xfId="0" applyFont="1" applyFill="1" applyBorder="1" applyAlignment="1" applyProtection="1">
      <alignment horizontal="center" vertical="center" wrapText="1"/>
      <protection locked="0"/>
    </xf>
    <xf numFmtId="186" fontId="48" fillId="18" borderId="16" xfId="51" applyNumberFormat="1" applyFont="1" applyFill="1" applyBorder="1" applyAlignment="1" applyProtection="1">
      <alignment horizontal="center" vertical="center" wrapText="1"/>
      <protection locked="0"/>
    </xf>
    <xf numFmtId="49" fontId="48" fillId="19" borderId="16" xfId="51" applyNumberFormat="1"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 fillId="0" borderId="16" xfId="39" applyFont="1" applyFill="1" applyBorder="1" applyAlignment="1" applyProtection="1">
      <alignment horizontal="center" vertical="center" wrapText="1"/>
      <protection locked="0"/>
    </xf>
    <xf numFmtId="0" fontId="2" fillId="0" borderId="16" xfId="0" applyFont="1" applyFill="1" applyBorder="1" applyAlignment="1">
      <alignment horizontal="center" vertical="center" wrapText="1"/>
    </xf>
    <xf numFmtId="186" fontId="2" fillId="0" borderId="16" xfId="51" applyNumberFormat="1" applyFont="1" applyFill="1" applyBorder="1" applyAlignment="1">
      <alignment horizontal="center" vertical="center" wrapText="1"/>
    </xf>
    <xf numFmtId="3" fontId="2" fillId="0" borderId="16" xfId="0" applyNumberFormat="1" applyFont="1" applyFill="1" applyBorder="1" applyAlignment="1" applyProtection="1">
      <alignment horizontal="center" vertical="center" wrapText="1"/>
      <protection locked="0"/>
    </xf>
    <xf numFmtId="3" fontId="2" fillId="0" borderId="16" xfId="51" applyNumberFormat="1" applyFont="1" applyFill="1" applyBorder="1" applyAlignment="1" applyProtection="1">
      <alignment horizontal="center" vertical="center" wrapText="1"/>
      <protection locked="0"/>
    </xf>
    <xf numFmtId="14" fontId="2" fillId="0" borderId="17"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2" fillId="0" borderId="16" xfId="0" applyNumberFormat="1" applyFont="1" applyFill="1" applyBorder="1" applyAlignment="1" applyProtection="1">
      <alignment horizontal="center" vertical="center" wrapText="1"/>
      <protection locked="0"/>
    </xf>
    <xf numFmtId="186" fontId="2" fillId="0" borderId="16" xfId="51" applyNumberFormat="1" applyFont="1" applyFill="1" applyBorder="1" applyAlignment="1" applyProtection="1">
      <alignment horizontal="center" vertical="center" wrapText="1"/>
      <protection locked="0"/>
    </xf>
    <xf numFmtId="186" fontId="2" fillId="0" borderId="16" xfId="0" applyNumberFormat="1"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2" fillId="0" borderId="16" xfId="39" applyFont="1" applyFill="1" applyBorder="1" applyAlignment="1" applyProtection="1">
      <alignment horizontal="center" vertical="center"/>
      <protection locked="0"/>
    </xf>
    <xf numFmtId="186" fontId="2" fillId="0" borderId="16" xfId="51" applyNumberFormat="1"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18" xfId="0" applyFont="1" applyFill="1" applyBorder="1" applyAlignment="1" applyProtection="1">
      <alignment horizontal="center" vertical="center" wrapText="1"/>
      <protection locked="0"/>
    </xf>
    <xf numFmtId="14" fontId="2" fillId="0" borderId="17" xfId="54" applyNumberFormat="1" applyFont="1" applyFill="1" applyBorder="1" applyAlignment="1">
      <alignment horizontal="center" vertical="center" wrapText="1"/>
      <protection/>
    </xf>
    <xf numFmtId="186" fontId="48" fillId="0" borderId="0" xfId="0" applyNumberFormat="1" applyFont="1" applyAlignment="1" applyProtection="1">
      <alignment horizontal="center" vertical="center" wrapText="1"/>
      <protection locked="0"/>
    </xf>
    <xf numFmtId="186" fontId="53" fillId="0" borderId="0" xfId="0" applyNumberFormat="1" applyFont="1" applyAlignment="1">
      <alignment horizontal="center" vertical="center" wrapText="1"/>
    </xf>
    <xf numFmtId="186" fontId="48" fillId="0" borderId="0" xfId="0" applyNumberFormat="1" applyFont="1" applyBorder="1" applyAlignment="1" applyProtection="1">
      <alignment horizontal="center" vertical="center" wrapText="1"/>
      <protection locked="0"/>
    </xf>
    <xf numFmtId="3" fontId="2" fillId="0" borderId="16" xfId="51" applyNumberFormat="1" applyFont="1" applyFill="1" applyBorder="1" applyAlignment="1" applyProtection="1">
      <alignment horizontal="center" vertical="center"/>
      <protection locked="0"/>
    </xf>
    <xf numFmtId="0" fontId="48" fillId="0" borderId="0" xfId="0" applyFont="1" applyAlignment="1" applyProtection="1">
      <alignment horizontal="justify" vertical="center" wrapText="1"/>
      <protection locked="0"/>
    </xf>
    <xf numFmtId="0" fontId="52" fillId="23" borderId="19" xfId="39" applyFont="1" applyBorder="1" applyAlignment="1" applyProtection="1">
      <alignment horizontal="justify" vertical="center" wrapText="1"/>
      <protection locked="0"/>
    </xf>
    <xf numFmtId="0" fontId="2" fillId="0" borderId="0" xfId="0" applyFont="1" applyFill="1" applyBorder="1" applyAlignment="1" applyProtection="1">
      <alignment horizontal="center" vertical="center" wrapText="1"/>
      <protection locked="0"/>
    </xf>
    <xf numFmtId="200" fontId="2" fillId="0" borderId="16" xfId="49" applyNumberFormat="1" applyFont="1" applyFill="1" applyBorder="1" applyAlignment="1">
      <alignment horizontal="center" vertical="center"/>
    </xf>
    <xf numFmtId="3" fontId="2" fillId="0" borderId="20" xfId="51" applyNumberFormat="1" applyFont="1" applyFill="1" applyBorder="1" applyAlignment="1" applyProtection="1">
      <alignment horizontal="center" vertical="center" wrapText="1"/>
      <protection locked="0"/>
    </xf>
    <xf numFmtId="49" fontId="2" fillId="0" borderId="16" xfId="0" applyNumberFormat="1" applyFont="1" applyFill="1" applyBorder="1" applyAlignment="1" applyProtection="1">
      <alignment horizontal="center" vertical="center" wrapText="1"/>
      <protection locked="0"/>
    </xf>
    <xf numFmtId="49" fontId="2" fillId="0" borderId="19" xfId="0" applyNumberFormat="1" applyFont="1" applyFill="1" applyBorder="1" applyAlignment="1" applyProtection="1">
      <alignment horizontal="center" vertical="center" wrapText="1"/>
      <protection locked="0"/>
    </xf>
    <xf numFmtId="3" fontId="2" fillId="0" borderId="19" xfId="0" applyNumberFormat="1" applyFont="1" applyFill="1" applyBorder="1" applyAlignment="1" applyProtection="1">
      <alignment horizontal="center" vertical="center" wrapText="1"/>
      <protection locked="0"/>
    </xf>
    <xf numFmtId="0" fontId="2" fillId="0" borderId="16" xfId="0" applyFont="1" applyFill="1" applyBorder="1" applyAlignment="1">
      <alignment horizontal="justify" vertical="center" wrapText="1"/>
    </xf>
    <xf numFmtId="186" fontId="2" fillId="0" borderId="16" xfId="0" applyNumberFormat="1" applyFont="1" applyFill="1" applyBorder="1" applyAlignment="1">
      <alignment horizontal="center" vertical="center" wrapText="1"/>
    </xf>
    <xf numFmtId="200" fontId="2" fillId="0" borderId="16" xfId="49" applyNumberFormat="1" applyFont="1" applyFill="1" applyBorder="1" applyAlignment="1">
      <alignment horizontal="center" vertical="center" wrapText="1"/>
    </xf>
    <xf numFmtId="14" fontId="2" fillId="0" borderId="17" xfId="0" applyNumberFormat="1" applyFont="1" applyFill="1" applyBorder="1" applyAlignment="1" applyProtection="1">
      <alignment horizontal="center" vertical="center" wrapText="1"/>
      <protection locked="0"/>
    </xf>
    <xf numFmtId="0" fontId="4" fillId="0" borderId="16" xfId="39" applyFont="1" applyFill="1" applyBorder="1" applyAlignment="1" applyProtection="1">
      <alignment horizontal="center" vertical="center"/>
      <protection locked="0"/>
    </xf>
    <xf numFmtId="49" fontId="4" fillId="0" borderId="16" xfId="0" applyNumberFormat="1" applyFont="1" applyFill="1" applyBorder="1" applyAlignment="1">
      <alignment horizontal="center" vertical="center" wrapText="1"/>
    </xf>
    <xf numFmtId="0" fontId="4" fillId="0" borderId="16" xfId="0" applyFont="1" applyFill="1" applyBorder="1" applyAlignment="1" applyProtection="1">
      <alignment horizontal="center" vertical="center" wrapText="1"/>
      <protection locked="0"/>
    </xf>
    <xf numFmtId="0" fontId="4" fillId="0" borderId="16" xfId="0" applyFont="1" applyFill="1" applyBorder="1" applyAlignment="1">
      <alignment horizontal="center" vertical="center" wrapText="1"/>
    </xf>
    <xf numFmtId="0" fontId="4" fillId="0" borderId="18" xfId="0" applyFont="1" applyFill="1" applyBorder="1" applyAlignment="1">
      <alignment horizontal="center" vertical="center" wrapText="1"/>
    </xf>
    <xf numFmtId="14" fontId="4" fillId="0" borderId="17" xfId="0" applyNumberFormat="1" applyFont="1" applyFill="1" applyBorder="1" applyAlignment="1">
      <alignment horizontal="center" vertical="center" wrapText="1"/>
    </xf>
    <xf numFmtId="0" fontId="4" fillId="0" borderId="16" xfId="0" applyNumberFormat="1" applyFont="1" applyFill="1" applyBorder="1" applyAlignment="1" applyProtection="1">
      <alignment horizontal="center" vertical="center" wrapText="1"/>
      <protection locked="0"/>
    </xf>
    <xf numFmtId="186" fontId="4" fillId="0" borderId="16" xfId="51" applyNumberFormat="1" applyFont="1" applyFill="1" applyBorder="1" applyAlignment="1" applyProtection="1">
      <alignment horizontal="center" vertical="center" wrapText="1"/>
      <protection locked="0"/>
    </xf>
    <xf numFmtId="3" fontId="4" fillId="0" borderId="16" xfId="0" applyNumberFormat="1" applyFont="1" applyFill="1" applyBorder="1" applyAlignment="1" applyProtection="1">
      <alignment horizontal="center" vertical="center" wrapText="1"/>
      <protection locked="0"/>
    </xf>
    <xf numFmtId="0" fontId="4" fillId="0" borderId="16" xfId="39" applyFont="1" applyFill="1" applyBorder="1" applyAlignment="1" applyProtection="1">
      <alignment horizontal="center" vertical="center" wrapText="1"/>
      <protection locked="0"/>
    </xf>
    <xf numFmtId="49" fontId="4" fillId="0" borderId="16" xfId="0" applyNumberFormat="1" applyFont="1" applyFill="1" applyBorder="1" applyAlignment="1" applyProtection="1">
      <alignment horizontal="center" vertical="center" wrapText="1"/>
      <protection locked="0"/>
    </xf>
    <xf numFmtId="14" fontId="4" fillId="0" borderId="17" xfId="0" applyNumberFormat="1" applyFont="1" applyFill="1" applyBorder="1" applyAlignment="1" applyProtection="1">
      <alignment horizontal="center" vertical="center" wrapText="1"/>
      <protection locked="0"/>
    </xf>
    <xf numFmtId="186" fontId="4" fillId="0" borderId="16" xfId="51" applyNumberFormat="1" applyFont="1" applyFill="1" applyBorder="1" applyAlignment="1">
      <alignment horizontal="center" vertical="center"/>
    </xf>
    <xf numFmtId="3" fontId="3" fillId="0" borderId="16" xfId="0" applyNumberFormat="1" applyFont="1" applyFill="1" applyBorder="1" applyAlignment="1" applyProtection="1">
      <alignment horizontal="center" vertical="center" wrapText="1"/>
      <protection locked="0"/>
    </xf>
    <xf numFmtId="3" fontId="2" fillId="0" borderId="17" xfId="0" applyNumberFormat="1" applyFont="1" applyFill="1" applyBorder="1" applyAlignment="1" applyProtection="1">
      <alignment horizontal="center" vertical="center" wrapText="1"/>
      <protection locked="0"/>
    </xf>
    <xf numFmtId="0" fontId="2" fillId="0" borderId="16" xfId="0" applyFont="1" applyFill="1" applyBorder="1" applyAlignment="1">
      <alignment horizontal="center" vertical="center"/>
    </xf>
    <xf numFmtId="3" fontId="2" fillId="0" borderId="20" xfId="51" applyNumberFormat="1" applyFont="1" applyFill="1" applyBorder="1" applyAlignment="1" applyProtection="1">
      <alignment horizontal="center" vertical="center"/>
      <protection locked="0"/>
    </xf>
    <xf numFmtId="0" fontId="4" fillId="0" borderId="16" xfId="0" applyFont="1" applyFill="1" applyBorder="1" applyAlignment="1">
      <alignment horizontal="justify" wrapText="1"/>
    </xf>
    <xf numFmtId="0" fontId="2" fillId="0" borderId="18" xfId="0" applyFont="1" applyFill="1" applyBorder="1" applyAlignment="1">
      <alignment horizontal="center" vertical="center"/>
    </xf>
    <xf numFmtId="200" fontId="2" fillId="0" borderId="0" xfId="49" applyNumberFormat="1" applyFont="1" applyFill="1" applyAlignment="1">
      <alignment horizontal="center" vertical="center"/>
    </xf>
    <xf numFmtId="0" fontId="5" fillId="0" borderId="16" xfId="0" applyFont="1" applyFill="1" applyBorder="1" applyAlignment="1" applyProtection="1">
      <alignment horizontal="center" vertical="center" wrapText="1"/>
      <protection locked="0"/>
    </xf>
    <xf numFmtId="186" fontId="2" fillId="0" borderId="16" xfId="51" applyNumberFormat="1" applyFont="1" applyFill="1" applyBorder="1" applyAlignment="1">
      <alignment vertical="center"/>
    </xf>
    <xf numFmtId="186" fontId="2" fillId="0" borderId="16" xfId="51" applyNumberFormat="1" applyFont="1" applyFill="1" applyBorder="1" applyAlignment="1" applyProtection="1">
      <alignment horizontal="center" vertical="center"/>
      <protection locked="0"/>
    </xf>
    <xf numFmtId="0" fontId="2" fillId="0" borderId="0" xfId="0" applyFont="1" applyFill="1" applyAlignment="1">
      <alignment horizontal="center" vertical="center"/>
    </xf>
    <xf numFmtId="1" fontId="2" fillId="0" borderId="16" xfId="0" applyNumberFormat="1"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 fillId="0" borderId="19" xfId="39" applyFont="1" applyFill="1" applyBorder="1" applyAlignment="1" applyProtection="1">
      <alignment horizontal="center" vertical="center"/>
      <protection locked="0"/>
    </xf>
    <xf numFmtId="0" fontId="2" fillId="0" borderId="19" xfId="39" applyFont="1" applyFill="1" applyBorder="1" applyAlignment="1" applyProtection="1">
      <alignment horizontal="center" vertical="center" wrapText="1"/>
      <protection locked="0"/>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9" xfId="0" applyFont="1" applyFill="1" applyBorder="1" applyAlignment="1">
      <alignment horizontal="justify" vertical="center" wrapText="1"/>
    </xf>
    <xf numFmtId="14" fontId="2" fillId="0" borderId="22" xfId="54" applyNumberFormat="1" applyFont="1" applyFill="1" applyBorder="1" applyAlignment="1">
      <alignment horizontal="center" vertical="center" wrapText="1"/>
      <protection/>
    </xf>
    <xf numFmtId="0" fontId="2" fillId="0" borderId="19" xfId="0" applyNumberFormat="1" applyFont="1" applyFill="1" applyBorder="1" applyAlignment="1" applyProtection="1">
      <alignment horizontal="center" vertical="center" wrapText="1"/>
      <protection locked="0"/>
    </xf>
    <xf numFmtId="186" fontId="2" fillId="0" borderId="19" xfId="51" applyNumberFormat="1" applyFont="1" applyFill="1" applyBorder="1" applyAlignment="1">
      <alignment horizontal="center" vertical="center"/>
    </xf>
    <xf numFmtId="186" fontId="2" fillId="0" borderId="19" xfId="51" applyNumberFormat="1" applyFont="1" applyFill="1" applyBorder="1" applyAlignment="1">
      <alignment horizontal="center" vertical="center" wrapText="1"/>
    </xf>
    <xf numFmtId="186" fontId="2" fillId="0" borderId="19" xfId="51" applyNumberFormat="1" applyFont="1" applyFill="1" applyBorder="1" applyAlignment="1" applyProtection="1">
      <alignment horizontal="center" vertical="center" wrapText="1"/>
      <protection locked="0"/>
    </xf>
    <xf numFmtId="14" fontId="2" fillId="0" borderId="16" xfId="54" applyNumberFormat="1" applyFont="1" applyFill="1" applyBorder="1" applyAlignment="1">
      <alignment horizontal="center" vertical="center" wrapText="1"/>
      <protection/>
    </xf>
    <xf numFmtId="0" fontId="48" fillId="0" borderId="16" xfId="0" applyFont="1" applyBorder="1" applyAlignment="1" applyProtection="1">
      <alignment horizontal="center" vertical="center" wrapText="1"/>
      <protection/>
    </xf>
    <xf numFmtId="0" fontId="48" fillId="0" borderId="18" xfId="0" applyFont="1" applyBorder="1" applyAlignment="1" applyProtection="1">
      <alignment horizontal="center" vertical="center" wrapText="1"/>
      <protection/>
    </xf>
    <xf numFmtId="0" fontId="48" fillId="0" borderId="17" xfId="0" applyFont="1" applyBorder="1" applyAlignment="1" applyProtection="1">
      <alignment horizontal="center" vertical="center" wrapText="1"/>
      <protection/>
    </xf>
    <xf numFmtId="177" fontId="48" fillId="19" borderId="16" xfId="51" applyFont="1" applyFill="1" applyBorder="1" applyAlignment="1" applyProtection="1">
      <alignment horizontal="center" vertical="center" wrapText="1"/>
      <protection locked="0"/>
    </xf>
    <xf numFmtId="177" fontId="48" fillId="19" borderId="18" xfId="51" applyFont="1" applyFill="1" applyBorder="1" applyAlignment="1" applyProtection="1">
      <alignment horizontal="center" vertical="center" wrapText="1"/>
      <protection locked="0"/>
    </xf>
    <xf numFmtId="0" fontId="48" fillId="0" borderId="21" xfId="0" applyFont="1" applyFill="1" applyBorder="1" applyAlignment="1" applyProtection="1">
      <alignment horizontal="center" vertical="center" wrapText="1"/>
      <protection locked="0"/>
    </xf>
    <xf numFmtId="0" fontId="48" fillId="0" borderId="23" xfId="0" applyFont="1" applyFill="1" applyBorder="1" applyAlignment="1" applyProtection="1">
      <alignment horizontal="center" vertical="center" wrapText="1"/>
      <protection locked="0"/>
    </xf>
    <xf numFmtId="0" fontId="48" fillId="0" borderId="22" xfId="0" applyFont="1" applyFill="1" applyBorder="1" applyAlignment="1" applyProtection="1">
      <alignment horizontal="center" vertical="center" wrapText="1"/>
      <protection locked="0"/>
    </xf>
    <xf numFmtId="0" fontId="48" fillId="0" borderId="24" xfId="0" applyFont="1" applyFill="1" applyBorder="1" applyAlignment="1" applyProtection="1">
      <alignment horizontal="center" vertical="center" wrapText="1"/>
      <protection locked="0"/>
    </xf>
    <xf numFmtId="0" fontId="48" fillId="0" borderId="0" xfId="0" applyFont="1" applyFill="1" applyBorder="1" applyAlignment="1" applyProtection="1">
      <alignment horizontal="center" vertical="center" wrapText="1"/>
      <protection locked="0"/>
    </xf>
    <xf numFmtId="0" fontId="48" fillId="0" borderId="25" xfId="0" applyFont="1" applyFill="1" applyBorder="1" applyAlignment="1" applyProtection="1">
      <alignment horizontal="center" vertical="center" wrapText="1"/>
      <protection locked="0"/>
    </xf>
    <xf numFmtId="0" fontId="48" fillId="0" borderId="26" xfId="0" applyFont="1" applyFill="1" applyBorder="1" applyAlignment="1" applyProtection="1">
      <alignment horizontal="center" vertical="center" wrapText="1"/>
      <protection locked="0"/>
    </xf>
    <xf numFmtId="0" fontId="48" fillId="0" borderId="27" xfId="0" applyFont="1" applyFill="1" applyBorder="1" applyAlignment="1" applyProtection="1">
      <alignment horizontal="center" vertical="center" wrapText="1"/>
      <protection locked="0"/>
    </xf>
    <xf numFmtId="0" fontId="48" fillId="0" borderId="28" xfId="0" applyFont="1" applyFill="1" applyBorder="1" applyAlignment="1" applyProtection="1">
      <alignment horizontal="center" vertical="center" wrapText="1"/>
      <protection locked="0"/>
    </xf>
    <xf numFmtId="0" fontId="48" fillId="0" borderId="21" xfId="0" applyFont="1" applyBorder="1" applyAlignment="1" applyProtection="1">
      <alignment horizontal="center" vertical="center" wrapText="1"/>
      <protection/>
    </xf>
    <xf numFmtId="0" fontId="48" fillId="0" borderId="23" xfId="0" applyFont="1" applyBorder="1" applyAlignment="1" applyProtection="1">
      <alignment horizontal="center" vertical="center" wrapText="1"/>
      <protection/>
    </xf>
    <xf numFmtId="186" fontId="48" fillId="0" borderId="23" xfId="51" applyNumberFormat="1" applyFont="1" applyBorder="1" applyAlignment="1" applyProtection="1">
      <alignment horizontal="center" vertical="center" wrapText="1"/>
      <protection/>
    </xf>
    <xf numFmtId="0" fontId="48" fillId="0" borderId="22" xfId="0" applyFont="1" applyBorder="1" applyAlignment="1" applyProtection="1">
      <alignment horizontal="center" vertical="center" wrapText="1"/>
      <protection/>
    </xf>
    <xf numFmtId="0" fontId="48" fillId="0" borderId="24" xfId="0" applyFont="1" applyBorder="1" applyAlignment="1" applyProtection="1">
      <alignment horizontal="center" vertical="center" wrapText="1"/>
      <protection/>
    </xf>
    <xf numFmtId="0" fontId="48" fillId="0" borderId="0" xfId="0" applyFont="1" applyBorder="1" applyAlignment="1" applyProtection="1">
      <alignment horizontal="center" vertical="center" wrapText="1"/>
      <protection/>
    </xf>
    <xf numFmtId="186" fontId="48" fillId="0" borderId="0" xfId="51" applyNumberFormat="1" applyFont="1" applyBorder="1" applyAlignment="1" applyProtection="1">
      <alignment horizontal="center" vertical="center" wrapText="1"/>
      <protection/>
    </xf>
    <xf numFmtId="0" fontId="48" fillId="0" borderId="25" xfId="0" applyFont="1" applyBorder="1" applyAlignment="1" applyProtection="1">
      <alignment horizontal="center" vertical="center" wrapText="1"/>
      <protection/>
    </xf>
    <xf numFmtId="0" fontId="48" fillId="0" borderId="26" xfId="0" applyFont="1" applyBorder="1" applyAlignment="1" applyProtection="1">
      <alignment horizontal="center" vertical="center" wrapText="1"/>
      <protection/>
    </xf>
    <xf numFmtId="0" fontId="48" fillId="0" borderId="27" xfId="0" applyFont="1" applyBorder="1" applyAlignment="1" applyProtection="1">
      <alignment horizontal="center" vertical="center" wrapText="1"/>
      <protection/>
    </xf>
    <xf numFmtId="186" fontId="48" fillId="0" borderId="27" xfId="51" applyNumberFormat="1" applyFont="1" applyBorder="1" applyAlignment="1" applyProtection="1">
      <alignment horizontal="center" vertical="center" wrapText="1"/>
      <protection/>
    </xf>
    <xf numFmtId="0" fontId="48" fillId="0" borderId="28" xfId="0" applyFont="1" applyBorder="1" applyAlignment="1" applyProtection="1">
      <alignment horizontal="center" vertical="center" wrapText="1"/>
      <protection/>
    </xf>
    <xf numFmtId="0" fontId="48" fillId="0" borderId="29" xfId="0" applyFont="1" applyBorder="1" applyAlignment="1" applyProtection="1">
      <alignment horizontal="center" vertical="center" wrapText="1"/>
      <protection locked="0"/>
    </xf>
    <xf numFmtId="0" fontId="48" fillId="0" borderId="18" xfId="0" applyFont="1" applyBorder="1" applyAlignment="1" applyProtection="1">
      <alignment horizontal="center" vertical="center" wrapText="1"/>
      <protection locked="0"/>
    </xf>
    <xf numFmtId="0" fontId="48" fillId="0" borderId="30" xfId="0" applyFont="1" applyBorder="1" applyAlignment="1" applyProtection="1">
      <alignment horizontal="center" vertical="center" wrapText="1"/>
      <protection locked="0"/>
    </xf>
    <xf numFmtId="0" fontId="48" fillId="0" borderId="17" xfId="0" applyFont="1" applyBorder="1" applyAlignment="1" applyProtection="1">
      <alignment horizontal="center" vertical="center" wrapText="1"/>
      <protection locked="0"/>
    </xf>
    <xf numFmtId="0" fontId="48" fillId="33" borderId="22" xfId="0" applyFont="1" applyFill="1" applyBorder="1" applyAlignment="1" applyProtection="1">
      <alignment horizontal="center" vertical="center" wrapText="1"/>
      <protection/>
    </xf>
    <xf numFmtId="0" fontId="48" fillId="33" borderId="25" xfId="0" applyFont="1" applyFill="1" applyBorder="1" applyAlignment="1" applyProtection="1">
      <alignment horizontal="center" vertical="center" wrapText="1"/>
      <protection/>
    </xf>
    <xf numFmtId="0" fontId="48" fillId="33" borderId="28" xfId="0" applyFont="1" applyFill="1" applyBorder="1" applyAlignment="1" applyProtection="1">
      <alignment horizontal="center" vertical="center" wrapText="1"/>
      <protection/>
    </xf>
    <xf numFmtId="0" fontId="48" fillId="0" borderId="0" xfId="0" applyFont="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733425</xdr:colOff>
      <xdr:row>0</xdr:row>
      <xdr:rowOff>76200</xdr:rowOff>
    </xdr:from>
    <xdr:to>
      <xdr:col>3</xdr:col>
      <xdr:colOff>247650</xdr:colOff>
      <xdr:row>3</xdr:row>
      <xdr:rowOff>28575</xdr:rowOff>
    </xdr:to>
    <xdr:pic>
      <xdr:nvPicPr>
        <xdr:cNvPr id="1" name="Imagen 2"/>
        <xdr:cNvPicPr preferRelativeResize="1">
          <a:picLocks noChangeAspect="1"/>
        </xdr:cNvPicPr>
      </xdr:nvPicPr>
      <xdr:blipFill>
        <a:blip r:embed="rId1"/>
        <a:stretch>
          <a:fillRect/>
        </a:stretch>
      </xdr:blipFill>
      <xdr:spPr>
        <a:xfrm>
          <a:off x="1847850" y="76200"/>
          <a:ext cx="1790700" cy="571500"/>
        </a:xfrm>
        <a:prstGeom prst="rect">
          <a:avLst/>
        </a:prstGeom>
        <a:noFill/>
        <a:ln w="9525" cmpd="sng">
          <a:noFill/>
        </a:ln>
      </xdr:spPr>
    </xdr:pic>
    <xdr:clientData/>
  </xdr:twoCellAnchor>
  <xdr:twoCellAnchor editAs="oneCell">
    <xdr:from>
      <xdr:col>11</xdr:col>
      <xdr:colOff>733425</xdr:colOff>
      <xdr:row>0</xdr:row>
      <xdr:rowOff>76200</xdr:rowOff>
    </xdr:from>
    <xdr:to>
      <xdr:col>12</xdr:col>
      <xdr:colOff>1371600</xdr:colOff>
      <xdr:row>3</xdr:row>
      <xdr:rowOff>28575</xdr:rowOff>
    </xdr:to>
    <xdr:pic>
      <xdr:nvPicPr>
        <xdr:cNvPr id="2" name="Imagen 2"/>
        <xdr:cNvPicPr preferRelativeResize="1">
          <a:picLocks noChangeAspect="1"/>
        </xdr:cNvPicPr>
      </xdr:nvPicPr>
      <xdr:blipFill>
        <a:blip r:embed="rId1"/>
        <a:stretch>
          <a:fillRect/>
        </a:stretch>
      </xdr:blipFill>
      <xdr:spPr>
        <a:xfrm>
          <a:off x="12954000" y="76200"/>
          <a:ext cx="1781175" cy="571500"/>
        </a:xfrm>
        <a:prstGeom prst="rect">
          <a:avLst/>
        </a:prstGeom>
        <a:noFill/>
        <a:ln w="9525" cmpd="sng">
          <a:noFill/>
        </a:ln>
      </xdr:spPr>
    </xdr:pic>
    <xdr:clientData/>
  </xdr:twoCellAnchor>
  <xdr:twoCellAnchor editAs="oneCell">
    <xdr:from>
      <xdr:col>23</xdr:col>
      <xdr:colOff>733425</xdr:colOff>
      <xdr:row>0</xdr:row>
      <xdr:rowOff>76200</xdr:rowOff>
    </xdr:from>
    <xdr:to>
      <xdr:col>25</xdr:col>
      <xdr:colOff>466725</xdr:colOff>
      <xdr:row>3</xdr:row>
      <xdr:rowOff>28575</xdr:rowOff>
    </xdr:to>
    <xdr:pic>
      <xdr:nvPicPr>
        <xdr:cNvPr id="3" name="Imagen 2"/>
        <xdr:cNvPicPr preferRelativeResize="1">
          <a:picLocks noChangeAspect="1"/>
        </xdr:cNvPicPr>
      </xdr:nvPicPr>
      <xdr:blipFill>
        <a:blip r:embed="rId1"/>
        <a:stretch>
          <a:fillRect/>
        </a:stretch>
      </xdr:blipFill>
      <xdr:spPr>
        <a:xfrm>
          <a:off x="27670125" y="76200"/>
          <a:ext cx="1790700" cy="571500"/>
        </a:xfrm>
        <a:prstGeom prst="rect">
          <a:avLst/>
        </a:prstGeom>
        <a:noFill/>
        <a:ln w="9525" cmpd="sng">
          <a:noFill/>
        </a:ln>
      </xdr:spPr>
    </xdr:pic>
    <xdr:clientData/>
  </xdr:twoCellAnchor>
  <xdr:twoCellAnchor editAs="oneCell">
    <xdr:from>
      <xdr:col>36</xdr:col>
      <xdr:colOff>733425</xdr:colOff>
      <xdr:row>0</xdr:row>
      <xdr:rowOff>76200</xdr:rowOff>
    </xdr:from>
    <xdr:to>
      <xdr:col>37</xdr:col>
      <xdr:colOff>1314450</xdr:colOff>
      <xdr:row>3</xdr:row>
      <xdr:rowOff>28575</xdr:rowOff>
    </xdr:to>
    <xdr:pic>
      <xdr:nvPicPr>
        <xdr:cNvPr id="4" name="Imagen 2"/>
        <xdr:cNvPicPr preferRelativeResize="1">
          <a:picLocks noChangeAspect="1"/>
        </xdr:cNvPicPr>
      </xdr:nvPicPr>
      <xdr:blipFill>
        <a:blip r:embed="rId1"/>
        <a:stretch>
          <a:fillRect/>
        </a:stretch>
      </xdr:blipFill>
      <xdr:spPr>
        <a:xfrm>
          <a:off x="42386250" y="76200"/>
          <a:ext cx="178117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R152"/>
  <sheetViews>
    <sheetView tabSelected="1" view="pageBreakPreview" zoomScale="70" zoomScaleNormal="73" zoomScaleSheetLayoutView="70" zoomScalePageLayoutView="0" workbookViewId="0" topLeftCell="A16">
      <selection activeCell="C22" sqref="C22"/>
    </sheetView>
  </sheetViews>
  <sheetFormatPr defaultColWidth="11.421875" defaultRowHeight="15"/>
  <cols>
    <col min="1" max="1" width="16.7109375" style="1" customWidth="1"/>
    <col min="2" max="2" width="20.57421875" style="1" customWidth="1"/>
    <col min="3" max="3" width="13.57421875" style="1" customWidth="1"/>
    <col min="4" max="4" width="18.28125" style="1" customWidth="1"/>
    <col min="5" max="5" width="11.140625" style="1" customWidth="1"/>
    <col min="6" max="6" width="13.140625" style="1" customWidth="1"/>
    <col min="7" max="7" width="11.28125" style="1" customWidth="1"/>
    <col min="8" max="8" width="14.00390625" style="1" customWidth="1"/>
    <col min="9" max="9" width="13.8515625" style="1" customWidth="1"/>
    <col min="10" max="10" width="26.421875" style="1" customWidth="1"/>
    <col min="11" max="11" width="24.28125" style="1" customWidth="1"/>
    <col min="12" max="12" width="17.140625" style="1" customWidth="1"/>
    <col min="13" max="13" width="38.7109375" style="48" customWidth="1"/>
    <col min="14" max="14" width="16.57421875" style="3" customWidth="1"/>
    <col min="15" max="15" width="19.57421875" style="1" customWidth="1"/>
    <col min="16" max="16" width="16.7109375" style="1" customWidth="1"/>
    <col min="17" max="17" width="15.7109375" style="1" customWidth="1"/>
    <col min="18" max="19" width="20.57421875" style="1" customWidth="1"/>
    <col min="20" max="21" width="11.28125" style="1" customWidth="1"/>
    <col min="22" max="22" width="17.140625" style="1" customWidth="1"/>
    <col min="23" max="23" width="15.421875" style="1" customWidth="1"/>
    <col min="24" max="24" width="13.00390625" style="1" customWidth="1"/>
    <col min="25" max="25" width="17.8515625" style="4" customWidth="1"/>
    <col min="26" max="26" width="9.8515625" style="1" customWidth="1"/>
    <col min="27" max="27" width="16.00390625" style="1" customWidth="1"/>
    <col min="28" max="28" width="13.00390625" style="1" customWidth="1"/>
    <col min="29" max="29" width="22.57421875" style="1" customWidth="1"/>
    <col min="30" max="32" width="18.00390625" style="1" customWidth="1"/>
    <col min="33" max="33" width="19.57421875" style="1" bestFit="1" customWidth="1"/>
    <col min="34" max="34" width="18.8515625" style="1" bestFit="1" customWidth="1"/>
    <col min="35" max="35" width="18.00390625" style="13" customWidth="1"/>
    <col min="36" max="37" width="18.00390625" style="1" customWidth="1"/>
    <col min="38" max="38" width="20.57421875" style="1" customWidth="1"/>
    <col min="39" max="41" width="18.00390625" style="1" customWidth="1"/>
    <col min="42" max="69" width="11.421875" style="2" customWidth="1"/>
    <col min="70" max="16384" width="11.421875" style="1" customWidth="1"/>
  </cols>
  <sheetData>
    <row r="1" spans="1:41" ht="12" customHeight="1">
      <c r="A1" s="111"/>
      <c r="B1" s="112"/>
      <c r="C1" s="112"/>
      <c r="D1" s="114"/>
      <c r="E1" s="97" t="s">
        <v>38</v>
      </c>
      <c r="F1" s="97"/>
      <c r="G1" s="97"/>
      <c r="H1" s="97"/>
      <c r="I1" s="97" t="s">
        <v>40</v>
      </c>
      <c r="J1" s="97"/>
      <c r="K1" s="111"/>
      <c r="L1" s="112"/>
      <c r="M1" s="112"/>
      <c r="N1" s="127"/>
      <c r="O1" s="97" t="s">
        <v>38</v>
      </c>
      <c r="P1" s="97"/>
      <c r="Q1" s="97"/>
      <c r="R1" s="97"/>
      <c r="S1" s="97" t="s">
        <v>40</v>
      </c>
      <c r="T1" s="97"/>
      <c r="W1" s="111"/>
      <c r="X1" s="112"/>
      <c r="Y1" s="113"/>
      <c r="Z1" s="114"/>
      <c r="AA1" s="97" t="s">
        <v>38</v>
      </c>
      <c r="AB1" s="97"/>
      <c r="AC1" s="97"/>
      <c r="AD1" s="97"/>
      <c r="AE1" s="97" t="s">
        <v>40</v>
      </c>
      <c r="AF1" s="97"/>
      <c r="AJ1" s="111"/>
      <c r="AK1" s="112"/>
      <c r="AL1" s="112"/>
      <c r="AM1" s="114"/>
      <c r="AN1" s="97" t="s">
        <v>38</v>
      </c>
      <c r="AO1" s="98"/>
    </row>
    <row r="2" spans="1:41" ht="12.75">
      <c r="A2" s="115"/>
      <c r="B2" s="116"/>
      <c r="C2" s="116"/>
      <c r="D2" s="118"/>
      <c r="E2" s="97"/>
      <c r="F2" s="97"/>
      <c r="G2" s="97"/>
      <c r="H2" s="97"/>
      <c r="I2" s="97" t="s">
        <v>61</v>
      </c>
      <c r="J2" s="97"/>
      <c r="K2" s="115"/>
      <c r="L2" s="116"/>
      <c r="M2" s="116"/>
      <c r="N2" s="128"/>
      <c r="O2" s="97"/>
      <c r="P2" s="97"/>
      <c r="Q2" s="97"/>
      <c r="R2" s="97"/>
      <c r="S2" s="97" t="s">
        <v>61</v>
      </c>
      <c r="T2" s="97"/>
      <c r="W2" s="115"/>
      <c r="X2" s="116"/>
      <c r="Y2" s="117"/>
      <c r="Z2" s="118"/>
      <c r="AA2" s="97"/>
      <c r="AB2" s="97"/>
      <c r="AC2" s="97"/>
      <c r="AD2" s="97"/>
      <c r="AE2" s="97" t="s">
        <v>61</v>
      </c>
      <c r="AF2" s="97"/>
      <c r="AJ2" s="115"/>
      <c r="AK2" s="116"/>
      <c r="AL2" s="116"/>
      <c r="AM2" s="118"/>
      <c r="AN2" s="97"/>
      <c r="AO2" s="98"/>
    </row>
    <row r="3" spans="1:41" ht="24" customHeight="1">
      <c r="A3" s="119"/>
      <c r="B3" s="120"/>
      <c r="C3" s="120"/>
      <c r="D3" s="122"/>
      <c r="E3" s="97" t="s">
        <v>39</v>
      </c>
      <c r="F3" s="97"/>
      <c r="G3" s="97"/>
      <c r="H3" s="97"/>
      <c r="I3" s="98" t="s">
        <v>62</v>
      </c>
      <c r="J3" s="99"/>
      <c r="K3" s="119"/>
      <c r="L3" s="120"/>
      <c r="M3" s="120"/>
      <c r="N3" s="129"/>
      <c r="O3" s="97" t="s">
        <v>39</v>
      </c>
      <c r="P3" s="97"/>
      <c r="Q3" s="97"/>
      <c r="R3" s="97"/>
      <c r="S3" s="98" t="s">
        <v>62</v>
      </c>
      <c r="T3" s="99"/>
      <c r="W3" s="119"/>
      <c r="X3" s="120"/>
      <c r="Y3" s="121"/>
      <c r="Z3" s="122"/>
      <c r="AA3" s="97" t="s">
        <v>39</v>
      </c>
      <c r="AB3" s="97"/>
      <c r="AC3" s="97"/>
      <c r="AD3" s="97"/>
      <c r="AE3" s="98" t="s">
        <v>62</v>
      </c>
      <c r="AF3" s="99"/>
      <c r="AJ3" s="119"/>
      <c r="AK3" s="120"/>
      <c r="AL3" s="120"/>
      <c r="AM3" s="122"/>
      <c r="AN3" s="97" t="s">
        <v>39</v>
      </c>
      <c r="AO3" s="98"/>
    </row>
    <row r="4" ht="12.75"/>
    <row r="8" spans="1:2" ht="30" customHeight="1">
      <c r="A8" s="130" t="s">
        <v>20</v>
      </c>
      <c r="B8" s="130"/>
    </row>
    <row r="9" ht="8.25" customHeight="1"/>
    <row r="10" spans="1:9" ht="41.25" customHeight="1" thickBot="1">
      <c r="A10" s="123" t="s">
        <v>0</v>
      </c>
      <c r="B10" s="123"/>
      <c r="F10" s="102" t="s">
        <v>42</v>
      </c>
      <c r="G10" s="103"/>
      <c r="H10" s="103"/>
      <c r="I10" s="104"/>
    </row>
    <row r="11" spans="1:18" ht="25.5">
      <c r="A11" s="5" t="s">
        <v>1</v>
      </c>
      <c r="B11" s="6" t="s">
        <v>63</v>
      </c>
      <c r="F11" s="105"/>
      <c r="G11" s="106"/>
      <c r="H11" s="106"/>
      <c r="I11" s="107"/>
      <c r="O11" s="7"/>
      <c r="P11" s="7"/>
      <c r="Q11" s="7"/>
      <c r="R11" s="7"/>
    </row>
    <row r="12" spans="1:18" ht="25.5">
      <c r="A12" s="8" t="s">
        <v>2</v>
      </c>
      <c r="B12" s="9" t="s">
        <v>64</v>
      </c>
      <c r="F12" s="105"/>
      <c r="G12" s="106"/>
      <c r="H12" s="106"/>
      <c r="I12" s="107"/>
      <c r="O12" s="7"/>
      <c r="P12" s="7"/>
      <c r="Q12" s="7"/>
      <c r="R12" s="7"/>
    </row>
    <row r="13" spans="1:18" ht="12.75">
      <c r="A13" s="8" t="s">
        <v>3</v>
      </c>
      <c r="B13" s="10">
        <v>7491454</v>
      </c>
      <c r="F13" s="105"/>
      <c r="G13" s="106"/>
      <c r="H13" s="106"/>
      <c r="I13" s="107"/>
      <c r="O13" s="7"/>
      <c r="P13" s="7"/>
      <c r="Q13" s="7"/>
      <c r="R13" s="7"/>
    </row>
    <row r="14" spans="1:18" ht="25.5">
      <c r="A14" s="8" t="s">
        <v>16</v>
      </c>
      <c r="B14" s="11" t="s">
        <v>65</v>
      </c>
      <c r="F14" s="108"/>
      <c r="G14" s="109"/>
      <c r="H14" s="109"/>
      <c r="I14" s="110"/>
      <c r="O14" s="7"/>
      <c r="P14" s="7"/>
      <c r="Q14" s="7"/>
      <c r="R14" s="7"/>
    </row>
    <row r="15" spans="1:18" ht="409.5">
      <c r="A15" s="8" t="s">
        <v>19</v>
      </c>
      <c r="B15" s="12" t="s">
        <v>66</v>
      </c>
      <c r="F15" s="13"/>
      <c r="G15" s="13"/>
      <c r="H15" s="13"/>
      <c r="I15" s="13"/>
      <c r="O15" s="7"/>
      <c r="P15" s="7"/>
      <c r="Q15" s="7"/>
      <c r="R15" s="7"/>
    </row>
    <row r="16" spans="1:18" ht="156" customHeight="1">
      <c r="A16" s="8" t="s">
        <v>4</v>
      </c>
      <c r="B16" s="12" t="s">
        <v>67</v>
      </c>
      <c r="F16" s="102" t="s">
        <v>43</v>
      </c>
      <c r="G16" s="103"/>
      <c r="H16" s="103"/>
      <c r="I16" s="104"/>
      <c r="O16" s="7"/>
      <c r="P16" s="7"/>
      <c r="Q16" s="7"/>
      <c r="R16" s="7"/>
    </row>
    <row r="17" spans="1:18" ht="25.5">
      <c r="A17" s="8" t="s">
        <v>5</v>
      </c>
      <c r="B17" s="12">
        <v>7491484</v>
      </c>
      <c r="D17" s="4"/>
      <c r="F17" s="105"/>
      <c r="G17" s="106"/>
      <c r="H17" s="106"/>
      <c r="I17" s="107"/>
      <c r="O17" s="7"/>
      <c r="P17" s="7"/>
      <c r="Q17" s="7"/>
      <c r="R17" s="7"/>
    </row>
    <row r="18" spans="1:18" ht="25.5">
      <c r="A18" s="8" t="s">
        <v>21</v>
      </c>
      <c r="B18" s="14">
        <v>36096922370</v>
      </c>
      <c r="C18" s="45"/>
      <c r="D18" s="4"/>
      <c r="F18" s="105"/>
      <c r="G18" s="106"/>
      <c r="H18" s="106"/>
      <c r="I18" s="107"/>
      <c r="O18" s="7"/>
      <c r="P18" s="7"/>
      <c r="Q18" s="7"/>
      <c r="R18" s="7"/>
    </row>
    <row r="19" spans="1:18" ht="38.25">
      <c r="A19" s="8" t="s">
        <v>22</v>
      </c>
      <c r="B19" s="15">
        <v>781242000</v>
      </c>
      <c r="D19" s="4"/>
      <c r="F19" s="105"/>
      <c r="G19" s="106"/>
      <c r="H19" s="106"/>
      <c r="I19" s="107"/>
      <c r="O19" s="7"/>
      <c r="P19" s="7"/>
      <c r="Q19" s="7"/>
      <c r="R19" s="7"/>
    </row>
    <row r="20" spans="1:18" ht="38.25">
      <c r="A20" s="8" t="s">
        <v>23</v>
      </c>
      <c r="B20" s="15">
        <v>78124200</v>
      </c>
      <c r="D20" s="4"/>
      <c r="F20" s="108"/>
      <c r="G20" s="109"/>
      <c r="H20" s="109"/>
      <c r="I20" s="110"/>
      <c r="O20" s="7"/>
      <c r="P20" s="7"/>
      <c r="Q20" s="7"/>
      <c r="R20" s="7"/>
    </row>
    <row r="21" spans="1:18" ht="39" thickBot="1">
      <c r="A21" s="16" t="s">
        <v>18</v>
      </c>
      <c r="B21" s="17">
        <v>43312</v>
      </c>
      <c r="D21" s="4"/>
      <c r="O21" s="7"/>
      <c r="P21" s="7"/>
      <c r="Q21" s="7"/>
      <c r="R21" s="7"/>
    </row>
    <row r="22" spans="1:18" ht="102" customHeight="1">
      <c r="A22" s="18"/>
      <c r="B22" s="46"/>
      <c r="C22" s="44"/>
      <c r="F22" s="124" t="s">
        <v>46</v>
      </c>
      <c r="G22" s="125"/>
      <c r="H22" s="125"/>
      <c r="I22" s="126"/>
      <c r="O22" s="7"/>
      <c r="P22" s="7"/>
      <c r="Q22" s="7"/>
      <c r="R22" s="7"/>
    </row>
    <row r="23" spans="1:18" ht="12.75">
      <c r="A23" s="18"/>
      <c r="B23" s="19"/>
      <c r="K23" s="20"/>
      <c r="O23" s="7"/>
      <c r="P23" s="7"/>
      <c r="Q23" s="7"/>
      <c r="R23" s="7"/>
    </row>
    <row r="24" spans="11:18" ht="12.75">
      <c r="K24" s="20"/>
      <c r="R24" s="44"/>
    </row>
    <row r="25" spans="1:41" ht="38.25">
      <c r="A25" s="1" t="s">
        <v>15</v>
      </c>
      <c r="AD25" s="100" t="s">
        <v>47</v>
      </c>
      <c r="AE25" s="100"/>
      <c r="AF25" s="100"/>
      <c r="AG25" s="100"/>
      <c r="AH25" s="100"/>
      <c r="AI25" s="100"/>
      <c r="AJ25" s="100"/>
      <c r="AK25" s="100"/>
      <c r="AL25" s="100"/>
      <c r="AM25" s="100"/>
      <c r="AN25" s="100"/>
      <c r="AO25" s="101"/>
    </row>
    <row r="26" spans="1:41" ht="75" customHeight="1">
      <c r="A26" s="21" t="s">
        <v>26</v>
      </c>
      <c r="B26" s="21" t="s">
        <v>68</v>
      </c>
      <c r="C26" s="21" t="s">
        <v>25</v>
      </c>
      <c r="D26" s="21" t="s">
        <v>29</v>
      </c>
      <c r="E26" s="21" t="s">
        <v>30</v>
      </c>
      <c r="F26" s="21" t="s">
        <v>32</v>
      </c>
      <c r="G26" s="21" t="s">
        <v>33</v>
      </c>
      <c r="H26" s="21" t="s">
        <v>44</v>
      </c>
      <c r="I26" s="21" t="s">
        <v>34</v>
      </c>
      <c r="J26" s="21" t="s">
        <v>35</v>
      </c>
      <c r="K26" s="21" t="s">
        <v>36</v>
      </c>
      <c r="L26" s="22" t="s">
        <v>24</v>
      </c>
      <c r="M26" s="49" t="s">
        <v>6</v>
      </c>
      <c r="N26" s="22" t="s">
        <v>17</v>
      </c>
      <c r="O26" s="22" t="s">
        <v>7</v>
      </c>
      <c r="P26" s="22" t="s">
        <v>8</v>
      </c>
      <c r="Q26" s="22" t="s">
        <v>9</v>
      </c>
      <c r="R26" s="22" t="s">
        <v>10</v>
      </c>
      <c r="S26" s="23" t="s">
        <v>11</v>
      </c>
      <c r="T26" s="22" t="s">
        <v>12</v>
      </c>
      <c r="U26" s="22" t="s">
        <v>13</v>
      </c>
      <c r="V26" s="22" t="s">
        <v>14</v>
      </c>
      <c r="W26" s="24" t="s">
        <v>27</v>
      </c>
      <c r="X26" s="24" t="s">
        <v>60</v>
      </c>
      <c r="Y26" s="25" t="s">
        <v>41</v>
      </c>
      <c r="Z26" s="24" t="s">
        <v>45</v>
      </c>
      <c r="AA26" s="24" t="s">
        <v>37</v>
      </c>
      <c r="AB26" s="24" t="s">
        <v>31</v>
      </c>
      <c r="AC26" s="24" t="s">
        <v>28</v>
      </c>
      <c r="AD26" s="26" t="s">
        <v>48</v>
      </c>
      <c r="AE26" s="26" t="s">
        <v>50</v>
      </c>
      <c r="AF26" s="26" t="s">
        <v>51</v>
      </c>
      <c r="AG26" s="26" t="s">
        <v>49</v>
      </c>
      <c r="AH26" s="26" t="s">
        <v>52</v>
      </c>
      <c r="AI26" s="26" t="s">
        <v>53</v>
      </c>
      <c r="AJ26" s="26" t="s">
        <v>54</v>
      </c>
      <c r="AK26" s="26" t="s">
        <v>55</v>
      </c>
      <c r="AL26" s="26" t="s">
        <v>56</v>
      </c>
      <c r="AM26" s="26" t="s">
        <v>57</v>
      </c>
      <c r="AN26" s="26" t="s">
        <v>58</v>
      </c>
      <c r="AO26" s="26" t="s">
        <v>59</v>
      </c>
    </row>
    <row r="27" spans="1:41" s="38" customFormat="1" ht="150.75" customHeight="1">
      <c r="A27" s="28" t="s">
        <v>69</v>
      </c>
      <c r="B27" s="28" t="s">
        <v>70</v>
      </c>
      <c r="C27" s="28" t="s">
        <v>71</v>
      </c>
      <c r="D27" s="28">
        <v>99999</v>
      </c>
      <c r="E27" s="28" t="s">
        <v>72</v>
      </c>
      <c r="F27" s="28"/>
      <c r="G27" s="28"/>
      <c r="H27" s="28"/>
      <c r="I27" s="28"/>
      <c r="J27" s="28"/>
      <c r="K27" s="29" t="s">
        <v>73</v>
      </c>
      <c r="L27" s="41">
        <v>80161500</v>
      </c>
      <c r="M27" s="56" t="s">
        <v>97</v>
      </c>
      <c r="N27" s="33">
        <v>43101</v>
      </c>
      <c r="O27" s="28" t="s">
        <v>229</v>
      </c>
      <c r="P27" s="35" t="s">
        <v>74</v>
      </c>
      <c r="Q27" s="28" t="s">
        <v>75</v>
      </c>
      <c r="R27" s="30">
        <v>48437760</v>
      </c>
      <c r="S27" s="36">
        <f>R27</f>
        <v>48437760</v>
      </c>
      <c r="T27" s="28" t="s">
        <v>76</v>
      </c>
      <c r="U27" s="28" t="s">
        <v>76</v>
      </c>
      <c r="V27" s="27" t="s">
        <v>197</v>
      </c>
      <c r="W27" s="27"/>
      <c r="X27" s="29"/>
      <c r="Y27" s="30"/>
      <c r="Z27" s="27"/>
      <c r="AA27" s="27" t="s">
        <v>98</v>
      </c>
      <c r="AB27" s="27" t="s">
        <v>99</v>
      </c>
      <c r="AC27" s="27"/>
      <c r="AD27" s="32"/>
      <c r="AE27" s="32">
        <v>12109440</v>
      </c>
      <c r="AF27" s="32">
        <v>6054720</v>
      </c>
      <c r="AG27" s="32">
        <v>6054720</v>
      </c>
      <c r="AH27" s="32">
        <v>6054720</v>
      </c>
      <c r="AI27" s="32">
        <v>6054720</v>
      </c>
      <c r="AJ27" s="32">
        <v>6054720</v>
      </c>
      <c r="AK27" s="32">
        <v>6054720</v>
      </c>
      <c r="AL27" s="32"/>
      <c r="AM27" s="32"/>
      <c r="AN27" s="32"/>
      <c r="AO27" s="32"/>
    </row>
    <row r="28" spans="1:41" s="38" customFormat="1" ht="159.75" customHeight="1">
      <c r="A28" s="28" t="s">
        <v>69</v>
      </c>
      <c r="B28" s="28" t="s">
        <v>70</v>
      </c>
      <c r="C28" s="28" t="s">
        <v>71</v>
      </c>
      <c r="D28" s="28">
        <v>99999</v>
      </c>
      <c r="E28" s="28" t="s">
        <v>72</v>
      </c>
      <c r="F28" s="28"/>
      <c r="G28" s="28"/>
      <c r="H28" s="28"/>
      <c r="I28" s="28"/>
      <c r="J28" s="28"/>
      <c r="K28" s="29" t="s">
        <v>73</v>
      </c>
      <c r="L28" s="41">
        <v>80161500</v>
      </c>
      <c r="M28" s="56" t="s">
        <v>100</v>
      </c>
      <c r="N28" s="33">
        <v>43124</v>
      </c>
      <c r="O28" s="28" t="s">
        <v>229</v>
      </c>
      <c r="P28" s="35" t="s">
        <v>74</v>
      </c>
      <c r="Q28" s="28" t="s">
        <v>75</v>
      </c>
      <c r="R28" s="30">
        <v>29610000</v>
      </c>
      <c r="S28" s="30">
        <v>29610000</v>
      </c>
      <c r="T28" s="28" t="s">
        <v>76</v>
      </c>
      <c r="U28" s="28" t="s">
        <v>76</v>
      </c>
      <c r="V28" s="27" t="s">
        <v>197</v>
      </c>
      <c r="W28" s="29">
        <v>7000091604</v>
      </c>
      <c r="X28" s="29">
        <v>4500029252</v>
      </c>
      <c r="Y28" s="30"/>
      <c r="Z28" s="27" t="s">
        <v>400</v>
      </c>
      <c r="AA28" s="27" t="s">
        <v>101</v>
      </c>
      <c r="AB28" s="27" t="s">
        <v>99</v>
      </c>
      <c r="AC28" s="27"/>
      <c r="AD28" s="32"/>
      <c r="AE28" s="32">
        <f>+AF28*2</f>
        <v>7402500</v>
      </c>
      <c r="AF28" s="32">
        <v>3701250</v>
      </c>
      <c r="AG28" s="32">
        <v>3701250</v>
      </c>
      <c r="AH28" s="32">
        <v>3701250</v>
      </c>
      <c r="AI28" s="32">
        <v>3701250</v>
      </c>
      <c r="AJ28" s="32">
        <v>3701250</v>
      </c>
      <c r="AK28" s="32">
        <v>3701250</v>
      </c>
      <c r="AL28" s="32"/>
      <c r="AM28" s="32"/>
      <c r="AN28" s="32"/>
      <c r="AO28" s="32"/>
    </row>
    <row r="29" spans="1:41" s="38" customFormat="1" ht="136.5" customHeight="1">
      <c r="A29" s="27" t="s">
        <v>69</v>
      </c>
      <c r="B29" s="28" t="s">
        <v>70</v>
      </c>
      <c r="C29" s="28" t="s">
        <v>71</v>
      </c>
      <c r="D29" s="28">
        <v>99999</v>
      </c>
      <c r="E29" s="28" t="s">
        <v>72</v>
      </c>
      <c r="F29" s="27"/>
      <c r="G29" s="27"/>
      <c r="H29" s="27"/>
      <c r="I29" s="27"/>
      <c r="J29" s="27"/>
      <c r="K29" s="27" t="s">
        <v>73</v>
      </c>
      <c r="L29" s="41">
        <v>80161500</v>
      </c>
      <c r="M29" s="56" t="s">
        <v>94</v>
      </c>
      <c r="N29" s="43">
        <v>43101</v>
      </c>
      <c r="O29" s="29" t="s">
        <v>362</v>
      </c>
      <c r="P29" s="35" t="s">
        <v>74</v>
      </c>
      <c r="Q29" s="27" t="s">
        <v>75</v>
      </c>
      <c r="R29" s="30">
        <v>40120000</v>
      </c>
      <c r="S29" s="30">
        <f>R29</f>
        <v>40120000</v>
      </c>
      <c r="T29" s="28" t="s">
        <v>76</v>
      </c>
      <c r="U29" s="28" t="s">
        <v>76</v>
      </c>
      <c r="V29" s="27" t="s">
        <v>197</v>
      </c>
      <c r="W29" s="27">
        <v>7000091032</v>
      </c>
      <c r="X29" s="27">
        <v>4500028856</v>
      </c>
      <c r="Y29" s="30"/>
      <c r="Z29" s="27" t="s">
        <v>401</v>
      </c>
      <c r="AA29" s="27" t="s">
        <v>95</v>
      </c>
      <c r="AB29" s="27" t="s">
        <v>96</v>
      </c>
      <c r="AC29" s="27"/>
      <c r="AD29" s="31"/>
      <c r="AE29" s="31">
        <f>3400000+2720000</f>
        <v>6120000</v>
      </c>
      <c r="AF29" s="31">
        <v>3400000</v>
      </c>
      <c r="AG29" s="31">
        <v>3400000</v>
      </c>
      <c r="AH29" s="31">
        <v>3400000</v>
      </c>
      <c r="AI29" s="31">
        <v>3400000</v>
      </c>
      <c r="AJ29" s="31">
        <v>3400000</v>
      </c>
      <c r="AK29" s="31">
        <v>3400000</v>
      </c>
      <c r="AL29" s="31">
        <v>3400000</v>
      </c>
      <c r="AM29" s="31">
        <v>3400000</v>
      </c>
      <c r="AN29" s="31">
        <v>3400000</v>
      </c>
      <c r="AO29" s="31">
        <v>3400000</v>
      </c>
    </row>
    <row r="30" spans="1:41" s="38" customFormat="1" ht="211.5" customHeight="1">
      <c r="A30" s="28" t="s">
        <v>69</v>
      </c>
      <c r="B30" s="28" t="s">
        <v>70</v>
      </c>
      <c r="C30" s="28" t="s">
        <v>71</v>
      </c>
      <c r="D30" s="28">
        <v>99999</v>
      </c>
      <c r="E30" s="28" t="s">
        <v>72</v>
      </c>
      <c r="F30" s="28"/>
      <c r="G30" s="28"/>
      <c r="H30" s="28"/>
      <c r="I30" s="28"/>
      <c r="J30" s="28"/>
      <c r="K30" s="29" t="s">
        <v>73</v>
      </c>
      <c r="L30" s="41">
        <v>80161500</v>
      </c>
      <c r="M30" s="56" t="s">
        <v>102</v>
      </c>
      <c r="N30" s="43">
        <v>43101</v>
      </c>
      <c r="O30" s="29" t="s">
        <v>362</v>
      </c>
      <c r="P30" s="35" t="s">
        <v>74</v>
      </c>
      <c r="Q30" s="29" t="s">
        <v>75</v>
      </c>
      <c r="R30" s="30">
        <v>60180000</v>
      </c>
      <c r="S30" s="36">
        <f>R30</f>
        <v>60180000</v>
      </c>
      <c r="T30" s="28" t="s">
        <v>76</v>
      </c>
      <c r="U30" s="28" t="s">
        <v>76</v>
      </c>
      <c r="V30" s="27" t="s">
        <v>197</v>
      </c>
      <c r="W30" s="29">
        <v>7000091066</v>
      </c>
      <c r="X30" s="29">
        <v>4500028853</v>
      </c>
      <c r="Y30" s="30"/>
      <c r="Z30" s="29" t="s">
        <v>402</v>
      </c>
      <c r="AA30" s="29" t="s">
        <v>104</v>
      </c>
      <c r="AB30" s="27" t="s">
        <v>96</v>
      </c>
      <c r="AC30" s="27"/>
      <c r="AD30" s="32"/>
      <c r="AE30" s="32">
        <f>5100000+4080000</f>
        <v>9180000</v>
      </c>
      <c r="AF30" s="32">
        <v>5100000</v>
      </c>
      <c r="AG30" s="32">
        <v>5100000</v>
      </c>
      <c r="AH30" s="32">
        <v>5100000</v>
      </c>
      <c r="AI30" s="32">
        <v>5100000</v>
      </c>
      <c r="AJ30" s="32">
        <v>5100000</v>
      </c>
      <c r="AK30" s="32">
        <v>5100000</v>
      </c>
      <c r="AL30" s="32">
        <v>5100000</v>
      </c>
      <c r="AM30" s="32">
        <v>5100000</v>
      </c>
      <c r="AN30" s="32">
        <v>5100000</v>
      </c>
      <c r="AO30" s="32">
        <v>5100000</v>
      </c>
    </row>
    <row r="31" spans="1:41" s="38" customFormat="1" ht="137.25" customHeight="1">
      <c r="A31" s="27" t="s">
        <v>69</v>
      </c>
      <c r="B31" s="28" t="s">
        <v>105</v>
      </c>
      <c r="C31" s="27" t="s">
        <v>88</v>
      </c>
      <c r="D31" s="28">
        <v>99999</v>
      </c>
      <c r="E31" s="28" t="s">
        <v>72</v>
      </c>
      <c r="F31" s="27"/>
      <c r="G31" s="27"/>
      <c r="H31" s="27"/>
      <c r="I31" s="27"/>
      <c r="J31" s="27"/>
      <c r="K31" s="27" t="s">
        <v>73</v>
      </c>
      <c r="L31" s="41">
        <v>80161500</v>
      </c>
      <c r="M31" s="56" t="s">
        <v>106</v>
      </c>
      <c r="N31" s="43">
        <v>43101</v>
      </c>
      <c r="O31" s="29" t="s">
        <v>244</v>
      </c>
      <c r="P31" s="35" t="s">
        <v>74</v>
      </c>
      <c r="Q31" s="27" t="s">
        <v>75</v>
      </c>
      <c r="R31" s="30">
        <v>170823000</v>
      </c>
      <c r="S31" s="30">
        <f>R31</f>
        <v>170823000</v>
      </c>
      <c r="T31" s="28" t="s">
        <v>76</v>
      </c>
      <c r="U31" s="28" t="s">
        <v>76</v>
      </c>
      <c r="V31" s="27" t="s">
        <v>197</v>
      </c>
      <c r="W31" s="29"/>
      <c r="X31" s="29"/>
      <c r="Y31" s="30"/>
      <c r="Z31" s="27"/>
      <c r="AA31" s="27" t="s">
        <v>107</v>
      </c>
      <c r="AB31" s="27" t="s">
        <v>96</v>
      </c>
      <c r="AC31" s="27"/>
      <c r="AD31" s="31">
        <v>10000000</v>
      </c>
      <c r="AE31" s="31">
        <v>160823000</v>
      </c>
      <c r="AF31" s="31"/>
      <c r="AG31" s="31"/>
      <c r="AH31" s="31"/>
      <c r="AI31" s="31"/>
      <c r="AJ31" s="31"/>
      <c r="AK31" s="31"/>
      <c r="AL31" s="31"/>
      <c r="AM31" s="31"/>
      <c r="AN31" s="31"/>
      <c r="AO31" s="31"/>
    </row>
    <row r="32" spans="1:41" s="38" customFormat="1" ht="147.75" customHeight="1">
      <c r="A32" s="39" t="s">
        <v>69</v>
      </c>
      <c r="B32" s="34" t="s">
        <v>129</v>
      </c>
      <c r="C32" s="27" t="s">
        <v>149</v>
      </c>
      <c r="D32" s="29" t="s">
        <v>131</v>
      </c>
      <c r="E32" s="53" t="s">
        <v>150</v>
      </c>
      <c r="F32" s="27" t="s">
        <v>149</v>
      </c>
      <c r="G32" s="27">
        <v>611</v>
      </c>
      <c r="H32" s="27" t="s">
        <v>133</v>
      </c>
      <c r="I32" s="27">
        <v>297127</v>
      </c>
      <c r="J32" s="27" t="s">
        <v>134</v>
      </c>
      <c r="K32" s="27" t="s">
        <v>73</v>
      </c>
      <c r="L32" s="41">
        <v>80161500</v>
      </c>
      <c r="M32" s="56" t="s">
        <v>313</v>
      </c>
      <c r="N32" s="33">
        <v>43125</v>
      </c>
      <c r="O32" s="29" t="s">
        <v>229</v>
      </c>
      <c r="P32" s="35" t="s">
        <v>74</v>
      </c>
      <c r="Q32" s="29" t="s">
        <v>138</v>
      </c>
      <c r="R32" s="30">
        <v>34400000</v>
      </c>
      <c r="S32" s="36">
        <f>+R32</f>
        <v>34400000</v>
      </c>
      <c r="T32" s="28" t="s">
        <v>76</v>
      </c>
      <c r="U32" s="28" t="s">
        <v>76</v>
      </c>
      <c r="V32" s="27" t="s">
        <v>197</v>
      </c>
      <c r="W32" s="29">
        <v>7000091905</v>
      </c>
      <c r="X32" s="29">
        <v>4500029179</v>
      </c>
      <c r="Y32" s="30">
        <v>34400000</v>
      </c>
      <c r="Z32" s="29" t="s">
        <v>341</v>
      </c>
      <c r="AA32" s="27" t="s">
        <v>108</v>
      </c>
      <c r="AB32" s="27" t="s">
        <v>164</v>
      </c>
      <c r="AC32" s="27"/>
      <c r="AD32" s="32"/>
      <c r="AE32" s="32">
        <v>8600000</v>
      </c>
      <c r="AF32" s="32">
        <v>4300000</v>
      </c>
      <c r="AG32" s="32">
        <v>4300000</v>
      </c>
      <c r="AH32" s="32">
        <v>4300000</v>
      </c>
      <c r="AI32" s="32">
        <v>4300000</v>
      </c>
      <c r="AJ32" s="32">
        <v>4300000</v>
      </c>
      <c r="AK32" s="32">
        <v>4300000</v>
      </c>
      <c r="AL32" s="32"/>
      <c r="AM32" s="32"/>
      <c r="AN32" s="32"/>
      <c r="AO32" s="32"/>
    </row>
    <row r="33" spans="1:41" s="38" customFormat="1" ht="330" customHeight="1">
      <c r="A33" s="28" t="s">
        <v>69</v>
      </c>
      <c r="B33" s="28" t="s">
        <v>70</v>
      </c>
      <c r="C33" s="28" t="s">
        <v>71</v>
      </c>
      <c r="D33" s="28">
        <v>99999</v>
      </c>
      <c r="E33" s="28" t="s">
        <v>72</v>
      </c>
      <c r="F33" s="27"/>
      <c r="G33" s="27"/>
      <c r="H33" s="27"/>
      <c r="I33" s="27"/>
      <c r="J33" s="27"/>
      <c r="K33" s="29" t="s">
        <v>73</v>
      </c>
      <c r="L33" s="41">
        <v>80161500</v>
      </c>
      <c r="M33" s="56" t="s">
        <v>110</v>
      </c>
      <c r="N33" s="33">
        <v>43101</v>
      </c>
      <c r="O33" s="29" t="s">
        <v>362</v>
      </c>
      <c r="P33" s="35" t="s">
        <v>74</v>
      </c>
      <c r="Q33" s="29" t="s">
        <v>75</v>
      </c>
      <c r="R33" s="30">
        <v>69443000</v>
      </c>
      <c r="S33" s="36">
        <f aca="true" t="shared" si="0" ref="S33:S42">+R33</f>
        <v>69443000</v>
      </c>
      <c r="T33" s="28" t="s">
        <v>76</v>
      </c>
      <c r="U33" s="28" t="s">
        <v>76</v>
      </c>
      <c r="V33" s="27" t="s">
        <v>197</v>
      </c>
      <c r="W33" s="27">
        <v>700091036</v>
      </c>
      <c r="X33" s="27">
        <v>4500028859</v>
      </c>
      <c r="Y33" s="36"/>
      <c r="Z33" s="27" t="s">
        <v>403</v>
      </c>
      <c r="AA33" s="27" t="s">
        <v>111</v>
      </c>
      <c r="AB33" s="27" t="s">
        <v>109</v>
      </c>
      <c r="AC33" s="27"/>
      <c r="AD33" s="31"/>
      <c r="AE33" s="32">
        <f>5885000+4708000</f>
        <v>10593000</v>
      </c>
      <c r="AF33" s="32">
        <v>5885000</v>
      </c>
      <c r="AG33" s="32">
        <v>5885000</v>
      </c>
      <c r="AH33" s="32">
        <v>5885000</v>
      </c>
      <c r="AI33" s="32">
        <v>5885000</v>
      </c>
      <c r="AJ33" s="32">
        <v>5885000</v>
      </c>
      <c r="AK33" s="32">
        <v>5885000</v>
      </c>
      <c r="AL33" s="32">
        <v>5885000</v>
      </c>
      <c r="AM33" s="32">
        <v>5885000</v>
      </c>
      <c r="AN33" s="32">
        <v>5885000</v>
      </c>
      <c r="AO33" s="32">
        <v>5885000</v>
      </c>
    </row>
    <row r="34" spans="1:41" s="38" customFormat="1" ht="140.25" customHeight="1">
      <c r="A34" s="27" t="s">
        <v>69</v>
      </c>
      <c r="B34" s="28" t="s">
        <v>70</v>
      </c>
      <c r="C34" s="28" t="s">
        <v>71</v>
      </c>
      <c r="D34" s="28">
        <v>99999</v>
      </c>
      <c r="E34" s="28" t="s">
        <v>72</v>
      </c>
      <c r="F34" s="27"/>
      <c r="G34" s="27"/>
      <c r="H34" s="27"/>
      <c r="I34" s="27"/>
      <c r="J34" s="27"/>
      <c r="K34" s="29" t="s">
        <v>73</v>
      </c>
      <c r="L34" s="41">
        <v>80161500</v>
      </c>
      <c r="M34" s="56" t="s">
        <v>112</v>
      </c>
      <c r="N34" s="33">
        <v>43101</v>
      </c>
      <c r="O34" s="29" t="s">
        <v>309</v>
      </c>
      <c r="P34" s="35" t="s">
        <v>74</v>
      </c>
      <c r="Q34" s="29" t="s">
        <v>75</v>
      </c>
      <c r="R34" s="30">
        <v>28129500</v>
      </c>
      <c r="S34" s="36">
        <f t="shared" si="0"/>
        <v>28129500</v>
      </c>
      <c r="T34" s="28" t="s">
        <v>76</v>
      </c>
      <c r="U34" s="28" t="s">
        <v>76</v>
      </c>
      <c r="V34" s="27" t="s">
        <v>197</v>
      </c>
      <c r="W34" s="35">
        <v>700009166</v>
      </c>
      <c r="X34" s="27">
        <v>4500029372</v>
      </c>
      <c r="Y34" s="36"/>
      <c r="Z34" s="37" t="s">
        <v>404</v>
      </c>
      <c r="AA34" s="27" t="s">
        <v>113</v>
      </c>
      <c r="AB34" s="27" t="s">
        <v>109</v>
      </c>
      <c r="AC34" s="37"/>
      <c r="AD34" s="31"/>
      <c r="AE34" s="31">
        <f>4018500*2</f>
        <v>8037000</v>
      </c>
      <c r="AF34" s="31">
        <v>4018500</v>
      </c>
      <c r="AG34" s="31">
        <v>4018500</v>
      </c>
      <c r="AH34" s="31">
        <v>4018500</v>
      </c>
      <c r="AI34" s="31">
        <v>4018500</v>
      </c>
      <c r="AJ34" s="31">
        <v>4018500</v>
      </c>
      <c r="AK34" s="31"/>
      <c r="AL34" s="31"/>
      <c r="AM34" s="31"/>
      <c r="AN34" s="31"/>
      <c r="AO34" s="31"/>
    </row>
    <row r="35" spans="1:41" s="38" customFormat="1" ht="150.75" customHeight="1">
      <c r="A35" s="27" t="s">
        <v>69</v>
      </c>
      <c r="B35" s="28" t="s">
        <v>70</v>
      </c>
      <c r="C35" s="28" t="s">
        <v>71</v>
      </c>
      <c r="D35" s="28">
        <v>99999</v>
      </c>
      <c r="E35" s="28" t="s">
        <v>72</v>
      </c>
      <c r="F35" s="29"/>
      <c r="G35" s="29"/>
      <c r="H35" s="29"/>
      <c r="I35" s="29"/>
      <c r="J35" s="29"/>
      <c r="K35" s="29" t="s">
        <v>73</v>
      </c>
      <c r="L35" s="41">
        <v>80161500</v>
      </c>
      <c r="M35" s="56" t="s">
        <v>114</v>
      </c>
      <c r="N35" s="33">
        <v>43101</v>
      </c>
      <c r="O35" s="29" t="s">
        <v>363</v>
      </c>
      <c r="P35" s="35" t="s">
        <v>74</v>
      </c>
      <c r="Q35" s="29" t="s">
        <v>75</v>
      </c>
      <c r="R35" s="36">
        <v>46499367</v>
      </c>
      <c r="S35" s="36">
        <f t="shared" si="0"/>
        <v>46499367</v>
      </c>
      <c r="T35" s="28" t="s">
        <v>76</v>
      </c>
      <c r="U35" s="28" t="s">
        <v>76</v>
      </c>
      <c r="V35" s="27" t="s">
        <v>197</v>
      </c>
      <c r="W35" s="29">
        <v>7000091265</v>
      </c>
      <c r="X35" s="29">
        <v>4500028970</v>
      </c>
      <c r="Y35" s="30"/>
      <c r="Z35" s="27" t="s">
        <v>405</v>
      </c>
      <c r="AA35" s="27" t="s">
        <v>115</v>
      </c>
      <c r="AB35" s="27" t="s">
        <v>109</v>
      </c>
      <c r="AC35" s="27"/>
      <c r="AD35" s="31"/>
      <c r="AE35" s="31">
        <f>4067000+1762367</f>
        <v>5829367</v>
      </c>
      <c r="AF35" s="31">
        <v>4067000</v>
      </c>
      <c r="AG35" s="31">
        <v>4067000</v>
      </c>
      <c r="AH35" s="31">
        <v>4067000</v>
      </c>
      <c r="AI35" s="31">
        <v>4067000</v>
      </c>
      <c r="AJ35" s="31">
        <v>4067000</v>
      </c>
      <c r="AK35" s="31">
        <v>4067000</v>
      </c>
      <c r="AL35" s="31">
        <v>4067000</v>
      </c>
      <c r="AM35" s="31">
        <v>4067000</v>
      </c>
      <c r="AN35" s="31">
        <v>4067000</v>
      </c>
      <c r="AO35" s="31">
        <v>4067000</v>
      </c>
    </row>
    <row r="36" spans="1:41" s="38" customFormat="1" ht="201.75" customHeight="1">
      <c r="A36" s="28" t="s">
        <v>69</v>
      </c>
      <c r="B36" s="28" t="s">
        <v>70</v>
      </c>
      <c r="C36" s="28" t="s">
        <v>71</v>
      </c>
      <c r="D36" s="28">
        <v>99999</v>
      </c>
      <c r="E36" s="28" t="s">
        <v>72</v>
      </c>
      <c r="F36" s="27"/>
      <c r="G36" s="27"/>
      <c r="H36" s="27"/>
      <c r="I36" s="27"/>
      <c r="J36" s="27"/>
      <c r="K36" s="29" t="s">
        <v>73</v>
      </c>
      <c r="L36" s="41">
        <v>80161500</v>
      </c>
      <c r="M36" s="56" t="s">
        <v>116</v>
      </c>
      <c r="N36" s="33">
        <v>43101</v>
      </c>
      <c r="O36" s="29" t="s">
        <v>364</v>
      </c>
      <c r="P36" s="35" t="s">
        <v>74</v>
      </c>
      <c r="Q36" s="29" t="s">
        <v>75</v>
      </c>
      <c r="R36" s="36">
        <v>68658333</v>
      </c>
      <c r="S36" s="36">
        <f t="shared" si="0"/>
        <v>68658333</v>
      </c>
      <c r="T36" s="28" t="s">
        <v>76</v>
      </c>
      <c r="U36" s="28" t="s">
        <v>76</v>
      </c>
      <c r="V36" s="27" t="s">
        <v>197</v>
      </c>
      <c r="W36" s="27">
        <v>700091177</v>
      </c>
      <c r="X36" s="27">
        <v>4500028875</v>
      </c>
      <c r="Y36" s="30"/>
      <c r="Z36" s="27" t="s">
        <v>406</v>
      </c>
      <c r="AA36" s="27" t="s">
        <v>117</v>
      </c>
      <c r="AB36" s="27" t="s">
        <v>109</v>
      </c>
      <c r="AC36" s="27"/>
      <c r="AD36" s="31"/>
      <c r="AE36" s="31">
        <f>5885000+3923333</f>
        <v>9808333</v>
      </c>
      <c r="AF36" s="31">
        <v>5885000</v>
      </c>
      <c r="AG36" s="31">
        <v>5885000</v>
      </c>
      <c r="AH36" s="31">
        <v>5885000</v>
      </c>
      <c r="AI36" s="31">
        <v>5885000</v>
      </c>
      <c r="AJ36" s="31">
        <v>5885000</v>
      </c>
      <c r="AK36" s="31">
        <v>5885000</v>
      </c>
      <c r="AL36" s="31">
        <v>5885000</v>
      </c>
      <c r="AM36" s="31">
        <v>5885000</v>
      </c>
      <c r="AN36" s="31">
        <v>5885000</v>
      </c>
      <c r="AO36" s="31">
        <v>5885000</v>
      </c>
    </row>
    <row r="37" spans="1:41" s="38" customFormat="1" ht="229.5" customHeight="1">
      <c r="A37" s="28" t="s">
        <v>69</v>
      </c>
      <c r="B37" s="28" t="s">
        <v>70</v>
      </c>
      <c r="C37" s="28" t="s">
        <v>71</v>
      </c>
      <c r="D37" s="28">
        <v>99999</v>
      </c>
      <c r="E37" s="28" t="s">
        <v>72</v>
      </c>
      <c r="F37" s="27"/>
      <c r="G37" s="27"/>
      <c r="H37" s="27"/>
      <c r="I37" s="27"/>
      <c r="J37" s="27"/>
      <c r="K37" s="29" t="s">
        <v>73</v>
      </c>
      <c r="L37" s="41">
        <v>80161500</v>
      </c>
      <c r="M37" s="56" t="s">
        <v>365</v>
      </c>
      <c r="N37" s="33">
        <v>43101</v>
      </c>
      <c r="O37" s="29" t="s">
        <v>152</v>
      </c>
      <c r="P37" s="35" t="s">
        <v>74</v>
      </c>
      <c r="Q37" s="29" t="s">
        <v>75</v>
      </c>
      <c r="R37" s="36">
        <v>38070000</v>
      </c>
      <c r="S37" s="36">
        <f t="shared" si="0"/>
        <v>38070000</v>
      </c>
      <c r="T37" s="28" t="s">
        <v>76</v>
      </c>
      <c r="U37" s="28" t="s">
        <v>76</v>
      </c>
      <c r="V37" s="27" t="s">
        <v>197</v>
      </c>
      <c r="W37" s="27">
        <v>7000091190</v>
      </c>
      <c r="X37" s="27">
        <v>4500028910</v>
      </c>
      <c r="Y37" s="30"/>
      <c r="Z37" s="27" t="s">
        <v>407</v>
      </c>
      <c r="AA37" s="27" t="s">
        <v>118</v>
      </c>
      <c r="AB37" s="27" t="s">
        <v>109</v>
      </c>
      <c r="AC37" s="27"/>
      <c r="AD37" s="31"/>
      <c r="AE37" s="31">
        <f>4758750*2</f>
        <v>9517500</v>
      </c>
      <c r="AF37" s="31">
        <v>4758750</v>
      </c>
      <c r="AG37" s="31">
        <v>4758750</v>
      </c>
      <c r="AH37" s="31">
        <v>4758750</v>
      </c>
      <c r="AI37" s="31">
        <v>4758750</v>
      </c>
      <c r="AJ37" s="31">
        <v>4758750</v>
      </c>
      <c r="AK37" s="31">
        <v>4758750</v>
      </c>
      <c r="AL37" s="31"/>
      <c r="AM37" s="31"/>
      <c r="AN37" s="31"/>
      <c r="AO37" s="31"/>
    </row>
    <row r="38" spans="1:41" s="38" customFormat="1" ht="230.25" customHeight="1">
      <c r="A38" s="27" t="s">
        <v>69</v>
      </c>
      <c r="B38" s="28" t="s">
        <v>70</v>
      </c>
      <c r="C38" s="28" t="s">
        <v>71</v>
      </c>
      <c r="D38" s="28">
        <v>99999</v>
      </c>
      <c r="E38" s="28" t="s">
        <v>72</v>
      </c>
      <c r="F38" s="27"/>
      <c r="G38" s="27"/>
      <c r="H38" s="27"/>
      <c r="I38" s="27"/>
      <c r="J38" s="27"/>
      <c r="K38" s="29" t="s">
        <v>73</v>
      </c>
      <c r="L38" s="41">
        <v>80161500</v>
      </c>
      <c r="M38" s="56" t="s">
        <v>119</v>
      </c>
      <c r="N38" s="33">
        <v>43101</v>
      </c>
      <c r="O38" s="29" t="s">
        <v>152</v>
      </c>
      <c r="P38" s="35" t="s">
        <v>74</v>
      </c>
      <c r="Q38" s="29" t="s">
        <v>75</v>
      </c>
      <c r="R38" s="30">
        <v>38520000</v>
      </c>
      <c r="S38" s="36">
        <f t="shared" si="0"/>
        <v>38520000</v>
      </c>
      <c r="T38" s="28" t="s">
        <v>76</v>
      </c>
      <c r="U38" s="28" t="s">
        <v>76</v>
      </c>
      <c r="V38" s="27" t="s">
        <v>197</v>
      </c>
      <c r="W38" s="27">
        <v>7000091186</v>
      </c>
      <c r="X38" s="29">
        <v>4500028909</v>
      </c>
      <c r="Y38" s="30"/>
      <c r="Z38" s="27" t="s">
        <v>408</v>
      </c>
      <c r="AA38" s="27" t="s">
        <v>120</v>
      </c>
      <c r="AB38" s="27" t="s">
        <v>109</v>
      </c>
      <c r="AC38" s="27"/>
      <c r="AD38" s="31"/>
      <c r="AE38" s="32">
        <f>4815000*2</f>
        <v>9630000</v>
      </c>
      <c r="AF38" s="32">
        <v>4815000</v>
      </c>
      <c r="AG38" s="32">
        <v>4815000</v>
      </c>
      <c r="AH38" s="32">
        <v>4815000</v>
      </c>
      <c r="AI38" s="32">
        <v>4815000</v>
      </c>
      <c r="AJ38" s="32">
        <v>4815000</v>
      </c>
      <c r="AK38" s="32">
        <v>4815000</v>
      </c>
      <c r="AL38" s="32"/>
      <c r="AM38" s="32"/>
      <c r="AN38" s="32"/>
      <c r="AO38" s="32"/>
    </row>
    <row r="39" spans="1:41" s="38" customFormat="1" ht="183" customHeight="1">
      <c r="A39" s="28" t="s">
        <v>69</v>
      </c>
      <c r="B39" s="28" t="s">
        <v>70</v>
      </c>
      <c r="C39" s="28" t="s">
        <v>71</v>
      </c>
      <c r="D39" s="28">
        <v>99999</v>
      </c>
      <c r="E39" s="28" t="s">
        <v>72</v>
      </c>
      <c r="F39" s="28"/>
      <c r="G39" s="28"/>
      <c r="H39" s="28"/>
      <c r="I39" s="28"/>
      <c r="J39" s="28"/>
      <c r="K39" s="29" t="s">
        <v>73</v>
      </c>
      <c r="L39" s="41">
        <v>80161500</v>
      </c>
      <c r="M39" s="56" t="s">
        <v>121</v>
      </c>
      <c r="N39" s="33">
        <v>43101</v>
      </c>
      <c r="O39" s="29" t="s">
        <v>229</v>
      </c>
      <c r="P39" s="35" t="s">
        <v>74</v>
      </c>
      <c r="Q39" s="29" t="s">
        <v>75</v>
      </c>
      <c r="R39" s="30">
        <v>36378000</v>
      </c>
      <c r="S39" s="36">
        <f t="shared" si="0"/>
        <v>36378000</v>
      </c>
      <c r="T39" s="28" t="s">
        <v>76</v>
      </c>
      <c r="U39" s="28" t="s">
        <v>76</v>
      </c>
      <c r="V39" s="27" t="s">
        <v>197</v>
      </c>
      <c r="W39" s="29">
        <v>7000091187</v>
      </c>
      <c r="X39" s="29">
        <v>4500028906</v>
      </c>
      <c r="Y39" s="30"/>
      <c r="Z39" s="29" t="s">
        <v>409</v>
      </c>
      <c r="AA39" s="27" t="s">
        <v>122</v>
      </c>
      <c r="AB39" s="27" t="s">
        <v>109</v>
      </c>
      <c r="AC39" s="27"/>
      <c r="AD39" s="32"/>
      <c r="AE39" s="32">
        <f>4547250*2</f>
        <v>9094500</v>
      </c>
      <c r="AF39" s="32">
        <v>4547250</v>
      </c>
      <c r="AG39" s="32">
        <v>4547250</v>
      </c>
      <c r="AH39" s="32">
        <v>4547250</v>
      </c>
      <c r="AI39" s="32">
        <v>4547250</v>
      </c>
      <c r="AJ39" s="32">
        <v>4547250</v>
      </c>
      <c r="AK39" s="32">
        <v>4547250</v>
      </c>
      <c r="AL39" s="32"/>
      <c r="AM39" s="32"/>
      <c r="AN39" s="32"/>
      <c r="AO39" s="32"/>
    </row>
    <row r="40" spans="1:41" s="38" customFormat="1" ht="229.5">
      <c r="A40" s="28" t="s">
        <v>69</v>
      </c>
      <c r="B40" s="28" t="s">
        <v>70</v>
      </c>
      <c r="C40" s="28" t="s">
        <v>71</v>
      </c>
      <c r="D40" s="28">
        <v>99999</v>
      </c>
      <c r="E40" s="28" t="s">
        <v>72</v>
      </c>
      <c r="F40" s="28"/>
      <c r="G40" s="28"/>
      <c r="H40" s="28"/>
      <c r="I40" s="28"/>
      <c r="J40" s="28"/>
      <c r="K40" s="29" t="s">
        <v>73</v>
      </c>
      <c r="L40" s="41">
        <v>80161500</v>
      </c>
      <c r="M40" s="56" t="s">
        <v>123</v>
      </c>
      <c r="N40" s="33">
        <v>43101</v>
      </c>
      <c r="O40" s="29" t="s">
        <v>366</v>
      </c>
      <c r="P40" s="35" t="s">
        <v>74</v>
      </c>
      <c r="Q40" s="29" t="s">
        <v>75</v>
      </c>
      <c r="R40" s="30">
        <v>36991500</v>
      </c>
      <c r="S40" s="36">
        <f t="shared" si="0"/>
        <v>36991500</v>
      </c>
      <c r="T40" s="28" t="s">
        <v>76</v>
      </c>
      <c r="U40" s="28" t="s">
        <v>76</v>
      </c>
      <c r="V40" s="27" t="s">
        <v>197</v>
      </c>
      <c r="W40" s="29">
        <v>7000091970</v>
      </c>
      <c r="X40" s="29">
        <v>4500029371</v>
      </c>
      <c r="Y40" s="30"/>
      <c r="Z40" s="29" t="s">
        <v>410</v>
      </c>
      <c r="AA40" s="27" t="s">
        <v>124</v>
      </c>
      <c r="AB40" s="27" t="s">
        <v>109</v>
      </c>
      <c r="AC40" s="27"/>
      <c r="AD40" s="32"/>
      <c r="AE40" s="32">
        <f>5284500*2</f>
        <v>10569000</v>
      </c>
      <c r="AF40" s="32">
        <v>5284500</v>
      </c>
      <c r="AG40" s="32">
        <v>5284500</v>
      </c>
      <c r="AH40" s="32">
        <v>5284500</v>
      </c>
      <c r="AI40" s="32">
        <v>5284500</v>
      </c>
      <c r="AJ40" s="32">
        <v>5284500</v>
      </c>
      <c r="AK40" s="32"/>
      <c r="AL40" s="32"/>
      <c r="AM40" s="32"/>
      <c r="AN40" s="32"/>
      <c r="AO40" s="32"/>
    </row>
    <row r="41" spans="1:41" s="38" customFormat="1" ht="204">
      <c r="A41" s="28" t="s">
        <v>69</v>
      </c>
      <c r="B41" s="28" t="s">
        <v>70</v>
      </c>
      <c r="C41" s="28" t="s">
        <v>71</v>
      </c>
      <c r="D41" s="28">
        <v>99999</v>
      </c>
      <c r="E41" s="28" t="s">
        <v>72</v>
      </c>
      <c r="F41" s="28"/>
      <c r="G41" s="28"/>
      <c r="H41" s="28"/>
      <c r="I41" s="28"/>
      <c r="J41" s="28"/>
      <c r="K41" s="29" t="s">
        <v>73</v>
      </c>
      <c r="L41" s="41">
        <v>80161500</v>
      </c>
      <c r="M41" s="56" t="s">
        <v>367</v>
      </c>
      <c r="N41" s="33">
        <v>43101</v>
      </c>
      <c r="O41" s="29" t="s">
        <v>364</v>
      </c>
      <c r="P41" s="35" t="s">
        <v>74</v>
      </c>
      <c r="Q41" s="29" t="s">
        <v>75</v>
      </c>
      <c r="R41" s="30">
        <v>48373000</v>
      </c>
      <c r="S41" s="36">
        <f t="shared" si="0"/>
        <v>48373000</v>
      </c>
      <c r="T41" s="28" t="s">
        <v>76</v>
      </c>
      <c r="U41" s="28" t="s">
        <v>76</v>
      </c>
      <c r="V41" s="27" t="s">
        <v>197</v>
      </c>
      <c r="W41" s="29">
        <v>7000091176</v>
      </c>
      <c r="X41" s="29">
        <v>4500028871</v>
      </c>
      <c r="Y41" s="30"/>
      <c r="Z41" s="29" t="s">
        <v>411</v>
      </c>
      <c r="AA41" s="27" t="s">
        <v>125</v>
      </c>
      <c r="AB41" s="27" t="s">
        <v>109</v>
      </c>
      <c r="AC41" s="27"/>
      <c r="AD41" s="31"/>
      <c r="AE41" s="32">
        <f>4146250+2764250</f>
        <v>6910500</v>
      </c>
      <c r="AF41" s="32">
        <v>4146250</v>
      </c>
      <c r="AG41" s="32">
        <v>4146250</v>
      </c>
      <c r="AH41" s="32">
        <v>4146250</v>
      </c>
      <c r="AI41" s="32">
        <v>4146250</v>
      </c>
      <c r="AJ41" s="32">
        <v>4146250</v>
      </c>
      <c r="AK41" s="32">
        <v>4146250</v>
      </c>
      <c r="AL41" s="32">
        <v>4146250</v>
      </c>
      <c r="AM41" s="32">
        <v>4146250</v>
      </c>
      <c r="AN41" s="32">
        <v>4146250</v>
      </c>
      <c r="AO41" s="32">
        <v>4146250</v>
      </c>
    </row>
    <row r="42" spans="1:41" s="38" customFormat="1" ht="153">
      <c r="A42" s="27" t="s">
        <v>69</v>
      </c>
      <c r="B42" s="28" t="s">
        <v>70</v>
      </c>
      <c r="C42" s="28" t="s">
        <v>71</v>
      </c>
      <c r="D42" s="28">
        <v>99999</v>
      </c>
      <c r="E42" s="28" t="s">
        <v>72</v>
      </c>
      <c r="F42" s="27"/>
      <c r="G42" s="27"/>
      <c r="H42" s="27"/>
      <c r="I42" s="27"/>
      <c r="J42" s="27"/>
      <c r="K42" s="29" t="s">
        <v>73</v>
      </c>
      <c r="L42" s="41">
        <v>80161500</v>
      </c>
      <c r="M42" s="56" t="s">
        <v>126</v>
      </c>
      <c r="N42" s="33">
        <v>43101</v>
      </c>
      <c r="O42" s="29" t="s">
        <v>152</v>
      </c>
      <c r="P42" s="35" t="s">
        <v>74</v>
      </c>
      <c r="Q42" s="29" t="s">
        <v>75</v>
      </c>
      <c r="R42" s="30">
        <v>47112000</v>
      </c>
      <c r="S42" s="36">
        <f t="shared" si="0"/>
        <v>47112000</v>
      </c>
      <c r="T42" s="28" t="s">
        <v>76</v>
      </c>
      <c r="U42" s="28" t="s">
        <v>76</v>
      </c>
      <c r="V42" s="27" t="s">
        <v>197</v>
      </c>
      <c r="W42" s="27">
        <v>7000091035</v>
      </c>
      <c r="X42" s="27">
        <v>4500028855</v>
      </c>
      <c r="Y42" s="30"/>
      <c r="Z42" s="27" t="s">
        <v>412</v>
      </c>
      <c r="AA42" s="27" t="s">
        <v>127</v>
      </c>
      <c r="AB42" s="27" t="s">
        <v>109</v>
      </c>
      <c r="AC42" s="27"/>
      <c r="AD42" s="31"/>
      <c r="AE42" s="32">
        <f>5889000*2</f>
        <v>11778000</v>
      </c>
      <c r="AF42" s="32">
        <v>5889000</v>
      </c>
      <c r="AG42" s="32">
        <v>5889000</v>
      </c>
      <c r="AH42" s="32">
        <v>5889000</v>
      </c>
      <c r="AI42" s="32">
        <v>5889000</v>
      </c>
      <c r="AJ42" s="32">
        <v>5889000</v>
      </c>
      <c r="AK42" s="32">
        <v>5889000</v>
      </c>
      <c r="AL42" s="32"/>
      <c r="AM42" s="32"/>
      <c r="AN42" s="32"/>
      <c r="AO42" s="32"/>
    </row>
    <row r="43" spans="1:41" s="38" customFormat="1" ht="140.25">
      <c r="A43" s="28" t="s">
        <v>69</v>
      </c>
      <c r="B43" s="28" t="s">
        <v>173</v>
      </c>
      <c r="C43" s="27" t="s">
        <v>149</v>
      </c>
      <c r="D43" s="28" t="s">
        <v>131</v>
      </c>
      <c r="E43" s="28" t="s">
        <v>132</v>
      </c>
      <c r="F43" s="27" t="s">
        <v>149</v>
      </c>
      <c r="G43" s="28">
        <v>612</v>
      </c>
      <c r="H43" s="28" t="s">
        <v>133</v>
      </c>
      <c r="I43" s="28">
        <v>297127</v>
      </c>
      <c r="J43" s="28" t="s">
        <v>134</v>
      </c>
      <c r="K43" s="29" t="s">
        <v>135</v>
      </c>
      <c r="L43" s="41">
        <v>43231600</v>
      </c>
      <c r="M43" s="56" t="s">
        <v>383</v>
      </c>
      <c r="N43" s="33">
        <v>43101</v>
      </c>
      <c r="O43" s="29" t="s">
        <v>136</v>
      </c>
      <c r="P43" s="35" t="s">
        <v>137</v>
      </c>
      <c r="Q43" s="29" t="s">
        <v>138</v>
      </c>
      <c r="R43" s="30">
        <v>2010000000</v>
      </c>
      <c r="S43" s="30">
        <f>+R43</f>
        <v>2010000000</v>
      </c>
      <c r="T43" s="28" t="s">
        <v>139</v>
      </c>
      <c r="U43" s="28" t="s">
        <v>140</v>
      </c>
      <c r="V43" s="27" t="s">
        <v>197</v>
      </c>
      <c r="W43" s="29">
        <v>7000095366</v>
      </c>
      <c r="X43" s="29"/>
      <c r="Y43" s="30"/>
      <c r="Z43" s="29"/>
      <c r="AA43" s="29" t="s">
        <v>141</v>
      </c>
      <c r="AB43" s="27" t="s">
        <v>109</v>
      </c>
      <c r="AC43" s="27"/>
      <c r="AD43" s="32"/>
      <c r="AE43" s="32"/>
      <c r="AF43" s="32">
        <v>502500000</v>
      </c>
      <c r="AG43" s="32">
        <v>502500000</v>
      </c>
      <c r="AH43" s="32">
        <v>502500000</v>
      </c>
      <c r="AI43" s="32">
        <v>502500000</v>
      </c>
      <c r="AJ43" s="32"/>
      <c r="AK43" s="32"/>
      <c r="AL43" s="32"/>
      <c r="AM43" s="32"/>
      <c r="AN43" s="32"/>
      <c r="AO43" s="32"/>
    </row>
    <row r="44" spans="1:41" s="38" customFormat="1" ht="229.5">
      <c r="A44" s="28" t="s">
        <v>69</v>
      </c>
      <c r="B44" s="28" t="s">
        <v>70</v>
      </c>
      <c r="C44" s="28" t="s">
        <v>71</v>
      </c>
      <c r="D44" s="28">
        <v>99999</v>
      </c>
      <c r="E44" s="28" t="s">
        <v>72</v>
      </c>
      <c r="F44" s="28"/>
      <c r="G44" s="28"/>
      <c r="H44" s="28"/>
      <c r="I44" s="28"/>
      <c r="J44" s="28"/>
      <c r="K44" s="29" t="s">
        <v>73</v>
      </c>
      <c r="L44" s="41">
        <v>80161500</v>
      </c>
      <c r="M44" s="56" t="s">
        <v>142</v>
      </c>
      <c r="N44" s="33">
        <v>43101</v>
      </c>
      <c r="O44" s="29" t="s">
        <v>152</v>
      </c>
      <c r="P44" s="35" t="s">
        <v>74</v>
      </c>
      <c r="Q44" s="29" t="s">
        <v>75</v>
      </c>
      <c r="R44" s="30">
        <v>66051456</v>
      </c>
      <c r="S44" s="36">
        <f aca="true" t="shared" si="1" ref="S44:S50">R44</f>
        <v>66051456</v>
      </c>
      <c r="T44" s="28" t="s">
        <v>76</v>
      </c>
      <c r="U44" s="28" t="s">
        <v>76</v>
      </c>
      <c r="V44" s="27" t="s">
        <v>197</v>
      </c>
      <c r="W44" s="29"/>
      <c r="X44" s="29"/>
      <c r="Y44" s="30"/>
      <c r="Z44" s="29"/>
      <c r="AA44" s="29" t="s">
        <v>143</v>
      </c>
      <c r="AB44" s="27" t="s">
        <v>144</v>
      </c>
      <c r="AC44" s="27"/>
      <c r="AD44" s="32"/>
      <c r="AE44" s="32">
        <v>16512864</v>
      </c>
      <c r="AF44" s="32">
        <v>8256432</v>
      </c>
      <c r="AG44" s="32">
        <v>8256432</v>
      </c>
      <c r="AH44" s="32">
        <v>8256432</v>
      </c>
      <c r="AI44" s="32">
        <v>8256432</v>
      </c>
      <c r="AJ44" s="32">
        <v>8256432</v>
      </c>
      <c r="AK44" s="32">
        <v>8256432</v>
      </c>
      <c r="AL44" s="32"/>
      <c r="AM44" s="32"/>
      <c r="AN44" s="32"/>
      <c r="AO44" s="32"/>
    </row>
    <row r="45" spans="1:41" s="38" customFormat="1" ht="178.5">
      <c r="A45" s="28" t="s">
        <v>69</v>
      </c>
      <c r="B45" s="28" t="s">
        <v>70</v>
      </c>
      <c r="C45" s="28" t="s">
        <v>71</v>
      </c>
      <c r="D45" s="28">
        <v>99999</v>
      </c>
      <c r="E45" s="28" t="s">
        <v>72</v>
      </c>
      <c r="F45" s="28"/>
      <c r="G45" s="28"/>
      <c r="H45" s="28"/>
      <c r="I45" s="28"/>
      <c r="J45" s="28"/>
      <c r="K45" s="29" t="s">
        <v>73</v>
      </c>
      <c r="L45" s="41">
        <v>80161500</v>
      </c>
      <c r="M45" s="56" t="s">
        <v>145</v>
      </c>
      <c r="N45" s="33">
        <v>43101</v>
      </c>
      <c r="O45" s="29" t="s">
        <v>152</v>
      </c>
      <c r="P45" s="35" t="s">
        <v>74</v>
      </c>
      <c r="Q45" s="29" t="s">
        <v>75</v>
      </c>
      <c r="R45" s="36">
        <v>25616928</v>
      </c>
      <c r="S45" s="30">
        <f t="shared" si="1"/>
        <v>25616928</v>
      </c>
      <c r="T45" s="28" t="s">
        <v>76</v>
      </c>
      <c r="U45" s="28" t="s">
        <v>76</v>
      </c>
      <c r="V45" s="27" t="s">
        <v>197</v>
      </c>
      <c r="W45" s="27"/>
      <c r="X45" s="27"/>
      <c r="Y45" s="30"/>
      <c r="Z45" s="27"/>
      <c r="AA45" s="27" t="s">
        <v>146</v>
      </c>
      <c r="AB45" s="27" t="s">
        <v>144</v>
      </c>
      <c r="AC45" s="27"/>
      <c r="AD45" s="31"/>
      <c r="AE45" s="31">
        <v>6404232</v>
      </c>
      <c r="AF45" s="31">
        <v>3202116</v>
      </c>
      <c r="AG45" s="31">
        <v>3202116</v>
      </c>
      <c r="AH45" s="31">
        <v>3202116</v>
      </c>
      <c r="AI45" s="31">
        <v>3202116</v>
      </c>
      <c r="AJ45" s="31">
        <v>3202116</v>
      </c>
      <c r="AK45" s="31">
        <v>3202116</v>
      </c>
      <c r="AL45" s="31"/>
      <c r="AM45" s="31"/>
      <c r="AN45" s="31"/>
      <c r="AO45" s="31"/>
    </row>
    <row r="46" spans="1:41" s="38" customFormat="1" ht="191.25">
      <c r="A46" s="28" t="s">
        <v>69</v>
      </c>
      <c r="B46" s="28" t="s">
        <v>70</v>
      </c>
      <c r="C46" s="28" t="s">
        <v>71</v>
      </c>
      <c r="D46" s="28">
        <v>99999</v>
      </c>
      <c r="E46" s="28" t="s">
        <v>72</v>
      </c>
      <c r="F46" s="28"/>
      <c r="G46" s="28"/>
      <c r="H46" s="28"/>
      <c r="I46" s="28"/>
      <c r="J46" s="28"/>
      <c r="K46" s="29" t="s">
        <v>73</v>
      </c>
      <c r="L46" s="41">
        <v>80161500</v>
      </c>
      <c r="M46" s="56" t="s">
        <v>147</v>
      </c>
      <c r="N46" s="33">
        <v>43101</v>
      </c>
      <c r="O46" s="29" t="s">
        <v>362</v>
      </c>
      <c r="P46" s="35" t="s">
        <v>74</v>
      </c>
      <c r="Q46" s="29" t="s">
        <v>75</v>
      </c>
      <c r="R46" s="30">
        <v>70705600</v>
      </c>
      <c r="S46" s="36">
        <f t="shared" si="1"/>
        <v>70705600</v>
      </c>
      <c r="T46" s="28" t="s">
        <v>76</v>
      </c>
      <c r="U46" s="28" t="s">
        <v>76</v>
      </c>
      <c r="V46" s="27" t="s">
        <v>197</v>
      </c>
      <c r="W46" s="29">
        <v>7000091038</v>
      </c>
      <c r="X46" s="29">
        <v>4500028854</v>
      </c>
      <c r="Y46" s="30"/>
      <c r="Z46" s="29" t="s">
        <v>413</v>
      </c>
      <c r="AA46" s="29" t="s">
        <v>148</v>
      </c>
      <c r="AB46" s="27" t="s">
        <v>144</v>
      </c>
      <c r="AC46" s="27"/>
      <c r="AD46" s="52"/>
      <c r="AE46" s="52">
        <f>5992000+4793600</f>
        <v>10785600</v>
      </c>
      <c r="AF46" s="52">
        <v>5992000</v>
      </c>
      <c r="AG46" s="52">
        <v>5992000</v>
      </c>
      <c r="AH46" s="52">
        <v>5992000</v>
      </c>
      <c r="AI46" s="52">
        <v>5992000</v>
      </c>
      <c r="AJ46" s="52">
        <v>5992000</v>
      </c>
      <c r="AK46" s="52">
        <v>5992000</v>
      </c>
      <c r="AL46" s="52">
        <v>5992000</v>
      </c>
      <c r="AM46" s="52">
        <v>5992000</v>
      </c>
      <c r="AN46" s="52">
        <v>5992000</v>
      </c>
      <c r="AO46" s="52">
        <v>5992000</v>
      </c>
    </row>
    <row r="47" spans="1:41" s="38" customFormat="1" ht="112.5" customHeight="1">
      <c r="A47" s="28" t="s">
        <v>69</v>
      </c>
      <c r="B47" s="34" t="s">
        <v>129</v>
      </c>
      <c r="C47" s="27" t="s">
        <v>149</v>
      </c>
      <c r="D47" s="29" t="s">
        <v>131</v>
      </c>
      <c r="E47" s="53" t="s">
        <v>150</v>
      </c>
      <c r="F47" s="27" t="s">
        <v>149</v>
      </c>
      <c r="G47" s="27">
        <v>611</v>
      </c>
      <c r="H47" s="27" t="s">
        <v>133</v>
      </c>
      <c r="I47" s="27">
        <v>297127</v>
      </c>
      <c r="J47" s="27" t="s">
        <v>134</v>
      </c>
      <c r="K47" s="27" t="s">
        <v>73</v>
      </c>
      <c r="L47" s="41">
        <v>80161500</v>
      </c>
      <c r="M47" s="56" t="s">
        <v>151</v>
      </c>
      <c r="N47" s="33">
        <v>43101</v>
      </c>
      <c r="O47" s="29" t="s">
        <v>152</v>
      </c>
      <c r="P47" s="35" t="s">
        <v>74</v>
      </c>
      <c r="Q47" s="29" t="s">
        <v>138</v>
      </c>
      <c r="R47" s="30">
        <v>72000000</v>
      </c>
      <c r="S47" s="36">
        <f t="shared" si="1"/>
        <v>72000000</v>
      </c>
      <c r="T47" s="28" t="s">
        <v>76</v>
      </c>
      <c r="U47" s="28" t="s">
        <v>76</v>
      </c>
      <c r="V47" s="27" t="s">
        <v>197</v>
      </c>
      <c r="W47" s="29"/>
      <c r="X47" s="29"/>
      <c r="Y47" s="30"/>
      <c r="Z47" s="29"/>
      <c r="AA47" s="29" t="s">
        <v>128</v>
      </c>
      <c r="AB47" s="27" t="s">
        <v>144</v>
      </c>
      <c r="AC47" s="27"/>
      <c r="AD47" s="32"/>
      <c r="AE47" s="32">
        <v>9000000</v>
      </c>
      <c r="AF47" s="32">
        <v>9000000</v>
      </c>
      <c r="AG47" s="32">
        <v>9000000</v>
      </c>
      <c r="AH47" s="32">
        <v>9000000</v>
      </c>
      <c r="AI47" s="32">
        <v>9000000</v>
      </c>
      <c r="AJ47" s="32">
        <v>9000000</v>
      </c>
      <c r="AK47" s="32">
        <v>9000000</v>
      </c>
      <c r="AL47" s="32">
        <v>9000000</v>
      </c>
      <c r="AM47" s="32"/>
      <c r="AN47" s="32"/>
      <c r="AO47" s="32"/>
    </row>
    <row r="48" spans="1:41" s="38" customFormat="1" ht="75" customHeight="1">
      <c r="A48" s="28" t="s">
        <v>69</v>
      </c>
      <c r="B48" s="34" t="s">
        <v>129</v>
      </c>
      <c r="C48" s="27" t="s">
        <v>149</v>
      </c>
      <c r="D48" s="29" t="s">
        <v>131</v>
      </c>
      <c r="E48" s="53" t="s">
        <v>150</v>
      </c>
      <c r="F48" s="27" t="s">
        <v>149</v>
      </c>
      <c r="G48" s="27">
        <v>611</v>
      </c>
      <c r="H48" s="27" t="s">
        <v>133</v>
      </c>
      <c r="I48" s="27">
        <v>297127</v>
      </c>
      <c r="J48" s="27" t="s">
        <v>134</v>
      </c>
      <c r="K48" s="27" t="s">
        <v>73</v>
      </c>
      <c r="L48" s="41">
        <v>80161500</v>
      </c>
      <c r="M48" s="56" t="s">
        <v>153</v>
      </c>
      <c r="N48" s="33">
        <v>43101</v>
      </c>
      <c r="O48" s="29" t="s">
        <v>152</v>
      </c>
      <c r="P48" s="35" t="s">
        <v>74</v>
      </c>
      <c r="Q48" s="29" t="s">
        <v>138</v>
      </c>
      <c r="R48" s="30">
        <v>72000000</v>
      </c>
      <c r="S48" s="36">
        <f t="shared" si="1"/>
        <v>72000000</v>
      </c>
      <c r="T48" s="28" t="s">
        <v>76</v>
      </c>
      <c r="U48" s="28" t="s">
        <v>76</v>
      </c>
      <c r="V48" s="27" t="s">
        <v>197</v>
      </c>
      <c r="W48" s="29"/>
      <c r="X48" s="29"/>
      <c r="Y48" s="30"/>
      <c r="Z48" s="29"/>
      <c r="AA48" s="29" t="s">
        <v>128</v>
      </c>
      <c r="AB48" s="27" t="s">
        <v>144</v>
      </c>
      <c r="AC48" s="27"/>
      <c r="AD48" s="58"/>
      <c r="AE48" s="32">
        <v>9000000</v>
      </c>
      <c r="AF48" s="32">
        <v>9000000</v>
      </c>
      <c r="AG48" s="32">
        <v>9000000</v>
      </c>
      <c r="AH48" s="32">
        <v>9000000</v>
      </c>
      <c r="AI48" s="32">
        <v>9000000</v>
      </c>
      <c r="AJ48" s="32">
        <v>9000000</v>
      </c>
      <c r="AK48" s="32">
        <v>9000000</v>
      </c>
      <c r="AL48" s="32">
        <v>9000000</v>
      </c>
      <c r="AM48" s="58"/>
      <c r="AN48" s="58"/>
      <c r="AO48" s="58"/>
    </row>
    <row r="49" spans="1:41" s="38" customFormat="1" ht="85.5" customHeight="1">
      <c r="A49" s="28" t="s">
        <v>69</v>
      </c>
      <c r="B49" s="34" t="s">
        <v>129</v>
      </c>
      <c r="C49" s="27" t="s">
        <v>149</v>
      </c>
      <c r="D49" s="29" t="s">
        <v>131</v>
      </c>
      <c r="E49" s="53" t="s">
        <v>150</v>
      </c>
      <c r="F49" s="27" t="s">
        <v>149</v>
      </c>
      <c r="G49" s="27">
        <v>611</v>
      </c>
      <c r="H49" s="27" t="s">
        <v>133</v>
      </c>
      <c r="I49" s="27">
        <v>297127</v>
      </c>
      <c r="J49" s="27" t="s">
        <v>134</v>
      </c>
      <c r="K49" s="27" t="s">
        <v>73</v>
      </c>
      <c r="L49" s="41">
        <v>80161500</v>
      </c>
      <c r="M49" s="56" t="s">
        <v>154</v>
      </c>
      <c r="N49" s="33">
        <v>43101</v>
      </c>
      <c r="O49" s="29" t="s">
        <v>155</v>
      </c>
      <c r="P49" s="35" t="s">
        <v>74</v>
      </c>
      <c r="Q49" s="29" t="s">
        <v>138</v>
      </c>
      <c r="R49" s="30">
        <v>48000000</v>
      </c>
      <c r="S49" s="36">
        <f t="shared" si="1"/>
        <v>48000000</v>
      </c>
      <c r="T49" s="28" t="s">
        <v>76</v>
      </c>
      <c r="U49" s="28" t="s">
        <v>76</v>
      </c>
      <c r="V49" s="27" t="s">
        <v>197</v>
      </c>
      <c r="W49" s="29"/>
      <c r="X49" s="29"/>
      <c r="Y49" s="30"/>
      <c r="Z49" s="29"/>
      <c r="AA49" s="29" t="s">
        <v>128</v>
      </c>
      <c r="AB49" s="27" t="s">
        <v>144</v>
      </c>
      <c r="AC49" s="27"/>
      <c r="AD49" s="32"/>
      <c r="AE49" s="32">
        <v>8000000</v>
      </c>
      <c r="AF49" s="32">
        <v>8000000</v>
      </c>
      <c r="AG49" s="32">
        <v>8000000</v>
      </c>
      <c r="AH49" s="32">
        <v>8000000</v>
      </c>
      <c r="AI49" s="32">
        <v>8000000</v>
      </c>
      <c r="AJ49" s="32">
        <v>8000000</v>
      </c>
      <c r="AK49" s="32"/>
      <c r="AL49" s="32"/>
      <c r="AM49" s="32"/>
      <c r="AN49" s="32"/>
      <c r="AO49" s="32"/>
    </row>
    <row r="50" spans="1:41" s="38" customFormat="1" ht="77.25" customHeight="1">
      <c r="A50" s="28" t="s">
        <v>69</v>
      </c>
      <c r="B50" s="34" t="s">
        <v>129</v>
      </c>
      <c r="C50" s="27" t="s">
        <v>149</v>
      </c>
      <c r="D50" s="29" t="s">
        <v>131</v>
      </c>
      <c r="E50" s="53" t="s">
        <v>150</v>
      </c>
      <c r="F50" s="27" t="s">
        <v>149</v>
      </c>
      <c r="G50" s="27">
        <v>611</v>
      </c>
      <c r="H50" s="27" t="s">
        <v>133</v>
      </c>
      <c r="I50" s="27">
        <v>297127</v>
      </c>
      <c r="J50" s="27" t="s">
        <v>134</v>
      </c>
      <c r="K50" s="27" t="s">
        <v>73</v>
      </c>
      <c r="L50" s="41">
        <v>80161500</v>
      </c>
      <c r="M50" s="56" t="s">
        <v>156</v>
      </c>
      <c r="N50" s="33">
        <v>43101</v>
      </c>
      <c r="O50" s="29" t="s">
        <v>152</v>
      </c>
      <c r="P50" s="35" t="s">
        <v>74</v>
      </c>
      <c r="Q50" s="29" t="s">
        <v>138</v>
      </c>
      <c r="R50" s="30">
        <v>48000000</v>
      </c>
      <c r="S50" s="36">
        <f t="shared" si="1"/>
        <v>48000000</v>
      </c>
      <c r="T50" s="28" t="s">
        <v>76</v>
      </c>
      <c r="U50" s="28" t="s">
        <v>76</v>
      </c>
      <c r="V50" s="27" t="s">
        <v>197</v>
      </c>
      <c r="W50" s="29"/>
      <c r="X50" s="29"/>
      <c r="Y50" s="30"/>
      <c r="Z50" s="29"/>
      <c r="AA50" s="29" t="s">
        <v>128</v>
      </c>
      <c r="AB50" s="27" t="s">
        <v>144</v>
      </c>
      <c r="AC50" s="27"/>
      <c r="AD50" s="31"/>
      <c r="AE50" s="32">
        <v>8000000</v>
      </c>
      <c r="AF50" s="32">
        <v>8000000</v>
      </c>
      <c r="AG50" s="32">
        <v>8000000</v>
      </c>
      <c r="AH50" s="32">
        <v>8000000</v>
      </c>
      <c r="AI50" s="32">
        <v>8000000</v>
      </c>
      <c r="AJ50" s="32">
        <v>8000000</v>
      </c>
      <c r="AK50" s="32"/>
      <c r="AL50" s="32"/>
      <c r="AM50" s="32"/>
      <c r="AN50" s="32"/>
      <c r="AO50" s="32"/>
    </row>
    <row r="51" spans="1:41" s="38" customFormat="1" ht="186" customHeight="1">
      <c r="A51" s="39" t="s">
        <v>69</v>
      </c>
      <c r="B51" s="39" t="s">
        <v>157</v>
      </c>
      <c r="C51" s="28" t="s">
        <v>130</v>
      </c>
      <c r="D51" s="28" t="s">
        <v>158</v>
      </c>
      <c r="E51" s="53" t="s">
        <v>159</v>
      </c>
      <c r="F51" s="28" t="s">
        <v>130</v>
      </c>
      <c r="G51" s="27">
        <v>613</v>
      </c>
      <c r="H51" s="27" t="s">
        <v>133</v>
      </c>
      <c r="I51" s="27">
        <v>297127</v>
      </c>
      <c r="J51" s="27" t="s">
        <v>134</v>
      </c>
      <c r="K51" s="29" t="s">
        <v>160</v>
      </c>
      <c r="L51" s="41">
        <v>78131800</v>
      </c>
      <c r="M51" s="56" t="s">
        <v>161</v>
      </c>
      <c r="N51" s="59">
        <v>43101</v>
      </c>
      <c r="O51" s="27" t="s">
        <v>162</v>
      </c>
      <c r="P51" s="35" t="s">
        <v>74</v>
      </c>
      <c r="Q51" s="29" t="s">
        <v>138</v>
      </c>
      <c r="R51" s="36">
        <v>892500000</v>
      </c>
      <c r="S51" s="36">
        <v>892500000</v>
      </c>
      <c r="T51" s="28" t="s">
        <v>139</v>
      </c>
      <c r="U51" s="27" t="s">
        <v>140</v>
      </c>
      <c r="V51" s="27" t="s">
        <v>197</v>
      </c>
      <c r="W51" s="27">
        <v>7000092138</v>
      </c>
      <c r="X51" s="27">
        <v>4200004919</v>
      </c>
      <c r="Y51" s="36"/>
      <c r="Z51" s="27"/>
      <c r="AA51" s="27" t="s">
        <v>163</v>
      </c>
      <c r="AB51" s="27" t="s">
        <v>164</v>
      </c>
      <c r="AC51" s="27"/>
      <c r="AD51" s="31"/>
      <c r="AE51" s="31">
        <v>148750000</v>
      </c>
      <c r="AF51" s="31">
        <v>74375000</v>
      </c>
      <c r="AG51" s="31">
        <v>74375000</v>
      </c>
      <c r="AH51" s="31">
        <v>74375000</v>
      </c>
      <c r="AI51" s="31">
        <v>74375000</v>
      </c>
      <c r="AJ51" s="31">
        <v>74375000</v>
      </c>
      <c r="AK51" s="31">
        <v>74375000</v>
      </c>
      <c r="AL51" s="31">
        <v>74375000</v>
      </c>
      <c r="AM51" s="31">
        <v>74375000</v>
      </c>
      <c r="AN51" s="31">
        <v>74375000</v>
      </c>
      <c r="AO51" s="31">
        <v>74375000</v>
      </c>
    </row>
    <row r="52" spans="1:41" s="38" customFormat="1" ht="107.25" customHeight="1">
      <c r="A52" s="39" t="s">
        <v>69</v>
      </c>
      <c r="B52" s="39" t="s">
        <v>165</v>
      </c>
      <c r="C52" s="28" t="s">
        <v>130</v>
      </c>
      <c r="D52" s="28" t="s">
        <v>158</v>
      </c>
      <c r="E52" s="53" t="s">
        <v>150</v>
      </c>
      <c r="F52" s="28" t="s">
        <v>130</v>
      </c>
      <c r="G52" s="27">
        <v>613</v>
      </c>
      <c r="H52" s="27" t="s">
        <v>133</v>
      </c>
      <c r="I52" s="27">
        <v>297127</v>
      </c>
      <c r="J52" s="27" t="s">
        <v>134</v>
      </c>
      <c r="K52" s="29" t="s">
        <v>73</v>
      </c>
      <c r="L52" s="41">
        <v>80161500</v>
      </c>
      <c r="M52" s="56" t="s">
        <v>166</v>
      </c>
      <c r="N52" s="59">
        <v>43101</v>
      </c>
      <c r="O52" s="27" t="s">
        <v>152</v>
      </c>
      <c r="P52" s="35" t="s">
        <v>74</v>
      </c>
      <c r="Q52" s="29" t="s">
        <v>138</v>
      </c>
      <c r="R52" s="40">
        <v>85000000</v>
      </c>
      <c r="S52" s="40">
        <v>85000000</v>
      </c>
      <c r="T52" s="28" t="s">
        <v>139</v>
      </c>
      <c r="U52" s="27" t="s">
        <v>140</v>
      </c>
      <c r="V52" s="27" t="s">
        <v>197</v>
      </c>
      <c r="W52" s="27">
        <v>7000092139</v>
      </c>
      <c r="X52" s="27">
        <v>4200004900</v>
      </c>
      <c r="Y52" s="36"/>
      <c r="Z52" s="27"/>
      <c r="AA52" s="27" t="s">
        <v>167</v>
      </c>
      <c r="AB52" s="27" t="s">
        <v>164</v>
      </c>
      <c r="AC52" s="27"/>
      <c r="AD52" s="31"/>
      <c r="AE52" s="31">
        <v>21250000</v>
      </c>
      <c r="AF52" s="31">
        <v>10625000</v>
      </c>
      <c r="AG52" s="31">
        <v>10625000</v>
      </c>
      <c r="AH52" s="31">
        <v>10625000</v>
      </c>
      <c r="AI52" s="31">
        <v>10625000</v>
      </c>
      <c r="AJ52" s="31">
        <v>10625000</v>
      </c>
      <c r="AK52" s="31">
        <v>10625000</v>
      </c>
      <c r="AL52" s="31"/>
      <c r="AM52" s="31"/>
      <c r="AN52" s="31"/>
      <c r="AO52" s="31"/>
    </row>
    <row r="53" spans="1:41" s="38" customFormat="1" ht="229.5">
      <c r="A53" s="39" t="s">
        <v>69</v>
      </c>
      <c r="B53" s="34" t="s">
        <v>168</v>
      </c>
      <c r="C53" s="27" t="s">
        <v>130</v>
      </c>
      <c r="D53" s="29" t="s">
        <v>169</v>
      </c>
      <c r="E53" s="27" t="s">
        <v>170</v>
      </c>
      <c r="F53" s="27" t="s">
        <v>130</v>
      </c>
      <c r="G53" s="27">
        <v>611</v>
      </c>
      <c r="H53" s="27" t="s">
        <v>133</v>
      </c>
      <c r="I53" s="27">
        <v>297127</v>
      </c>
      <c r="J53" s="27" t="s">
        <v>134</v>
      </c>
      <c r="K53" s="27" t="s">
        <v>73</v>
      </c>
      <c r="L53" s="41">
        <v>80161500</v>
      </c>
      <c r="M53" s="56" t="s">
        <v>171</v>
      </c>
      <c r="N53" s="33">
        <v>43101</v>
      </c>
      <c r="O53" s="28" t="s">
        <v>235</v>
      </c>
      <c r="P53" s="35" t="s">
        <v>74</v>
      </c>
      <c r="Q53" s="29" t="s">
        <v>138</v>
      </c>
      <c r="R53" s="36">
        <v>2980979740</v>
      </c>
      <c r="S53" s="36">
        <v>2980979740</v>
      </c>
      <c r="T53" s="28" t="s">
        <v>139</v>
      </c>
      <c r="U53" s="27" t="s">
        <v>140</v>
      </c>
      <c r="V53" s="27" t="s">
        <v>197</v>
      </c>
      <c r="W53" s="29"/>
      <c r="X53" s="29"/>
      <c r="Y53" s="36"/>
      <c r="Z53" s="27"/>
      <c r="AA53" s="29" t="s">
        <v>172</v>
      </c>
      <c r="AB53" s="27" t="s">
        <v>164</v>
      </c>
      <c r="AC53" s="27"/>
      <c r="AD53" s="47"/>
      <c r="AE53" s="47">
        <v>496829956</v>
      </c>
      <c r="AF53" s="47">
        <v>248414978</v>
      </c>
      <c r="AG53" s="47">
        <v>248414978</v>
      </c>
      <c r="AH53" s="47">
        <v>248414978</v>
      </c>
      <c r="AI53" s="47">
        <v>248414978</v>
      </c>
      <c r="AJ53" s="47">
        <v>248414978</v>
      </c>
      <c r="AK53" s="47">
        <v>248414978</v>
      </c>
      <c r="AL53" s="47">
        <v>248414978</v>
      </c>
      <c r="AM53" s="47">
        <v>248414978</v>
      </c>
      <c r="AN53" s="47">
        <v>248414978</v>
      </c>
      <c r="AO53" s="47">
        <v>248414982</v>
      </c>
    </row>
    <row r="54" spans="1:41" s="38" customFormat="1" ht="80.25" customHeight="1">
      <c r="A54" s="39" t="s">
        <v>69</v>
      </c>
      <c r="B54" s="34" t="s">
        <v>173</v>
      </c>
      <c r="C54" s="27" t="s">
        <v>149</v>
      </c>
      <c r="D54" s="29" t="s">
        <v>174</v>
      </c>
      <c r="E54" s="27" t="s">
        <v>175</v>
      </c>
      <c r="F54" s="27" t="s">
        <v>149</v>
      </c>
      <c r="G54" s="27">
        <v>612</v>
      </c>
      <c r="H54" s="27" t="s">
        <v>133</v>
      </c>
      <c r="I54" s="27">
        <v>297127</v>
      </c>
      <c r="J54" s="27" t="s">
        <v>134</v>
      </c>
      <c r="K54" s="27" t="s">
        <v>73</v>
      </c>
      <c r="L54" s="41">
        <v>80161500</v>
      </c>
      <c r="M54" s="56" t="s">
        <v>179</v>
      </c>
      <c r="N54" s="33">
        <v>43101</v>
      </c>
      <c r="O54" s="27" t="s">
        <v>177</v>
      </c>
      <c r="P54" s="35" t="s">
        <v>178</v>
      </c>
      <c r="Q54" s="27" t="s">
        <v>138</v>
      </c>
      <c r="R54" s="36">
        <v>786729000</v>
      </c>
      <c r="S54" s="36">
        <v>786729000</v>
      </c>
      <c r="T54" s="27" t="s">
        <v>76</v>
      </c>
      <c r="U54" s="27" t="s">
        <v>76</v>
      </c>
      <c r="V54" s="27" t="s">
        <v>197</v>
      </c>
      <c r="W54" s="27">
        <v>7000092340</v>
      </c>
      <c r="X54" s="27">
        <v>786729000</v>
      </c>
      <c r="Y54" s="36"/>
      <c r="Z54" s="27"/>
      <c r="AA54" s="29" t="s">
        <v>179</v>
      </c>
      <c r="AB54" s="27" t="s">
        <v>164</v>
      </c>
      <c r="AC54" s="27"/>
      <c r="AD54" s="31"/>
      <c r="AE54" s="31">
        <v>524486001</v>
      </c>
      <c r="AF54" s="31">
        <v>262242999</v>
      </c>
      <c r="AG54" s="31"/>
      <c r="AH54" s="31"/>
      <c r="AI54" s="31"/>
      <c r="AJ54" s="31"/>
      <c r="AK54" s="31"/>
      <c r="AL54" s="31"/>
      <c r="AM54" s="31"/>
      <c r="AN54" s="31"/>
      <c r="AO54" s="31"/>
    </row>
    <row r="55" spans="1:41" s="38" customFormat="1" ht="46.5" customHeight="1">
      <c r="A55" s="60" t="s">
        <v>69</v>
      </c>
      <c r="B55" s="61" t="s">
        <v>173</v>
      </c>
      <c r="C55" s="62" t="s">
        <v>149</v>
      </c>
      <c r="D55" s="63" t="s">
        <v>174</v>
      </c>
      <c r="E55" s="62" t="s">
        <v>150</v>
      </c>
      <c r="F55" s="62" t="s">
        <v>149</v>
      </c>
      <c r="G55" s="62">
        <v>612</v>
      </c>
      <c r="H55" s="62" t="s">
        <v>133</v>
      </c>
      <c r="I55" s="62">
        <v>297127</v>
      </c>
      <c r="J55" s="62" t="s">
        <v>134</v>
      </c>
      <c r="K55" s="62" t="s">
        <v>73</v>
      </c>
      <c r="L55" s="64">
        <v>80161500</v>
      </c>
      <c r="M55" s="56" t="s">
        <v>176</v>
      </c>
      <c r="N55" s="65">
        <v>43101</v>
      </c>
      <c r="O55" s="62" t="s">
        <v>177</v>
      </c>
      <c r="P55" s="66" t="s">
        <v>178</v>
      </c>
      <c r="Q55" s="62" t="s">
        <v>138</v>
      </c>
      <c r="R55" s="67">
        <v>603874222</v>
      </c>
      <c r="S55" s="67">
        <f>R55</f>
        <v>603874222</v>
      </c>
      <c r="T55" s="62" t="s">
        <v>76</v>
      </c>
      <c r="U55" s="62" t="s">
        <v>76</v>
      </c>
      <c r="V55" s="62" t="s">
        <v>77</v>
      </c>
      <c r="W55" s="62"/>
      <c r="X55" s="62"/>
      <c r="Y55" s="67"/>
      <c r="Z55" s="62"/>
      <c r="AA55" s="63" t="s">
        <v>176</v>
      </c>
      <c r="AB55" s="62" t="s">
        <v>164</v>
      </c>
      <c r="AC55" s="62"/>
      <c r="AD55" s="68"/>
      <c r="AE55" s="68">
        <v>402582815</v>
      </c>
      <c r="AF55" s="68">
        <v>201291407</v>
      </c>
      <c r="AG55" s="68"/>
      <c r="AH55" s="31"/>
      <c r="AI55" s="31"/>
      <c r="AJ55" s="31"/>
      <c r="AK55" s="31"/>
      <c r="AL55" s="31"/>
      <c r="AM55" s="31"/>
      <c r="AN55" s="31"/>
      <c r="AO55" s="31"/>
    </row>
    <row r="56" spans="1:41" s="38" customFormat="1" ht="127.5">
      <c r="A56" s="60" t="s">
        <v>69</v>
      </c>
      <c r="B56" s="61" t="s">
        <v>129</v>
      </c>
      <c r="C56" s="62" t="s">
        <v>149</v>
      </c>
      <c r="D56" s="63" t="s">
        <v>174</v>
      </c>
      <c r="E56" s="62" t="s">
        <v>150</v>
      </c>
      <c r="F56" s="62" t="s">
        <v>149</v>
      </c>
      <c r="G56" s="62">
        <v>611</v>
      </c>
      <c r="H56" s="62" t="s">
        <v>133</v>
      </c>
      <c r="I56" s="62">
        <v>297127</v>
      </c>
      <c r="J56" s="62" t="s">
        <v>134</v>
      </c>
      <c r="K56" s="62" t="s">
        <v>381</v>
      </c>
      <c r="L56" s="64" t="s">
        <v>382</v>
      </c>
      <c r="M56" s="56" t="s">
        <v>380</v>
      </c>
      <c r="N56" s="65">
        <v>43115</v>
      </c>
      <c r="O56" s="62" t="s">
        <v>244</v>
      </c>
      <c r="P56" s="66" t="s">
        <v>269</v>
      </c>
      <c r="Q56" s="62" t="s">
        <v>138</v>
      </c>
      <c r="R56" s="67">
        <v>184000000</v>
      </c>
      <c r="S56" s="67">
        <v>184000000</v>
      </c>
      <c r="T56" s="62" t="s">
        <v>76</v>
      </c>
      <c r="U56" s="62" t="s">
        <v>76</v>
      </c>
      <c r="V56" s="62" t="s">
        <v>77</v>
      </c>
      <c r="W56" s="62">
        <v>7000095294</v>
      </c>
      <c r="X56" s="62"/>
      <c r="Y56" s="67"/>
      <c r="Z56" s="62"/>
      <c r="AA56" s="63" t="s">
        <v>270</v>
      </c>
      <c r="AB56" s="62" t="s">
        <v>164</v>
      </c>
      <c r="AC56" s="62"/>
      <c r="AD56" s="68"/>
      <c r="AE56" s="68">
        <v>100000000</v>
      </c>
      <c r="AF56" s="68">
        <v>100000000</v>
      </c>
      <c r="AG56" s="68"/>
      <c r="AH56" s="31"/>
      <c r="AI56" s="31"/>
      <c r="AJ56" s="31"/>
      <c r="AK56" s="31"/>
      <c r="AL56" s="31"/>
      <c r="AM56" s="31"/>
      <c r="AN56" s="31"/>
      <c r="AO56" s="31"/>
    </row>
    <row r="57" spans="1:41" s="38" customFormat="1" ht="102">
      <c r="A57" s="60" t="s">
        <v>69</v>
      </c>
      <c r="B57" s="60" t="s">
        <v>165</v>
      </c>
      <c r="C57" s="69" t="s">
        <v>149</v>
      </c>
      <c r="D57" s="69" t="s">
        <v>158</v>
      </c>
      <c r="E57" s="70" t="s">
        <v>159</v>
      </c>
      <c r="F57" s="69" t="s">
        <v>149</v>
      </c>
      <c r="G57" s="62">
        <v>613</v>
      </c>
      <c r="H57" s="62" t="s">
        <v>133</v>
      </c>
      <c r="I57" s="62">
        <v>297127</v>
      </c>
      <c r="J57" s="62" t="s">
        <v>134</v>
      </c>
      <c r="K57" s="63" t="s">
        <v>274</v>
      </c>
      <c r="L57" s="64">
        <v>78101803</v>
      </c>
      <c r="M57" s="56" t="s">
        <v>271</v>
      </c>
      <c r="N57" s="71">
        <v>43115</v>
      </c>
      <c r="O57" s="62" t="s">
        <v>177</v>
      </c>
      <c r="P57" s="66" t="s">
        <v>272</v>
      </c>
      <c r="Q57" s="63" t="s">
        <v>138</v>
      </c>
      <c r="R57" s="72">
        <v>600000000</v>
      </c>
      <c r="S57" s="72">
        <f>R57</f>
        <v>600000000</v>
      </c>
      <c r="T57" s="69" t="s">
        <v>76</v>
      </c>
      <c r="U57" s="62" t="s">
        <v>76</v>
      </c>
      <c r="V57" s="62" t="s">
        <v>77</v>
      </c>
      <c r="W57" s="62">
        <v>7000094119</v>
      </c>
      <c r="X57" s="62" t="s">
        <v>377</v>
      </c>
      <c r="Y57" s="67"/>
      <c r="Z57" s="62" t="s">
        <v>415</v>
      </c>
      <c r="AA57" s="62" t="s">
        <v>273</v>
      </c>
      <c r="AB57" s="62" t="s">
        <v>164</v>
      </c>
      <c r="AC57" s="62"/>
      <c r="AD57" s="68"/>
      <c r="AE57" s="68">
        <v>200000000</v>
      </c>
      <c r="AF57" s="68">
        <v>200000000</v>
      </c>
      <c r="AG57" s="68">
        <v>200000000</v>
      </c>
      <c r="AH57" s="31"/>
      <c r="AI57" s="31"/>
      <c r="AJ57" s="31"/>
      <c r="AK57" s="31"/>
      <c r="AL57" s="31"/>
      <c r="AM57" s="31"/>
      <c r="AN57" s="31"/>
      <c r="AO57" s="31"/>
    </row>
    <row r="58" spans="1:41" s="38" customFormat="1" ht="331.5">
      <c r="A58" s="39" t="s">
        <v>69</v>
      </c>
      <c r="B58" s="39" t="s">
        <v>165</v>
      </c>
      <c r="C58" s="28" t="s">
        <v>130</v>
      </c>
      <c r="D58" s="28" t="s">
        <v>158</v>
      </c>
      <c r="E58" s="53" t="s">
        <v>384</v>
      </c>
      <c r="F58" s="28" t="s">
        <v>130</v>
      </c>
      <c r="G58" s="27">
        <v>613</v>
      </c>
      <c r="H58" s="27" t="s">
        <v>133</v>
      </c>
      <c r="I58" s="27">
        <v>297127</v>
      </c>
      <c r="J58" s="27" t="s">
        <v>134</v>
      </c>
      <c r="K58" s="29" t="s">
        <v>267</v>
      </c>
      <c r="L58" s="41">
        <v>80141630</v>
      </c>
      <c r="M58" s="56" t="s">
        <v>182</v>
      </c>
      <c r="N58" s="59">
        <v>43101</v>
      </c>
      <c r="O58" s="27" t="s">
        <v>162</v>
      </c>
      <c r="P58" s="35" t="s">
        <v>137</v>
      </c>
      <c r="Q58" s="29" t="s">
        <v>138</v>
      </c>
      <c r="R58" s="40">
        <v>8570000000</v>
      </c>
      <c r="S58" s="40">
        <f>R58</f>
        <v>8570000000</v>
      </c>
      <c r="T58" s="28" t="s">
        <v>139</v>
      </c>
      <c r="U58" s="27" t="s">
        <v>140</v>
      </c>
      <c r="V58" s="27" t="s">
        <v>197</v>
      </c>
      <c r="W58" s="27" t="s">
        <v>385</v>
      </c>
      <c r="X58" s="27" t="s">
        <v>369</v>
      </c>
      <c r="Y58" s="36"/>
      <c r="Z58" s="27"/>
      <c r="AA58" s="27" t="s">
        <v>183</v>
      </c>
      <c r="AB58" s="27" t="s">
        <v>164</v>
      </c>
      <c r="AC58" s="27"/>
      <c r="AD58" s="31"/>
      <c r="AE58" s="31">
        <v>1333333332</v>
      </c>
      <c r="AF58" s="31">
        <v>666666666</v>
      </c>
      <c r="AG58" s="31">
        <v>666666666</v>
      </c>
      <c r="AH58" s="31">
        <v>666666666</v>
      </c>
      <c r="AI58" s="31">
        <v>666666666</v>
      </c>
      <c r="AJ58" s="31">
        <v>666666666</v>
      </c>
      <c r="AK58" s="31">
        <v>666666666</v>
      </c>
      <c r="AL58" s="31">
        <v>666666666</v>
      </c>
      <c r="AM58" s="31">
        <v>666666666</v>
      </c>
      <c r="AN58" s="31">
        <v>666666666</v>
      </c>
      <c r="AO58" s="31">
        <v>666666674</v>
      </c>
    </row>
    <row r="59" spans="1:41" s="38" customFormat="1" ht="165.75">
      <c r="A59" s="39" t="s">
        <v>69</v>
      </c>
      <c r="B59" s="39" t="s">
        <v>157</v>
      </c>
      <c r="C59" s="28" t="s">
        <v>149</v>
      </c>
      <c r="D59" s="28" t="s">
        <v>158</v>
      </c>
      <c r="E59" s="27" t="s">
        <v>150</v>
      </c>
      <c r="F59" s="28" t="s">
        <v>149</v>
      </c>
      <c r="G59" s="27">
        <v>613</v>
      </c>
      <c r="H59" s="27" t="s">
        <v>133</v>
      </c>
      <c r="I59" s="27">
        <v>297127</v>
      </c>
      <c r="J59" s="27" t="s">
        <v>134</v>
      </c>
      <c r="K59" s="29" t="s">
        <v>184</v>
      </c>
      <c r="L59" s="41">
        <v>80000000</v>
      </c>
      <c r="M59" s="56" t="s">
        <v>185</v>
      </c>
      <c r="N59" s="33">
        <v>43101</v>
      </c>
      <c r="O59" s="29" t="s">
        <v>89</v>
      </c>
      <c r="P59" s="35" t="s">
        <v>186</v>
      </c>
      <c r="Q59" s="29" t="s">
        <v>138</v>
      </c>
      <c r="R59" s="40">
        <v>1073000000</v>
      </c>
      <c r="S59" s="36">
        <v>1073000000</v>
      </c>
      <c r="T59" s="28" t="s">
        <v>139</v>
      </c>
      <c r="U59" s="28" t="s">
        <v>140</v>
      </c>
      <c r="V59" s="27" t="s">
        <v>197</v>
      </c>
      <c r="W59" s="29">
        <v>7000095397</v>
      </c>
      <c r="X59" s="29"/>
      <c r="Y59" s="40"/>
      <c r="Z59" s="29"/>
      <c r="AA59" s="57" t="s">
        <v>187</v>
      </c>
      <c r="AB59" s="27" t="s">
        <v>164</v>
      </c>
      <c r="AC59" s="27"/>
      <c r="AD59" s="47"/>
      <c r="AE59" s="47">
        <v>299181818</v>
      </c>
      <c r="AF59" s="47">
        <v>149590909</v>
      </c>
      <c r="AG59" s="47">
        <v>149590909</v>
      </c>
      <c r="AH59" s="47">
        <v>149590909</v>
      </c>
      <c r="AI59" s="47">
        <v>149590909</v>
      </c>
      <c r="AJ59" s="47">
        <v>149590909</v>
      </c>
      <c r="AK59" s="47">
        <v>149590909</v>
      </c>
      <c r="AL59" s="47">
        <v>149590909</v>
      </c>
      <c r="AM59" s="47">
        <v>149590909</v>
      </c>
      <c r="AN59" s="47">
        <v>149590910</v>
      </c>
      <c r="AO59" s="47"/>
    </row>
    <row r="60" spans="1:41" s="38" customFormat="1" ht="140.25">
      <c r="A60" s="39" t="s">
        <v>69</v>
      </c>
      <c r="B60" s="39" t="s">
        <v>165</v>
      </c>
      <c r="C60" s="28" t="s">
        <v>149</v>
      </c>
      <c r="D60" s="28" t="s">
        <v>158</v>
      </c>
      <c r="E60" s="53" t="s">
        <v>159</v>
      </c>
      <c r="F60" s="28" t="s">
        <v>149</v>
      </c>
      <c r="G60" s="27">
        <v>613</v>
      </c>
      <c r="H60" s="27" t="s">
        <v>133</v>
      </c>
      <c r="I60" s="27">
        <v>297127</v>
      </c>
      <c r="J60" s="27" t="s">
        <v>134</v>
      </c>
      <c r="K60" s="29" t="s">
        <v>73</v>
      </c>
      <c r="L60" s="41" t="s">
        <v>188</v>
      </c>
      <c r="M60" s="56" t="s">
        <v>189</v>
      </c>
      <c r="N60" s="59">
        <v>43101</v>
      </c>
      <c r="O60" s="27" t="s">
        <v>136</v>
      </c>
      <c r="P60" s="35" t="s">
        <v>178</v>
      </c>
      <c r="Q60" s="29" t="s">
        <v>138</v>
      </c>
      <c r="R60" s="40">
        <v>750000000</v>
      </c>
      <c r="S60" s="40">
        <v>750000000</v>
      </c>
      <c r="T60" s="28" t="s">
        <v>76</v>
      </c>
      <c r="U60" s="27" t="s">
        <v>76</v>
      </c>
      <c r="V60" s="27" t="s">
        <v>197</v>
      </c>
      <c r="W60" s="27">
        <v>7000092342</v>
      </c>
      <c r="X60" s="27"/>
      <c r="Y60" s="36"/>
      <c r="Z60" s="27"/>
      <c r="AA60" s="27" t="s">
        <v>190</v>
      </c>
      <c r="AB60" s="27" t="s">
        <v>164</v>
      </c>
      <c r="AC60" s="27"/>
      <c r="AD60" s="31"/>
      <c r="AE60" s="31">
        <v>375000000</v>
      </c>
      <c r="AF60" s="31">
        <v>187500000</v>
      </c>
      <c r="AG60" s="31">
        <v>187500000</v>
      </c>
      <c r="AH60" s="31"/>
      <c r="AI60" s="31"/>
      <c r="AJ60" s="31"/>
      <c r="AK60" s="31"/>
      <c r="AL60" s="31"/>
      <c r="AM60" s="31"/>
      <c r="AN60" s="31"/>
      <c r="AO60" s="31"/>
    </row>
    <row r="61" spans="1:41" s="38" customFormat="1" ht="140.25">
      <c r="A61" s="39" t="s">
        <v>69</v>
      </c>
      <c r="B61" s="39" t="s">
        <v>165</v>
      </c>
      <c r="C61" s="28" t="s">
        <v>149</v>
      </c>
      <c r="D61" s="28" t="s">
        <v>158</v>
      </c>
      <c r="E61" s="53" t="s">
        <v>159</v>
      </c>
      <c r="F61" s="28" t="s">
        <v>149</v>
      </c>
      <c r="G61" s="27">
        <v>613</v>
      </c>
      <c r="H61" s="27" t="s">
        <v>133</v>
      </c>
      <c r="I61" s="27">
        <v>297127</v>
      </c>
      <c r="J61" s="27" t="s">
        <v>134</v>
      </c>
      <c r="K61" s="29" t="s">
        <v>73</v>
      </c>
      <c r="L61" s="41" t="s">
        <v>188</v>
      </c>
      <c r="M61" s="56" t="s">
        <v>191</v>
      </c>
      <c r="N61" s="59">
        <v>43101</v>
      </c>
      <c r="O61" s="27" t="s">
        <v>155</v>
      </c>
      <c r="P61" s="35" t="s">
        <v>178</v>
      </c>
      <c r="Q61" s="29" t="s">
        <v>138</v>
      </c>
      <c r="R61" s="40">
        <v>286000000</v>
      </c>
      <c r="S61" s="40">
        <v>286000000</v>
      </c>
      <c r="T61" s="28" t="s">
        <v>76</v>
      </c>
      <c r="U61" s="27" t="s">
        <v>76</v>
      </c>
      <c r="V61" s="27" t="s">
        <v>197</v>
      </c>
      <c r="W61" s="27"/>
      <c r="X61" s="27"/>
      <c r="Y61" s="36"/>
      <c r="Z61" s="27"/>
      <c r="AA61" s="27" t="s">
        <v>192</v>
      </c>
      <c r="AB61" s="27" t="s">
        <v>164</v>
      </c>
      <c r="AC61" s="27"/>
      <c r="AD61" s="31"/>
      <c r="AE61" s="31">
        <v>95333332</v>
      </c>
      <c r="AF61" s="31">
        <v>47666666</v>
      </c>
      <c r="AG61" s="31">
        <v>47666666</v>
      </c>
      <c r="AH61" s="31">
        <v>47666666</v>
      </c>
      <c r="AI61" s="31">
        <v>47666670</v>
      </c>
      <c r="AJ61" s="31"/>
      <c r="AK61" s="31"/>
      <c r="AL61" s="31"/>
      <c r="AM61" s="31"/>
      <c r="AN61" s="31"/>
      <c r="AO61" s="31"/>
    </row>
    <row r="62" spans="1:41" s="38" customFormat="1" ht="140.25">
      <c r="A62" s="39" t="s">
        <v>69</v>
      </c>
      <c r="B62" s="39" t="s">
        <v>165</v>
      </c>
      <c r="C62" s="28" t="s">
        <v>149</v>
      </c>
      <c r="D62" s="28" t="s">
        <v>158</v>
      </c>
      <c r="E62" s="53" t="s">
        <v>159</v>
      </c>
      <c r="F62" s="28" t="s">
        <v>149</v>
      </c>
      <c r="G62" s="27">
        <v>613</v>
      </c>
      <c r="H62" s="27" t="s">
        <v>133</v>
      </c>
      <c r="I62" s="27">
        <v>297127</v>
      </c>
      <c r="J62" s="27" t="s">
        <v>134</v>
      </c>
      <c r="K62" s="29" t="s">
        <v>180</v>
      </c>
      <c r="L62" s="41">
        <v>93151510</v>
      </c>
      <c r="M62" s="56" t="s">
        <v>386</v>
      </c>
      <c r="N62" s="59">
        <v>43101</v>
      </c>
      <c r="O62" s="27" t="s">
        <v>177</v>
      </c>
      <c r="P62" s="35" t="s">
        <v>178</v>
      </c>
      <c r="Q62" s="29" t="s">
        <v>138</v>
      </c>
      <c r="R62" s="40">
        <v>150000000</v>
      </c>
      <c r="S62" s="40">
        <v>150000000</v>
      </c>
      <c r="T62" s="28" t="s">
        <v>76</v>
      </c>
      <c r="U62" s="27" t="s">
        <v>76</v>
      </c>
      <c r="V62" s="27" t="s">
        <v>197</v>
      </c>
      <c r="W62" s="27">
        <v>7000095428</v>
      </c>
      <c r="X62" s="27"/>
      <c r="Y62" s="36"/>
      <c r="Z62" s="27"/>
      <c r="AA62" s="27" t="s">
        <v>193</v>
      </c>
      <c r="AB62" s="27" t="s">
        <v>164</v>
      </c>
      <c r="AC62" s="27"/>
      <c r="AD62" s="31"/>
      <c r="AE62" s="73"/>
      <c r="AF62" s="73"/>
      <c r="AG62" s="73"/>
      <c r="AH62" s="74"/>
      <c r="AI62" s="31"/>
      <c r="AJ62" s="31">
        <f>150000000/3</f>
        <v>50000000</v>
      </c>
      <c r="AK62" s="31">
        <f>150000000/3</f>
        <v>50000000</v>
      </c>
      <c r="AL62" s="31">
        <f>150000000/3</f>
        <v>50000000</v>
      </c>
      <c r="AM62" s="31"/>
      <c r="AN62" s="31"/>
      <c r="AO62" s="31"/>
    </row>
    <row r="63" spans="1:41" s="38" customFormat="1" ht="114.75" customHeight="1">
      <c r="A63" s="39" t="s">
        <v>69</v>
      </c>
      <c r="B63" s="34" t="s">
        <v>129</v>
      </c>
      <c r="C63" s="27" t="s">
        <v>149</v>
      </c>
      <c r="D63" s="29" t="s">
        <v>131</v>
      </c>
      <c r="E63" s="53" t="s">
        <v>159</v>
      </c>
      <c r="F63" s="27" t="s">
        <v>149</v>
      </c>
      <c r="G63" s="27">
        <v>611</v>
      </c>
      <c r="H63" s="27" t="s">
        <v>133</v>
      </c>
      <c r="I63" s="27">
        <v>297127</v>
      </c>
      <c r="J63" s="27" t="s">
        <v>134</v>
      </c>
      <c r="K63" s="27" t="s">
        <v>73</v>
      </c>
      <c r="L63" s="41">
        <v>80161500</v>
      </c>
      <c r="M63" s="56" t="s">
        <v>276</v>
      </c>
      <c r="N63" s="33">
        <v>43125</v>
      </c>
      <c r="O63" s="29" t="s">
        <v>309</v>
      </c>
      <c r="P63" s="35" t="s">
        <v>74</v>
      </c>
      <c r="Q63" s="29" t="s">
        <v>138</v>
      </c>
      <c r="R63" s="40">
        <v>27981450</v>
      </c>
      <c r="S63" s="36">
        <f>R63</f>
        <v>27981450</v>
      </c>
      <c r="T63" s="28" t="s">
        <v>76</v>
      </c>
      <c r="U63" s="28" t="s">
        <v>76</v>
      </c>
      <c r="V63" s="27" t="s">
        <v>197</v>
      </c>
      <c r="W63" s="75">
        <v>7000091959</v>
      </c>
      <c r="X63" s="75">
        <v>4500029374</v>
      </c>
      <c r="Y63" s="36">
        <v>27981450</v>
      </c>
      <c r="Z63" s="27" t="s">
        <v>343</v>
      </c>
      <c r="AA63" s="27" t="s">
        <v>245</v>
      </c>
      <c r="AB63" s="27" t="s">
        <v>164</v>
      </c>
      <c r="AC63" s="27"/>
      <c r="AD63" s="47"/>
      <c r="AE63" s="76">
        <f>AF63*2</f>
        <v>7994700</v>
      </c>
      <c r="AF63" s="76">
        <v>3997350</v>
      </c>
      <c r="AG63" s="76">
        <v>3997350</v>
      </c>
      <c r="AH63" s="47">
        <v>3997350</v>
      </c>
      <c r="AI63" s="47">
        <v>3997350</v>
      </c>
      <c r="AJ63" s="47">
        <v>3997350</v>
      </c>
      <c r="AK63" s="47"/>
      <c r="AL63" s="47"/>
      <c r="AM63" s="47"/>
      <c r="AN63" s="47"/>
      <c r="AO63" s="47"/>
    </row>
    <row r="64" spans="1:41" s="38" customFormat="1" ht="123" customHeight="1">
      <c r="A64" s="39" t="s">
        <v>69</v>
      </c>
      <c r="B64" s="34" t="s">
        <v>129</v>
      </c>
      <c r="C64" s="27" t="s">
        <v>149</v>
      </c>
      <c r="D64" s="29" t="s">
        <v>131</v>
      </c>
      <c r="E64" s="53" t="s">
        <v>236</v>
      </c>
      <c r="F64" s="27" t="s">
        <v>149</v>
      </c>
      <c r="G64" s="27">
        <v>611</v>
      </c>
      <c r="H64" s="27" t="s">
        <v>133</v>
      </c>
      <c r="I64" s="27">
        <v>297127</v>
      </c>
      <c r="J64" s="27" t="s">
        <v>134</v>
      </c>
      <c r="K64" s="27" t="s">
        <v>73</v>
      </c>
      <c r="L64" s="41">
        <v>80161500</v>
      </c>
      <c r="M64" s="56" t="s">
        <v>277</v>
      </c>
      <c r="N64" s="33">
        <v>43101</v>
      </c>
      <c r="O64" s="29" t="s">
        <v>152</v>
      </c>
      <c r="P64" s="35" t="s">
        <v>74</v>
      </c>
      <c r="Q64" s="29" t="s">
        <v>138</v>
      </c>
      <c r="R64" s="40">
        <v>39376000</v>
      </c>
      <c r="S64" s="36">
        <f>R64</f>
        <v>39376000</v>
      </c>
      <c r="T64" s="28" t="s">
        <v>76</v>
      </c>
      <c r="U64" s="28" t="s">
        <v>76</v>
      </c>
      <c r="V64" s="27" t="s">
        <v>197</v>
      </c>
      <c r="W64" s="75">
        <v>7000091266</v>
      </c>
      <c r="X64" s="75">
        <v>4500028969</v>
      </c>
      <c r="Y64" s="36">
        <v>39376000</v>
      </c>
      <c r="Z64" s="27" t="s">
        <v>344</v>
      </c>
      <c r="AA64" s="27" t="s">
        <v>246</v>
      </c>
      <c r="AB64" s="27" t="s">
        <v>164</v>
      </c>
      <c r="AC64" s="27"/>
      <c r="AD64" s="47"/>
      <c r="AE64" s="47">
        <f>4922000*2</f>
        <v>9844000</v>
      </c>
      <c r="AF64" s="47">
        <v>4922000</v>
      </c>
      <c r="AG64" s="47">
        <v>4922000</v>
      </c>
      <c r="AH64" s="47">
        <v>4922000</v>
      </c>
      <c r="AI64" s="47">
        <v>4922000</v>
      </c>
      <c r="AJ64" s="47">
        <v>4922000</v>
      </c>
      <c r="AK64" s="47">
        <v>4922000</v>
      </c>
      <c r="AL64" s="47"/>
      <c r="AM64" s="47"/>
      <c r="AN64" s="47"/>
      <c r="AO64" s="47"/>
    </row>
    <row r="65" spans="1:41" s="38" customFormat="1" ht="153">
      <c r="A65" s="39" t="s">
        <v>69</v>
      </c>
      <c r="B65" s="34" t="s">
        <v>129</v>
      </c>
      <c r="C65" s="27" t="s">
        <v>149</v>
      </c>
      <c r="D65" s="29" t="s">
        <v>131</v>
      </c>
      <c r="E65" s="53" t="s">
        <v>159</v>
      </c>
      <c r="F65" s="27" t="s">
        <v>149</v>
      </c>
      <c r="G65" s="27">
        <v>611</v>
      </c>
      <c r="H65" s="27" t="s">
        <v>133</v>
      </c>
      <c r="I65" s="27">
        <v>297127</v>
      </c>
      <c r="J65" s="27" t="s">
        <v>134</v>
      </c>
      <c r="K65" s="27" t="s">
        <v>73</v>
      </c>
      <c r="L65" s="41">
        <v>80161500</v>
      </c>
      <c r="M65" s="56" t="s">
        <v>278</v>
      </c>
      <c r="N65" s="33">
        <v>43101</v>
      </c>
      <c r="O65" s="29" t="s">
        <v>177</v>
      </c>
      <c r="P65" s="35" t="s">
        <v>74</v>
      </c>
      <c r="Q65" s="29" t="s">
        <v>138</v>
      </c>
      <c r="R65" s="40">
        <v>12483723</v>
      </c>
      <c r="S65" s="36">
        <v>12483723</v>
      </c>
      <c r="T65" s="28" t="s">
        <v>76</v>
      </c>
      <c r="U65" s="28" t="s">
        <v>76</v>
      </c>
      <c r="V65" s="27" t="s">
        <v>197</v>
      </c>
      <c r="W65" s="75"/>
      <c r="X65" s="75"/>
      <c r="Y65" s="40"/>
      <c r="Z65" s="27"/>
      <c r="AA65" s="27" t="s">
        <v>247</v>
      </c>
      <c r="AB65" s="27" t="s">
        <v>164</v>
      </c>
      <c r="AC65" s="27"/>
      <c r="AD65" s="47"/>
      <c r="AE65" s="47">
        <v>8322482</v>
      </c>
      <c r="AF65" s="47">
        <v>4161241</v>
      </c>
      <c r="AG65" s="47"/>
      <c r="AH65" s="47"/>
      <c r="AI65" s="47"/>
      <c r="AJ65" s="47"/>
      <c r="AK65" s="47"/>
      <c r="AL65" s="47"/>
      <c r="AM65" s="47"/>
      <c r="AN65" s="47"/>
      <c r="AO65" s="47"/>
    </row>
    <row r="66" spans="1:41" s="38" customFormat="1" ht="77.25" customHeight="1">
      <c r="A66" s="39" t="s">
        <v>69</v>
      </c>
      <c r="B66" s="34" t="s">
        <v>129</v>
      </c>
      <c r="C66" s="27" t="s">
        <v>149</v>
      </c>
      <c r="D66" s="29" t="s">
        <v>131</v>
      </c>
      <c r="E66" s="53" t="s">
        <v>159</v>
      </c>
      <c r="F66" s="27" t="s">
        <v>149</v>
      </c>
      <c r="G66" s="27">
        <v>611</v>
      </c>
      <c r="H66" s="27" t="s">
        <v>133</v>
      </c>
      <c r="I66" s="27">
        <v>297127</v>
      </c>
      <c r="J66" s="27" t="s">
        <v>134</v>
      </c>
      <c r="K66" s="27" t="s">
        <v>73</v>
      </c>
      <c r="L66" s="41">
        <v>80161500</v>
      </c>
      <c r="M66" s="56" t="s">
        <v>279</v>
      </c>
      <c r="N66" s="33">
        <v>43101</v>
      </c>
      <c r="O66" s="29" t="s">
        <v>177</v>
      </c>
      <c r="P66" s="35" t="s">
        <v>74</v>
      </c>
      <c r="Q66" s="29" t="s">
        <v>138</v>
      </c>
      <c r="R66" s="40">
        <v>10733364</v>
      </c>
      <c r="S66" s="36">
        <v>10733364</v>
      </c>
      <c r="T66" s="28" t="s">
        <v>76</v>
      </c>
      <c r="U66" s="28" t="s">
        <v>76</v>
      </c>
      <c r="V66" s="27" t="s">
        <v>197</v>
      </c>
      <c r="W66" s="75"/>
      <c r="X66" s="75"/>
      <c r="Y66" s="36"/>
      <c r="Z66" s="27"/>
      <c r="AA66" s="27" t="s">
        <v>247</v>
      </c>
      <c r="AB66" s="27" t="s">
        <v>164</v>
      </c>
      <c r="AC66" s="27"/>
      <c r="AD66" s="47"/>
      <c r="AE66" s="47">
        <v>7155576</v>
      </c>
      <c r="AF66" s="47">
        <v>3577788</v>
      </c>
      <c r="AG66" s="47"/>
      <c r="AH66" s="47"/>
      <c r="AI66" s="47"/>
      <c r="AJ66" s="47"/>
      <c r="AK66" s="47"/>
      <c r="AL66" s="47"/>
      <c r="AM66" s="47"/>
      <c r="AN66" s="47"/>
      <c r="AO66" s="47"/>
    </row>
    <row r="67" spans="1:41" s="38" customFormat="1" ht="66" customHeight="1">
      <c r="A67" s="39" t="s">
        <v>69</v>
      </c>
      <c r="B67" s="34" t="s">
        <v>129</v>
      </c>
      <c r="C67" s="27" t="s">
        <v>149</v>
      </c>
      <c r="D67" s="29" t="s">
        <v>131</v>
      </c>
      <c r="E67" s="53" t="s">
        <v>159</v>
      </c>
      <c r="F67" s="27" t="s">
        <v>149</v>
      </c>
      <c r="G67" s="27">
        <v>611</v>
      </c>
      <c r="H67" s="27" t="s">
        <v>133</v>
      </c>
      <c r="I67" s="27">
        <v>297127</v>
      </c>
      <c r="J67" s="27" t="s">
        <v>134</v>
      </c>
      <c r="K67" s="27" t="s">
        <v>73</v>
      </c>
      <c r="L67" s="41">
        <v>80161500</v>
      </c>
      <c r="M67" s="56" t="s">
        <v>279</v>
      </c>
      <c r="N67" s="33">
        <v>43101</v>
      </c>
      <c r="O67" s="29" t="s">
        <v>177</v>
      </c>
      <c r="P67" s="35" t="s">
        <v>74</v>
      </c>
      <c r="Q67" s="29" t="s">
        <v>138</v>
      </c>
      <c r="R67" s="40">
        <v>10733364</v>
      </c>
      <c r="S67" s="36">
        <v>10733364</v>
      </c>
      <c r="T67" s="28" t="s">
        <v>76</v>
      </c>
      <c r="U67" s="28" t="s">
        <v>76</v>
      </c>
      <c r="V67" s="27" t="s">
        <v>197</v>
      </c>
      <c r="W67" s="75"/>
      <c r="X67" s="75"/>
      <c r="Y67" s="40"/>
      <c r="Z67" s="27"/>
      <c r="AA67" s="27" t="s">
        <v>247</v>
      </c>
      <c r="AB67" s="27" t="s">
        <v>164</v>
      </c>
      <c r="AC67" s="27"/>
      <c r="AD67" s="47"/>
      <c r="AE67" s="47">
        <v>7155576</v>
      </c>
      <c r="AF67" s="47">
        <v>3577788</v>
      </c>
      <c r="AG67" s="47"/>
      <c r="AH67" s="47"/>
      <c r="AI67" s="47"/>
      <c r="AJ67" s="47"/>
      <c r="AK67" s="47"/>
      <c r="AL67" s="47"/>
      <c r="AM67" s="47"/>
      <c r="AN67" s="47"/>
      <c r="AO67" s="47"/>
    </row>
    <row r="68" spans="1:41" s="38" customFormat="1" ht="66" customHeight="1">
      <c r="A68" s="39" t="s">
        <v>69</v>
      </c>
      <c r="B68" s="34" t="s">
        <v>129</v>
      </c>
      <c r="C68" s="27" t="s">
        <v>149</v>
      </c>
      <c r="D68" s="29" t="s">
        <v>131</v>
      </c>
      <c r="E68" s="53" t="s">
        <v>159</v>
      </c>
      <c r="F68" s="27" t="s">
        <v>149</v>
      </c>
      <c r="G68" s="27">
        <v>611</v>
      </c>
      <c r="H68" s="27" t="s">
        <v>133</v>
      </c>
      <c r="I68" s="27">
        <v>297127</v>
      </c>
      <c r="J68" s="27" t="s">
        <v>134</v>
      </c>
      <c r="K68" s="27" t="s">
        <v>73</v>
      </c>
      <c r="L68" s="41">
        <v>80161500</v>
      </c>
      <c r="M68" s="56" t="s">
        <v>279</v>
      </c>
      <c r="N68" s="33">
        <v>43101</v>
      </c>
      <c r="O68" s="29" t="s">
        <v>177</v>
      </c>
      <c r="P68" s="35" t="s">
        <v>74</v>
      </c>
      <c r="Q68" s="29" t="s">
        <v>138</v>
      </c>
      <c r="R68" s="40">
        <v>10733364</v>
      </c>
      <c r="S68" s="36">
        <v>10733364</v>
      </c>
      <c r="T68" s="28" t="s">
        <v>76</v>
      </c>
      <c r="U68" s="28" t="s">
        <v>76</v>
      </c>
      <c r="V68" s="27" t="s">
        <v>197</v>
      </c>
      <c r="W68" s="75"/>
      <c r="X68" s="75"/>
      <c r="Y68" s="40"/>
      <c r="Z68" s="27"/>
      <c r="AA68" s="27" t="s">
        <v>247</v>
      </c>
      <c r="AB68" s="27" t="s">
        <v>164</v>
      </c>
      <c r="AC68" s="27"/>
      <c r="AD68" s="47"/>
      <c r="AE68" s="47">
        <v>7155576</v>
      </c>
      <c r="AF68" s="47">
        <v>3577788</v>
      </c>
      <c r="AG68" s="47"/>
      <c r="AH68" s="47"/>
      <c r="AI68" s="47"/>
      <c r="AJ68" s="47"/>
      <c r="AK68" s="47"/>
      <c r="AL68" s="47"/>
      <c r="AM68" s="47"/>
      <c r="AN68" s="47"/>
      <c r="AO68" s="47"/>
    </row>
    <row r="69" spans="1:41" s="38" customFormat="1" ht="72.75" customHeight="1">
      <c r="A69" s="39" t="s">
        <v>69</v>
      </c>
      <c r="B69" s="34" t="s">
        <v>129</v>
      </c>
      <c r="C69" s="27" t="s">
        <v>149</v>
      </c>
      <c r="D69" s="29" t="s">
        <v>131</v>
      </c>
      <c r="E69" s="53" t="s">
        <v>159</v>
      </c>
      <c r="F69" s="27" t="s">
        <v>149</v>
      </c>
      <c r="G69" s="27">
        <v>611</v>
      </c>
      <c r="H69" s="27" t="s">
        <v>133</v>
      </c>
      <c r="I69" s="27">
        <v>297127</v>
      </c>
      <c r="J69" s="27" t="s">
        <v>134</v>
      </c>
      <c r="K69" s="27" t="s">
        <v>73</v>
      </c>
      <c r="L69" s="41">
        <v>80161500</v>
      </c>
      <c r="M69" s="56" t="s">
        <v>279</v>
      </c>
      <c r="N69" s="33">
        <v>43101</v>
      </c>
      <c r="O69" s="29" t="s">
        <v>177</v>
      </c>
      <c r="P69" s="35" t="s">
        <v>74</v>
      </c>
      <c r="Q69" s="29" t="s">
        <v>138</v>
      </c>
      <c r="R69" s="40">
        <v>10733364</v>
      </c>
      <c r="S69" s="36">
        <v>10733364</v>
      </c>
      <c r="T69" s="28" t="s">
        <v>76</v>
      </c>
      <c r="U69" s="28" t="s">
        <v>76</v>
      </c>
      <c r="V69" s="27" t="s">
        <v>197</v>
      </c>
      <c r="W69" s="75"/>
      <c r="X69" s="75"/>
      <c r="Y69" s="40"/>
      <c r="Z69" s="27"/>
      <c r="AA69" s="27" t="s">
        <v>247</v>
      </c>
      <c r="AB69" s="27" t="s">
        <v>164</v>
      </c>
      <c r="AC69" s="27"/>
      <c r="AD69" s="47"/>
      <c r="AE69" s="47">
        <v>7155576</v>
      </c>
      <c r="AF69" s="47">
        <v>3577788</v>
      </c>
      <c r="AG69" s="47"/>
      <c r="AH69" s="47"/>
      <c r="AI69" s="47"/>
      <c r="AJ69" s="47"/>
      <c r="AK69" s="47"/>
      <c r="AL69" s="47"/>
      <c r="AM69" s="47"/>
      <c r="AN69" s="47"/>
      <c r="AO69" s="47"/>
    </row>
    <row r="70" spans="1:41" s="38" customFormat="1" ht="80.25" customHeight="1">
      <c r="A70" s="39" t="s">
        <v>69</v>
      </c>
      <c r="B70" s="34" t="s">
        <v>129</v>
      </c>
      <c r="C70" s="27" t="s">
        <v>149</v>
      </c>
      <c r="D70" s="29" t="s">
        <v>131</v>
      </c>
      <c r="E70" s="53" t="s">
        <v>159</v>
      </c>
      <c r="F70" s="27" t="s">
        <v>149</v>
      </c>
      <c r="G70" s="27">
        <v>611</v>
      </c>
      <c r="H70" s="27" t="s">
        <v>133</v>
      </c>
      <c r="I70" s="27">
        <v>297127</v>
      </c>
      <c r="J70" s="27" t="s">
        <v>134</v>
      </c>
      <c r="K70" s="27" t="s">
        <v>73</v>
      </c>
      <c r="L70" s="41">
        <v>80161500</v>
      </c>
      <c r="M70" s="56" t="s">
        <v>279</v>
      </c>
      <c r="N70" s="33">
        <v>43101</v>
      </c>
      <c r="O70" s="29" t="s">
        <v>152</v>
      </c>
      <c r="P70" s="35" t="s">
        <v>74</v>
      </c>
      <c r="Q70" s="29" t="s">
        <v>138</v>
      </c>
      <c r="R70" s="40">
        <v>27495000</v>
      </c>
      <c r="S70" s="36">
        <f>R70</f>
        <v>27495000</v>
      </c>
      <c r="T70" s="28" t="s">
        <v>76</v>
      </c>
      <c r="U70" s="28" t="s">
        <v>76</v>
      </c>
      <c r="V70" s="27" t="s">
        <v>197</v>
      </c>
      <c r="W70" s="75">
        <v>7000091430</v>
      </c>
      <c r="X70" s="75">
        <v>4500028997</v>
      </c>
      <c r="Y70" s="40">
        <v>27495000</v>
      </c>
      <c r="Z70" s="27" t="s">
        <v>345</v>
      </c>
      <c r="AA70" s="27" t="s">
        <v>248</v>
      </c>
      <c r="AB70" s="27" t="s">
        <v>164</v>
      </c>
      <c r="AC70" s="27"/>
      <c r="AD70" s="47"/>
      <c r="AE70" s="47">
        <f>3436875*2</f>
        <v>6873750</v>
      </c>
      <c r="AF70" s="47">
        <v>3436875</v>
      </c>
      <c r="AG70" s="47">
        <v>3436875</v>
      </c>
      <c r="AH70" s="47">
        <v>3436875</v>
      </c>
      <c r="AI70" s="47">
        <v>3436875</v>
      </c>
      <c r="AJ70" s="47">
        <v>3436875</v>
      </c>
      <c r="AK70" s="47">
        <v>3436875</v>
      </c>
      <c r="AL70" s="47"/>
      <c r="AM70" s="47"/>
      <c r="AN70" s="47"/>
      <c r="AO70" s="47"/>
    </row>
    <row r="71" spans="1:41" s="38" customFormat="1" ht="78.75" customHeight="1">
      <c r="A71" s="39" t="s">
        <v>69</v>
      </c>
      <c r="B71" s="34" t="s">
        <v>129</v>
      </c>
      <c r="C71" s="27" t="s">
        <v>149</v>
      </c>
      <c r="D71" s="29" t="s">
        <v>131</v>
      </c>
      <c r="E71" s="53" t="s">
        <v>159</v>
      </c>
      <c r="F71" s="27" t="s">
        <v>149</v>
      </c>
      <c r="G71" s="27">
        <v>611</v>
      </c>
      <c r="H71" s="27" t="s">
        <v>133</v>
      </c>
      <c r="I71" s="27">
        <v>297127</v>
      </c>
      <c r="J71" s="27" t="s">
        <v>134</v>
      </c>
      <c r="K71" s="27" t="s">
        <v>73</v>
      </c>
      <c r="L71" s="41">
        <v>80161500</v>
      </c>
      <c r="M71" s="56" t="s">
        <v>279</v>
      </c>
      <c r="N71" s="33">
        <v>43101</v>
      </c>
      <c r="O71" s="29" t="s">
        <v>177</v>
      </c>
      <c r="P71" s="35" t="s">
        <v>74</v>
      </c>
      <c r="Q71" s="29" t="s">
        <v>138</v>
      </c>
      <c r="R71" s="40">
        <v>10733364</v>
      </c>
      <c r="S71" s="36">
        <v>10733364</v>
      </c>
      <c r="T71" s="28" t="s">
        <v>76</v>
      </c>
      <c r="U71" s="28" t="s">
        <v>76</v>
      </c>
      <c r="V71" s="27" t="s">
        <v>197</v>
      </c>
      <c r="W71" s="75"/>
      <c r="X71" s="75"/>
      <c r="Y71" s="40"/>
      <c r="Z71" s="27"/>
      <c r="AA71" s="27" t="s">
        <v>249</v>
      </c>
      <c r="AB71" s="27" t="s">
        <v>164</v>
      </c>
      <c r="AC71" s="27"/>
      <c r="AD71" s="47"/>
      <c r="AE71" s="47">
        <v>7155576</v>
      </c>
      <c r="AF71" s="47">
        <v>3577788</v>
      </c>
      <c r="AG71" s="47"/>
      <c r="AH71" s="47"/>
      <c r="AI71" s="47"/>
      <c r="AJ71" s="47"/>
      <c r="AK71" s="47"/>
      <c r="AL71" s="47"/>
      <c r="AM71" s="47"/>
      <c r="AN71" s="47"/>
      <c r="AO71" s="47"/>
    </row>
    <row r="72" spans="1:41" s="38" customFormat="1" ht="78.75" customHeight="1">
      <c r="A72" s="39" t="s">
        <v>69</v>
      </c>
      <c r="B72" s="34" t="s">
        <v>129</v>
      </c>
      <c r="C72" s="27" t="s">
        <v>149</v>
      </c>
      <c r="D72" s="29" t="s">
        <v>131</v>
      </c>
      <c r="E72" s="53" t="s">
        <v>159</v>
      </c>
      <c r="F72" s="27" t="s">
        <v>149</v>
      </c>
      <c r="G72" s="27">
        <v>611</v>
      </c>
      <c r="H72" s="27" t="s">
        <v>133</v>
      </c>
      <c r="I72" s="27">
        <v>297127</v>
      </c>
      <c r="J72" s="27" t="s">
        <v>134</v>
      </c>
      <c r="K72" s="27" t="s">
        <v>73</v>
      </c>
      <c r="L72" s="41">
        <v>80161500</v>
      </c>
      <c r="M72" s="56" t="s">
        <v>279</v>
      </c>
      <c r="N72" s="33">
        <v>43101</v>
      </c>
      <c r="O72" s="29" t="s">
        <v>152</v>
      </c>
      <c r="P72" s="35" t="s">
        <v>74</v>
      </c>
      <c r="Q72" s="29" t="s">
        <v>138</v>
      </c>
      <c r="R72" s="40">
        <v>20834000</v>
      </c>
      <c r="S72" s="40">
        <f>R72</f>
        <v>20834000</v>
      </c>
      <c r="T72" s="28" t="s">
        <v>76</v>
      </c>
      <c r="U72" s="28" t="s">
        <v>76</v>
      </c>
      <c r="V72" s="27" t="s">
        <v>197</v>
      </c>
      <c r="W72" s="75">
        <v>7000091430</v>
      </c>
      <c r="X72" s="75">
        <v>4500028998</v>
      </c>
      <c r="Y72" s="40">
        <v>20834000</v>
      </c>
      <c r="Z72" s="27" t="s">
        <v>346</v>
      </c>
      <c r="AA72" s="27" t="s">
        <v>250</v>
      </c>
      <c r="AB72" s="27" t="s">
        <v>164</v>
      </c>
      <c r="AC72" s="27"/>
      <c r="AD72" s="47"/>
      <c r="AE72" s="47">
        <f>2604250*2</f>
        <v>5208500</v>
      </c>
      <c r="AF72" s="47">
        <v>2604250</v>
      </c>
      <c r="AG72" s="47">
        <v>2604250</v>
      </c>
      <c r="AH72" s="47">
        <v>2604250</v>
      </c>
      <c r="AI72" s="47">
        <v>2604250</v>
      </c>
      <c r="AJ72" s="47">
        <v>2604250</v>
      </c>
      <c r="AK72" s="47">
        <v>2604250</v>
      </c>
      <c r="AL72" s="47"/>
      <c r="AM72" s="47"/>
      <c r="AN72" s="47"/>
      <c r="AO72" s="47"/>
    </row>
    <row r="73" spans="1:41" s="38" customFormat="1" ht="72.75" customHeight="1">
      <c r="A73" s="39" t="s">
        <v>69</v>
      </c>
      <c r="B73" s="34" t="s">
        <v>129</v>
      </c>
      <c r="C73" s="27" t="s">
        <v>149</v>
      </c>
      <c r="D73" s="29" t="s">
        <v>131</v>
      </c>
      <c r="E73" s="53" t="s">
        <v>159</v>
      </c>
      <c r="F73" s="27" t="s">
        <v>149</v>
      </c>
      <c r="G73" s="27">
        <v>611</v>
      </c>
      <c r="H73" s="27" t="s">
        <v>133</v>
      </c>
      <c r="I73" s="27">
        <v>297127</v>
      </c>
      <c r="J73" s="27" t="s">
        <v>134</v>
      </c>
      <c r="K73" s="27" t="s">
        <v>73</v>
      </c>
      <c r="L73" s="41">
        <v>80161500</v>
      </c>
      <c r="M73" s="56" t="s">
        <v>279</v>
      </c>
      <c r="N73" s="33">
        <v>43101</v>
      </c>
      <c r="O73" s="29" t="s">
        <v>152</v>
      </c>
      <c r="P73" s="35" t="s">
        <v>74</v>
      </c>
      <c r="Q73" s="29" t="s">
        <v>138</v>
      </c>
      <c r="R73" s="40">
        <v>32132800</v>
      </c>
      <c r="S73" s="36">
        <f>R73</f>
        <v>32132800</v>
      </c>
      <c r="T73" s="28" t="s">
        <v>76</v>
      </c>
      <c r="U73" s="28" t="s">
        <v>76</v>
      </c>
      <c r="V73" s="27" t="s">
        <v>197</v>
      </c>
      <c r="W73" s="75">
        <v>7000091906</v>
      </c>
      <c r="X73" s="75">
        <v>4500029525</v>
      </c>
      <c r="Y73" s="40">
        <v>32132800</v>
      </c>
      <c r="Z73" s="27" t="s">
        <v>342</v>
      </c>
      <c r="AA73" s="27" t="s">
        <v>251</v>
      </c>
      <c r="AB73" s="27" t="s">
        <v>164</v>
      </c>
      <c r="AC73" s="27"/>
      <c r="AD73" s="47"/>
      <c r="AE73" s="47">
        <v>8033200</v>
      </c>
      <c r="AF73" s="47">
        <v>4016600</v>
      </c>
      <c r="AG73" s="47">
        <v>4016600</v>
      </c>
      <c r="AH73" s="47">
        <v>4016600</v>
      </c>
      <c r="AI73" s="47">
        <v>4016600</v>
      </c>
      <c r="AJ73" s="47">
        <v>4016600</v>
      </c>
      <c r="AK73" s="47">
        <v>4016600</v>
      </c>
      <c r="AL73" s="47"/>
      <c r="AM73" s="47"/>
      <c r="AN73" s="47"/>
      <c r="AO73" s="47"/>
    </row>
    <row r="74" spans="1:41" s="38" customFormat="1" ht="85.5" customHeight="1">
      <c r="A74" s="39" t="s">
        <v>69</v>
      </c>
      <c r="B74" s="34" t="s">
        <v>129</v>
      </c>
      <c r="C74" s="27" t="s">
        <v>149</v>
      </c>
      <c r="D74" s="29" t="s">
        <v>131</v>
      </c>
      <c r="E74" s="53" t="s">
        <v>159</v>
      </c>
      <c r="F74" s="27" t="s">
        <v>149</v>
      </c>
      <c r="G74" s="27">
        <v>611</v>
      </c>
      <c r="H74" s="27" t="s">
        <v>133</v>
      </c>
      <c r="I74" s="27">
        <v>297127</v>
      </c>
      <c r="J74" s="27" t="s">
        <v>134</v>
      </c>
      <c r="K74" s="27" t="s">
        <v>73</v>
      </c>
      <c r="L74" s="41">
        <v>80161500</v>
      </c>
      <c r="M74" s="56" t="s">
        <v>279</v>
      </c>
      <c r="N74" s="33">
        <v>43101</v>
      </c>
      <c r="O74" s="29" t="s">
        <v>152</v>
      </c>
      <c r="P74" s="35" t="s">
        <v>74</v>
      </c>
      <c r="Q74" s="29" t="s">
        <v>138</v>
      </c>
      <c r="R74" s="40">
        <v>27495008</v>
      </c>
      <c r="S74" s="36">
        <f>R74</f>
        <v>27495008</v>
      </c>
      <c r="T74" s="28" t="s">
        <v>76</v>
      </c>
      <c r="U74" s="28" t="s">
        <v>76</v>
      </c>
      <c r="V74" s="27" t="s">
        <v>197</v>
      </c>
      <c r="W74" s="75">
        <v>700091934</v>
      </c>
      <c r="X74" s="75">
        <v>4500029521</v>
      </c>
      <c r="Y74" s="40">
        <v>27495008</v>
      </c>
      <c r="Z74" s="27" t="s">
        <v>347</v>
      </c>
      <c r="AA74" s="27" t="s">
        <v>252</v>
      </c>
      <c r="AB74" s="27" t="s">
        <v>164</v>
      </c>
      <c r="AC74" s="27"/>
      <c r="AD74" s="47"/>
      <c r="AE74" s="47">
        <v>6873752</v>
      </c>
      <c r="AF74" s="47">
        <v>3436876</v>
      </c>
      <c r="AG74" s="47">
        <v>3436876</v>
      </c>
      <c r="AH74" s="47">
        <v>3436876</v>
      </c>
      <c r="AI74" s="47">
        <v>3436876</v>
      </c>
      <c r="AJ74" s="47">
        <v>3436876</v>
      </c>
      <c r="AK74" s="47">
        <v>3436876</v>
      </c>
      <c r="AL74" s="47"/>
      <c r="AM74" s="47"/>
      <c r="AN74" s="47"/>
      <c r="AO74" s="47"/>
    </row>
    <row r="75" spans="1:41" s="38" customFormat="1" ht="140.25">
      <c r="A75" s="39" t="s">
        <v>69</v>
      </c>
      <c r="B75" s="34" t="s">
        <v>129</v>
      </c>
      <c r="C75" s="27" t="s">
        <v>149</v>
      </c>
      <c r="D75" s="29" t="s">
        <v>131</v>
      </c>
      <c r="E75" s="53" t="s">
        <v>237</v>
      </c>
      <c r="F75" s="27" t="s">
        <v>149</v>
      </c>
      <c r="G75" s="27">
        <v>611</v>
      </c>
      <c r="H75" s="27" t="s">
        <v>133</v>
      </c>
      <c r="I75" s="27">
        <v>297127</v>
      </c>
      <c r="J75" s="27" t="s">
        <v>134</v>
      </c>
      <c r="K75" s="27" t="s">
        <v>73</v>
      </c>
      <c r="L75" s="41">
        <v>80161500</v>
      </c>
      <c r="M75" s="56" t="s">
        <v>280</v>
      </c>
      <c r="N75" s="33">
        <v>43101</v>
      </c>
      <c r="O75" s="29" t="s">
        <v>177</v>
      </c>
      <c r="P75" s="35" t="s">
        <v>74</v>
      </c>
      <c r="Q75" s="29" t="s">
        <v>138</v>
      </c>
      <c r="R75" s="40">
        <v>12546000</v>
      </c>
      <c r="S75" s="36">
        <v>12546000</v>
      </c>
      <c r="T75" s="28" t="s">
        <v>76</v>
      </c>
      <c r="U75" s="28" t="s">
        <v>76</v>
      </c>
      <c r="V75" s="27" t="s">
        <v>197</v>
      </c>
      <c r="W75" s="75"/>
      <c r="X75" s="75"/>
      <c r="Y75" s="40"/>
      <c r="Z75" s="27"/>
      <c r="AA75" s="27" t="s">
        <v>253</v>
      </c>
      <c r="AB75" s="27" t="s">
        <v>164</v>
      </c>
      <c r="AC75" s="27"/>
      <c r="AD75" s="47"/>
      <c r="AE75" s="47">
        <v>8364000</v>
      </c>
      <c r="AF75" s="47">
        <v>4182000</v>
      </c>
      <c r="AG75" s="47"/>
      <c r="AH75" s="47"/>
      <c r="AI75" s="47"/>
      <c r="AJ75" s="47"/>
      <c r="AK75" s="47"/>
      <c r="AL75" s="47"/>
      <c r="AM75" s="47"/>
      <c r="AN75" s="47"/>
      <c r="AO75" s="47"/>
    </row>
    <row r="76" spans="1:41" s="38" customFormat="1" ht="178.5">
      <c r="A76" s="39" t="s">
        <v>69</v>
      </c>
      <c r="B76" s="34" t="s">
        <v>129</v>
      </c>
      <c r="C76" s="27" t="s">
        <v>149</v>
      </c>
      <c r="D76" s="29" t="s">
        <v>131</v>
      </c>
      <c r="E76" s="53" t="s">
        <v>194</v>
      </c>
      <c r="F76" s="27" t="s">
        <v>149</v>
      </c>
      <c r="G76" s="27">
        <v>611</v>
      </c>
      <c r="H76" s="27" t="s">
        <v>133</v>
      </c>
      <c r="I76" s="27">
        <v>297127</v>
      </c>
      <c r="J76" s="27" t="s">
        <v>134</v>
      </c>
      <c r="K76" s="27" t="s">
        <v>73</v>
      </c>
      <c r="L76" s="41">
        <v>80161500</v>
      </c>
      <c r="M76" s="56" t="s">
        <v>281</v>
      </c>
      <c r="N76" s="33">
        <v>43101</v>
      </c>
      <c r="O76" s="29" t="s">
        <v>177</v>
      </c>
      <c r="P76" s="35" t="s">
        <v>74</v>
      </c>
      <c r="Q76" s="29" t="s">
        <v>138</v>
      </c>
      <c r="R76" s="40">
        <v>7689000</v>
      </c>
      <c r="S76" s="36">
        <v>7689000</v>
      </c>
      <c r="T76" s="28" t="s">
        <v>76</v>
      </c>
      <c r="U76" s="28" t="s">
        <v>76</v>
      </c>
      <c r="V76" s="27" t="s">
        <v>197</v>
      </c>
      <c r="W76" s="75"/>
      <c r="X76" s="75"/>
      <c r="Y76" s="40"/>
      <c r="Z76" s="27"/>
      <c r="AA76" s="29" t="s">
        <v>254</v>
      </c>
      <c r="AB76" s="27" t="s">
        <v>164</v>
      </c>
      <c r="AC76" s="27"/>
      <c r="AD76" s="47"/>
      <c r="AE76" s="47">
        <v>5126000</v>
      </c>
      <c r="AF76" s="47">
        <v>2563000</v>
      </c>
      <c r="AG76" s="47"/>
      <c r="AH76" s="47"/>
      <c r="AI76" s="47"/>
      <c r="AJ76" s="47"/>
      <c r="AK76" s="47"/>
      <c r="AL76" s="47"/>
      <c r="AM76" s="47"/>
      <c r="AN76" s="47"/>
      <c r="AO76" s="47"/>
    </row>
    <row r="77" spans="1:41" s="38" customFormat="1" ht="202.5" customHeight="1">
      <c r="A77" s="39" t="s">
        <v>69</v>
      </c>
      <c r="B77" s="34" t="s">
        <v>129</v>
      </c>
      <c r="C77" s="27" t="s">
        <v>149</v>
      </c>
      <c r="D77" s="29" t="s">
        <v>131</v>
      </c>
      <c r="E77" s="53" t="s">
        <v>194</v>
      </c>
      <c r="F77" s="27" t="s">
        <v>149</v>
      </c>
      <c r="G77" s="27">
        <v>611</v>
      </c>
      <c r="H77" s="27" t="s">
        <v>133</v>
      </c>
      <c r="I77" s="27">
        <v>297127</v>
      </c>
      <c r="J77" s="27" t="s">
        <v>134</v>
      </c>
      <c r="K77" s="27" t="s">
        <v>73</v>
      </c>
      <c r="L77" s="41">
        <v>80161500</v>
      </c>
      <c r="M77" s="77" t="s">
        <v>332</v>
      </c>
      <c r="N77" s="33">
        <v>43101</v>
      </c>
      <c r="O77" s="29" t="s">
        <v>152</v>
      </c>
      <c r="P77" s="35" t="s">
        <v>74</v>
      </c>
      <c r="Q77" s="29" t="s">
        <v>138</v>
      </c>
      <c r="R77" s="40">
        <v>19688000</v>
      </c>
      <c r="S77" s="36">
        <f>R77</f>
        <v>19688000</v>
      </c>
      <c r="T77" s="28" t="s">
        <v>76</v>
      </c>
      <c r="U77" s="28" t="s">
        <v>76</v>
      </c>
      <c r="V77" s="27" t="s">
        <v>197</v>
      </c>
      <c r="W77" s="75">
        <v>7000091603</v>
      </c>
      <c r="X77" s="75">
        <v>4500029058</v>
      </c>
      <c r="Y77" s="36">
        <v>19688000</v>
      </c>
      <c r="Z77" s="27" t="s">
        <v>348</v>
      </c>
      <c r="AA77" s="29" t="s">
        <v>255</v>
      </c>
      <c r="AB77" s="27" t="s">
        <v>164</v>
      </c>
      <c r="AC77" s="27"/>
      <c r="AD77" s="47"/>
      <c r="AE77" s="47">
        <f>2461000*2</f>
        <v>4922000</v>
      </c>
      <c r="AF77" s="47">
        <v>2461000</v>
      </c>
      <c r="AG77" s="47">
        <v>2461000</v>
      </c>
      <c r="AH77" s="47">
        <v>2461000</v>
      </c>
      <c r="AI77" s="47">
        <v>2461000</v>
      </c>
      <c r="AJ77" s="47">
        <v>2461000</v>
      </c>
      <c r="AK77" s="47">
        <v>2461000</v>
      </c>
      <c r="AL77" s="47"/>
      <c r="AM77" s="47"/>
      <c r="AN77" s="47"/>
      <c r="AO77" s="47"/>
    </row>
    <row r="78" spans="1:41" s="38" customFormat="1" ht="72.75" customHeight="1">
      <c r="A78" s="39" t="s">
        <v>69</v>
      </c>
      <c r="B78" s="34" t="s">
        <v>129</v>
      </c>
      <c r="C78" s="27" t="s">
        <v>149</v>
      </c>
      <c r="D78" s="29" t="s">
        <v>131</v>
      </c>
      <c r="E78" s="53" t="s">
        <v>150</v>
      </c>
      <c r="F78" s="27" t="s">
        <v>149</v>
      </c>
      <c r="G78" s="27">
        <v>611</v>
      </c>
      <c r="H78" s="27" t="s">
        <v>133</v>
      </c>
      <c r="I78" s="27">
        <v>297127</v>
      </c>
      <c r="J78" s="27" t="s">
        <v>134</v>
      </c>
      <c r="K78" s="27" t="s">
        <v>73</v>
      </c>
      <c r="L78" s="41">
        <v>80161500</v>
      </c>
      <c r="M78" s="77" t="s">
        <v>333</v>
      </c>
      <c r="N78" s="33">
        <v>43125</v>
      </c>
      <c r="O78" s="29" t="s">
        <v>229</v>
      </c>
      <c r="P78" s="35" t="s">
        <v>74</v>
      </c>
      <c r="Q78" s="29" t="s">
        <v>138</v>
      </c>
      <c r="R78" s="40">
        <v>19688000</v>
      </c>
      <c r="S78" s="36">
        <f>R78</f>
        <v>19688000</v>
      </c>
      <c r="T78" s="28" t="s">
        <v>76</v>
      </c>
      <c r="U78" s="28" t="s">
        <v>76</v>
      </c>
      <c r="V78" s="27" t="s">
        <v>197</v>
      </c>
      <c r="W78" s="75">
        <v>7000092044</v>
      </c>
      <c r="X78" s="75">
        <v>4500029776</v>
      </c>
      <c r="Y78" s="36">
        <v>19688000</v>
      </c>
      <c r="Z78" s="27" t="s">
        <v>370</v>
      </c>
      <c r="AA78" s="29" t="s">
        <v>256</v>
      </c>
      <c r="AB78" s="27" t="s">
        <v>164</v>
      </c>
      <c r="AC78" s="27"/>
      <c r="AD78" s="47"/>
      <c r="AE78" s="47">
        <v>4922000</v>
      </c>
      <c r="AF78" s="47">
        <v>2461000</v>
      </c>
      <c r="AG78" s="47">
        <v>2461000</v>
      </c>
      <c r="AH78" s="47">
        <v>2461000</v>
      </c>
      <c r="AI78" s="47">
        <v>2461000</v>
      </c>
      <c r="AJ78" s="47">
        <v>2461000</v>
      </c>
      <c r="AK78" s="47">
        <v>2461000</v>
      </c>
      <c r="AL78" s="47"/>
      <c r="AM78" s="47"/>
      <c r="AN78" s="47"/>
      <c r="AO78" s="47"/>
    </row>
    <row r="79" spans="1:41" s="38" customFormat="1" ht="178.5">
      <c r="A79" s="39" t="s">
        <v>69</v>
      </c>
      <c r="B79" s="34" t="s">
        <v>129</v>
      </c>
      <c r="C79" s="27" t="s">
        <v>149</v>
      </c>
      <c r="D79" s="29" t="s">
        <v>131</v>
      </c>
      <c r="E79" s="53" t="s">
        <v>194</v>
      </c>
      <c r="F79" s="27" t="s">
        <v>149</v>
      </c>
      <c r="G79" s="27">
        <v>611</v>
      </c>
      <c r="H79" s="27" t="s">
        <v>133</v>
      </c>
      <c r="I79" s="27">
        <v>297127</v>
      </c>
      <c r="J79" s="27" t="s">
        <v>134</v>
      </c>
      <c r="K79" s="27" t="s">
        <v>73</v>
      </c>
      <c r="L79" s="41">
        <v>80161500</v>
      </c>
      <c r="M79" s="56" t="s">
        <v>281</v>
      </c>
      <c r="N79" s="33">
        <v>43101</v>
      </c>
      <c r="O79" s="29" t="s">
        <v>177</v>
      </c>
      <c r="P79" s="35" t="s">
        <v>74</v>
      </c>
      <c r="Q79" s="29" t="s">
        <v>138</v>
      </c>
      <c r="R79" s="40">
        <v>5141601</v>
      </c>
      <c r="S79" s="36">
        <v>5141601</v>
      </c>
      <c r="T79" s="28" t="s">
        <v>76</v>
      </c>
      <c r="U79" s="28" t="s">
        <v>76</v>
      </c>
      <c r="V79" s="27" t="s">
        <v>197</v>
      </c>
      <c r="W79" s="75"/>
      <c r="X79" s="75"/>
      <c r="Y79" s="40"/>
      <c r="Z79" s="27"/>
      <c r="AA79" s="29" t="s">
        <v>257</v>
      </c>
      <c r="AB79" s="27" t="s">
        <v>164</v>
      </c>
      <c r="AC79" s="27"/>
      <c r="AD79" s="47"/>
      <c r="AE79" s="47">
        <v>3427734</v>
      </c>
      <c r="AF79" s="47">
        <v>1713867</v>
      </c>
      <c r="AG79" s="47"/>
      <c r="AH79" s="47"/>
      <c r="AI79" s="47"/>
      <c r="AJ79" s="47"/>
      <c r="AK79" s="47"/>
      <c r="AL79" s="47"/>
      <c r="AM79" s="47"/>
      <c r="AN79" s="47"/>
      <c r="AO79" s="47"/>
    </row>
    <row r="80" spans="1:41" s="38" customFormat="1" ht="178.5">
      <c r="A80" s="39" t="s">
        <v>69</v>
      </c>
      <c r="B80" s="34" t="s">
        <v>129</v>
      </c>
      <c r="C80" s="27" t="s">
        <v>149</v>
      </c>
      <c r="D80" s="29" t="s">
        <v>131</v>
      </c>
      <c r="E80" s="53" t="s">
        <v>237</v>
      </c>
      <c r="F80" s="27" t="s">
        <v>149</v>
      </c>
      <c r="G80" s="27">
        <v>611</v>
      </c>
      <c r="H80" s="27" t="s">
        <v>133</v>
      </c>
      <c r="I80" s="27">
        <v>297127</v>
      </c>
      <c r="J80" s="27" t="s">
        <v>134</v>
      </c>
      <c r="K80" s="27" t="s">
        <v>73</v>
      </c>
      <c r="L80" s="41">
        <v>80161500</v>
      </c>
      <c r="M80" s="56" t="s">
        <v>281</v>
      </c>
      <c r="N80" s="33">
        <v>43101</v>
      </c>
      <c r="O80" s="29" t="s">
        <v>177</v>
      </c>
      <c r="P80" s="35" t="s">
        <v>74</v>
      </c>
      <c r="Q80" s="29" t="s">
        <v>138</v>
      </c>
      <c r="R80" s="40">
        <v>5157558</v>
      </c>
      <c r="S80" s="36">
        <v>5157558</v>
      </c>
      <c r="T80" s="28" t="s">
        <v>76</v>
      </c>
      <c r="U80" s="28" t="s">
        <v>76</v>
      </c>
      <c r="V80" s="27" t="s">
        <v>197</v>
      </c>
      <c r="W80" s="75"/>
      <c r="X80" s="75"/>
      <c r="Y80" s="40"/>
      <c r="Z80" s="27"/>
      <c r="AA80" s="29" t="s">
        <v>258</v>
      </c>
      <c r="AB80" s="27" t="s">
        <v>164</v>
      </c>
      <c r="AC80" s="27"/>
      <c r="AD80" s="47"/>
      <c r="AE80" s="47">
        <v>3438372</v>
      </c>
      <c r="AF80" s="47">
        <v>1719186</v>
      </c>
      <c r="AG80" s="47"/>
      <c r="AH80" s="47"/>
      <c r="AI80" s="47"/>
      <c r="AJ80" s="47"/>
      <c r="AK80" s="47"/>
      <c r="AL80" s="47"/>
      <c r="AM80" s="47"/>
      <c r="AN80" s="47"/>
      <c r="AO80" s="47"/>
    </row>
    <row r="81" spans="1:41" s="38" customFormat="1" ht="194.25" customHeight="1">
      <c r="A81" s="39" t="s">
        <v>69</v>
      </c>
      <c r="B81" s="34" t="s">
        <v>129</v>
      </c>
      <c r="C81" s="27" t="s">
        <v>149</v>
      </c>
      <c r="D81" s="29" t="s">
        <v>131</v>
      </c>
      <c r="E81" s="53" t="s">
        <v>238</v>
      </c>
      <c r="F81" s="27" t="s">
        <v>149</v>
      </c>
      <c r="G81" s="27">
        <v>611</v>
      </c>
      <c r="H81" s="27" t="s">
        <v>133</v>
      </c>
      <c r="I81" s="27">
        <v>297127</v>
      </c>
      <c r="J81" s="27" t="s">
        <v>134</v>
      </c>
      <c r="K81" s="27" t="s">
        <v>73</v>
      </c>
      <c r="L81" s="41">
        <v>80161500</v>
      </c>
      <c r="M81" s="77" t="s">
        <v>334</v>
      </c>
      <c r="N81" s="33">
        <v>43101</v>
      </c>
      <c r="O81" s="29" t="s">
        <v>152</v>
      </c>
      <c r="P81" s="35" t="s">
        <v>74</v>
      </c>
      <c r="Q81" s="29" t="s">
        <v>138</v>
      </c>
      <c r="R81" s="40">
        <v>13128123</v>
      </c>
      <c r="S81" s="36">
        <f>R81</f>
        <v>13128123</v>
      </c>
      <c r="T81" s="28" t="s">
        <v>76</v>
      </c>
      <c r="U81" s="28" t="s">
        <v>76</v>
      </c>
      <c r="V81" s="27" t="s">
        <v>197</v>
      </c>
      <c r="W81" s="75">
        <v>7000091432</v>
      </c>
      <c r="X81" s="75">
        <v>4500029114</v>
      </c>
      <c r="Y81" s="40">
        <v>13128000</v>
      </c>
      <c r="Z81" s="27" t="s">
        <v>416</v>
      </c>
      <c r="AA81" s="29" t="s">
        <v>259</v>
      </c>
      <c r="AB81" s="27" t="s">
        <v>164</v>
      </c>
      <c r="AC81" s="27"/>
      <c r="AD81" s="47"/>
      <c r="AE81" s="47">
        <f>1641000*2</f>
        <v>3282000</v>
      </c>
      <c r="AF81" s="47">
        <v>1641000</v>
      </c>
      <c r="AG81" s="47">
        <v>1641000</v>
      </c>
      <c r="AH81" s="47">
        <v>1641000</v>
      </c>
      <c r="AI81" s="47">
        <v>1641000</v>
      </c>
      <c r="AJ81" s="47">
        <v>1641000</v>
      </c>
      <c r="AK81" s="47">
        <v>1641000</v>
      </c>
      <c r="AL81" s="47"/>
      <c r="AM81" s="47"/>
      <c r="AN81" s="47"/>
      <c r="AO81" s="47"/>
    </row>
    <row r="82" spans="1:41" s="38" customFormat="1" ht="293.25">
      <c r="A82" s="39" t="s">
        <v>69</v>
      </c>
      <c r="B82" s="34" t="s">
        <v>129</v>
      </c>
      <c r="C82" s="27" t="s">
        <v>149</v>
      </c>
      <c r="D82" s="29" t="s">
        <v>131</v>
      </c>
      <c r="E82" s="53" t="s">
        <v>239</v>
      </c>
      <c r="F82" s="27" t="s">
        <v>149</v>
      </c>
      <c r="G82" s="27">
        <v>611</v>
      </c>
      <c r="H82" s="27" t="s">
        <v>133</v>
      </c>
      <c r="I82" s="27">
        <v>297127</v>
      </c>
      <c r="J82" s="27" t="s">
        <v>134</v>
      </c>
      <c r="K82" s="27" t="s">
        <v>73</v>
      </c>
      <c r="L82" s="41">
        <v>80161500</v>
      </c>
      <c r="M82" s="56" t="s">
        <v>312</v>
      </c>
      <c r="N82" s="33">
        <v>43125</v>
      </c>
      <c r="O82" s="29" t="s">
        <v>152</v>
      </c>
      <c r="P82" s="35" t="s">
        <v>74</v>
      </c>
      <c r="Q82" s="29" t="s">
        <v>138</v>
      </c>
      <c r="R82" s="40">
        <v>44000000</v>
      </c>
      <c r="S82" s="36">
        <f>R82</f>
        <v>44000000</v>
      </c>
      <c r="T82" s="28" t="s">
        <v>76</v>
      </c>
      <c r="U82" s="28" t="s">
        <v>76</v>
      </c>
      <c r="V82" s="27" t="s">
        <v>197</v>
      </c>
      <c r="W82" s="75">
        <v>7000091932</v>
      </c>
      <c r="X82" s="75">
        <v>4500029433</v>
      </c>
      <c r="Y82" s="40">
        <v>44000000</v>
      </c>
      <c r="Z82" s="27" t="s">
        <v>349</v>
      </c>
      <c r="AA82" s="27" t="s">
        <v>260</v>
      </c>
      <c r="AB82" s="27" t="s">
        <v>164</v>
      </c>
      <c r="AC82" s="27"/>
      <c r="AD82" s="47"/>
      <c r="AE82" s="47">
        <v>11000000</v>
      </c>
      <c r="AF82" s="47">
        <v>5500000</v>
      </c>
      <c r="AG82" s="47">
        <v>5500000</v>
      </c>
      <c r="AH82" s="47">
        <v>5500000</v>
      </c>
      <c r="AI82" s="47">
        <v>5500000</v>
      </c>
      <c r="AJ82" s="47">
        <v>5500000</v>
      </c>
      <c r="AK82" s="47">
        <v>5500000</v>
      </c>
      <c r="AL82" s="47"/>
      <c r="AM82" s="47"/>
      <c r="AN82" s="47"/>
      <c r="AO82" s="47"/>
    </row>
    <row r="83" spans="1:41" s="38" customFormat="1" ht="140.25">
      <c r="A83" s="39" t="s">
        <v>69</v>
      </c>
      <c r="B83" s="34" t="s">
        <v>129</v>
      </c>
      <c r="C83" s="27" t="s">
        <v>149</v>
      </c>
      <c r="D83" s="29" t="s">
        <v>131</v>
      </c>
      <c r="E83" s="53" t="s">
        <v>195</v>
      </c>
      <c r="F83" s="27" t="s">
        <v>149</v>
      </c>
      <c r="G83" s="27">
        <v>611</v>
      </c>
      <c r="H83" s="27" t="s">
        <v>133</v>
      </c>
      <c r="I83" s="27">
        <v>297127</v>
      </c>
      <c r="J83" s="27" t="s">
        <v>134</v>
      </c>
      <c r="K83" s="27" t="s">
        <v>73</v>
      </c>
      <c r="L83" s="41">
        <v>80161500</v>
      </c>
      <c r="M83" s="56" t="s">
        <v>282</v>
      </c>
      <c r="N83" s="33">
        <v>43101</v>
      </c>
      <c r="O83" s="29" t="s">
        <v>152</v>
      </c>
      <c r="P83" s="35" t="s">
        <v>74</v>
      </c>
      <c r="Q83" s="29" t="s">
        <v>138</v>
      </c>
      <c r="R83" s="40">
        <v>32148000</v>
      </c>
      <c r="S83" s="36">
        <f>R83</f>
        <v>32148000</v>
      </c>
      <c r="T83" s="28" t="s">
        <v>76</v>
      </c>
      <c r="U83" s="28" t="s">
        <v>76</v>
      </c>
      <c r="V83" s="27" t="s">
        <v>197</v>
      </c>
      <c r="W83" s="75">
        <v>7000091197</v>
      </c>
      <c r="X83" s="75">
        <v>4500028911</v>
      </c>
      <c r="Y83" s="40">
        <v>32148000</v>
      </c>
      <c r="Z83" s="27" t="s">
        <v>350</v>
      </c>
      <c r="AA83" s="27" t="s">
        <v>261</v>
      </c>
      <c r="AB83" s="27" t="s">
        <v>164</v>
      </c>
      <c r="AC83" s="27"/>
      <c r="AD83" s="47"/>
      <c r="AE83" s="47">
        <f>4018500*2</f>
        <v>8037000</v>
      </c>
      <c r="AF83" s="47">
        <v>4018500</v>
      </c>
      <c r="AG83" s="47">
        <v>4018500</v>
      </c>
      <c r="AH83" s="47">
        <v>4018500</v>
      </c>
      <c r="AI83" s="47">
        <v>4018500</v>
      </c>
      <c r="AJ83" s="47">
        <v>4018500</v>
      </c>
      <c r="AK83" s="47">
        <v>4018500</v>
      </c>
      <c r="AL83" s="47"/>
      <c r="AM83" s="47"/>
      <c r="AN83" s="47"/>
      <c r="AO83" s="47"/>
    </row>
    <row r="84" spans="1:41" s="38" customFormat="1" ht="140.25">
      <c r="A84" s="39" t="s">
        <v>69</v>
      </c>
      <c r="B84" s="34" t="s">
        <v>129</v>
      </c>
      <c r="C84" s="27" t="s">
        <v>149</v>
      </c>
      <c r="D84" s="29" t="s">
        <v>131</v>
      </c>
      <c r="E84" s="53" t="s">
        <v>195</v>
      </c>
      <c r="F84" s="27" t="s">
        <v>149</v>
      </c>
      <c r="G84" s="27">
        <v>611</v>
      </c>
      <c r="H84" s="27" t="s">
        <v>133</v>
      </c>
      <c r="I84" s="27">
        <v>297127</v>
      </c>
      <c r="J84" s="27" t="s">
        <v>134</v>
      </c>
      <c r="K84" s="27" t="s">
        <v>73</v>
      </c>
      <c r="L84" s="41">
        <v>80161500</v>
      </c>
      <c r="M84" s="56" t="s">
        <v>283</v>
      </c>
      <c r="N84" s="33">
        <v>43101</v>
      </c>
      <c r="O84" s="29" t="s">
        <v>177</v>
      </c>
      <c r="P84" s="35" t="s">
        <v>74</v>
      </c>
      <c r="Q84" s="29" t="s">
        <v>138</v>
      </c>
      <c r="R84" s="40">
        <v>12546000</v>
      </c>
      <c r="S84" s="36">
        <v>12546000</v>
      </c>
      <c r="T84" s="28" t="s">
        <v>76</v>
      </c>
      <c r="U84" s="28" t="s">
        <v>76</v>
      </c>
      <c r="V84" s="27" t="s">
        <v>197</v>
      </c>
      <c r="W84" s="75"/>
      <c r="X84" s="75"/>
      <c r="Y84" s="40"/>
      <c r="Z84" s="27"/>
      <c r="AA84" s="27" t="s">
        <v>262</v>
      </c>
      <c r="AB84" s="27" t="s">
        <v>164</v>
      </c>
      <c r="AC84" s="27"/>
      <c r="AD84" s="47"/>
      <c r="AE84" s="47">
        <v>8364000</v>
      </c>
      <c r="AF84" s="47">
        <v>4182000</v>
      </c>
      <c r="AG84" s="47"/>
      <c r="AH84" s="47"/>
      <c r="AI84" s="47"/>
      <c r="AJ84" s="47"/>
      <c r="AK84" s="47"/>
      <c r="AL84" s="47"/>
      <c r="AM84" s="47"/>
      <c r="AN84" s="47"/>
      <c r="AO84" s="47"/>
    </row>
    <row r="85" spans="1:41" s="38" customFormat="1" ht="204">
      <c r="A85" s="39" t="s">
        <v>69</v>
      </c>
      <c r="B85" s="34" t="s">
        <v>129</v>
      </c>
      <c r="C85" s="27" t="s">
        <v>149</v>
      </c>
      <c r="D85" s="29" t="s">
        <v>131</v>
      </c>
      <c r="E85" s="53" t="s">
        <v>195</v>
      </c>
      <c r="F85" s="27" t="s">
        <v>149</v>
      </c>
      <c r="G85" s="27">
        <v>611</v>
      </c>
      <c r="H85" s="27" t="s">
        <v>133</v>
      </c>
      <c r="I85" s="27">
        <v>297127</v>
      </c>
      <c r="J85" s="27" t="s">
        <v>134</v>
      </c>
      <c r="K85" s="27" t="s">
        <v>73</v>
      </c>
      <c r="L85" s="41">
        <v>80161500</v>
      </c>
      <c r="M85" s="56" t="s">
        <v>284</v>
      </c>
      <c r="N85" s="33">
        <v>43101</v>
      </c>
      <c r="O85" s="29" t="s">
        <v>177</v>
      </c>
      <c r="P85" s="35" t="s">
        <v>74</v>
      </c>
      <c r="Q85" s="29" t="s">
        <v>138</v>
      </c>
      <c r="R85" s="40">
        <v>24771000</v>
      </c>
      <c r="S85" s="36">
        <v>24771000</v>
      </c>
      <c r="T85" s="28" t="s">
        <v>76</v>
      </c>
      <c r="U85" s="28" t="s">
        <v>76</v>
      </c>
      <c r="V85" s="27" t="s">
        <v>197</v>
      </c>
      <c r="W85" s="75"/>
      <c r="X85" s="75"/>
      <c r="Y85" s="40"/>
      <c r="Z85" s="27"/>
      <c r="AA85" s="27" t="s">
        <v>263</v>
      </c>
      <c r="AB85" s="27" t="s">
        <v>164</v>
      </c>
      <c r="AC85" s="27"/>
      <c r="AD85" s="47"/>
      <c r="AE85" s="47">
        <v>16514000</v>
      </c>
      <c r="AF85" s="47">
        <v>8257000</v>
      </c>
      <c r="AG85" s="47"/>
      <c r="AH85" s="47"/>
      <c r="AI85" s="47"/>
      <c r="AJ85" s="47"/>
      <c r="AK85" s="47"/>
      <c r="AL85" s="47"/>
      <c r="AM85" s="47"/>
      <c r="AN85" s="47"/>
      <c r="AO85" s="47"/>
    </row>
    <row r="86" spans="1:41" s="38" customFormat="1" ht="140.25">
      <c r="A86" s="39" t="s">
        <v>69</v>
      </c>
      <c r="B86" s="34" t="s">
        <v>129</v>
      </c>
      <c r="C86" s="27" t="s">
        <v>149</v>
      </c>
      <c r="D86" s="29" t="s">
        <v>131</v>
      </c>
      <c r="E86" s="53" t="s">
        <v>237</v>
      </c>
      <c r="F86" s="27" t="s">
        <v>149</v>
      </c>
      <c r="G86" s="27">
        <v>611</v>
      </c>
      <c r="H86" s="27" t="s">
        <v>133</v>
      </c>
      <c r="I86" s="27">
        <v>297127</v>
      </c>
      <c r="J86" s="27" t="s">
        <v>134</v>
      </c>
      <c r="K86" s="27" t="s">
        <v>73</v>
      </c>
      <c r="L86" s="41">
        <v>80161500</v>
      </c>
      <c r="M86" s="56" t="s">
        <v>285</v>
      </c>
      <c r="N86" s="33">
        <v>43101</v>
      </c>
      <c r="O86" s="29" t="s">
        <v>177</v>
      </c>
      <c r="P86" s="35" t="s">
        <v>74</v>
      </c>
      <c r="Q86" s="29" t="s">
        <v>138</v>
      </c>
      <c r="R86" s="40">
        <v>7500000</v>
      </c>
      <c r="S86" s="36">
        <v>7500000</v>
      </c>
      <c r="T86" s="28" t="s">
        <v>76</v>
      </c>
      <c r="U86" s="28" t="s">
        <v>76</v>
      </c>
      <c r="V86" s="27" t="s">
        <v>197</v>
      </c>
      <c r="W86" s="75"/>
      <c r="X86" s="75"/>
      <c r="Y86" s="40"/>
      <c r="Z86" s="27"/>
      <c r="AA86" s="27" t="s">
        <v>247</v>
      </c>
      <c r="AB86" s="27" t="s">
        <v>164</v>
      </c>
      <c r="AC86" s="27"/>
      <c r="AD86" s="47"/>
      <c r="AE86" s="47">
        <v>5000000</v>
      </c>
      <c r="AF86" s="47">
        <v>2500000</v>
      </c>
      <c r="AG86" s="47"/>
      <c r="AH86" s="47"/>
      <c r="AI86" s="47"/>
      <c r="AJ86" s="47"/>
      <c r="AK86" s="47"/>
      <c r="AL86" s="47"/>
      <c r="AM86" s="47"/>
      <c r="AN86" s="47"/>
      <c r="AO86" s="47"/>
    </row>
    <row r="87" spans="1:41" s="38" customFormat="1" ht="120.75" customHeight="1">
      <c r="A87" s="39" t="s">
        <v>69</v>
      </c>
      <c r="B87" s="34" t="s">
        <v>129</v>
      </c>
      <c r="C87" s="27" t="s">
        <v>149</v>
      </c>
      <c r="D87" s="29" t="s">
        <v>131</v>
      </c>
      <c r="E87" s="53" t="s">
        <v>195</v>
      </c>
      <c r="F87" s="27" t="s">
        <v>149</v>
      </c>
      <c r="G87" s="27">
        <v>611</v>
      </c>
      <c r="H87" s="27" t="s">
        <v>133</v>
      </c>
      <c r="I87" s="27">
        <v>297127</v>
      </c>
      <c r="J87" s="27" t="s">
        <v>134</v>
      </c>
      <c r="K87" s="27" t="s">
        <v>73</v>
      </c>
      <c r="L87" s="41">
        <v>80161500</v>
      </c>
      <c r="M87" s="56" t="s">
        <v>286</v>
      </c>
      <c r="N87" s="33">
        <v>43101</v>
      </c>
      <c r="O87" s="29" t="s">
        <v>177</v>
      </c>
      <c r="P87" s="35" t="s">
        <v>74</v>
      </c>
      <c r="Q87" s="29" t="s">
        <v>138</v>
      </c>
      <c r="R87" s="40">
        <v>17100000</v>
      </c>
      <c r="S87" s="36">
        <v>17100000</v>
      </c>
      <c r="T87" s="28" t="s">
        <v>76</v>
      </c>
      <c r="U87" s="28" t="s">
        <v>76</v>
      </c>
      <c r="V87" s="27" t="s">
        <v>197</v>
      </c>
      <c r="W87" s="75"/>
      <c r="X87" s="75"/>
      <c r="Y87" s="40"/>
      <c r="Z87" s="27"/>
      <c r="AA87" s="27" t="s">
        <v>247</v>
      </c>
      <c r="AB87" s="27" t="s">
        <v>164</v>
      </c>
      <c r="AC87" s="27"/>
      <c r="AD87" s="47"/>
      <c r="AE87" s="47">
        <v>11400000</v>
      </c>
      <c r="AF87" s="47">
        <v>5700000</v>
      </c>
      <c r="AG87" s="47"/>
      <c r="AH87" s="47"/>
      <c r="AI87" s="47"/>
      <c r="AJ87" s="47"/>
      <c r="AK87" s="47"/>
      <c r="AL87" s="47"/>
      <c r="AM87" s="47"/>
      <c r="AN87" s="47"/>
      <c r="AO87" s="47"/>
    </row>
    <row r="88" spans="1:41" s="38" customFormat="1" ht="92.25" customHeight="1">
      <c r="A88" s="39" t="s">
        <v>69</v>
      </c>
      <c r="B88" s="34" t="s">
        <v>129</v>
      </c>
      <c r="C88" s="27" t="s">
        <v>149</v>
      </c>
      <c r="D88" s="29" t="s">
        <v>131</v>
      </c>
      <c r="E88" s="53" t="s">
        <v>195</v>
      </c>
      <c r="F88" s="27" t="s">
        <v>149</v>
      </c>
      <c r="G88" s="27">
        <v>611</v>
      </c>
      <c r="H88" s="27" t="s">
        <v>133</v>
      </c>
      <c r="I88" s="27">
        <v>297127</v>
      </c>
      <c r="J88" s="27" t="s">
        <v>134</v>
      </c>
      <c r="K88" s="27" t="s">
        <v>73</v>
      </c>
      <c r="L88" s="41">
        <v>80161500</v>
      </c>
      <c r="M88" s="56" t="s">
        <v>287</v>
      </c>
      <c r="N88" s="33">
        <v>43101</v>
      </c>
      <c r="O88" s="29" t="s">
        <v>177</v>
      </c>
      <c r="P88" s="35" t="s">
        <v>74</v>
      </c>
      <c r="Q88" s="29" t="s">
        <v>138</v>
      </c>
      <c r="R88" s="40">
        <v>12483726</v>
      </c>
      <c r="S88" s="36">
        <v>12483726</v>
      </c>
      <c r="T88" s="28" t="s">
        <v>76</v>
      </c>
      <c r="U88" s="28" t="s">
        <v>76</v>
      </c>
      <c r="V88" s="27" t="s">
        <v>197</v>
      </c>
      <c r="W88" s="75"/>
      <c r="X88" s="75"/>
      <c r="Y88" s="40"/>
      <c r="Z88" s="27"/>
      <c r="AA88" s="27" t="s">
        <v>247</v>
      </c>
      <c r="AB88" s="27" t="s">
        <v>164</v>
      </c>
      <c r="AC88" s="27"/>
      <c r="AD88" s="47"/>
      <c r="AE88" s="47">
        <v>8322482</v>
      </c>
      <c r="AF88" s="47">
        <v>4161241</v>
      </c>
      <c r="AG88" s="47"/>
      <c r="AH88" s="47"/>
      <c r="AI88" s="47"/>
      <c r="AJ88" s="47"/>
      <c r="AK88" s="47"/>
      <c r="AL88" s="47"/>
      <c r="AM88" s="47"/>
      <c r="AN88" s="47"/>
      <c r="AO88" s="47"/>
    </row>
    <row r="89" spans="1:41" s="38" customFormat="1" ht="90.75" customHeight="1">
      <c r="A89" s="39" t="s">
        <v>69</v>
      </c>
      <c r="B89" s="34" t="s">
        <v>129</v>
      </c>
      <c r="C89" s="27" t="s">
        <v>149</v>
      </c>
      <c r="D89" s="29" t="s">
        <v>131</v>
      </c>
      <c r="E89" s="53" t="s">
        <v>195</v>
      </c>
      <c r="F89" s="27" t="s">
        <v>149</v>
      </c>
      <c r="G89" s="27">
        <v>611</v>
      </c>
      <c r="H89" s="27" t="s">
        <v>133</v>
      </c>
      <c r="I89" s="27">
        <v>297127</v>
      </c>
      <c r="J89" s="27" t="s">
        <v>134</v>
      </c>
      <c r="K89" s="27" t="s">
        <v>73</v>
      </c>
      <c r="L89" s="41">
        <v>80161500</v>
      </c>
      <c r="M89" s="56" t="s">
        <v>287</v>
      </c>
      <c r="N89" s="33">
        <v>43101</v>
      </c>
      <c r="O89" s="29" t="s">
        <v>177</v>
      </c>
      <c r="P89" s="35" t="s">
        <v>74</v>
      </c>
      <c r="Q89" s="29" t="s">
        <v>138</v>
      </c>
      <c r="R89" s="40">
        <v>12483723</v>
      </c>
      <c r="S89" s="36">
        <v>12483723</v>
      </c>
      <c r="T89" s="28" t="s">
        <v>76</v>
      </c>
      <c r="U89" s="28" t="s">
        <v>76</v>
      </c>
      <c r="V89" s="27" t="s">
        <v>197</v>
      </c>
      <c r="W89" s="75"/>
      <c r="X89" s="75"/>
      <c r="Y89" s="40"/>
      <c r="Z89" s="27"/>
      <c r="AA89" s="27" t="s">
        <v>247</v>
      </c>
      <c r="AB89" s="27" t="s">
        <v>164</v>
      </c>
      <c r="AC89" s="27"/>
      <c r="AD89" s="47"/>
      <c r="AE89" s="47">
        <v>8322482</v>
      </c>
      <c r="AF89" s="47">
        <v>4161241</v>
      </c>
      <c r="AG89" s="47"/>
      <c r="AH89" s="47"/>
      <c r="AI89" s="47"/>
      <c r="AJ89" s="47"/>
      <c r="AK89" s="47"/>
      <c r="AL89" s="47"/>
      <c r="AM89" s="47"/>
      <c r="AN89" s="47"/>
      <c r="AO89" s="47"/>
    </row>
    <row r="90" spans="1:41" s="38" customFormat="1" ht="96" customHeight="1">
      <c r="A90" s="39" t="s">
        <v>69</v>
      </c>
      <c r="B90" s="34" t="s">
        <v>129</v>
      </c>
      <c r="C90" s="27" t="s">
        <v>149</v>
      </c>
      <c r="D90" s="29" t="s">
        <v>131</v>
      </c>
      <c r="E90" s="53" t="s">
        <v>195</v>
      </c>
      <c r="F90" s="27" t="s">
        <v>149</v>
      </c>
      <c r="G90" s="27">
        <v>611</v>
      </c>
      <c r="H90" s="27" t="s">
        <v>133</v>
      </c>
      <c r="I90" s="27">
        <v>297127</v>
      </c>
      <c r="J90" s="27" t="s">
        <v>134</v>
      </c>
      <c r="K90" s="27" t="s">
        <v>73</v>
      </c>
      <c r="L90" s="41">
        <v>80161500</v>
      </c>
      <c r="M90" s="56" t="s">
        <v>287</v>
      </c>
      <c r="N90" s="33">
        <v>43101</v>
      </c>
      <c r="O90" s="29" t="s">
        <v>177</v>
      </c>
      <c r="P90" s="35" t="s">
        <v>74</v>
      </c>
      <c r="Q90" s="29" t="s">
        <v>138</v>
      </c>
      <c r="R90" s="40">
        <v>12483723</v>
      </c>
      <c r="S90" s="36">
        <v>12483723</v>
      </c>
      <c r="T90" s="28" t="s">
        <v>76</v>
      </c>
      <c r="U90" s="28" t="s">
        <v>76</v>
      </c>
      <c r="V90" s="27" t="s">
        <v>197</v>
      </c>
      <c r="W90" s="75"/>
      <c r="X90" s="75"/>
      <c r="Y90" s="40"/>
      <c r="Z90" s="27"/>
      <c r="AA90" s="27" t="s">
        <v>247</v>
      </c>
      <c r="AB90" s="27" t="s">
        <v>164</v>
      </c>
      <c r="AC90" s="27"/>
      <c r="AD90" s="47"/>
      <c r="AE90" s="47">
        <v>8322482</v>
      </c>
      <c r="AF90" s="47">
        <v>4161241</v>
      </c>
      <c r="AG90" s="47"/>
      <c r="AH90" s="47"/>
      <c r="AI90" s="47"/>
      <c r="AJ90" s="47"/>
      <c r="AK90" s="47"/>
      <c r="AL90" s="47"/>
      <c r="AM90" s="47"/>
      <c r="AN90" s="47"/>
      <c r="AO90" s="47"/>
    </row>
    <row r="91" spans="1:41" s="38" customFormat="1" ht="114.75" customHeight="1">
      <c r="A91" s="39" t="s">
        <v>69</v>
      </c>
      <c r="B91" s="34" t="s">
        <v>129</v>
      </c>
      <c r="C91" s="27" t="s">
        <v>149</v>
      </c>
      <c r="D91" s="29" t="s">
        <v>131</v>
      </c>
      <c r="E91" s="53" t="s">
        <v>195</v>
      </c>
      <c r="F91" s="27" t="s">
        <v>149</v>
      </c>
      <c r="G91" s="27">
        <v>611</v>
      </c>
      <c r="H91" s="27" t="s">
        <v>133</v>
      </c>
      <c r="I91" s="27">
        <v>297127</v>
      </c>
      <c r="J91" s="27" t="s">
        <v>134</v>
      </c>
      <c r="K91" s="27" t="s">
        <v>73</v>
      </c>
      <c r="L91" s="41">
        <v>80161500</v>
      </c>
      <c r="M91" s="56" t="s">
        <v>288</v>
      </c>
      <c r="N91" s="33">
        <v>43101</v>
      </c>
      <c r="O91" s="29" t="s">
        <v>177</v>
      </c>
      <c r="P91" s="35" t="s">
        <v>74</v>
      </c>
      <c r="Q91" s="29" t="s">
        <v>138</v>
      </c>
      <c r="R91" s="40">
        <v>12483723</v>
      </c>
      <c r="S91" s="36">
        <v>12483723</v>
      </c>
      <c r="T91" s="28" t="s">
        <v>76</v>
      </c>
      <c r="U91" s="28" t="s">
        <v>76</v>
      </c>
      <c r="V91" s="27" t="s">
        <v>197</v>
      </c>
      <c r="W91" s="75"/>
      <c r="X91" s="75"/>
      <c r="Y91" s="40"/>
      <c r="Z91" s="27"/>
      <c r="AA91" s="27" t="s">
        <v>247</v>
      </c>
      <c r="AB91" s="27" t="s">
        <v>164</v>
      </c>
      <c r="AC91" s="27"/>
      <c r="AD91" s="47"/>
      <c r="AE91" s="47">
        <v>8322482</v>
      </c>
      <c r="AF91" s="47">
        <v>4161241</v>
      </c>
      <c r="AG91" s="47"/>
      <c r="AH91" s="47"/>
      <c r="AI91" s="47"/>
      <c r="AJ91" s="47"/>
      <c r="AK91" s="47"/>
      <c r="AL91" s="47"/>
      <c r="AM91" s="47"/>
      <c r="AN91" s="47"/>
      <c r="AO91" s="47"/>
    </row>
    <row r="92" spans="1:41" s="38" customFormat="1" ht="108" customHeight="1">
      <c r="A92" s="39" t="s">
        <v>69</v>
      </c>
      <c r="B92" s="34" t="s">
        <v>129</v>
      </c>
      <c r="C92" s="27" t="s">
        <v>149</v>
      </c>
      <c r="D92" s="29" t="s">
        <v>131</v>
      </c>
      <c r="E92" s="53" t="s">
        <v>195</v>
      </c>
      <c r="F92" s="27" t="s">
        <v>149</v>
      </c>
      <c r="G92" s="27">
        <v>611</v>
      </c>
      <c r="H92" s="27" t="s">
        <v>133</v>
      </c>
      <c r="I92" s="27">
        <v>297127</v>
      </c>
      <c r="J92" s="27" t="s">
        <v>134</v>
      </c>
      <c r="K92" s="27" t="s">
        <v>73</v>
      </c>
      <c r="L92" s="41">
        <v>80161500</v>
      </c>
      <c r="M92" s="56" t="s">
        <v>289</v>
      </c>
      <c r="N92" s="33">
        <v>43101</v>
      </c>
      <c r="O92" s="29" t="s">
        <v>177</v>
      </c>
      <c r="P92" s="35" t="s">
        <v>74</v>
      </c>
      <c r="Q92" s="29" t="s">
        <v>138</v>
      </c>
      <c r="R92" s="40">
        <v>12483723</v>
      </c>
      <c r="S92" s="36">
        <v>12483723</v>
      </c>
      <c r="T92" s="28" t="s">
        <v>76</v>
      </c>
      <c r="U92" s="28" t="s">
        <v>76</v>
      </c>
      <c r="V92" s="27" t="s">
        <v>197</v>
      </c>
      <c r="W92" s="75"/>
      <c r="X92" s="75"/>
      <c r="Y92" s="40"/>
      <c r="Z92" s="27"/>
      <c r="AA92" s="27" t="s">
        <v>247</v>
      </c>
      <c r="AB92" s="27" t="s">
        <v>164</v>
      </c>
      <c r="AC92" s="27"/>
      <c r="AD92" s="47"/>
      <c r="AE92" s="47">
        <v>8322482</v>
      </c>
      <c r="AF92" s="47">
        <v>4161241</v>
      </c>
      <c r="AG92" s="47"/>
      <c r="AH92" s="47"/>
      <c r="AI92" s="47"/>
      <c r="AJ92" s="47"/>
      <c r="AK92" s="47"/>
      <c r="AL92" s="47"/>
      <c r="AM92" s="47"/>
      <c r="AN92" s="47"/>
      <c r="AO92" s="47"/>
    </row>
    <row r="93" spans="1:41" s="38" customFormat="1" ht="153">
      <c r="A93" s="39" t="s">
        <v>69</v>
      </c>
      <c r="B93" s="34" t="s">
        <v>129</v>
      </c>
      <c r="C93" s="27" t="s">
        <v>149</v>
      </c>
      <c r="D93" s="29" t="s">
        <v>131</v>
      </c>
      <c r="E93" s="53" t="s">
        <v>238</v>
      </c>
      <c r="F93" s="27" t="s">
        <v>149</v>
      </c>
      <c r="G93" s="27">
        <v>611</v>
      </c>
      <c r="H93" s="27" t="s">
        <v>133</v>
      </c>
      <c r="I93" s="27">
        <v>297127</v>
      </c>
      <c r="J93" s="27" t="s">
        <v>134</v>
      </c>
      <c r="K93" s="27" t="s">
        <v>73</v>
      </c>
      <c r="L93" s="41">
        <v>80161500</v>
      </c>
      <c r="M93" s="56" t="s">
        <v>290</v>
      </c>
      <c r="N93" s="33">
        <v>43101</v>
      </c>
      <c r="O93" s="29" t="s">
        <v>196</v>
      </c>
      <c r="P93" s="35" t="s">
        <v>74</v>
      </c>
      <c r="Q93" s="29" t="s">
        <v>138</v>
      </c>
      <c r="R93" s="40">
        <v>17250800</v>
      </c>
      <c r="S93" s="36">
        <v>17250800</v>
      </c>
      <c r="T93" s="28" t="s">
        <v>76</v>
      </c>
      <c r="U93" s="28" t="s">
        <v>76</v>
      </c>
      <c r="V93" s="27" t="s">
        <v>197</v>
      </c>
      <c r="W93" s="75"/>
      <c r="X93" s="75"/>
      <c r="Y93" s="40"/>
      <c r="Z93" s="27"/>
      <c r="AA93" s="27" t="s">
        <v>247</v>
      </c>
      <c r="AB93" s="27" t="s">
        <v>164</v>
      </c>
      <c r="AC93" s="27"/>
      <c r="AD93" s="47"/>
      <c r="AE93" s="47">
        <v>10248000</v>
      </c>
      <c r="AF93" s="47">
        <v>5124000</v>
      </c>
      <c r="AG93" s="47">
        <v>1878800</v>
      </c>
      <c r="AH93" s="47"/>
      <c r="AI93" s="47"/>
      <c r="AJ93" s="47"/>
      <c r="AK93" s="47"/>
      <c r="AL93" s="47"/>
      <c r="AM93" s="47"/>
      <c r="AN93" s="47"/>
      <c r="AO93" s="47"/>
    </row>
    <row r="94" spans="1:41" s="38" customFormat="1" ht="75" customHeight="1">
      <c r="A94" s="39" t="s">
        <v>69</v>
      </c>
      <c r="B94" s="34" t="s">
        <v>129</v>
      </c>
      <c r="C94" s="27" t="s">
        <v>149</v>
      </c>
      <c r="D94" s="29" t="s">
        <v>131</v>
      </c>
      <c r="E94" s="53" t="s">
        <v>150</v>
      </c>
      <c r="F94" s="27" t="s">
        <v>149</v>
      </c>
      <c r="G94" s="27">
        <v>611</v>
      </c>
      <c r="H94" s="27" t="s">
        <v>133</v>
      </c>
      <c r="I94" s="27">
        <v>297127</v>
      </c>
      <c r="J94" s="27" t="s">
        <v>134</v>
      </c>
      <c r="K94" s="27" t="s">
        <v>73</v>
      </c>
      <c r="L94" s="41">
        <v>80161500</v>
      </c>
      <c r="M94" s="56" t="s">
        <v>279</v>
      </c>
      <c r="N94" s="33">
        <v>43101</v>
      </c>
      <c r="O94" s="29" t="s">
        <v>177</v>
      </c>
      <c r="P94" s="35" t="s">
        <v>74</v>
      </c>
      <c r="Q94" s="29" t="s">
        <v>138</v>
      </c>
      <c r="R94" s="40">
        <v>10733364</v>
      </c>
      <c r="S94" s="36">
        <v>10733364</v>
      </c>
      <c r="T94" s="28" t="s">
        <v>76</v>
      </c>
      <c r="U94" s="28" t="s">
        <v>76</v>
      </c>
      <c r="V94" s="27" t="s">
        <v>197</v>
      </c>
      <c r="W94" s="75"/>
      <c r="X94" s="75"/>
      <c r="Y94" s="40"/>
      <c r="Z94" s="27"/>
      <c r="AA94" s="27" t="s">
        <v>247</v>
      </c>
      <c r="AB94" s="27" t="s">
        <v>164</v>
      </c>
      <c r="AC94" s="27"/>
      <c r="AD94" s="47"/>
      <c r="AE94" s="47">
        <v>7155576</v>
      </c>
      <c r="AF94" s="47">
        <v>3577788</v>
      </c>
      <c r="AG94" s="47"/>
      <c r="AH94" s="47"/>
      <c r="AI94" s="47"/>
      <c r="AJ94" s="47"/>
      <c r="AK94" s="47"/>
      <c r="AL94" s="47"/>
      <c r="AM94" s="47"/>
      <c r="AN94" s="47"/>
      <c r="AO94" s="47"/>
    </row>
    <row r="95" spans="1:41" s="38" customFormat="1" ht="81.75" customHeight="1">
      <c r="A95" s="39" t="s">
        <v>69</v>
      </c>
      <c r="B95" s="34" t="s">
        <v>129</v>
      </c>
      <c r="C95" s="27" t="s">
        <v>149</v>
      </c>
      <c r="D95" s="29" t="s">
        <v>131</v>
      </c>
      <c r="E95" s="53" t="s">
        <v>150</v>
      </c>
      <c r="F95" s="27" t="s">
        <v>149</v>
      </c>
      <c r="G95" s="27">
        <v>611</v>
      </c>
      <c r="H95" s="27" t="s">
        <v>133</v>
      </c>
      <c r="I95" s="27">
        <v>297127</v>
      </c>
      <c r="J95" s="27" t="s">
        <v>134</v>
      </c>
      <c r="K95" s="27" t="s">
        <v>73</v>
      </c>
      <c r="L95" s="41">
        <v>80161500</v>
      </c>
      <c r="M95" s="56" t="s">
        <v>279</v>
      </c>
      <c r="N95" s="33">
        <v>43101</v>
      </c>
      <c r="O95" s="29" t="s">
        <v>177</v>
      </c>
      <c r="P95" s="35" t="s">
        <v>74</v>
      </c>
      <c r="Q95" s="29" t="s">
        <v>138</v>
      </c>
      <c r="R95" s="40">
        <v>10733364</v>
      </c>
      <c r="S95" s="36">
        <v>10733364</v>
      </c>
      <c r="T95" s="28" t="s">
        <v>76</v>
      </c>
      <c r="U95" s="28" t="s">
        <v>76</v>
      </c>
      <c r="V95" s="27" t="s">
        <v>197</v>
      </c>
      <c r="W95" s="75"/>
      <c r="X95" s="75"/>
      <c r="Y95" s="40"/>
      <c r="Z95" s="27"/>
      <c r="AA95" s="27" t="s">
        <v>247</v>
      </c>
      <c r="AB95" s="27" t="s">
        <v>164</v>
      </c>
      <c r="AC95" s="27"/>
      <c r="AD95" s="47"/>
      <c r="AE95" s="47">
        <v>7155576</v>
      </c>
      <c r="AF95" s="47">
        <v>3577788</v>
      </c>
      <c r="AG95" s="47"/>
      <c r="AH95" s="47"/>
      <c r="AI95" s="47"/>
      <c r="AJ95" s="47"/>
      <c r="AK95" s="47"/>
      <c r="AL95" s="47"/>
      <c r="AM95" s="47"/>
      <c r="AN95" s="47"/>
      <c r="AO95" s="47"/>
    </row>
    <row r="96" spans="1:41" s="38" customFormat="1" ht="75.75" customHeight="1">
      <c r="A96" s="39" t="s">
        <v>69</v>
      </c>
      <c r="B96" s="34" t="s">
        <v>129</v>
      </c>
      <c r="C96" s="27" t="s">
        <v>149</v>
      </c>
      <c r="D96" s="29" t="s">
        <v>131</v>
      </c>
      <c r="E96" s="53" t="s">
        <v>150</v>
      </c>
      <c r="F96" s="27" t="s">
        <v>149</v>
      </c>
      <c r="G96" s="27">
        <v>611</v>
      </c>
      <c r="H96" s="27" t="s">
        <v>133</v>
      </c>
      <c r="I96" s="27">
        <v>297127</v>
      </c>
      <c r="J96" s="27" t="s">
        <v>134</v>
      </c>
      <c r="K96" s="27" t="s">
        <v>73</v>
      </c>
      <c r="L96" s="41">
        <v>80161500</v>
      </c>
      <c r="M96" s="56" t="s">
        <v>279</v>
      </c>
      <c r="N96" s="33">
        <v>43101</v>
      </c>
      <c r="O96" s="29" t="s">
        <v>177</v>
      </c>
      <c r="P96" s="35" t="s">
        <v>74</v>
      </c>
      <c r="Q96" s="29" t="s">
        <v>138</v>
      </c>
      <c r="R96" s="40">
        <v>10733364</v>
      </c>
      <c r="S96" s="36">
        <v>10733364</v>
      </c>
      <c r="T96" s="28" t="s">
        <v>76</v>
      </c>
      <c r="U96" s="28" t="s">
        <v>76</v>
      </c>
      <c r="V96" s="27" t="s">
        <v>197</v>
      </c>
      <c r="W96" s="75"/>
      <c r="X96" s="75"/>
      <c r="Y96" s="40"/>
      <c r="Z96" s="27"/>
      <c r="AA96" s="27" t="s">
        <v>247</v>
      </c>
      <c r="AB96" s="27" t="s">
        <v>164</v>
      </c>
      <c r="AC96" s="27"/>
      <c r="AD96" s="47"/>
      <c r="AE96" s="47">
        <v>7155576</v>
      </c>
      <c r="AF96" s="47">
        <v>3577788</v>
      </c>
      <c r="AG96" s="47"/>
      <c r="AH96" s="47"/>
      <c r="AI96" s="47"/>
      <c r="AJ96" s="47"/>
      <c r="AK96" s="47"/>
      <c r="AL96" s="47"/>
      <c r="AM96" s="47"/>
      <c r="AN96" s="47"/>
      <c r="AO96" s="47"/>
    </row>
    <row r="97" spans="1:41" s="38" customFormat="1" ht="70.5" customHeight="1">
      <c r="A97" s="39" t="s">
        <v>69</v>
      </c>
      <c r="B97" s="34" t="s">
        <v>129</v>
      </c>
      <c r="C97" s="27" t="s">
        <v>149</v>
      </c>
      <c r="D97" s="29" t="s">
        <v>131</v>
      </c>
      <c r="E97" s="53" t="s">
        <v>150</v>
      </c>
      <c r="F97" s="27" t="s">
        <v>149</v>
      </c>
      <c r="G97" s="27">
        <v>611</v>
      </c>
      <c r="H97" s="27" t="s">
        <v>133</v>
      </c>
      <c r="I97" s="27">
        <v>297127</v>
      </c>
      <c r="J97" s="27" t="s">
        <v>134</v>
      </c>
      <c r="K97" s="27" t="s">
        <v>73</v>
      </c>
      <c r="L97" s="41">
        <v>80161500</v>
      </c>
      <c r="M97" s="56" t="s">
        <v>279</v>
      </c>
      <c r="N97" s="33">
        <v>43101</v>
      </c>
      <c r="O97" s="29" t="s">
        <v>177</v>
      </c>
      <c r="P97" s="35" t="s">
        <v>74</v>
      </c>
      <c r="Q97" s="29" t="s">
        <v>138</v>
      </c>
      <c r="R97" s="40">
        <v>10733364</v>
      </c>
      <c r="S97" s="36">
        <v>10733364</v>
      </c>
      <c r="T97" s="28" t="s">
        <v>76</v>
      </c>
      <c r="U97" s="28" t="s">
        <v>76</v>
      </c>
      <c r="V97" s="27" t="s">
        <v>197</v>
      </c>
      <c r="W97" s="75"/>
      <c r="X97" s="75"/>
      <c r="Y97" s="40"/>
      <c r="Z97" s="27"/>
      <c r="AA97" s="27" t="s">
        <v>247</v>
      </c>
      <c r="AB97" s="27" t="s">
        <v>164</v>
      </c>
      <c r="AC97" s="27"/>
      <c r="AD97" s="47"/>
      <c r="AE97" s="47">
        <v>7155576</v>
      </c>
      <c r="AF97" s="47">
        <v>3577788</v>
      </c>
      <c r="AG97" s="47"/>
      <c r="AH97" s="47"/>
      <c r="AI97" s="47"/>
      <c r="AJ97" s="47"/>
      <c r="AK97" s="47"/>
      <c r="AL97" s="47"/>
      <c r="AM97" s="47"/>
      <c r="AN97" s="47"/>
      <c r="AO97" s="47"/>
    </row>
    <row r="98" spans="1:41" s="38" customFormat="1" ht="72" customHeight="1">
      <c r="A98" s="39" t="s">
        <v>69</v>
      </c>
      <c r="B98" s="34" t="s">
        <v>129</v>
      </c>
      <c r="C98" s="27" t="s">
        <v>149</v>
      </c>
      <c r="D98" s="29" t="s">
        <v>131</v>
      </c>
      <c r="E98" s="53" t="s">
        <v>150</v>
      </c>
      <c r="F98" s="27" t="s">
        <v>149</v>
      </c>
      <c r="G98" s="27">
        <v>611</v>
      </c>
      <c r="H98" s="27" t="s">
        <v>133</v>
      </c>
      <c r="I98" s="27">
        <v>297127</v>
      </c>
      <c r="J98" s="27" t="s">
        <v>134</v>
      </c>
      <c r="K98" s="27" t="s">
        <v>73</v>
      </c>
      <c r="L98" s="41">
        <v>80161500</v>
      </c>
      <c r="M98" s="56" t="s">
        <v>279</v>
      </c>
      <c r="N98" s="33">
        <v>43101</v>
      </c>
      <c r="O98" s="29" t="s">
        <v>177</v>
      </c>
      <c r="P98" s="35" t="s">
        <v>74</v>
      </c>
      <c r="Q98" s="29" t="s">
        <v>138</v>
      </c>
      <c r="R98" s="40">
        <v>10733364</v>
      </c>
      <c r="S98" s="36">
        <v>10733364</v>
      </c>
      <c r="T98" s="28" t="s">
        <v>76</v>
      </c>
      <c r="U98" s="28" t="s">
        <v>76</v>
      </c>
      <c r="V98" s="27" t="s">
        <v>197</v>
      </c>
      <c r="W98" s="75"/>
      <c r="X98" s="75"/>
      <c r="Y98" s="40"/>
      <c r="Z98" s="27"/>
      <c r="AA98" s="27" t="s">
        <v>247</v>
      </c>
      <c r="AB98" s="27" t="s">
        <v>164</v>
      </c>
      <c r="AC98" s="27"/>
      <c r="AD98" s="47"/>
      <c r="AE98" s="47">
        <v>7155576</v>
      </c>
      <c r="AF98" s="47">
        <v>3577788</v>
      </c>
      <c r="AG98" s="47"/>
      <c r="AH98" s="47"/>
      <c r="AI98" s="47"/>
      <c r="AJ98" s="47"/>
      <c r="AK98" s="47"/>
      <c r="AL98" s="47"/>
      <c r="AM98" s="47"/>
      <c r="AN98" s="47"/>
      <c r="AO98" s="47"/>
    </row>
    <row r="99" spans="1:41" s="38" customFormat="1" ht="178.5">
      <c r="A99" s="39" t="s">
        <v>69</v>
      </c>
      <c r="B99" s="34" t="s">
        <v>129</v>
      </c>
      <c r="C99" s="27" t="s">
        <v>149</v>
      </c>
      <c r="D99" s="29" t="s">
        <v>131</v>
      </c>
      <c r="E99" s="53" t="s">
        <v>150</v>
      </c>
      <c r="F99" s="27" t="s">
        <v>149</v>
      </c>
      <c r="G99" s="27">
        <v>611</v>
      </c>
      <c r="H99" s="27" t="s">
        <v>133</v>
      </c>
      <c r="I99" s="27">
        <v>297127</v>
      </c>
      <c r="J99" s="27" t="s">
        <v>134</v>
      </c>
      <c r="K99" s="27" t="s">
        <v>73</v>
      </c>
      <c r="L99" s="41">
        <v>80161500</v>
      </c>
      <c r="M99" s="56" t="s">
        <v>311</v>
      </c>
      <c r="N99" s="33">
        <v>43125</v>
      </c>
      <c r="O99" s="29" t="s">
        <v>309</v>
      </c>
      <c r="P99" s="35" t="s">
        <v>74</v>
      </c>
      <c r="Q99" s="29" t="s">
        <v>138</v>
      </c>
      <c r="R99" s="40">
        <v>28112545</v>
      </c>
      <c r="S99" s="36">
        <f>R99</f>
        <v>28112545</v>
      </c>
      <c r="T99" s="28" t="s">
        <v>76</v>
      </c>
      <c r="U99" s="28" t="s">
        <v>76</v>
      </c>
      <c r="V99" s="27" t="s">
        <v>197</v>
      </c>
      <c r="W99" s="75">
        <v>7000091957</v>
      </c>
      <c r="X99" s="75">
        <v>4500029531</v>
      </c>
      <c r="Y99" s="36">
        <v>28112539</v>
      </c>
      <c r="Z99" s="27" t="s">
        <v>351</v>
      </c>
      <c r="AA99" s="27" t="s">
        <v>264</v>
      </c>
      <c r="AB99" s="27" t="s">
        <v>164</v>
      </c>
      <c r="AC99" s="27"/>
      <c r="AD99" s="47"/>
      <c r="AE99" s="47">
        <f>4016077*2</f>
        <v>8032154</v>
      </c>
      <c r="AF99" s="47">
        <v>4016077</v>
      </c>
      <c r="AG99" s="47">
        <v>4016077</v>
      </c>
      <c r="AH99" s="47">
        <v>4016077</v>
      </c>
      <c r="AI99" s="47">
        <v>4016077</v>
      </c>
      <c r="AJ99" s="47">
        <v>4016077</v>
      </c>
      <c r="AK99" s="47"/>
      <c r="AL99" s="47"/>
      <c r="AM99" s="47"/>
      <c r="AN99" s="47"/>
      <c r="AO99" s="47"/>
    </row>
    <row r="100" spans="1:41" s="38" customFormat="1" ht="140.25">
      <c r="A100" s="39" t="s">
        <v>69</v>
      </c>
      <c r="B100" s="34" t="s">
        <v>129</v>
      </c>
      <c r="C100" s="27" t="s">
        <v>149</v>
      </c>
      <c r="D100" s="29" t="s">
        <v>131</v>
      </c>
      <c r="E100" s="53" t="s">
        <v>150</v>
      </c>
      <c r="F100" s="27" t="s">
        <v>149</v>
      </c>
      <c r="G100" s="27">
        <v>611</v>
      </c>
      <c r="H100" s="27" t="s">
        <v>133</v>
      </c>
      <c r="I100" s="27">
        <v>297127</v>
      </c>
      <c r="J100" s="27" t="s">
        <v>134</v>
      </c>
      <c r="K100" s="27" t="s">
        <v>73</v>
      </c>
      <c r="L100" s="41">
        <v>80161500</v>
      </c>
      <c r="M100" s="56" t="s">
        <v>291</v>
      </c>
      <c r="N100" s="33">
        <v>43101</v>
      </c>
      <c r="O100" s="29" t="s">
        <v>152</v>
      </c>
      <c r="P100" s="35" t="s">
        <v>74</v>
      </c>
      <c r="Q100" s="29" t="s">
        <v>138</v>
      </c>
      <c r="R100" s="40">
        <v>19688000</v>
      </c>
      <c r="S100" s="36">
        <f>R100</f>
        <v>19688000</v>
      </c>
      <c r="T100" s="28" t="s">
        <v>76</v>
      </c>
      <c r="U100" s="28" t="s">
        <v>76</v>
      </c>
      <c r="V100" s="27" t="s">
        <v>197</v>
      </c>
      <c r="W100" s="75">
        <v>7000091964</v>
      </c>
      <c r="X100" s="75">
        <v>4500029373</v>
      </c>
      <c r="Y100" s="40">
        <v>19688000</v>
      </c>
      <c r="Z100" s="27" t="s">
        <v>352</v>
      </c>
      <c r="AA100" s="27" t="s">
        <v>265</v>
      </c>
      <c r="AB100" s="27" t="s">
        <v>164</v>
      </c>
      <c r="AC100" s="27"/>
      <c r="AD100" s="47"/>
      <c r="AE100" s="47">
        <f>2461000*2</f>
        <v>4922000</v>
      </c>
      <c r="AF100" s="47">
        <v>2461000</v>
      </c>
      <c r="AG100" s="47">
        <v>2461000</v>
      </c>
      <c r="AH100" s="47">
        <v>2461000</v>
      </c>
      <c r="AI100" s="47">
        <v>2461000</v>
      </c>
      <c r="AJ100" s="47">
        <v>2461000</v>
      </c>
      <c r="AK100" s="47">
        <v>2461000</v>
      </c>
      <c r="AL100" s="47"/>
      <c r="AM100" s="47"/>
      <c r="AN100" s="47"/>
      <c r="AO100" s="47"/>
    </row>
    <row r="101" spans="1:41" s="38" customFormat="1" ht="140.25">
      <c r="A101" s="39" t="s">
        <v>69</v>
      </c>
      <c r="B101" s="34" t="s">
        <v>129</v>
      </c>
      <c r="C101" s="27" t="s">
        <v>149</v>
      </c>
      <c r="D101" s="29" t="s">
        <v>131</v>
      </c>
      <c r="E101" s="53" t="s">
        <v>150</v>
      </c>
      <c r="F101" s="27" t="s">
        <v>149</v>
      </c>
      <c r="G101" s="27">
        <v>611</v>
      </c>
      <c r="H101" s="27" t="s">
        <v>133</v>
      </c>
      <c r="I101" s="27">
        <v>297127</v>
      </c>
      <c r="J101" s="27" t="s">
        <v>134</v>
      </c>
      <c r="K101" s="27" t="s">
        <v>73</v>
      </c>
      <c r="L101" s="41">
        <v>80161500</v>
      </c>
      <c r="M101" s="56" t="s">
        <v>292</v>
      </c>
      <c r="N101" s="33">
        <v>43101</v>
      </c>
      <c r="O101" s="29" t="s">
        <v>152</v>
      </c>
      <c r="P101" s="35" t="s">
        <v>74</v>
      </c>
      <c r="Q101" s="29" t="s">
        <v>138</v>
      </c>
      <c r="R101" s="40">
        <v>15320000</v>
      </c>
      <c r="S101" s="36">
        <f>R101</f>
        <v>15320000</v>
      </c>
      <c r="T101" s="28" t="s">
        <v>76</v>
      </c>
      <c r="U101" s="28" t="s">
        <v>76</v>
      </c>
      <c r="V101" s="27" t="s">
        <v>197</v>
      </c>
      <c r="W101" s="75">
        <v>7000091403</v>
      </c>
      <c r="X101" s="75">
        <v>4500029002</v>
      </c>
      <c r="Y101" s="40">
        <v>15320000</v>
      </c>
      <c r="Z101" s="27" t="s">
        <v>353</v>
      </c>
      <c r="AA101" s="27" t="s">
        <v>266</v>
      </c>
      <c r="AB101" s="27" t="s">
        <v>164</v>
      </c>
      <c r="AC101" s="27"/>
      <c r="AD101" s="47"/>
      <c r="AE101" s="47">
        <f>1915000*2</f>
        <v>3830000</v>
      </c>
      <c r="AF101" s="47">
        <v>1915000</v>
      </c>
      <c r="AG101" s="47">
        <v>1915000</v>
      </c>
      <c r="AH101" s="47">
        <v>1915000</v>
      </c>
      <c r="AI101" s="47">
        <v>1915000</v>
      </c>
      <c r="AJ101" s="47">
        <v>1915000</v>
      </c>
      <c r="AK101" s="47">
        <v>1915000</v>
      </c>
      <c r="AL101" s="47"/>
      <c r="AM101" s="47"/>
      <c r="AN101" s="47"/>
      <c r="AO101" s="47"/>
    </row>
    <row r="102" spans="1:41" s="38" customFormat="1" ht="191.25">
      <c r="A102" s="39" t="s">
        <v>69</v>
      </c>
      <c r="B102" s="34" t="s">
        <v>129</v>
      </c>
      <c r="C102" s="27" t="s">
        <v>149</v>
      </c>
      <c r="D102" s="29" t="s">
        <v>131</v>
      </c>
      <c r="E102" s="53" t="s">
        <v>150</v>
      </c>
      <c r="F102" s="27" t="s">
        <v>149</v>
      </c>
      <c r="G102" s="27">
        <v>611</v>
      </c>
      <c r="H102" s="27" t="s">
        <v>133</v>
      </c>
      <c r="I102" s="27">
        <v>297127</v>
      </c>
      <c r="J102" s="27" t="s">
        <v>134</v>
      </c>
      <c r="K102" s="27" t="s">
        <v>73</v>
      </c>
      <c r="L102" s="41">
        <v>80161500</v>
      </c>
      <c r="M102" s="56" t="s">
        <v>293</v>
      </c>
      <c r="N102" s="33">
        <v>43101</v>
      </c>
      <c r="O102" s="29" t="s">
        <v>177</v>
      </c>
      <c r="P102" s="35" t="s">
        <v>74</v>
      </c>
      <c r="Q102" s="29" t="s">
        <v>138</v>
      </c>
      <c r="R102" s="40">
        <v>12544887</v>
      </c>
      <c r="S102" s="36">
        <v>12544887</v>
      </c>
      <c r="T102" s="28" t="s">
        <v>76</v>
      </c>
      <c r="U102" s="28" t="s">
        <v>76</v>
      </c>
      <c r="V102" s="27" t="s">
        <v>197</v>
      </c>
      <c r="W102" s="75"/>
      <c r="X102" s="75"/>
      <c r="Y102" s="40"/>
      <c r="Z102" s="27"/>
      <c r="AA102" s="27" t="s">
        <v>247</v>
      </c>
      <c r="AB102" s="27" t="s">
        <v>164</v>
      </c>
      <c r="AC102" s="27"/>
      <c r="AD102" s="47"/>
      <c r="AE102" s="47">
        <v>8363258</v>
      </c>
      <c r="AF102" s="47">
        <v>4181629</v>
      </c>
      <c r="AG102" s="47"/>
      <c r="AH102" s="47"/>
      <c r="AI102" s="47"/>
      <c r="AJ102" s="47"/>
      <c r="AK102" s="47"/>
      <c r="AL102" s="47"/>
      <c r="AM102" s="47"/>
      <c r="AN102" s="47"/>
      <c r="AO102" s="47"/>
    </row>
    <row r="103" spans="1:41" s="38" customFormat="1" ht="204">
      <c r="A103" s="39" t="s">
        <v>69</v>
      </c>
      <c r="B103" s="34" t="s">
        <v>129</v>
      </c>
      <c r="C103" s="27" t="s">
        <v>149</v>
      </c>
      <c r="D103" s="29" t="s">
        <v>131</v>
      </c>
      <c r="E103" s="53" t="s">
        <v>150</v>
      </c>
      <c r="F103" s="27" t="s">
        <v>149</v>
      </c>
      <c r="G103" s="27">
        <v>611</v>
      </c>
      <c r="H103" s="27" t="s">
        <v>133</v>
      </c>
      <c r="I103" s="27">
        <v>297127</v>
      </c>
      <c r="J103" s="27" t="s">
        <v>134</v>
      </c>
      <c r="K103" s="27" t="s">
        <v>73</v>
      </c>
      <c r="L103" s="41">
        <v>80161500</v>
      </c>
      <c r="M103" s="56" t="s">
        <v>294</v>
      </c>
      <c r="N103" s="33">
        <v>43101</v>
      </c>
      <c r="O103" s="29" t="s">
        <v>177</v>
      </c>
      <c r="P103" s="35" t="s">
        <v>74</v>
      </c>
      <c r="Q103" s="29" t="s">
        <v>138</v>
      </c>
      <c r="R103" s="40">
        <v>12483723</v>
      </c>
      <c r="S103" s="36">
        <v>12483723</v>
      </c>
      <c r="T103" s="28" t="s">
        <v>76</v>
      </c>
      <c r="U103" s="28" t="s">
        <v>76</v>
      </c>
      <c r="V103" s="27" t="s">
        <v>197</v>
      </c>
      <c r="W103" s="75"/>
      <c r="X103" s="75"/>
      <c r="Y103" s="40"/>
      <c r="Z103" s="27"/>
      <c r="AA103" s="27" t="s">
        <v>247</v>
      </c>
      <c r="AB103" s="27" t="s">
        <v>164</v>
      </c>
      <c r="AC103" s="27"/>
      <c r="AD103" s="47"/>
      <c r="AE103" s="47">
        <v>8322482</v>
      </c>
      <c r="AF103" s="47">
        <v>4161241</v>
      </c>
      <c r="AG103" s="47"/>
      <c r="AH103" s="47"/>
      <c r="AI103" s="47"/>
      <c r="AJ103" s="47"/>
      <c r="AK103" s="47"/>
      <c r="AL103" s="47"/>
      <c r="AM103" s="47"/>
      <c r="AN103" s="47"/>
      <c r="AO103" s="47"/>
    </row>
    <row r="104" spans="1:41" s="38" customFormat="1" ht="39.75" customHeight="1">
      <c r="A104" s="39" t="s">
        <v>69</v>
      </c>
      <c r="B104" s="39" t="s">
        <v>90</v>
      </c>
      <c r="C104" s="28" t="s">
        <v>91</v>
      </c>
      <c r="D104" s="28">
        <v>99999</v>
      </c>
      <c r="E104" s="39" t="s">
        <v>72</v>
      </c>
      <c r="F104" s="39"/>
      <c r="G104" s="28"/>
      <c r="H104" s="28"/>
      <c r="I104" s="39"/>
      <c r="J104" s="39"/>
      <c r="K104" s="29" t="s">
        <v>92</v>
      </c>
      <c r="L104" s="41">
        <v>83121700</v>
      </c>
      <c r="M104" s="56" t="s">
        <v>198</v>
      </c>
      <c r="N104" s="33">
        <v>43101</v>
      </c>
      <c r="O104" s="29" t="s">
        <v>162</v>
      </c>
      <c r="P104" s="35" t="s">
        <v>74</v>
      </c>
      <c r="Q104" s="29" t="s">
        <v>75</v>
      </c>
      <c r="R104" s="40">
        <v>300000000</v>
      </c>
      <c r="S104" s="36">
        <f aca="true" t="shared" si="2" ref="S104:S112">R104</f>
        <v>300000000</v>
      </c>
      <c r="T104" s="28" t="s">
        <v>76</v>
      </c>
      <c r="U104" s="28" t="s">
        <v>76</v>
      </c>
      <c r="V104" s="27" t="s">
        <v>197</v>
      </c>
      <c r="W104" s="29"/>
      <c r="X104" s="29"/>
      <c r="Y104" s="40"/>
      <c r="Z104" s="29"/>
      <c r="AA104" s="29" t="s">
        <v>198</v>
      </c>
      <c r="AB104" s="27" t="s">
        <v>78</v>
      </c>
      <c r="AC104" s="27"/>
      <c r="AD104" s="47">
        <v>25000000</v>
      </c>
      <c r="AE104" s="47">
        <v>25000000</v>
      </c>
      <c r="AF104" s="47">
        <v>25000000</v>
      </c>
      <c r="AG104" s="47">
        <v>25000000</v>
      </c>
      <c r="AH104" s="47">
        <v>25000000</v>
      </c>
      <c r="AI104" s="47">
        <v>25000000</v>
      </c>
      <c r="AJ104" s="47">
        <v>25000000</v>
      </c>
      <c r="AK104" s="47">
        <v>25000000</v>
      </c>
      <c r="AL104" s="47">
        <v>25000000</v>
      </c>
      <c r="AM104" s="47">
        <v>25000000</v>
      </c>
      <c r="AN104" s="47">
        <v>25000000</v>
      </c>
      <c r="AO104" s="47">
        <v>25000000</v>
      </c>
    </row>
    <row r="105" spans="1:41" s="38" customFormat="1" ht="72.75" customHeight="1">
      <c r="A105" s="39" t="s">
        <v>69</v>
      </c>
      <c r="B105" s="34" t="s">
        <v>173</v>
      </c>
      <c r="C105" s="27" t="s">
        <v>130</v>
      </c>
      <c r="D105" s="29" t="s">
        <v>174</v>
      </c>
      <c r="E105" s="27" t="s">
        <v>201</v>
      </c>
      <c r="F105" s="27" t="s">
        <v>130</v>
      </c>
      <c r="G105" s="27">
        <v>612</v>
      </c>
      <c r="H105" s="27" t="s">
        <v>133</v>
      </c>
      <c r="I105" s="27">
        <v>297127</v>
      </c>
      <c r="J105" s="27" t="s">
        <v>134</v>
      </c>
      <c r="K105" s="27" t="s">
        <v>268</v>
      </c>
      <c r="L105" s="42">
        <v>81111814</v>
      </c>
      <c r="M105" s="56" t="s">
        <v>199</v>
      </c>
      <c r="N105" s="33">
        <v>43101</v>
      </c>
      <c r="O105" s="29" t="s">
        <v>162</v>
      </c>
      <c r="P105" s="29" t="s">
        <v>137</v>
      </c>
      <c r="Q105" s="29" t="s">
        <v>138</v>
      </c>
      <c r="R105" s="36">
        <v>4500000000</v>
      </c>
      <c r="S105" s="36">
        <f t="shared" si="2"/>
        <v>4500000000</v>
      </c>
      <c r="T105" s="27" t="s">
        <v>139</v>
      </c>
      <c r="U105" s="27" t="s">
        <v>140</v>
      </c>
      <c r="V105" s="27" t="s">
        <v>197</v>
      </c>
      <c r="W105" s="27">
        <v>7000092325</v>
      </c>
      <c r="X105" s="27">
        <v>4200004902</v>
      </c>
      <c r="Y105" s="36"/>
      <c r="Z105" s="27"/>
      <c r="AA105" s="27" t="s">
        <v>200</v>
      </c>
      <c r="AB105" s="27" t="s">
        <v>78</v>
      </c>
      <c r="AC105" s="27"/>
      <c r="AD105" s="31"/>
      <c r="AE105" s="31">
        <v>729458242</v>
      </c>
      <c r="AF105" s="31">
        <v>487979669</v>
      </c>
      <c r="AG105" s="31">
        <v>364729121</v>
      </c>
      <c r="AH105" s="31">
        <v>364729121</v>
      </c>
      <c r="AI105" s="31">
        <v>364729121</v>
      </c>
      <c r="AJ105" s="31">
        <v>364729121</v>
      </c>
      <c r="AK105" s="31">
        <v>364729121</v>
      </c>
      <c r="AL105" s="31">
        <v>364729121</v>
      </c>
      <c r="AM105" s="31">
        <v>364729121</v>
      </c>
      <c r="AN105" s="31">
        <v>364729121</v>
      </c>
      <c r="AO105" s="31">
        <v>364729121</v>
      </c>
    </row>
    <row r="106" spans="1:41" s="38" customFormat="1" ht="89.25">
      <c r="A106" s="27" t="s">
        <v>69</v>
      </c>
      <c r="B106" s="29" t="s">
        <v>70</v>
      </c>
      <c r="C106" s="28" t="s">
        <v>71</v>
      </c>
      <c r="D106" s="28">
        <v>99999</v>
      </c>
      <c r="E106" s="29" t="s">
        <v>72</v>
      </c>
      <c r="F106" s="29"/>
      <c r="G106" s="29"/>
      <c r="H106" s="29"/>
      <c r="I106" s="29"/>
      <c r="J106" s="29"/>
      <c r="K106" s="29" t="s">
        <v>73</v>
      </c>
      <c r="L106" s="41">
        <v>80161500</v>
      </c>
      <c r="M106" s="56" t="s">
        <v>202</v>
      </c>
      <c r="N106" s="33">
        <v>43101</v>
      </c>
      <c r="O106" s="29" t="s">
        <v>152</v>
      </c>
      <c r="P106" s="35" t="s">
        <v>74</v>
      </c>
      <c r="Q106" s="27" t="s">
        <v>75</v>
      </c>
      <c r="R106" s="30">
        <v>21576808</v>
      </c>
      <c r="S106" s="30">
        <f t="shared" si="2"/>
        <v>21576808</v>
      </c>
      <c r="T106" s="28" t="s">
        <v>76</v>
      </c>
      <c r="U106" s="28" t="s">
        <v>76</v>
      </c>
      <c r="V106" s="27" t="s">
        <v>197</v>
      </c>
      <c r="W106" s="78"/>
      <c r="X106" s="75"/>
      <c r="Y106" s="30"/>
      <c r="Z106" s="29"/>
      <c r="AA106" s="27" t="s">
        <v>203</v>
      </c>
      <c r="AB106" s="27" t="s">
        <v>204</v>
      </c>
      <c r="AC106" s="27"/>
      <c r="AD106" s="31"/>
      <c r="AE106" s="31">
        <v>5394202</v>
      </c>
      <c r="AF106" s="31">
        <v>2697101</v>
      </c>
      <c r="AG106" s="31">
        <v>2697101</v>
      </c>
      <c r="AH106" s="31">
        <v>2697101</v>
      </c>
      <c r="AI106" s="31">
        <v>2697101</v>
      </c>
      <c r="AJ106" s="31">
        <v>2697101</v>
      </c>
      <c r="AK106" s="31">
        <v>2697101</v>
      </c>
      <c r="AL106" s="31"/>
      <c r="AM106" s="31"/>
      <c r="AN106" s="31"/>
      <c r="AO106" s="31"/>
    </row>
    <row r="107" spans="1:41" s="38" customFormat="1" ht="165" customHeight="1">
      <c r="A107" s="27" t="s">
        <v>69</v>
      </c>
      <c r="B107" s="29" t="s">
        <v>70</v>
      </c>
      <c r="C107" s="28" t="s">
        <v>71</v>
      </c>
      <c r="D107" s="28">
        <v>99999</v>
      </c>
      <c r="E107" s="29" t="s">
        <v>72</v>
      </c>
      <c r="F107" s="29"/>
      <c r="G107" s="29"/>
      <c r="H107" s="29"/>
      <c r="I107" s="29"/>
      <c r="J107" s="29"/>
      <c r="K107" s="29" t="s">
        <v>73</v>
      </c>
      <c r="L107" s="41">
        <v>80161500</v>
      </c>
      <c r="M107" s="56" t="s">
        <v>337</v>
      </c>
      <c r="N107" s="33">
        <v>43101</v>
      </c>
      <c r="O107" s="29" t="s">
        <v>152</v>
      </c>
      <c r="P107" s="35" t="s">
        <v>74</v>
      </c>
      <c r="Q107" s="27" t="s">
        <v>75</v>
      </c>
      <c r="R107" s="30">
        <v>18436400</v>
      </c>
      <c r="S107" s="30">
        <f t="shared" si="2"/>
        <v>18436400</v>
      </c>
      <c r="T107" s="28" t="s">
        <v>76</v>
      </c>
      <c r="U107" s="28" t="s">
        <v>76</v>
      </c>
      <c r="V107" s="27" t="s">
        <v>197</v>
      </c>
      <c r="W107" s="78">
        <v>7000091383</v>
      </c>
      <c r="X107" s="75">
        <v>4500028999</v>
      </c>
      <c r="Y107" s="30"/>
      <c r="Z107" s="29" t="s">
        <v>353</v>
      </c>
      <c r="AA107" s="27" t="s">
        <v>205</v>
      </c>
      <c r="AB107" s="27" t="s">
        <v>204</v>
      </c>
      <c r="AC107" s="27"/>
      <c r="AD107" s="31"/>
      <c r="AE107" s="31">
        <f>2304550*2</f>
        <v>4609100</v>
      </c>
      <c r="AF107" s="31">
        <v>2304550</v>
      </c>
      <c r="AG107" s="31">
        <v>2304550</v>
      </c>
      <c r="AH107" s="31">
        <v>2304550</v>
      </c>
      <c r="AI107" s="31">
        <v>2304550</v>
      </c>
      <c r="AJ107" s="31">
        <v>2304550</v>
      </c>
      <c r="AK107" s="31">
        <v>2304550</v>
      </c>
      <c r="AL107" s="31"/>
      <c r="AM107" s="31"/>
      <c r="AN107" s="31"/>
      <c r="AO107" s="31"/>
    </row>
    <row r="108" spans="1:41" s="38" customFormat="1" ht="191.25">
      <c r="A108" s="27" t="s">
        <v>69</v>
      </c>
      <c r="B108" s="29" t="s">
        <v>70</v>
      </c>
      <c r="C108" s="28" t="s">
        <v>71</v>
      </c>
      <c r="D108" s="28">
        <v>99999</v>
      </c>
      <c r="E108" s="29" t="s">
        <v>72</v>
      </c>
      <c r="F108" s="29"/>
      <c r="G108" s="29"/>
      <c r="H108" s="29"/>
      <c r="I108" s="29"/>
      <c r="J108" s="29"/>
      <c r="K108" s="29" t="s">
        <v>73</v>
      </c>
      <c r="L108" s="41">
        <v>80161500</v>
      </c>
      <c r="M108" s="56" t="s">
        <v>206</v>
      </c>
      <c r="N108" s="33">
        <v>43101</v>
      </c>
      <c r="O108" s="29" t="s">
        <v>229</v>
      </c>
      <c r="P108" s="35" t="s">
        <v>74</v>
      </c>
      <c r="Q108" s="27" t="s">
        <v>75</v>
      </c>
      <c r="R108" s="30">
        <v>42800000</v>
      </c>
      <c r="S108" s="30">
        <f t="shared" si="2"/>
        <v>42800000</v>
      </c>
      <c r="T108" s="28" t="s">
        <v>76</v>
      </c>
      <c r="U108" s="28" t="s">
        <v>76</v>
      </c>
      <c r="V108" s="27" t="s">
        <v>197</v>
      </c>
      <c r="W108" s="78">
        <v>7000091976</v>
      </c>
      <c r="X108" s="75">
        <v>4500029347</v>
      </c>
      <c r="Y108" s="30"/>
      <c r="Z108" s="29" t="s">
        <v>418</v>
      </c>
      <c r="AA108" s="27" t="s">
        <v>207</v>
      </c>
      <c r="AB108" s="27" t="s">
        <v>204</v>
      </c>
      <c r="AC108" s="27"/>
      <c r="AD108" s="31"/>
      <c r="AE108" s="31">
        <f>5350000*2</f>
        <v>10700000</v>
      </c>
      <c r="AF108" s="31">
        <v>5350000</v>
      </c>
      <c r="AG108" s="31">
        <v>5350000</v>
      </c>
      <c r="AH108" s="31">
        <v>5350000</v>
      </c>
      <c r="AI108" s="31">
        <v>5350000</v>
      </c>
      <c r="AJ108" s="31">
        <v>5350000</v>
      </c>
      <c r="AK108" s="31">
        <v>5350000</v>
      </c>
      <c r="AL108" s="31"/>
      <c r="AM108" s="31"/>
      <c r="AN108" s="31"/>
      <c r="AO108" s="31"/>
    </row>
    <row r="109" spans="1:41" s="38" customFormat="1" ht="204">
      <c r="A109" s="27" t="s">
        <v>69</v>
      </c>
      <c r="B109" s="29" t="s">
        <v>70</v>
      </c>
      <c r="C109" s="28" t="s">
        <v>71</v>
      </c>
      <c r="D109" s="28">
        <v>99999</v>
      </c>
      <c r="E109" s="29" t="s">
        <v>72</v>
      </c>
      <c r="F109" s="29"/>
      <c r="G109" s="29"/>
      <c r="H109" s="29"/>
      <c r="I109" s="29"/>
      <c r="J109" s="29"/>
      <c r="K109" s="29" t="s">
        <v>73</v>
      </c>
      <c r="L109" s="41">
        <v>80161500</v>
      </c>
      <c r="M109" s="56" t="s">
        <v>275</v>
      </c>
      <c r="N109" s="33">
        <v>43101</v>
      </c>
      <c r="O109" s="29" t="s">
        <v>152</v>
      </c>
      <c r="P109" s="35" t="s">
        <v>74</v>
      </c>
      <c r="Q109" s="27" t="s">
        <v>75</v>
      </c>
      <c r="R109" s="30">
        <v>30473600</v>
      </c>
      <c r="S109" s="30">
        <f t="shared" si="2"/>
        <v>30473600</v>
      </c>
      <c r="T109" s="28" t="s">
        <v>76</v>
      </c>
      <c r="U109" s="28" t="s">
        <v>76</v>
      </c>
      <c r="V109" s="27" t="s">
        <v>197</v>
      </c>
      <c r="W109" s="78">
        <v>7000091261</v>
      </c>
      <c r="X109" s="75">
        <v>4500028996</v>
      </c>
      <c r="Y109" s="30"/>
      <c r="Z109" s="29" t="s">
        <v>419</v>
      </c>
      <c r="AA109" s="27" t="s">
        <v>208</v>
      </c>
      <c r="AB109" s="27" t="s">
        <v>204</v>
      </c>
      <c r="AC109" s="27"/>
      <c r="AD109" s="31"/>
      <c r="AE109" s="31">
        <f>3809200*2</f>
        <v>7618400</v>
      </c>
      <c r="AF109" s="31">
        <v>3809200</v>
      </c>
      <c r="AG109" s="31">
        <v>3809200</v>
      </c>
      <c r="AH109" s="31">
        <v>3809200</v>
      </c>
      <c r="AI109" s="31">
        <v>3809200</v>
      </c>
      <c r="AJ109" s="31">
        <v>3809200</v>
      </c>
      <c r="AK109" s="31">
        <v>3809200</v>
      </c>
      <c r="AL109" s="31"/>
      <c r="AM109" s="31"/>
      <c r="AN109" s="31"/>
      <c r="AO109" s="31"/>
    </row>
    <row r="110" spans="1:41" s="38" customFormat="1" ht="114.75">
      <c r="A110" s="27" t="s">
        <v>69</v>
      </c>
      <c r="B110" s="29" t="s">
        <v>70</v>
      </c>
      <c r="C110" s="28" t="s">
        <v>71</v>
      </c>
      <c r="D110" s="28">
        <v>99999</v>
      </c>
      <c r="E110" s="29" t="s">
        <v>72</v>
      </c>
      <c r="F110" s="29"/>
      <c r="G110" s="29"/>
      <c r="H110" s="29"/>
      <c r="I110" s="29"/>
      <c r="J110" s="29"/>
      <c r="K110" s="29" t="s">
        <v>73</v>
      </c>
      <c r="L110" s="41">
        <v>80161500</v>
      </c>
      <c r="M110" s="56" t="s">
        <v>209</v>
      </c>
      <c r="N110" s="33">
        <v>43101</v>
      </c>
      <c r="O110" s="29" t="s">
        <v>229</v>
      </c>
      <c r="P110" s="35" t="s">
        <v>74</v>
      </c>
      <c r="Q110" s="27" t="s">
        <v>75</v>
      </c>
      <c r="R110" s="30">
        <v>28000000</v>
      </c>
      <c r="S110" s="30">
        <f t="shared" si="2"/>
        <v>28000000</v>
      </c>
      <c r="T110" s="28" t="s">
        <v>76</v>
      </c>
      <c r="U110" s="28" t="s">
        <v>76</v>
      </c>
      <c r="V110" s="27" t="s">
        <v>197</v>
      </c>
      <c r="W110" s="78">
        <v>7000091264</v>
      </c>
      <c r="X110" s="75">
        <v>4500029000</v>
      </c>
      <c r="Y110" s="30"/>
      <c r="Z110" s="29" t="s">
        <v>420</v>
      </c>
      <c r="AA110" s="27" t="s">
        <v>210</v>
      </c>
      <c r="AB110" s="27" t="s">
        <v>204</v>
      </c>
      <c r="AC110" s="27"/>
      <c r="AD110" s="31"/>
      <c r="AE110" s="31">
        <f>3500000*2</f>
        <v>7000000</v>
      </c>
      <c r="AF110" s="31">
        <v>3500000</v>
      </c>
      <c r="AG110" s="31">
        <v>3500000</v>
      </c>
      <c r="AH110" s="31">
        <v>3500000</v>
      </c>
      <c r="AI110" s="31">
        <v>3500000</v>
      </c>
      <c r="AJ110" s="31">
        <v>3500000</v>
      </c>
      <c r="AK110" s="31">
        <v>3500000</v>
      </c>
      <c r="AL110" s="31"/>
      <c r="AM110" s="31"/>
      <c r="AN110" s="31"/>
      <c r="AO110" s="31"/>
    </row>
    <row r="111" spans="1:41" s="38" customFormat="1" ht="140.25">
      <c r="A111" s="27" t="s">
        <v>69</v>
      </c>
      <c r="B111" s="29" t="s">
        <v>70</v>
      </c>
      <c r="C111" s="28" t="s">
        <v>71</v>
      </c>
      <c r="D111" s="28">
        <v>99999</v>
      </c>
      <c r="E111" s="29" t="s">
        <v>72</v>
      </c>
      <c r="F111" s="29"/>
      <c r="G111" s="29"/>
      <c r="H111" s="29"/>
      <c r="I111" s="29"/>
      <c r="J111" s="29"/>
      <c r="K111" s="29" t="s">
        <v>73</v>
      </c>
      <c r="L111" s="41">
        <v>80161500</v>
      </c>
      <c r="M111" s="56" t="s">
        <v>295</v>
      </c>
      <c r="N111" s="33">
        <v>43125</v>
      </c>
      <c r="O111" s="29" t="s">
        <v>309</v>
      </c>
      <c r="P111" s="35" t="s">
        <v>74</v>
      </c>
      <c r="Q111" s="27" t="s">
        <v>75</v>
      </c>
      <c r="R111" s="30">
        <v>17766000</v>
      </c>
      <c r="S111" s="30">
        <f t="shared" si="2"/>
        <v>17766000</v>
      </c>
      <c r="T111" s="28" t="s">
        <v>76</v>
      </c>
      <c r="U111" s="28" t="s">
        <v>76</v>
      </c>
      <c r="V111" s="27" t="s">
        <v>197</v>
      </c>
      <c r="W111" s="78">
        <v>7000091968</v>
      </c>
      <c r="X111" s="75">
        <v>4500029494</v>
      </c>
      <c r="Y111" s="30"/>
      <c r="Z111" s="29" t="s">
        <v>421</v>
      </c>
      <c r="AA111" s="27" t="s">
        <v>211</v>
      </c>
      <c r="AB111" s="27" t="s">
        <v>204</v>
      </c>
      <c r="AC111" s="27"/>
      <c r="AD111" s="31"/>
      <c r="AE111" s="31">
        <f>AF111*2</f>
        <v>5076000</v>
      </c>
      <c r="AF111" s="31">
        <v>2538000</v>
      </c>
      <c r="AG111" s="31">
        <v>2538000</v>
      </c>
      <c r="AH111" s="31">
        <v>2538000</v>
      </c>
      <c r="AI111" s="31">
        <v>2538000</v>
      </c>
      <c r="AJ111" s="31">
        <v>2538000</v>
      </c>
      <c r="AK111" s="31"/>
      <c r="AL111" s="31"/>
      <c r="AM111" s="31"/>
      <c r="AN111" s="31"/>
      <c r="AO111" s="31"/>
    </row>
    <row r="112" spans="1:41" s="38" customFormat="1" ht="140.25">
      <c r="A112" s="27" t="s">
        <v>69</v>
      </c>
      <c r="B112" s="29" t="s">
        <v>70</v>
      </c>
      <c r="C112" s="28" t="s">
        <v>71</v>
      </c>
      <c r="D112" s="28">
        <v>99999</v>
      </c>
      <c r="E112" s="29" t="s">
        <v>72</v>
      </c>
      <c r="F112" s="29"/>
      <c r="G112" s="29"/>
      <c r="H112" s="29"/>
      <c r="I112" s="29"/>
      <c r="J112" s="29"/>
      <c r="K112" s="29" t="s">
        <v>73</v>
      </c>
      <c r="L112" s="41">
        <v>80161500</v>
      </c>
      <c r="M112" s="56" t="s">
        <v>212</v>
      </c>
      <c r="N112" s="33">
        <v>43101</v>
      </c>
      <c r="O112" s="29" t="s">
        <v>309</v>
      </c>
      <c r="P112" s="35" t="s">
        <v>74</v>
      </c>
      <c r="Q112" s="27" t="s">
        <v>75</v>
      </c>
      <c r="R112" s="30">
        <v>37450000</v>
      </c>
      <c r="S112" s="30">
        <f t="shared" si="2"/>
        <v>37450000</v>
      </c>
      <c r="T112" s="28" t="s">
        <v>76</v>
      </c>
      <c r="U112" s="28" t="s">
        <v>76</v>
      </c>
      <c r="V112" s="27" t="s">
        <v>197</v>
      </c>
      <c r="W112" s="78">
        <v>7000091967</v>
      </c>
      <c r="X112" s="75">
        <v>4500029771</v>
      </c>
      <c r="Y112" s="30"/>
      <c r="Z112" s="29" t="s">
        <v>422</v>
      </c>
      <c r="AA112" s="27" t="s">
        <v>213</v>
      </c>
      <c r="AB112" s="27" t="s">
        <v>204</v>
      </c>
      <c r="AC112" s="27"/>
      <c r="AD112" s="31"/>
      <c r="AE112" s="31">
        <f>5350000*2</f>
        <v>10700000</v>
      </c>
      <c r="AF112" s="31">
        <v>5350000</v>
      </c>
      <c r="AG112" s="31">
        <v>5350000</v>
      </c>
      <c r="AH112" s="31">
        <v>5350000</v>
      </c>
      <c r="AI112" s="31">
        <v>5350000</v>
      </c>
      <c r="AJ112" s="31">
        <v>5350000</v>
      </c>
      <c r="AK112" s="31"/>
      <c r="AL112" s="31"/>
      <c r="AM112" s="31"/>
      <c r="AN112" s="31"/>
      <c r="AO112" s="31"/>
    </row>
    <row r="113" spans="1:41" s="38" customFormat="1" ht="140.25">
      <c r="A113" s="27" t="s">
        <v>69</v>
      </c>
      <c r="B113" s="34" t="s">
        <v>173</v>
      </c>
      <c r="C113" s="27" t="s">
        <v>149</v>
      </c>
      <c r="D113" s="29" t="s">
        <v>174</v>
      </c>
      <c r="E113" s="27" t="s">
        <v>214</v>
      </c>
      <c r="F113" s="27" t="s">
        <v>149</v>
      </c>
      <c r="G113" s="27">
        <v>612</v>
      </c>
      <c r="H113" s="27" t="s">
        <v>133</v>
      </c>
      <c r="I113" s="27">
        <v>297127</v>
      </c>
      <c r="J113" s="27" t="s">
        <v>134</v>
      </c>
      <c r="K113" s="27" t="s">
        <v>184</v>
      </c>
      <c r="L113" s="42">
        <v>80000000</v>
      </c>
      <c r="M113" s="56" t="s">
        <v>215</v>
      </c>
      <c r="N113" s="33">
        <v>43101</v>
      </c>
      <c r="O113" s="29" t="s">
        <v>162</v>
      </c>
      <c r="P113" s="35" t="s">
        <v>74</v>
      </c>
      <c r="Q113" s="29" t="s">
        <v>138</v>
      </c>
      <c r="R113" s="30">
        <v>450000000</v>
      </c>
      <c r="S113" s="30">
        <v>450000000</v>
      </c>
      <c r="T113" s="28" t="s">
        <v>76</v>
      </c>
      <c r="U113" s="27" t="s">
        <v>76</v>
      </c>
      <c r="V113" s="27" t="s">
        <v>197</v>
      </c>
      <c r="W113" s="35"/>
      <c r="X113" s="27"/>
      <c r="Y113" s="36"/>
      <c r="Z113" s="37"/>
      <c r="AA113" s="37" t="s">
        <v>216</v>
      </c>
      <c r="AB113" s="27" t="s">
        <v>204</v>
      </c>
      <c r="AC113" s="37"/>
      <c r="AE113" s="31">
        <v>450000000</v>
      </c>
      <c r="AF113" s="31"/>
      <c r="AG113" s="31"/>
      <c r="AH113" s="31"/>
      <c r="AI113" s="31"/>
      <c r="AJ113" s="31"/>
      <c r="AK113" s="31"/>
      <c r="AL113" s="31"/>
      <c r="AM113" s="31"/>
      <c r="AN113" s="31"/>
      <c r="AO113" s="31"/>
    </row>
    <row r="114" spans="1:41" s="38" customFormat="1" ht="140.25">
      <c r="A114" s="39" t="s">
        <v>69</v>
      </c>
      <c r="B114" s="34" t="s">
        <v>173</v>
      </c>
      <c r="C114" s="27" t="s">
        <v>130</v>
      </c>
      <c r="D114" s="29" t="s">
        <v>174</v>
      </c>
      <c r="E114" s="27" t="s">
        <v>201</v>
      </c>
      <c r="F114" s="27" t="s">
        <v>130</v>
      </c>
      <c r="G114" s="27">
        <v>612</v>
      </c>
      <c r="H114" s="27" t="s">
        <v>133</v>
      </c>
      <c r="I114" s="27">
        <v>297127</v>
      </c>
      <c r="J114" s="27" t="s">
        <v>134</v>
      </c>
      <c r="K114" s="27" t="s">
        <v>73</v>
      </c>
      <c r="L114" s="41">
        <v>80161500</v>
      </c>
      <c r="M114" s="56" t="s">
        <v>217</v>
      </c>
      <c r="N114" s="33">
        <v>43101</v>
      </c>
      <c r="O114" s="29" t="s">
        <v>162</v>
      </c>
      <c r="P114" s="29" t="s">
        <v>137</v>
      </c>
      <c r="Q114" s="29" t="s">
        <v>138</v>
      </c>
      <c r="R114" s="36">
        <v>2500000000</v>
      </c>
      <c r="S114" s="36">
        <v>2500000000</v>
      </c>
      <c r="T114" s="27" t="s">
        <v>139</v>
      </c>
      <c r="U114" s="27" t="s">
        <v>140</v>
      </c>
      <c r="V114" s="27" t="s">
        <v>197</v>
      </c>
      <c r="W114" s="27">
        <v>7000092326</v>
      </c>
      <c r="X114" s="27">
        <v>4200004901</v>
      </c>
      <c r="Y114" s="40"/>
      <c r="Z114" s="27"/>
      <c r="AA114" s="27" t="s">
        <v>218</v>
      </c>
      <c r="AB114" s="27" t="s">
        <v>204</v>
      </c>
      <c r="AC114" s="27"/>
      <c r="AD114" s="31"/>
      <c r="AE114" s="31">
        <v>500000000</v>
      </c>
      <c r="AF114" s="31">
        <v>500000000</v>
      </c>
      <c r="AG114" s="31">
        <v>400000000</v>
      </c>
      <c r="AH114" s="31">
        <v>400000000</v>
      </c>
      <c r="AI114" s="31">
        <v>400000000</v>
      </c>
      <c r="AJ114" s="31">
        <v>300000000</v>
      </c>
      <c r="AK114" s="31"/>
      <c r="AM114" s="31"/>
      <c r="AN114" s="31"/>
      <c r="AO114" s="31"/>
    </row>
    <row r="115" spans="1:41" s="38" customFormat="1" ht="140.25">
      <c r="A115" s="27" t="s">
        <v>69</v>
      </c>
      <c r="B115" s="34" t="s">
        <v>129</v>
      </c>
      <c r="C115" s="27" t="s">
        <v>149</v>
      </c>
      <c r="D115" s="29" t="s">
        <v>174</v>
      </c>
      <c r="E115" s="27" t="s">
        <v>240</v>
      </c>
      <c r="F115" s="27" t="s">
        <v>149</v>
      </c>
      <c r="G115" s="27">
        <v>611</v>
      </c>
      <c r="H115" s="27" t="s">
        <v>133</v>
      </c>
      <c r="I115" s="27"/>
      <c r="J115" s="27" t="s">
        <v>134</v>
      </c>
      <c r="K115" s="27" t="s">
        <v>184</v>
      </c>
      <c r="L115" s="42">
        <v>80000000</v>
      </c>
      <c r="M115" s="56" t="s">
        <v>219</v>
      </c>
      <c r="N115" s="33">
        <v>43101</v>
      </c>
      <c r="O115" s="29" t="s">
        <v>80</v>
      </c>
      <c r="P115" s="35" t="s">
        <v>74</v>
      </c>
      <c r="Q115" s="29" t="s">
        <v>138</v>
      </c>
      <c r="R115" s="30">
        <v>196945109</v>
      </c>
      <c r="S115" s="30">
        <v>196945109</v>
      </c>
      <c r="T115" s="28" t="s">
        <v>76</v>
      </c>
      <c r="U115" s="27" t="s">
        <v>76</v>
      </c>
      <c r="V115" s="27" t="s">
        <v>197</v>
      </c>
      <c r="W115" s="35"/>
      <c r="X115" s="27"/>
      <c r="Y115" s="30"/>
      <c r="Z115" s="37"/>
      <c r="AA115" s="37" t="s">
        <v>216</v>
      </c>
      <c r="AB115" s="27" t="s">
        <v>204</v>
      </c>
      <c r="AC115" s="37"/>
      <c r="AE115" s="31">
        <f>13557792+16269350</f>
        <v>29827142</v>
      </c>
      <c r="AF115" s="31">
        <v>16269350</v>
      </c>
      <c r="AG115" s="31">
        <v>16269350</v>
      </c>
      <c r="AH115" s="31">
        <v>16269350</v>
      </c>
      <c r="AI115" s="31">
        <v>16269350</v>
      </c>
      <c r="AJ115" s="31">
        <v>16269350</v>
      </c>
      <c r="AK115" s="31">
        <v>16269350</v>
      </c>
      <c r="AL115" s="31">
        <v>16269350</v>
      </c>
      <c r="AM115" s="31">
        <v>16269350</v>
      </c>
      <c r="AN115" s="31">
        <v>16269350</v>
      </c>
      <c r="AO115" s="31">
        <f>16269350+4424468-1</f>
        <v>20693817</v>
      </c>
    </row>
    <row r="116" spans="1:41" s="38" customFormat="1" ht="140.25">
      <c r="A116" s="27" t="s">
        <v>69</v>
      </c>
      <c r="B116" s="34" t="s">
        <v>129</v>
      </c>
      <c r="C116" s="27" t="s">
        <v>149</v>
      </c>
      <c r="D116" s="29" t="s">
        <v>131</v>
      </c>
      <c r="E116" s="27" t="s">
        <v>297</v>
      </c>
      <c r="F116" s="27" t="s">
        <v>149</v>
      </c>
      <c r="G116" s="27">
        <v>611</v>
      </c>
      <c r="H116" s="27" t="s">
        <v>133</v>
      </c>
      <c r="I116" s="27"/>
      <c r="J116" s="27" t="s">
        <v>134</v>
      </c>
      <c r="K116" s="27" t="s">
        <v>184</v>
      </c>
      <c r="L116" s="42">
        <v>80000000</v>
      </c>
      <c r="M116" s="56" t="s">
        <v>335</v>
      </c>
      <c r="N116" s="33">
        <v>43125</v>
      </c>
      <c r="O116" s="29" t="s">
        <v>152</v>
      </c>
      <c r="P116" s="35" t="s">
        <v>74</v>
      </c>
      <c r="Q116" s="29" t="s">
        <v>138</v>
      </c>
      <c r="R116" s="40">
        <v>61760000</v>
      </c>
      <c r="S116" s="40">
        <f>R116</f>
        <v>61760000</v>
      </c>
      <c r="T116" s="28" t="s">
        <v>76</v>
      </c>
      <c r="U116" s="27" t="s">
        <v>76</v>
      </c>
      <c r="V116" s="27" t="s">
        <v>197</v>
      </c>
      <c r="W116" s="29">
        <v>7000091431</v>
      </c>
      <c r="X116" s="75">
        <v>4500029170</v>
      </c>
      <c r="Y116" s="40">
        <v>61760000</v>
      </c>
      <c r="Z116" s="29" t="s">
        <v>354</v>
      </c>
      <c r="AA116" s="27" t="s">
        <v>220</v>
      </c>
      <c r="AB116" s="27" t="s">
        <v>204</v>
      </c>
      <c r="AC116" s="27"/>
      <c r="AD116" s="51"/>
      <c r="AE116" s="79">
        <v>15440000</v>
      </c>
      <c r="AF116" s="51">
        <v>7720000</v>
      </c>
      <c r="AG116" s="51">
        <v>7720000</v>
      </c>
      <c r="AH116" s="51">
        <v>7720000</v>
      </c>
      <c r="AI116" s="51">
        <v>7720000</v>
      </c>
      <c r="AJ116" s="51">
        <v>7720000</v>
      </c>
      <c r="AK116" s="51">
        <v>7720000</v>
      </c>
      <c r="AL116" s="51"/>
      <c r="AM116" s="51"/>
      <c r="AN116" s="51"/>
      <c r="AO116" s="51"/>
    </row>
    <row r="117" spans="1:41" s="38" customFormat="1" ht="113.25" customHeight="1">
      <c r="A117" s="27" t="s">
        <v>69</v>
      </c>
      <c r="B117" s="34" t="s">
        <v>129</v>
      </c>
      <c r="C117" s="27" t="s">
        <v>149</v>
      </c>
      <c r="D117" s="29" t="s">
        <v>131</v>
      </c>
      <c r="E117" s="27" t="s">
        <v>241</v>
      </c>
      <c r="F117" s="27" t="s">
        <v>149</v>
      </c>
      <c r="G117" s="27">
        <v>611</v>
      </c>
      <c r="H117" s="27" t="s">
        <v>133</v>
      </c>
      <c r="I117" s="39"/>
      <c r="J117" s="27" t="s">
        <v>134</v>
      </c>
      <c r="K117" s="29" t="s">
        <v>73</v>
      </c>
      <c r="L117" s="41">
        <v>80161500</v>
      </c>
      <c r="M117" s="56" t="s">
        <v>242</v>
      </c>
      <c r="N117" s="33">
        <v>43101</v>
      </c>
      <c r="O117" s="29" t="s">
        <v>80</v>
      </c>
      <c r="P117" s="35" t="s">
        <v>74</v>
      </c>
      <c r="Q117" s="29" t="s">
        <v>138</v>
      </c>
      <c r="R117" s="30">
        <v>93233069</v>
      </c>
      <c r="S117" s="30">
        <f>R117</f>
        <v>93233069</v>
      </c>
      <c r="T117" s="28" t="s">
        <v>76</v>
      </c>
      <c r="U117" s="28" t="s">
        <v>76</v>
      </c>
      <c r="V117" s="27" t="s">
        <v>197</v>
      </c>
      <c r="W117" s="78"/>
      <c r="X117" s="75"/>
      <c r="Y117" s="30"/>
      <c r="AA117" s="37" t="s">
        <v>216</v>
      </c>
      <c r="AB117" s="27" t="s">
        <v>204</v>
      </c>
      <c r="AC117" s="27"/>
      <c r="AD117" s="31"/>
      <c r="AE117" s="31">
        <v>14444560</v>
      </c>
      <c r="AF117" s="31">
        <v>7878851</v>
      </c>
      <c r="AG117" s="31">
        <v>7878851</v>
      </c>
      <c r="AH117" s="31">
        <v>7878851</v>
      </c>
      <c r="AI117" s="31">
        <v>7878851</v>
      </c>
      <c r="AJ117" s="31">
        <v>7878851</v>
      </c>
      <c r="AK117" s="31">
        <v>7878851</v>
      </c>
      <c r="AL117" s="31">
        <v>7878851</v>
      </c>
      <c r="AM117" s="31">
        <v>7878851</v>
      </c>
      <c r="AN117" s="31">
        <v>7878851</v>
      </c>
      <c r="AO117" s="31">
        <v>7878850</v>
      </c>
    </row>
    <row r="118" spans="1:41" s="38" customFormat="1" ht="102">
      <c r="A118" s="39" t="s">
        <v>69</v>
      </c>
      <c r="B118" s="39" t="s">
        <v>70</v>
      </c>
      <c r="C118" s="28" t="s">
        <v>71</v>
      </c>
      <c r="D118" s="28">
        <v>99999</v>
      </c>
      <c r="E118" s="39" t="s">
        <v>72</v>
      </c>
      <c r="F118" s="39"/>
      <c r="G118" s="28"/>
      <c r="H118" s="28"/>
      <c r="I118" s="39"/>
      <c r="J118" s="39"/>
      <c r="K118" s="29" t="s">
        <v>73</v>
      </c>
      <c r="L118" s="41">
        <v>80161500</v>
      </c>
      <c r="M118" s="56" t="s">
        <v>221</v>
      </c>
      <c r="N118" s="33">
        <v>43101</v>
      </c>
      <c r="O118" s="27" t="s">
        <v>222</v>
      </c>
      <c r="P118" s="35" t="s">
        <v>74</v>
      </c>
      <c r="Q118" s="29" t="s">
        <v>75</v>
      </c>
      <c r="R118" s="30">
        <v>107990470</v>
      </c>
      <c r="S118" s="30">
        <f>R118</f>
        <v>107990470</v>
      </c>
      <c r="T118" s="28" t="s">
        <v>76</v>
      </c>
      <c r="U118" s="28" t="s">
        <v>76</v>
      </c>
      <c r="V118" s="27" t="s">
        <v>197</v>
      </c>
      <c r="W118" s="75">
        <v>7000091196</v>
      </c>
      <c r="X118" s="75">
        <v>4500028907</v>
      </c>
      <c r="Y118" s="30"/>
      <c r="Z118" s="27" t="s">
        <v>417</v>
      </c>
      <c r="AA118" s="27" t="s">
        <v>223</v>
      </c>
      <c r="AB118" s="27" t="s">
        <v>224</v>
      </c>
      <c r="AC118" s="27"/>
      <c r="AD118" s="47"/>
      <c r="AE118" s="47">
        <f>10799047*2</f>
        <v>21598094</v>
      </c>
      <c r="AF118" s="47">
        <v>10799047</v>
      </c>
      <c r="AG118" s="47">
        <v>10799047</v>
      </c>
      <c r="AH118" s="47">
        <v>10799047</v>
      </c>
      <c r="AI118" s="47">
        <v>10799047</v>
      </c>
      <c r="AJ118" s="47">
        <v>10799047</v>
      </c>
      <c r="AK118" s="47">
        <v>10799047</v>
      </c>
      <c r="AL118" s="47">
        <v>10799047</v>
      </c>
      <c r="AM118" s="47">
        <v>10799047</v>
      </c>
      <c r="AN118" s="47"/>
      <c r="AO118" s="47"/>
    </row>
    <row r="119" spans="1:41" s="38" customFormat="1" ht="178.5">
      <c r="A119" s="27" t="s">
        <v>69</v>
      </c>
      <c r="B119" s="39" t="s">
        <v>129</v>
      </c>
      <c r="C119" s="28" t="s">
        <v>149</v>
      </c>
      <c r="D119" s="28" t="s">
        <v>131</v>
      </c>
      <c r="E119" s="53" t="s">
        <v>297</v>
      </c>
      <c r="F119" s="39" t="s">
        <v>149</v>
      </c>
      <c r="G119" s="28">
        <v>611</v>
      </c>
      <c r="H119" s="28" t="s">
        <v>133</v>
      </c>
      <c r="I119" s="39">
        <v>297127</v>
      </c>
      <c r="J119" s="28" t="s">
        <v>233</v>
      </c>
      <c r="K119" s="27" t="s">
        <v>73</v>
      </c>
      <c r="L119" s="41">
        <v>80161500</v>
      </c>
      <c r="M119" s="56" t="s">
        <v>296</v>
      </c>
      <c r="N119" s="33">
        <v>43101</v>
      </c>
      <c r="O119" s="29" t="s">
        <v>304</v>
      </c>
      <c r="P119" s="35" t="s">
        <v>74</v>
      </c>
      <c r="Q119" s="29" t="s">
        <v>138</v>
      </c>
      <c r="R119" s="30">
        <v>69360000</v>
      </c>
      <c r="S119" s="40">
        <f>R119</f>
        <v>69360000</v>
      </c>
      <c r="T119" s="28" t="s">
        <v>76</v>
      </c>
      <c r="U119" s="28" t="s">
        <v>76</v>
      </c>
      <c r="V119" s="27" t="s">
        <v>197</v>
      </c>
      <c r="W119" s="29">
        <v>7000091602</v>
      </c>
      <c r="X119" s="29">
        <v>4500029025</v>
      </c>
      <c r="Y119" s="40">
        <v>68748000</v>
      </c>
      <c r="Z119" s="27" t="s">
        <v>355</v>
      </c>
      <c r="AA119" s="27" t="s">
        <v>225</v>
      </c>
      <c r="AB119" s="27" t="s">
        <v>164</v>
      </c>
      <c r="AC119" s="27"/>
      <c r="AD119" s="47"/>
      <c r="AE119" s="47">
        <v>8160000</v>
      </c>
      <c r="AF119" s="47">
        <v>6120000</v>
      </c>
      <c r="AG119" s="47">
        <v>6120000</v>
      </c>
      <c r="AH119" s="47">
        <v>6120000</v>
      </c>
      <c r="AI119" s="47">
        <v>6120000</v>
      </c>
      <c r="AJ119" s="47">
        <v>6120000</v>
      </c>
      <c r="AK119" s="47">
        <v>6120000</v>
      </c>
      <c r="AL119" s="47">
        <v>6120000</v>
      </c>
      <c r="AM119" s="47">
        <v>6120000</v>
      </c>
      <c r="AN119" s="47">
        <v>6120000</v>
      </c>
      <c r="AO119" s="47">
        <v>6120000</v>
      </c>
    </row>
    <row r="120" spans="1:41" s="38" customFormat="1" ht="102">
      <c r="A120" s="39" t="s">
        <v>69</v>
      </c>
      <c r="B120" s="39" t="s">
        <v>70</v>
      </c>
      <c r="C120" s="28" t="s">
        <v>71</v>
      </c>
      <c r="D120" s="28">
        <v>99999</v>
      </c>
      <c r="E120" s="39" t="s">
        <v>72</v>
      </c>
      <c r="F120" s="39"/>
      <c r="G120" s="28"/>
      <c r="H120" s="28"/>
      <c r="I120" s="39"/>
      <c r="J120" s="39"/>
      <c r="K120" s="29" t="s">
        <v>73</v>
      </c>
      <c r="L120" s="41">
        <v>80161500</v>
      </c>
      <c r="M120" s="56" t="s">
        <v>226</v>
      </c>
      <c r="N120" s="33">
        <v>43101</v>
      </c>
      <c r="O120" s="29" t="s">
        <v>103</v>
      </c>
      <c r="P120" s="35" t="s">
        <v>74</v>
      </c>
      <c r="Q120" s="29" t="s">
        <v>75</v>
      </c>
      <c r="R120" s="40">
        <v>48781260</v>
      </c>
      <c r="S120" s="40">
        <f>R120</f>
        <v>48781260</v>
      </c>
      <c r="T120" s="28" t="s">
        <v>76</v>
      </c>
      <c r="U120" s="28" t="s">
        <v>76</v>
      </c>
      <c r="V120" s="27" t="s">
        <v>197</v>
      </c>
      <c r="W120" s="27"/>
      <c r="X120" s="27"/>
      <c r="Y120" s="36"/>
      <c r="Z120" s="27"/>
      <c r="AA120" s="27" t="s">
        <v>227</v>
      </c>
      <c r="AB120" s="27" t="s">
        <v>224</v>
      </c>
      <c r="AC120" s="80"/>
      <c r="AD120" s="47"/>
      <c r="AE120" s="47">
        <v>7557660</v>
      </c>
      <c r="AF120" s="47">
        <v>4122360</v>
      </c>
      <c r="AG120" s="47">
        <v>4122360</v>
      </c>
      <c r="AH120" s="47">
        <v>4122360</v>
      </c>
      <c r="AI120" s="47">
        <v>4122360</v>
      </c>
      <c r="AJ120" s="47">
        <v>4122360</v>
      </c>
      <c r="AK120" s="47">
        <v>4122360</v>
      </c>
      <c r="AL120" s="47">
        <v>4122360</v>
      </c>
      <c r="AM120" s="47">
        <v>4122360</v>
      </c>
      <c r="AN120" s="47">
        <v>4122360</v>
      </c>
      <c r="AO120" s="47">
        <v>4122360</v>
      </c>
    </row>
    <row r="121" spans="1:41" s="38" customFormat="1" ht="114.75">
      <c r="A121" s="39" t="s">
        <v>69</v>
      </c>
      <c r="B121" s="39" t="s">
        <v>70</v>
      </c>
      <c r="C121" s="28" t="s">
        <v>71</v>
      </c>
      <c r="D121" s="28">
        <v>99999</v>
      </c>
      <c r="E121" s="39" t="s">
        <v>72</v>
      </c>
      <c r="F121" s="39"/>
      <c r="G121" s="28"/>
      <c r="H121" s="28"/>
      <c r="I121" s="39"/>
      <c r="J121" s="39"/>
      <c r="K121" s="29" t="s">
        <v>73</v>
      </c>
      <c r="L121" s="41">
        <v>80161500</v>
      </c>
      <c r="M121" s="56" t="s">
        <v>228</v>
      </c>
      <c r="N121" s="33">
        <v>43101</v>
      </c>
      <c r="O121" s="27" t="s">
        <v>368</v>
      </c>
      <c r="P121" s="35" t="s">
        <v>74</v>
      </c>
      <c r="Q121" s="29" t="s">
        <v>75</v>
      </c>
      <c r="R121" s="36">
        <v>63130000</v>
      </c>
      <c r="S121" s="40">
        <v>63130000</v>
      </c>
      <c r="T121" s="28" t="s">
        <v>76</v>
      </c>
      <c r="U121" s="28" t="s">
        <v>76</v>
      </c>
      <c r="V121" s="27" t="s">
        <v>197</v>
      </c>
      <c r="W121" s="27">
        <v>7000091039</v>
      </c>
      <c r="X121" s="27">
        <v>4500028857</v>
      </c>
      <c r="Y121" s="81"/>
      <c r="Z121" s="27" t="s">
        <v>423</v>
      </c>
      <c r="AA121" s="27" t="s">
        <v>230</v>
      </c>
      <c r="AB121" s="27" t="s">
        <v>224</v>
      </c>
      <c r="AC121" s="27"/>
      <c r="AD121" s="47"/>
      <c r="AE121" s="47">
        <f>5350000+4280000</f>
        <v>9630000</v>
      </c>
      <c r="AF121" s="47">
        <v>5350000</v>
      </c>
      <c r="AG121" s="47">
        <v>5350000</v>
      </c>
      <c r="AH121" s="47">
        <v>5350000</v>
      </c>
      <c r="AI121" s="47">
        <v>5350000</v>
      </c>
      <c r="AJ121" s="47">
        <v>5350000</v>
      </c>
      <c r="AK121" s="47">
        <v>5350000</v>
      </c>
      <c r="AL121" s="47">
        <v>5350000</v>
      </c>
      <c r="AM121" s="47">
        <v>5350000</v>
      </c>
      <c r="AN121" s="47">
        <v>5350000</v>
      </c>
      <c r="AO121" s="47">
        <v>5350000</v>
      </c>
    </row>
    <row r="122" spans="1:41" s="38" customFormat="1" ht="102">
      <c r="A122" s="27" t="s">
        <v>69</v>
      </c>
      <c r="B122" s="39" t="s">
        <v>70</v>
      </c>
      <c r="C122" s="28" t="s">
        <v>71</v>
      </c>
      <c r="D122" s="28">
        <v>99999</v>
      </c>
      <c r="E122" s="39" t="s">
        <v>72</v>
      </c>
      <c r="F122" s="27"/>
      <c r="G122" s="27"/>
      <c r="H122" s="27"/>
      <c r="I122" s="27"/>
      <c r="J122" s="27"/>
      <c r="K122" s="27" t="s">
        <v>73</v>
      </c>
      <c r="L122" s="41">
        <v>80161500</v>
      </c>
      <c r="M122" s="56" t="s">
        <v>231</v>
      </c>
      <c r="N122" s="33">
        <v>43101</v>
      </c>
      <c r="O122" s="27" t="s">
        <v>89</v>
      </c>
      <c r="P122" s="35" t="s">
        <v>74</v>
      </c>
      <c r="Q122" s="27" t="s">
        <v>75</v>
      </c>
      <c r="R122" s="30">
        <v>138426750</v>
      </c>
      <c r="S122" s="30">
        <v>138426750</v>
      </c>
      <c r="T122" s="28" t="s">
        <v>76</v>
      </c>
      <c r="U122" s="28" t="s">
        <v>76</v>
      </c>
      <c r="V122" s="27" t="s">
        <v>197</v>
      </c>
      <c r="W122" s="75">
        <v>7000091034</v>
      </c>
      <c r="X122" s="75">
        <v>4500028994</v>
      </c>
      <c r="Y122" s="30"/>
      <c r="Z122" s="27" t="s">
        <v>424</v>
      </c>
      <c r="AA122" s="27" t="s">
        <v>232</v>
      </c>
      <c r="AB122" s="27" t="s">
        <v>224</v>
      </c>
      <c r="AC122" s="27"/>
      <c r="AD122" s="51"/>
      <c r="AE122" s="47">
        <f>12984430+8582450</f>
        <v>21566880</v>
      </c>
      <c r="AF122" s="47">
        <v>12984430</v>
      </c>
      <c r="AG122" s="47">
        <v>12984430</v>
      </c>
      <c r="AH122" s="47">
        <v>12984430</v>
      </c>
      <c r="AI122" s="47">
        <v>12984430</v>
      </c>
      <c r="AJ122" s="47">
        <v>12984430</v>
      </c>
      <c r="AK122" s="47">
        <v>12984430</v>
      </c>
      <c r="AL122" s="47">
        <v>12984430</v>
      </c>
      <c r="AM122" s="47">
        <v>12984430</v>
      </c>
      <c r="AN122" s="47">
        <v>12984430</v>
      </c>
      <c r="AO122" s="51"/>
    </row>
    <row r="123" spans="1:41" s="38" customFormat="1" ht="102">
      <c r="A123" s="39" t="s">
        <v>69</v>
      </c>
      <c r="B123" s="39" t="s">
        <v>70</v>
      </c>
      <c r="C123" s="28" t="s">
        <v>71</v>
      </c>
      <c r="D123" s="28">
        <v>99999</v>
      </c>
      <c r="E123" s="39" t="s">
        <v>72</v>
      </c>
      <c r="F123" s="39"/>
      <c r="G123" s="28"/>
      <c r="H123" s="28"/>
      <c r="I123" s="39"/>
      <c r="J123" s="39"/>
      <c r="K123" s="29" t="s">
        <v>73</v>
      </c>
      <c r="L123" s="41">
        <v>80161500</v>
      </c>
      <c r="M123" s="56" t="s">
        <v>82</v>
      </c>
      <c r="N123" s="33">
        <v>43101</v>
      </c>
      <c r="O123" s="27" t="s">
        <v>222</v>
      </c>
      <c r="P123" s="35" t="s">
        <v>74</v>
      </c>
      <c r="Q123" s="29" t="s">
        <v>75</v>
      </c>
      <c r="R123" s="30">
        <v>99296000</v>
      </c>
      <c r="S123" s="30">
        <f>R123</f>
        <v>99296000</v>
      </c>
      <c r="T123" s="28" t="s">
        <v>76</v>
      </c>
      <c r="U123" s="28" t="s">
        <v>76</v>
      </c>
      <c r="V123" s="27" t="s">
        <v>197</v>
      </c>
      <c r="W123" s="29">
        <v>7000091605</v>
      </c>
      <c r="X123" s="29">
        <v>4500029846</v>
      </c>
      <c r="Y123" s="30"/>
      <c r="Z123" s="29" t="s">
        <v>425</v>
      </c>
      <c r="AA123" s="29" t="s">
        <v>83</v>
      </c>
      <c r="AB123" s="27" t="s">
        <v>224</v>
      </c>
      <c r="AC123" s="27"/>
      <c r="AD123" s="47"/>
      <c r="AE123" s="47">
        <f>9929600*2</f>
        <v>19859200</v>
      </c>
      <c r="AF123" s="47">
        <v>9929600</v>
      </c>
      <c r="AG123" s="47">
        <v>9929600</v>
      </c>
      <c r="AH123" s="47">
        <v>9929600</v>
      </c>
      <c r="AI123" s="47">
        <v>9929600</v>
      </c>
      <c r="AJ123" s="47">
        <v>9929600</v>
      </c>
      <c r="AK123" s="47">
        <v>9929600</v>
      </c>
      <c r="AL123" s="47">
        <v>9929600</v>
      </c>
      <c r="AM123" s="47">
        <v>9929600</v>
      </c>
      <c r="AN123" s="47"/>
      <c r="AO123" s="47"/>
    </row>
    <row r="124" spans="1:41" s="38" customFormat="1" ht="153">
      <c r="A124" s="27" t="s">
        <v>69</v>
      </c>
      <c r="B124" s="39" t="s">
        <v>70</v>
      </c>
      <c r="C124" s="28" t="s">
        <v>71</v>
      </c>
      <c r="D124" s="28">
        <v>99999</v>
      </c>
      <c r="E124" s="39" t="s">
        <v>72</v>
      </c>
      <c r="F124" s="27"/>
      <c r="G124" s="27"/>
      <c r="H124" s="27"/>
      <c r="I124" s="27"/>
      <c r="J124" s="27"/>
      <c r="K124" s="27" t="s">
        <v>73</v>
      </c>
      <c r="L124" s="41">
        <v>80161500</v>
      </c>
      <c r="M124" s="56" t="s">
        <v>85</v>
      </c>
      <c r="N124" s="33">
        <v>43101</v>
      </c>
      <c r="O124" s="29" t="s">
        <v>362</v>
      </c>
      <c r="P124" s="35" t="s">
        <v>74</v>
      </c>
      <c r="Q124" s="27" t="s">
        <v>75</v>
      </c>
      <c r="R124" s="30">
        <v>92571000</v>
      </c>
      <c r="S124" s="30">
        <f>R124</f>
        <v>92571000</v>
      </c>
      <c r="T124" s="28" t="s">
        <v>76</v>
      </c>
      <c r="U124" s="28" t="s">
        <v>76</v>
      </c>
      <c r="V124" s="27" t="s">
        <v>197</v>
      </c>
      <c r="W124" s="27">
        <v>7000091033</v>
      </c>
      <c r="X124" s="27">
        <v>4500028913</v>
      </c>
      <c r="Y124" s="30"/>
      <c r="Z124" s="27" t="s">
        <v>426</v>
      </c>
      <c r="AA124" s="27" t="s">
        <v>86</v>
      </c>
      <c r="AB124" s="27" t="s">
        <v>224</v>
      </c>
      <c r="AC124" s="27"/>
      <c r="AD124" s="31"/>
      <c r="AE124" s="32">
        <f>7845000+6276000</f>
        <v>14121000</v>
      </c>
      <c r="AF124" s="32">
        <v>7845000</v>
      </c>
      <c r="AG124" s="32">
        <v>7845000</v>
      </c>
      <c r="AH124" s="32">
        <v>7845000</v>
      </c>
      <c r="AI124" s="32">
        <v>7845000</v>
      </c>
      <c r="AJ124" s="32">
        <v>7845000</v>
      </c>
      <c r="AK124" s="32">
        <v>7845000</v>
      </c>
      <c r="AL124" s="32">
        <v>7845000</v>
      </c>
      <c r="AM124" s="32">
        <v>7845000</v>
      </c>
      <c r="AN124" s="32">
        <v>7845000</v>
      </c>
      <c r="AO124" s="32">
        <v>7845000</v>
      </c>
    </row>
    <row r="125" spans="1:41" s="38" customFormat="1" ht="117.75" customHeight="1">
      <c r="A125" s="27" t="s">
        <v>69</v>
      </c>
      <c r="B125" s="39" t="s">
        <v>129</v>
      </c>
      <c r="C125" s="28" t="s">
        <v>149</v>
      </c>
      <c r="D125" s="28" t="s">
        <v>131</v>
      </c>
      <c r="E125" s="53" t="s">
        <v>398</v>
      </c>
      <c r="F125" s="39" t="s">
        <v>149</v>
      </c>
      <c r="G125" s="28">
        <v>611</v>
      </c>
      <c r="H125" s="28" t="s">
        <v>133</v>
      </c>
      <c r="I125" s="39">
        <v>297127</v>
      </c>
      <c r="J125" s="28" t="s">
        <v>233</v>
      </c>
      <c r="K125" s="27" t="s">
        <v>73</v>
      </c>
      <c r="L125" s="41">
        <v>80161500</v>
      </c>
      <c r="M125" s="56" t="s">
        <v>399</v>
      </c>
      <c r="N125" s="43">
        <v>43282</v>
      </c>
      <c r="O125" s="27" t="s">
        <v>395</v>
      </c>
      <c r="P125" s="35" t="s">
        <v>74</v>
      </c>
      <c r="Q125" s="29" t="s">
        <v>138</v>
      </c>
      <c r="R125" s="40">
        <v>500000000</v>
      </c>
      <c r="S125" s="36">
        <v>500000000</v>
      </c>
      <c r="T125" s="28" t="s">
        <v>76</v>
      </c>
      <c r="U125" s="28" t="s">
        <v>76</v>
      </c>
      <c r="V125" s="27" t="s">
        <v>197</v>
      </c>
      <c r="W125" s="29">
        <v>7000095675</v>
      </c>
      <c r="X125" s="29"/>
      <c r="Y125" s="40"/>
      <c r="Z125" s="29"/>
      <c r="AA125" s="29" t="s">
        <v>234</v>
      </c>
      <c r="AB125" s="27" t="s">
        <v>224</v>
      </c>
      <c r="AC125" s="27"/>
      <c r="AD125" s="47"/>
      <c r="AE125" s="47"/>
      <c r="AF125" s="47"/>
      <c r="AG125" s="47"/>
      <c r="AH125" s="47"/>
      <c r="AI125" s="47"/>
      <c r="AJ125" s="47"/>
      <c r="AK125" s="47">
        <f>+R125/5</f>
        <v>100000000</v>
      </c>
      <c r="AL125" s="47">
        <v>100000000</v>
      </c>
      <c r="AM125" s="47">
        <v>100000000</v>
      </c>
      <c r="AN125" s="47">
        <v>100000000</v>
      </c>
      <c r="AO125" s="47">
        <v>100000000</v>
      </c>
    </row>
    <row r="126" spans="1:41" s="38" customFormat="1" ht="242.25">
      <c r="A126" s="39" t="s">
        <v>69</v>
      </c>
      <c r="B126" s="39" t="s">
        <v>70</v>
      </c>
      <c r="C126" s="28" t="s">
        <v>71</v>
      </c>
      <c r="D126" s="28">
        <v>99999</v>
      </c>
      <c r="E126" s="39" t="s">
        <v>72</v>
      </c>
      <c r="F126" s="39"/>
      <c r="G126" s="28"/>
      <c r="H126" s="28"/>
      <c r="I126" s="39"/>
      <c r="J126" s="39"/>
      <c r="K126" s="29" t="s">
        <v>73</v>
      </c>
      <c r="L126" s="41">
        <v>80161500</v>
      </c>
      <c r="M126" s="56" t="s">
        <v>79</v>
      </c>
      <c r="N126" s="43">
        <v>43101</v>
      </c>
      <c r="O126" s="29" t="s">
        <v>103</v>
      </c>
      <c r="P126" s="35" t="s">
        <v>74</v>
      </c>
      <c r="Q126" s="29" t="s">
        <v>75</v>
      </c>
      <c r="R126" s="40">
        <v>50099340</v>
      </c>
      <c r="S126" s="36">
        <f aca="true" t="shared" si="3" ref="S126:S133">R126</f>
        <v>50099340</v>
      </c>
      <c r="T126" s="28" t="s">
        <v>76</v>
      </c>
      <c r="U126" s="28" t="s">
        <v>76</v>
      </c>
      <c r="V126" s="27" t="s">
        <v>77</v>
      </c>
      <c r="W126" s="29"/>
      <c r="X126" s="29"/>
      <c r="Y126" s="40"/>
      <c r="Z126" s="29"/>
      <c r="AA126" s="29" t="s">
        <v>81</v>
      </c>
      <c r="AB126" s="27" t="s">
        <v>78</v>
      </c>
      <c r="AC126" s="27"/>
      <c r="AD126" s="47"/>
      <c r="AE126" s="47">
        <v>7761870</v>
      </c>
      <c r="AF126" s="47">
        <v>4233747</v>
      </c>
      <c r="AG126" s="47">
        <v>4233747</v>
      </c>
      <c r="AH126" s="47">
        <v>4233747</v>
      </c>
      <c r="AI126" s="47">
        <v>4233747</v>
      </c>
      <c r="AJ126" s="47">
        <v>4233747</v>
      </c>
      <c r="AK126" s="47">
        <v>4233747</v>
      </c>
      <c r="AL126" s="47">
        <v>4233747</v>
      </c>
      <c r="AM126" s="47">
        <v>4233747</v>
      </c>
      <c r="AN126" s="47">
        <v>4233747</v>
      </c>
      <c r="AO126" s="47">
        <v>4233747</v>
      </c>
    </row>
    <row r="127" spans="1:41" s="38" customFormat="1" ht="272.25" customHeight="1">
      <c r="A127" s="27" t="s">
        <v>69</v>
      </c>
      <c r="B127" s="39" t="s">
        <v>70</v>
      </c>
      <c r="C127" s="28" t="s">
        <v>71</v>
      </c>
      <c r="D127" s="28">
        <v>99999</v>
      </c>
      <c r="E127" s="39" t="s">
        <v>72</v>
      </c>
      <c r="F127" s="27"/>
      <c r="G127" s="27"/>
      <c r="H127" s="27"/>
      <c r="I127" s="27"/>
      <c r="J127" s="27"/>
      <c r="K127" s="27" t="s">
        <v>73</v>
      </c>
      <c r="L127" s="41">
        <v>80161500</v>
      </c>
      <c r="M127" s="56" t="s">
        <v>305</v>
      </c>
      <c r="N127" s="43">
        <v>43101</v>
      </c>
      <c r="O127" s="29" t="s">
        <v>309</v>
      </c>
      <c r="P127" s="35" t="s">
        <v>74</v>
      </c>
      <c r="Q127" s="27" t="s">
        <v>75</v>
      </c>
      <c r="R127" s="30">
        <v>37940000</v>
      </c>
      <c r="S127" s="36">
        <f t="shared" si="3"/>
        <v>37940000</v>
      </c>
      <c r="T127" s="28" t="s">
        <v>76</v>
      </c>
      <c r="U127" s="28" t="s">
        <v>76</v>
      </c>
      <c r="V127" s="27" t="s">
        <v>77</v>
      </c>
      <c r="W127" s="27">
        <v>7000091969</v>
      </c>
      <c r="X127" s="27">
        <v>4500029354</v>
      </c>
      <c r="Y127" s="30"/>
      <c r="Z127" s="27" t="s">
        <v>427</v>
      </c>
      <c r="AA127" s="27" t="s">
        <v>84</v>
      </c>
      <c r="AB127" s="27" t="s">
        <v>109</v>
      </c>
      <c r="AC127" s="27"/>
      <c r="AD127" s="31"/>
      <c r="AE127" s="32">
        <v>10840000</v>
      </c>
      <c r="AF127" s="32">
        <v>5420000</v>
      </c>
      <c r="AG127" s="32">
        <v>5420000</v>
      </c>
      <c r="AH127" s="32">
        <v>5420000</v>
      </c>
      <c r="AI127" s="32">
        <v>5420000</v>
      </c>
      <c r="AJ127" s="32">
        <v>5420000</v>
      </c>
      <c r="AK127" s="32"/>
      <c r="AL127" s="32"/>
      <c r="AM127" s="32"/>
      <c r="AN127" s="32"/>
      <c r="AO127" s="32"/>
    </row>
    <row r="128" spans="1:41" s="38" customFormat="1" ht="165.75">
      <c r="A128" s="39" t="s">
        <v>69</v>
      </c>
      <c r="B128" s="39" t="s">
        <v>70</v>
      </c>
      <c r="C128" s="28" t="s">
        <v>71</v>
      </c>
      <c r="D128" s="28">
        <v>99999</v>
      </c>
      <c r="E128" s="39" t="s">
        <v>72</v>
      </c>
      <c r="F128" s="39"/>
      <c r="G128" s="28"/>
      <c r="H128" s="28"/>
      <c r="I128" s="39"/>
      <c r="J128" s="39"/>
      <c r="K128" s="29" t="s">
        <v>73</v>
      </c>
      <c r="L128" s="41">
        <v>80161500</v>
      </c>
      <c r="M128" s="56" t="s">
        <v>340</v>
      </c>
      <c r="N128" s="43">
        <v>43101</v>
      </c>
      <c r="O128" s="29" t="s">
        <v>364</v>
      </c>
      <c r="P128" s="35" t="s">
        <v>74</v>
      </c>
      <c r="Q128" s="29" t="s">
        <v>75</v>
      </c>
      <c r="R128" s="40">
        <v>92516667</v>
      </c>
      <c r="S128" s="36">
        <f t="shared" si="3"/>
        <v>92516667</v>
      </c>
      <c r="T128" s="28" t="s">
        <v>76</v>
      </c>
      <c r="U128" s="28" t="s">
        <v>76</v>
      </c>
      <c r="V128" s="27" t="s">
        <v>77</v>
      </c>
      <c r="W128" s="29">
        <v>7000091088</v>
      </c>
      <c r="X128" s="29">
        <v>4500028874</v>
      </c>
      <c r="Y128" s="40"/>
      <c r="Z128" s="27" t="s">
        <v>428</v>
      </c>
      <c r="AA128" s="27" t="s">
        <v>87</v>
      </c>
      <c r="AB128" s="27" t="s">
        <v>78</v>
      </c>
      <c r="AC128" s="27"/>
      <c r="AD128" s="31"/>
      <c r="AE128" s="31">
        <f>7930000+5286667</f>
        <v>13216667</v>
      </c>
      <c r="AF128" s="31">
        <v>7930000</v>
      </c>
      <c r="AG128" s="31">
        <v>7930000</v>
      </c>
      <c r="AH128" s="31">
        <v>7930000</v>
      </c>
      <c r="AI128" s="31">
        <v>7930000</v>
      </c>
      <c r="AJ128" s="31">
        <v>7930000</v>
      </c>
      <c r="AK128" s="31">
        <v>7930000</v>
      </c>
      <c r="AL128" s="31">
        <v>7930000</v>
      </c>
      <c r="AM128" s="31">
        <v>7930000</v>
      </c>
      <c r="AN128" s="31">
        <v>7930000</v>
      </c>
      <c r="AO128" s="31">
        <v>7930000</v>
      </c>
    </row>
    <row r="129" spans="1:41" s="38" customFormat="1" ht="270" customHeight="1">
      <c r="A129" s="39" t="s">
        <v>69</v>
      </c>
      <c r="B129" s="39" t="s">
        <v>70</v>
      </c>
      <c r="C129" s="28" t="s">
        <v>71</v>
      </c>
      <c r="D129" s="28">
        <v>99999</v>
      </c>
      <c r="E129" s="39" t="s">
        <v>72</v>
      </c>
      <c r="F129" s="39"/>
      <c r="G129" s="28"/>
      <c r="H129" s="28"/>
      <c r="I129" s="39"/>
      <c r="J129" s="29"/>
      <c r="K129" s="29" t="s">
        <v>73</v>
      </c>
      <c r="L129" s="41">
        <v>80161500</v>
      </c>
      <c r="M129" s="56" t="s">
        <v>338</v>
      </c>
      <c r="N129" s="43">
        <v>43101</v>
      </c>
      <c r="O129" s="27" t="s">
        <v>152</v>
      </c>
      <c r="P129" s="35" t="s">
        <v>74</v>
      </c>
      <c r="Q129" s="29" t="s">
        <v>75</v>
      </c>
      <c r="R129" s="82">
        <v>6239250</v>
      </c>
      <c r="S129" s="36">
        <f t="shared" si="3"/>
        <v>6239250</v>
      </c>
      <c r="T129" s="28" t="s">
        <v>76</v>
      </c>
      <c r="U129" s="28" t="s">
        <v>76</v>
      </c>
      <c r="V129" s="27" t="s">
        <v>77</v>
      </c>
      <c r="W129" s="29">
        <v>700009136</v>
      </c>
      <c r="X129" s="83">
        <v>4500029113</v>
      </c>
      <c r="Y129" s="40"/>
      <c r="Z129" s="29" t="s">
        <v>429</v>
      </c>
      <c r="AA129" s="29" t="s">
        <v>93</v>
      </c>
      <c r="AB129" s="27" t="s">
        <v>78</v>
      </c>
      <c r="AC129" s="27"/>
      <c r="AD129" s="47"/>
      <c r="AE129" s="47">
        <f>6239250*2</f>
        <v>12478500</v>
      </c>
      <c r="AF129" s="47">
        <v>6239250</v>
      </c>
      <c r="AG129" s="47">
        <v>6239250</v>
      </c>
      <c r="AH129" s="47">
        <v>6239250</v>
      </c>
      <c r="AI129" s="47">
        <v>6239250</v>
      </c>
      <c r="AJ129" s="47">
        <v>6239250</v>
      </c>
      <c r="AK129" s="47">
        <v>6239250</v>
      </c>
      <c r="AL129" s="47"/>
      <c r="AM129" s="47"/>
      <c r="AN129" s="47"/>
      <c r="AO129" s="47"/>
    </row>
    <row r="130" spans="1:41" s="38" customFormat="1" ht="163.5" customHeight="1">
      <c r="A130" s="39" t="s">
        <v>69</v>
      </c>
      <c r="B130" s="39" t="s">
        <v>70</v>
      </c>
      <c r="C130" s="28" t="s">
        <v>71</v>
      </c>
      <c r="D130" s="28">
        <v>99999</v>
      </c>
      <c r="E130" s="39" t="s">
        <v>72</v>
      </c>
      <c r="F130" s="27"/>
      <c r="G130" s="27"/>
      <c r="H130" s="27"/>
      <c r="I130" s="27"/>
      <c r="J130" s="27"/>
      <c r="K130" s="29" t="s">
        <v>73</v>
      </c>
      <c r="L130" s="41">
        <v>80161500</v>
      </c>
      <c r="M130" s="56" t="s">
        <v>339</v>
      </c>
      <c r="N130" s="43">
        <v>43101</v>
      </c>
      <c r="O130" s="29" t="s">
        <v>103</v>
      </c>
      <c r="P130" s="35" t="s">
        <v>74</v>
      </c>
      <c r="Q130" s="29" t="s">
        <v>75</v>
      </c>
      <c r="R130" s="30">
        <v>88146000</v>
      </c>
      <c r="S130" s="30">
        <f t="shared" si="3"/>
        <v>88146000</v>
      </c>
      <c r="T130" s="28" t="s">
        <v>76</v>
      </c>
      <c r="U130" s="28" t="s">
        <v>76</v>
      </c>
      <c r="V130" s="27" t="s">
        <v>77</v>
      </c>
      <c r="W130" s="27">
        <v>7000091037</v>
      </c>
      <c r="X130" s="27">
        <v>4500028852</v>
      </c>
      <c r="Y130" s="36"/>
      <c r="Z130" s="27" t="s">
        <v>414</v>
      </c>
      <c r="AA130" s="27" t="s">
        <v>243</v>
      </c>
      <c r="AB130" s="27" t="s">
        <v>78</v>
      </c>
      <c r="AC130" s="27"/>
      <c r="AD130" s="31"/>
      <c r="AE130" s="31">
        <f>7470000+5976000</f>
        <v>13446000</v>
      </c>
      <c r="AF130" s="31">
        <v>7470000</v>
      </c>
      <c r="AG130" s="31">
        <v>7470000</v>
      </c>
      <c r="AH130" s="31">
        <v>7470000</v>
      </c>
      <c r="AI130" s="31">
        <v>7470000</v>
      </c>
      <c r="AJ130" s="31">
        <v>7470000</v>
      </c>
      <c r="AK130" s="31">
        <v>7470000</v>
      </c>
      <c r="AL130" s="31">
        <v>7470000</v>
      </c>
      <c r="AM130" s="31">
        <v>7470000</v>
      </c>
      <c r="AN130" s="31">
        <v>7470000</v>
      </c>
      <c r="AO130" s="31">
        <v>7470000</v>
      </c>
    </row>
    <row r="131" spans="1:41" s="38" customFormat="1" ht="153">
      <c r="A131" s="39" t="s">
        <v>69</v>
      </c>
      <c r="B131" s="39" t="s">
        <v>70</v>
      </c>
      <c r="C131" s="28" t="s">
        <v>71</v>
      </c>
      <c r="D131" s="28">
        <v>99999</v>
      </c>
      <c r="E131" s="39" t="s">
        <v>72</v>
      </c>
      <c r="F131" s="27"/>
      <c r="G131" s="27"/>
      <c r="H131" s="27"/>
      <c r="I131" s="27"/>
      <c r="J131" s="27"/>
      <c r="K131" s="29" t="s">
        <v>73</v>
      </c>
      <c r="L131" s="41">
        <v>80161500</v>
      </c>
      <c r="M131" s="56" t="s">
        <v>300</v>
      </c>
      <c r="N131" s="43">
        <v>43123</v>
      </c>
      <c r="O131" s="29" t="s">
        <v>152</v>
      </c>
      <c r="P131" s="35" t="s">
        <v>74</v>
      </c>
      <c r="Q131" s="29" t="s">
        <v>75</v>
      </c>
      <c r="R131" s="30">
        <v>36800000</v>
      </c>
      <c r="S131" s="30">
        <f t="shared" si="3"/>
        <v>36800000</v>
      </c>
      <c r="T131" s="28" t="s">
        <v>76</v>
      </c>
      <c r="U131" s="28" t="s">
        <v>76</v>
      </c>
      <c r="V131" s="27" t="s">
        <v>77</v>
      </c>
      <c r="W131" s="27">
        <v>7000091601</v>
      </c>
      <c r="X131" s="84">
        <v>4500029174</v>
      </c>
      <c r="Y131" s="36"/>
      <c r="Z131" s="27" t="s">
        <v>430</v>
      </c>
      <c r="AA131" s="27" t="s">
        <v>298</v>
      </c>
      <c r="AB131" s="27" t="s">
        <v>204</v>
      </c>
      <c r="AC131" s="27"/>
      <c r="AD131" s="31"/>
      <c r="AE131" s="31">
        <v>9200000</v>
      </c>
      <c r="AF131" s="31">
        <v>4600000</v>
      </c>
      <c r="AG131" s="31">
        <v>4600000</v>
      </c>
      <c r="AH131" s="31">
        <v>4600000</v>
      </c>
      <c r="AI131" s="31">
        <v>4600000</v>
      </c>
      <c r="AJ131" s="31">
        <v>4600000</v>
      </c>
      <c r="AK131" s="31">
        <v>4600000</v>
      </c>
      <c r="AL131" s="31"/>
      <c r="AM131" s="31"/>
      <c r="AN131" s="31"/>
      <c r="AO131" s="31"/>
    </row>
    <row r="132" spans="1:41" s="38" customFormat="1" ht="79.5" customHeight="1">
      <c r="A132" s="27" t="s">
        <v>69</v>
      </c>
      <c r="B132" s="39" t="s">
        <v>129</v>
      </c>
      <c r="C132" s="28" t="s">
        <v>149</v>
      </c>
      <c r="D132" s="28" t="s">
        <v>131</v>
      </c>
      <c r="E132" s="53" t="s">
        <v>159</v>
      </c>
      <c r="F132" s="39" t="s">
        <v>149</v>
      </c>
      <c r="G132" s="28">
        <v>611</v>
      </c>
      <c r="H132" s="28" t="s">
        <v>133</v>
      </c>
      <c r="I132" s="39">
        <v>297127</v>
      </c>
      <c r="J132" s="28" t="s">
        <v>233</v>
      </c>
      <c r="K132" s="27" t="s">
        <v>73</v>
      </c>
      <c r="L132" s="41">
        <v>80161500</v>
      </c>
      <c r="M132" s="56" t="s">
        <v>299</v>
      </c>
      <c r="N132" s="43">
        <v>43123</v>
      </c>
      <c r="O132" s="27" t="s">
        <v>152</v>
      </c>
      <c r="P132" s="35" t="s">
        <v>74</v>
      </c>
      <c r="Q132" s="29" t="s">
        <v>138</v>
      </c>
      <c r="R132" s="40">
        <v>27495008</v>
      </c>
      <c r="S132" s="36">
        <f t="shared" si="3"/>
        <v>27495008</v>
      </c>
      <c r="T132" s="28" t="s">
        <v>76</v>
      </c>
      <c r="U132" s="28" t="s">
        <v>76</v>
      </c>
      <c r="V132" s="27" t="s">
        <v>197</v>
      </c>
      <c r="W132" s="29">
        <v>7000091906</v>
      </c>
      <c r="X132" s="29">
        <v>4500029532</v>
      </c>
      <c r="Y132" s="40">
        <v>27495000</v>
      </c>
      <c r="Z132" s="29" t="s">
        <v>356</v>
      </c>
      <c r="AA132" s="29" t="s">
        <v>301</v>
      </c>
      <c r="AB132" s="27" t="s">
        <v>164</v>
      </c>
      <c r="AC132" s="27"/>
      <c r="AD132" s="47"/>
      <c r="AE132" s="47">
        <f>3436876*2</f>
        <v>6873752</v>
      </c>
      <c r="AF132" s="47">
        <v>3436876</v>
      </c>
      <c r="AG132" s="47">
        <v>3436876</v>
      </c>
      <c r="AH132" s="47">
        <v>3436876</v>
      </c>
      <c r="AI132" s="47">
        <v>3436876</v>
      </c>
      <c r="AJ132" s="47">
        <v>3436876</v>
      </c>
      <c r="AK132" s="47">
        <v>3436876</v>
      </c>
      <c r="AL132" s="47"/>
      <c r="AM132" s="47"/>
      <c r="AN132" s="47"/>
      <c r="AO132" s="47"/>
    </row>
    <row r="133" spans="1:41" s="38" customFormat="1" ht="116.25" customHeight="1">
      <c r="A133" s="39" t="s">
        <v>69</v>
      </c>
      <c r="B133" s="39" t="s">
        <v>70</v>
      </c>
      <c r="C133" s="28" t="s">
        <v>71</v>
      </c>
      <c r="D133" s="28">
        <v>99999</v>
      </c>
      <c r="E133" s="39" t="s">
        <v>72</v>
      </c>
      <c r="F133" s="27"/>
      <c r="G133" s="27"/>
      <c r="H133" s="27"/>
      <c r="I133" s="27"/>
      <c r="J133" s="27"/>
      <c r="K133" s="29" t="s">
        <v>73</v>
      </c>
      <c r="L133" s="41">
        <v>80161500</v>
      </c>
      <c r="M133" s="56" t="s">
        <v>302</v>
      </c>
      <c r="N133" s="43">
        <v>43123</v>
      </c>
      <c r="O133" s="29" t="s">
        <v>152</v>
      </c>
      <c r="P133" s="35" t="s">
        <v>74</v>
      </c>
      <c r="Q133" s="29" t="s">
        <v>75</v>
      </c>
      <c r="R133" s="40">
        <v>32135480</v>
      </c>
      <c r="S133" s="30">
        <f t="shared" si="3"/>
        <v>32135480</v>
      </c>
      <c r="T133" s="28" t="s">
        <v>76</v>
      </c>
      <c r="U133" s="28" t="s">
        <v>76</v>
      </c>
      <c r="V133" s="27" t="s">
        <v>77</v>
      </c>
      <c r="W133" s="27">
        <v>7000091361</v>
      </c>
      <c r="X133" s="27">
        <v>4500029117</v>
      </c>
      <c r="Y133" s="36"/>
      <c r="Z133" s="27" t="s">
        <v>431</v>
      </c>
      <c r="AA133" s="27" t="s">
        <v>303</v>
      </c>
      <c r="AB133" s="27" t="s">
        <v>78</v>
      </c>
      <c r="AC133" s="27"/>
      <c r="AD133" s="31"/>
      <c r="AE133" s="31">
        <v>8033870</v>
      </c>
      <c r="AF133" s="31">
        <v>4016935</v>
      </c>
      <c r="AG133" s="31">
        <v>4016935</v>
      </c>
      <c r="AH133" s="31">
        <v>4016935</v>
      </c>
      <c r="AI133" s="31">
        <v>4016935</v>
      </c>
      <c r="AJ133" s="31">
        <v>4016935</v>
      </c>
      <c r="AK133" s="31">
        <v>4016935</v>
      </c>
      <c r="AL133" s="31"/>
      <c r="AM133" s="31"/>
      <c r="AN133" s="31"/>
      <c r="AO133" s="31"/>
    </row>
    <row r="134" spans="1:41" s="38" customFormat="1" ht="191.25">
      <c r="A134" s="27" t="s">
        <v>69</v>
      </c>
      <c r="B134" s="39" t="s">
        <v>129</v>
      </c>
      <c r="C134" s="28" t="s">
        <v>149</v>
      </c>
      <c r="D134" s="28" t="s">
        <v>131</v>
      </c>
      <c r="E134" s="53" t="s">
        <v>132</v>
      </c>
      <c r="F134" s="39" t="s">
        <v>149</v>
      </c>
      <c r="G134" s="28">
        <v>611</v>
      </c>
      <c r="H134" s="28" t="s">
        <v>133</v>
      </c>
      <c r="I134" s="39">
        <v>297127</v>
      </c>
      <c r="J134" s="28" t="s">
        <v>233</v>
      </c>
      <c r="K134" s="27" t="s">
        <v>73</v>
      </c>
      <c r="L134" s="41">
        <v>80161500</v>
      </c>
      <c r="M134" s="56" t="s">
        <v>307</v>
      </c>
      <c r="N134" s="43">
        <v>43125</v>
      </c>
      <c r="O134" s="27" t="s">
        <v>152</v>
      </c>
      <c r="P134" s="35" t="s">
        <v>74</v>
      </c>
      <c r="Q134" s="29" t="s">
        <v>138</v>
      </c>
      <c r="R134" s="40">
        <v>16124269</v>
      </c>
      <c r="S134" s="36">
        <f aca="true" t="shared" si="4" ref="S134:S142">R134</f>
        <v>16124269</v>
      </c>
      <c r="T134" s="28" t="s">
        <v>76</v>
      </c>
      <c r="U134" s="28" t="s">
        <v>76</v>
      </c>
      <c r="V134" s="27" t="s">
        <v>197</v>
      </c>
      <c r="W134" s="29">
        <v>7000091961</v>
      </c>
      <c r="X134" s="29">
        <v>4500029793</v>
      </c>
      <c r="Y134" s="40">
        <v>16124269</v>
      </c>
      <c r="Z134" s="29" t="s">
        <v>357</v>
      </c>
      <c r="AA134" s="29" t="s">
        <v>306</v>
      </c>
      <c r="AB134" s="27" t="s">
        <v>164</v>
      </c>
      <c r="AC134" s="27"/>
      <c r="AD134" s="47"/>
      <c r="AE134" s="47">
        <v>4606934</v>
      </c>
      <c r="AF134" s="47">
        <v>2303467</v>
      </c>
      <c r="AG134" s="47">
        <v>2303467</v>
      </c>
      <c r="AH134" s="47">
        <v>2303467</v>
      </c>
      <c r="AI134" s="47">
        <v>2303467</v>
      </c>
      <c r="AJ134" s="47">
        <v>2303467</v>
      </c>
      <c r="AK134" s="47"/>
      <c r="AL134" s="47"/>
      <c r="AM134" s="47"/>
      <c r="AN134" s="47"/>
      <c r="AO134" s="47"/>
    </row>
    <row r="135" spans="1:41" s="38" customFormat="1" ht="198.75" customHeight="1">
      <c r="A135" s="27" t="s">
        <v>69</v>
      </c>
      <c r="B135" s="39" t="s">
        <v>129</v>
      </c>
      <c r="C135" s="28" t="s">
        <v>149</v>
      </c>
      <c r="D135" s="28" t="s">
        <v>131</v>
      </c>
      <c r="E135" s="53" t="s">
        <v>132</v>
      </c>
      <c r="F135" s="39" t="s">
        <v>149</v>
      </c>
      <c r="G135" s="28">
        <v>611</v>
      </c>
      <c r="H135" s="28" t="s">
        <v>133</v>
      </c>
      <c r="I135" s="39">
        <v>297127</v>
      </c>
      <c r="J135" s="28" t="s">
        <v>233</v>
      </c>
      <c r="K135" s="27" t="s">
        <v>73</v>
      </c>
      <c r="L135" s="41">
        <v>80161500</v>
      </c>
      <c r="M135" s="56" t="s">
        <v>308</v>
      </c>
      <c r="N135" s="43">
        <v>43125</v>
      </c>
      <c r="O135" s="27" t="s">
        <v>309</v>
      </c>
      <c r="P135" s="35" t="s">
        <v>74</v>
      </c>
      <c r="Q135" s="29" t="s">
        <v>138</v>
      </c>
      <c r="R135" s="40">
        <v>31075800</v>
      </c>
      <c r="S135" s="36">
        <f t="shared" si="4"/>
        <v>31075800</v>
      </c>
      <c r="T135" s="28" t="s">
        <v>76</v>
      </c>
      <c r="U135" s="28" t="s">
        <v>76</v>
      </c>
      <c r="V135" s="27" t="s">
        <v>197</v>
      </c>
      <c r="W135" s="29">
        <v>7000091960</v>
      </c>
      <c r="X135" s="29">
        <v>4500029768</v>
      </c>
      <c r="Y135" s="40">
        <v>31075800</v>
      </c>
      <c r="Z135" s="29" t="s">
        <v>358</v>
      </c>
      <c r="AA135" s="29" t="s">
        <v>310</v>
      </c>
      <c r="AB135" s="27" t="s">
        <v>164</v>
      </c>
      <c r="AC135" s="27"/>
      <c r="AD135" s="47"/>
      <c r="AE135" s="47">
        <v>8878800</v>
      </c>
      <c r="AF135" s="47">
        <v>4439400</v>
      </c>
      <c r="AG135" s="47">
        <v>4439400</v>
      </c>
      <c r="AH135" s="47">
        <v>4439400</v>
      </c>
      <c r="AI135" s="47">
        <v>4439400</v>
      </c>
      <c r="AJ135" s="47">
        <v>4439400</v>
      </c>
      <c r="AK135" s="47"/>
      <c r="AL135" s="47"/>
      <c r="AM135" s="47"/>
      <c r="AN135" s="47"/>
      <c r="AO135" s="47"/>
    </row>
    <row r="136" spans="1:41" s="38" customFormat="1" ht="76.5">
      <c r="A136" s="39" t="s">
        <v>69</v>
      </c>
      <c r="B136" s="39" t="s">
        <v>70</v>
      </c>
      <c r="C136" s="28" t="s">
        <v>71</v>
      </c>
      <c r="D136" s="28">
        <v>99999</v>
      </c>
      <c r="E136" s="39" t="s">
        <v>72</v>
      </c>
      <c r="F136" s="27"/>
      <c r="G136" s="27"/>
      <c r="H136" s="27"/>
      <c r="I136" s="27"/>
      <c r="J136" s="27"/>
      <c r="K136" s="29" t="s">
        <v>73</v>
      </c>
      <c r="L136" s="41">
        <v>80161500</v>
      </c>
      <c r="M136" s="56" t="s">
        <v>314</v>
      </c>
      <c r="N136" s="43">
        <v>43125</v>
      </c>
      <c r="O136" s="29" t="s">
        <v>152</v>
      </c>
      <c r="P136" s="35" t="s">
        <v>74</v>
      </c>
      <c r="Q136" s="29" t="s">
        <v>75</v>
      </c>
      <c r="R136" s="40">
        <v>14382000</v>
      </c>
      <c r="S136" s="30">
        <f t="shared" si="4"/>
        <v>14382000</v>
      </c>
      <c r="T136" s="28" t="s">
        <v>76</v>
      </c>
      <c r="U136" s="28" t="s">
        <v>76</v>
      </c>
      <c r="V136" s="27" t="s">
        <v>77</v>
      </c>
      <c r="W136" s="27">
        <v>7000091600</v>
      </c>
      <c r="X136" s="27">
        <v>4500029508</v>
      </c>
      <c r="Y136" s="36"/>
      <c r="Z136" s="27" t="s">
        <v>432</v>
      </c>
      <c r="AA136" s="27" t="s">
        <v>315</v>
      </c>
      <c r="AB136" s="27" t="s">
        <v>204</v>
      </c>
      <c r="AC136" s="27"/>
      <c r="AD136" s="31"/>
      <c r="AE136" s="31">
        <v>3595500</v>
      </c>
      <c r="AF136" s="31">
        <v>1797750</v>
      </c>
      <c r="AG136" s="31">
        <v>1797750</v>
      </c>
      <c r="AH136" s="31">
        <v>1797750</v>
      </c>
      <c r="AI136" s="31">
        <v>1797750</v>
      </c>
      <c r="AJ136" s="31">
        <v>1797750</v>
      </c>
      <c r="AK136" s="31">
        <v>1797750</v>
      </c>
      <c r="AL136" s="31"/>
      <c r="AM136" s="31"/>
      <c r="AN136" s="31"/>
      <c r="AO136" s="31"/>
    </row>
    <row r="137" spans="1:41" s="38" customFormat="1" ht="191.25">
      <c r="A137" s="27" t="s">
        <v>69</v>
      </c>
      <c r="B137" s="39" t="s">
        <v>129</v>
      </c>
      <c r="C137" s="28" t="s">
        <v>149</v>
      </c>
      <c r="D137" s="28" t="s">
        <v>131</v>
      </c>
      <c r="E137" s="53" t="s">
        <v>132</v>
      </c>
      <c r="F137" s="39" t="s">
        <v>149</v>
      </c>
      <c r="G137" s="28">
        <v>611</v>
      </c>
      <c r="H137" s="28" t="s">
        <v>133</v>
      </c>
      <c r="I137" s="39">
        <v>297127</v>
      </c>
      <c r="J137" s="28" t="s">
        <v>233</v>
      </c>
      <c r="K137" s="27" t="s">
        <v>73</v>
      </c>
      <c r="L137" s="41">
        <v>80161500</v>
      </c>
      <c r="M137" s="56" t="s">
        <v>316</v>
      </c>
      <c r="N137" s="43">
        <v>43125</v>
      </c>
      <c r="O137" s="27" t="s">
        <v>309</v>
      </c>
      <c r="P137" s="35" t="s">
        <v>74</v>
      </c>
      <c r="Q137" s="29" t="s">
        <v>138</v>
      </c>
      <c r="R137" s="40">
        <v>27981450</v>
      </c>
      <c r="S137" s="36">
        <f t="shared" si="4"/>
        <v>27981450</v>
      </c>
      <c r="T137" s="28" t="s">
        <v>76</v>
      </c>
      <c r="U137" s="28" t="s">
        <v>76</v>
      </c>
      <c r="V137" s="27" t="s">
        <v>197</v>
      </c>
      <c r="W137" s="29">
        <v>7000091963</v>
      </c>
      <c r="X137" s="29">
        <v>4500029490</v>
      </c>
      <c r="Y137" s="40">
        <v>27981450</v>
      </c>
      <c r="Z137" s="29" t="s">
        <v>359</v>
      </c>
      <c r="AA137" s="29" t="s">
        <v>326</v>
      </c>
      <c r="AB137" s="27" t="s">
        <v>164</v>
      </c>
      <c r="AC137" s="27"/>
      <c r="AD137" s="47"/>
      <c r="AE137" s="47">
        <v>7994700</v>
      </c>
      <c r="AF137" s="47">
        <v>3997350</v>
      </c>
      <c r="AG137" s="47">
        <v>3997350</v>
      </c>
      <c r="AH137" s="47">
        <v>3997350</v>
      </c>
      <c r="AI137" s="47">
        <v>3997350</v>
      </c>
      <c r="AJ137" s="47">
        <v>3997350</v>
      </c>
      <c r="AK137" s="47"/>
      <c r="AL137" s="47"/>
      <c r="AM137" s="47"/>
      <c r="AN137" s="47"/>
      <c r="AO137" s="47"/>
    </row>
    <row r="138" spans="1:41" s="38" customFormat="1" ht="153">
      <c r="A138" s="27" t="s">
        <v>69</v>
      </c>
      <c r="B138" s="39" t="s">
        <v>129</v>
      </c>
      <c r="C138" s="28" t="s">
        <v>149</v>
      </c>
      <c r="D138" s="28" t="s">
        <v>131</v>
      </c>
      <c r="E138" s="53" t="s">
        <v>159</v>
      </c>
      <c r="F138" s="39" t="s">
        <v>149</v>
      </c>
      <c r="G138" s="28">
        <v>611</v>
      </c>
      <c r="H138" s="28" t="s">
        <v>133</v>
      </c>
      <c r="I138" s="39">
        <v>297127</v>
      </c>
      <c r="J138" s="28" t="s">
        <v>233</v>
      </c>
      <c r="K138" s="27" t="s">
        <v>73</v>
      </c>
      <c r="L138" s="41">
        <v>80161500</v>
      </c>
      <c r="M138" s="56" t="s">
        <v>317</v>
      </c>
      <c r="N138" s="43">
        <v>43125</v>
      </c>
      <c r="O138" s="27" t="s">
        <v>309</v>
      </c>
      <c r="P138" s="35" t="s">
        <v>74</v>
      </c>
      <c r="Q138" s="29" t="s">
        <v>138</v>
      </c>
      <c r="R138" s="40">
        <v>24058132</v>
      </c>
      <c r="S138" s="36">
        <f t="shared" si="4"/>
        <v>24058132</v>
      </c>
      <c r="T138" s="28" t="s">
        <v>76</v>
      </c>
      <c r="U138" s="28" t="s">
        <v>76</v>
      </c>
      <c r="V138" s="27" t="s">
        <v>197</v>
      </c>
      <c r="W138" s="29">
        <v>7000092131</v>
      </c>
      <c r="X138" s="29">
        <v>4500029779</v>
      </c>
      <c r="Y138" s="40">
        <v>24058132</v>
      </c>
      <c r="Z138" s="29" t="s">
        <v>396</v>
      </c>
      <c r="AA138" s="29" t="s">
        <v>331</v>
      </c>
      <c r="AB138" s="27" t="s">
        <v>164</v>
      </c>
      <c r="AC138" s="27"/>
      <c r="AD138" s="47"/>
      <c r="AE138" s="47">
        <v>6873752</v>
      </c>
      <c r="AF138" s="47">
        <v>3436876</v>
      </c>
      <c r="AG138" s="47">
        <v>3436876</v>
      </c>
      <c r="AH138" s="47">
        <v>3436876</v>
      </c>
      <c r="AI138" s="47">
        <v>3436876</v>
      </c>
      <c r="AJ138" s="47">
        <v>3436876</v>
      </c>
      <c r="AK138" s="47"/>
      <c r="AL138" s="47"/>
      <c r="AM138" s="47"/>
      <c r="AN138" s="47"/>
      <c r="AO138" s="47"/>
    </row>
    <row r="139" spans="1:41" s="38" customFormat="1" ht="87" customHeight="1">
      <c r="A139" s="27" t="s">
        <v>69</v>
      </c>
      <c r="B139" s="39" t="s">
        <v>129</v>
      </c>
      <c r="C139" s="28" t="s">
        <v>149</v>
      </c>
      <c r="D139" s="28" t="s">
        <v>131</v>
      </c>
      <c r="E139" s="53" t="s">
        <v>159</v>
      </c>
      <c r="F139" s="39" t="s">
        <v>149</v>
      </c>
      <c r="G139" s="28">
        <v>611</v>
      </c>
      <c r="H139" s="28" t="s">
        <v>133</v>
      </c>
      <c r="I139" s="39">
        <v>297127</v>
      </c>
      <c r="J139" s="28" t="s">
        <v>233</v>
      </c>
      <c r="K139" s="27" t="s">
        <v>73</v>
      </c>
      <c r="L139" s="41">
        <v>80161500</v>
      </c>
      <c r="M139" s="56" t="s">
        <v>279</v>
      </c>
      <c r="N139" s="43">
        <v>43125</v>
      </c>
      <c r="O139" s="27" t="s">
        <v>152</v>
      </c>
      <c r="P139" s="35" t="s">
        <v>74</v>
      </c>
      <c r="Q139" s="29" t="s">
        <v>138</v>
      </c>
      <c r="R139" s="40">
        <v>20835600</v>
      </c>
      <c r="S139" s="36">
        <f t="shared" si="4"/>
        <v>20835600</v>
      </c>
      <c r="T139" s="28" t="s">
        <v>76</v>
      </c>
      <c r="U139" s="28" t="s">
        <v>76</v>
      </c>
      <c r="V139" s="27" t="s">
        <v>197</v>
      </c>
      <c r="W139" s="29">
        <v>7000091962</v>
      </c>
      <c r="X139" s="29">
        <v>4500029481</v>
      </c>
      <c r="Y139" s="40">
        <v>13128000</v>
      </c>
      <c r="Z139" s="29" t="s">
        <v>360</v>
      </c>
      <c r="AA139" s="29" t="s">
        <v>318</v>
      </c>
      <c r="AB139" s="27" t="s">
        <v>164</v>
      </c>
      <c r="AC139" s="27"/>
      <c r="AD139" s="47"/>
      <c r="AE139" s="47">
        <v>5208900</v>
      </c>
      <c r="AF139" s="47">
        <v>2604450</v>
      </c>
      <c r="AG139" s="47">
        <v>2604450</v>
      </c>
      <c r="AH139" s="47">
        <v>2604450</v>
      </c>
      <c r="AI139" s="47">
        <v>2604450</v>
      </c>
      <c r="AJ139" s="47">
        <v>2604450</v>
      </c>
      <c r="AK139" s="47">
        <v>2604450</v>
      </c>
      <c r="AL139" s="47"/>
      <c r="AM139" s="47"/>
      <c r="AN139" s="47"/>
      <c r="AO139" s="47"/>
    </row>
    <row r="140" spans="1:41" s="38" customFormat="1" ht="114.75">
      <c r="A140" s="39" t="s">
        <v>69</v>
      </c>
      <c r="B140" s="39" t="s">
        <v>70</v>
      </c>
      <c r="C140" s="28" t="s">
        <v>71</v>
      </c>
      <c r="D140" s="28">
        <v>99999</v>
      </c>
      <c r="E140" s="39" t="s">
        <v>72</v>
      </c>
      <c r="F140" s="27"/>
      <c r="G140" s="27"/>
      <c r="H140" s="27"/>
      <c r="I140" s="27"/>
      <c r="J140" s="27"/>
      <c r="K140" s="29" t="s">
        <v>73</v>
      </c>
      <c r="L140" s="41">
        <v>80161500</v>
      </c>
      <c r="M140" s="56" t="s">
        <v>319</v>
      </c>
      <c r="N140" s="43">
        <v>43125</v>
      </c>
      <c r="O140" s="29" t="s">
        <v>309</v>
      </c>
      <c r="P140" s="35" t="s">
        <v>74</v>
      </c>
      <c r="Q140" s="29" t="s">
        <v>75</v>
      </c>
      <c r="R140" s="40">
        <v>32200000</v>
      </c>
      <c r="S140" s="30">
        <f t="shared" si="4"/>
        <v>32200000</v>
      </c>
      <c r="T140" s="28" t="s">
        <v>76</v>
      </c>
      <c r="U140" s="28" t="s">
        <v>76</v>
      </c>
      <c r="V140" s="27" t="s">
        <v>77</v>
      </c>
      <c r="W140" s="27">
        <v>7000091978</v>
      </c>
      <c r="X140" s="27">
        <v>4500029465</v>
      </c>
      <c r="Y140" s="36"/>
      <c r="Z140" s="27" t="s">
        <v>433</v>
      </c>
      <c r="AA140" s="27" t="s">
        <v>320</v>
      </c>
      <c r="AB140" s="27" t="s">
        <v>144</v>
      </c>
      <c r="AC140" s="27"/>
      <c r="AD140" s="31"/>
      <c r="AE140" s="31">
        <v>9200000</v>
      </c>
      <c r="AF140" s="31">
        <v>4600000</v>
      </c>
      <c r="AG140" s="31">
        <v>4600000</v>
      </c>
      <c r="AH140" s="31">
        <v>4600000</v>
      </c>
      <c r="AI140" s="31">
        <v>4600000</v>
      </c>
      <c r="AJ140" s="31">
        <v>4600000</v>
      </c>
      <c r="AK140" s="31"/>
      <c r="AL140" s="31"/>
      <c r="AM140" s="31"/>
      <c r="AN140" s="31"/>
      <c r="AO140" s="31"/>
    </row>
    <row r="141" spans="1:41" s="38" customFormat="1" ht="114.75">
      <c r="A141" s="39" t="s">
        <v>69</v>
      </c>
      <c r="B141" s="39" t="s">
        <v>70</v>
      </c>
      <c r="C141" s="28" t="s">
        <v>71</v>
      </c>
      <c r="D141" s="28">
        <v>99999</v>
      </c>
      <c r="E141" s="39" t="s">
        <v>72</v>
      </c>
      <c r="F141" s="27"/>
      <c r="G141" s="27"/>
      <c r="H141" s="27"/>
      <c r="I141" s="27"/>
      <c r="J141" s="27"/>
      <c r="K141" s="29" t="s">
        <v>73</v>
      </c>
      <c r="L141" s="41">
        <v>80161500</v>
      </c>
      <c r="M141" s="56" t="s">
        <v>321</v>
      </c>
      <c r="N141" s="43">
        <v>43125</v>
      </c>
      <c r="O141" s="29" t="s">
        <v>181</v>
      </c>
      <c r="P141" s="35" t="s">
        <v>74</v>
      </c>
      <c r="Q141" s="29" t="s">
        <v>75</v>
      </c>
      <c r="R141" s="40">
        <v>74600000</v>
      </c>
      <c r="S141" s="30">
        <f t="shared" si="4"/>
        <v>74600000</v>
      </c>
      <c r="T141" s="28" t="s">
        <v>76</v>
      </c>
      <c r="U141" s="28" t="s">
        <v>76</v>
      </c>
      <c r="V141" s="27" t="s">
        <v>77</v>
      </c>
      <c r="W141" s="27">
        <v>7000091965</v>
      </c>
      <c r="X141" s="27">
        <v>4500029462</v>
      </c>
      <c r="Y141" s="36"/>
      <c r="Z141" s="27" t="s">
        <v>434</v>
      </c>
      <c r="AA141" s="27" t="s">
        <v>322</v>
      </c>
      <c r="AB141" s="27" t="s">
        <v>99</v>
      </c>
      <c r="AC141" s="27"/>
      <c r="AD141" s="31"/>
      <c r="AE141" s="31">
        <v>14920000</v>
      </c>
      <c r="AF141" s="31">
        <v>7460000</v>
      </c>
      <c r="AG141" s="31">
        <v>7460000</v>
      </c>
      <c r="AH141" s="31">
        <v>7460000</v>
      </c>
      <c r="AI141" s="31">
        <v>7460000</v>
      </c>
      <c r="AJ141" s="31">
        <v>7460000</v>
      </c>
      <c r="AK141" s="31">
        <v>7460000</v>
      </c>
      <c r="AL141" s="31">
        <v>7460000</v>
      </c>
      <c r="AM141" s="31">
        <v>7460000</v>
      </c>
      <c r="AN141" s="31"/>
      <c r="AO141" s="31"/>
    </row>
    <row r="142" spans="1:41" s="38" customFormat="1" ht="172.5" customHeight="1">
      <c r="A142" s="27" t="s">
        <v>69</v>
      </c>
      <c r="B142" s="39" t="s">
        <v>129</v>
      </c>
      <c r="C142" s="28" t="s">
        <v>149</v>
      </c>
      <c r="D142" s="28" t="s">
        <v>131</v>
      </c>
      <c r="E142" s="53" t="s">
        <v>132</v>
      </c>
      <c r="F142" s="39" t="s">
        <v>149</v>
      </c>
      <c r="G142" s="28">
        <v>611</v>
      </c>
      <c r="H142" s="28" t="s">
        <v>133</v>
      </c>
      <c r="I142" s="39">
        <v>297127</v>
      </c>
      <c r="J142" s="28" t="s">
        <v>233</v>
      </c>
      <c r="K142" s="27" t="s">
        <v>73</v>
      </c>
      <c r="L142" s="41">
        <v>80161500</v>
      </c>
      <c r="M142" s="56" t="s">
        <v>336</v>
      </c>
      <c r="N142" s="43">
        <v>43125</v>
      </c>
      <c r="O142" s="29" t="s">
        <v>309</v>
      </c>
      <c r="P142" s="35" t="s">
        <v>74</v>
      </c>
      <c r="Q142" s="29" t="s">
        <v>138</v>
      </c>
      <c r="R142" s="40">
        <v>29246000</v>
      </c>
      <c r="S142" s="30">
        <f t="shared" si="4"/>
        <v>29246000</v>
      </c>
      <c r="T142" s="28" t="s">
        <v>76</v>
      </c>
      <c r="U142" s="28" t="s">
        <v>76</v>
      </c>
      <c r="V142" s="27" t="s">
        <v>77</v>
      </c>
      <c r="W142" s="27">
        <v>7000092133</v>
      </c>
      <c r="X142" s="27">
        <v>4500029796</v>
      </c>
      <c r="Y142" s="36">
        <v>29246000</v>
      </c>
      <c r="Z142" s="29" t="s">
        <v>371</v>
      </c>
      <c r="AA142" s="27" t="s">
        <v>323</v>
      </c>
      <c r="AB142" s="27" t="s">
        <v>164</v>
      </c>
      <c r="AC142" s="27"/>
      <c r="AD142" s="31"/>
      <c r="AE142" s="31">
        <f>4178000*2</f>
        <v>8356000</v>
      </c>
      <c r="AF142" s="31">
        <v>4178000</v>
      </c>
      <c r="AG142" s="31">
        <v>4178000</v>
      </c>
      <c r="AH142" s="31">
        <v>4178000</v>
      </c>
      <c r="AI142" s="31">
        <v>4178000</v>
      </c>
      <c r="AJ142" s="31">
        <v>4178000</v>
      </c>
      <c r="AK142" s="31"/>
      <c r="AL142" s="31"/>
      <c r="AM142" s="31"/>
      <c r="AN142" s="31"/>
      <c r="AO142" s="31"/>
    </row>
    <row r="143" spans="1:41" s="38" customFormat="1" ht="127.5">
      <c r="A143" s="27" t="s">
        <v>69</v>
      </c>
      <c r="B143" s="39" t="s">
        <v>129</v>
      </c>
      <c r="C143" s="28" t="s">
        <v>149</v>
      </c>
      <c r="D143" s="28" t="s">
        <v>131</v>
      </c>
      <c r="E143" s="53" t="s">
        <v>150</v>
      </c>
      <c r="F143" s="39" t="s">
        <v>149</v>
      </c>
      <c r="G143" s="28">
        <v>611</v>
      </c>
      <c r="H143" s="28" t="s">
        <v>133</v>
      </c>
      <c r="I143" s="39">
        <v>297127</v>
      </c>
      <c r="J143" s="28" t="s">
        <v>233</v>
      </c>
      <c r="K143" s="27" t="s">
        <v>73</v>
      </c>
      <c r="L143" s="41">
        <v>80161500</v>
      </c>
      <c r="M143" s="56" t="s">
        <v>325</v>
      </c>
      <c r="N143" s="43">
        <v>43130</v>
      </c>
      <c r="O143" s="29" t="s">
        <v>152</v>
      </c>
      <c r="P143" s="35" t="s">
        <v>74</v>
      </c>
      <c r="Q143" s="29" t="s">
        <v>138</v>
      </c>
      <c r="R143" s="40">
        <v>24158032</v>
      </c>
      <c r="S143" s="30">
        <f>R143</f>
        <v>24158032</v>
      </c>
      <c r="T143" s="28" t="s">
        <v>76</v>
      </c>
      <c r="U143" s="28" t="s">
        <v>76</v>
      </c>
      <c r="V143" s="27" t="s">
        <v>77</v>
      </c>
      <c r="W143" s="27">
        <v>7000092129</v>
      </c>
      <c r="X143" s="27">
        <v>4500029803</v>
      </c>
      <c r="Y143" s="36">
        <v>24058132</v>
      </c>
      <c r="Z143" s="27" t="s">
        <v>372</v>
      </c>
      <c r="AA143" s="27" t="s">
        <v>324</v>
      </c>
      <c r="AB143" s="27" t="s">
        <v>164</v>
      </c>
      <c r="AC143" s="27"/>
      <c r="AD143" s="31"/>
      <c r="AE143" s="31">
        <f>3019754*2</f>
        <v>6039508</v>
      </c>
      <c r="AF143" s="31">
        <v>3019754</v>
      </c>
      <c r="AG143" s="31">
        <v>3019754</v>
      </c>
      <c r="AH143" s="31">
        <v>3019754</v>
      </c>
      <c r="AI143" s="31">
        <v>3019754</v>
      </c>
      <c r="AJ143" s="31">
        <v>3019754</v>
      </c>
      <c r="AK143" s="31">
        <v>3019754</v>
      </c>
      <c r="AL143" s="31"/>
      <c r="AM143" s="31"/>
      <c r="AN143" s="31"/>
      <c r="AO143" s="31"/>
    </row>
    <row r="144" spans="1:41" s="38" customFormat="1" ht="127.5">
      <c r="A144" s="27" t="s">
        <v>69</v>
      </c>
      <c r="B144" s="39" t="s">
        <v>129</v>
      </c>
      <c r="C144" s="28" t="s">
        <v>149</v>
      </c>
      <c r="D144" s="28" t="s">
        <v>131</v>
      </c>
      <c r="E144" s="53" t="s">
        <v>150</v>
      </c>
      <c r="F144" s="39" t="s">
        <v>149</v>
      </c>
      <c r="G144" s="28">
        <v>611</v>
      </c>
      <c r="H144" s="28" t="s">
        <v>133</v>
      </c>
      <c r="I144" s="39">
        <v>297127</v>
      </c>
      <c r="J144" s="28" t="s">
        <v>233</v>
      </c>
      <c r="K144" s="27" t="s">
        <v>73</v>
      </c>
      <c r="L144" s="41">
        <v>80161500</v>
      </c>
      <c r="M144" s="56" t="s">
        <v>327</v>
      </c>
      <c r="N144" s="43">
        <v>43130</v>
      </c>
      <c r="O144" s="29" t="s">
        <v>152</v>
      </c>
      <c r="P144" s="35" t="s">
        <v>74</v>
      </c>
      <c r="Q144" s="29" t="s">
        <v>138</v>
      </c>
      <c r="R144" s="40">
        <v>32536000</v>
      </c>
      <c r="S144" s="30">
        <f>R144</f>
        <v>32536000</v>
      </c>
      <c r="T144" s="28" t="s">
        <v>76</v>
      </c>
      <c r="U144" s="28" t="s">
        <v>76</v>
      </c>
      <c r="V144" s="27" t="s">
        <v>77</v>
      </c>
      <c r="W144" s="27">
        <v>7000092134</v>
      </c>
      <c r="X144" s="27">
        <v>4500029832</v>
      </c>
      <c r="Y144" s="36">
        <v>32536000</v>
      </c>
      <c r="Z144" s="27" t="s">
        <v>353</v>
      </c>
      <c r="AA144" s="27" t="s">
        <v>328</v>
      </c>
      <c r="AB144" s="27" t="s">
        <v>164</v>
      </c>
      <c r="AC144" s="27"/>
      <c r="AD144" s="31"/>
      <c r="AE144" s="31">
        <f>4648000*2</f>
        <v>9296000</v>
      </c>
      <c r="AF144" s="31">
        <v>4648000</v>
      </c>
      <c r="AG144" s="31">
        <v>4648000</v>
      </c>
      <c r="AH144" s="31">
        <v>4648000</v>
      </c>
      <c r="AI144" s="31">
        <v>4648000</v>
      </c>
      <c r="AJ144" s="31">
        <v>4648000</v>
      </c>
      <c r="AK144" s="31"/>
      <c r="AL144" s="31"/>
      <c r="AM144" s="31"/>
      <c r="AN144" s="31"/>
      <c r="AO144" s="31"/>
    </row>
    <row r="145" spans="1:41" s="38" customFormat="1" ht="140.25">
      <c r="A145" s="27" t="s">
        <v>69</v>
      </c>
      <c r="B145" s="39" t="s">
        <v>129</v>
      </c>
      <c r="C145" s="28" t="s">
        <v>149</v>
      </c>
      <c r="D145" s="28" t="s">
        <v>131</v>
      </c>
      <c r="E145" s="53" t="s">
        <v>150</v>
      </c>
      <c r="F145" s="39" t="s">
        <v>149</v>
      </c>
      <c r="G145" s="28">
        <v>611</v>
      </c>
      <c r="H145" s="28" t="s">
        <v>133</v>
      </c>
      <c r="I145" s="39">
        <v>297127</v>
      </c>
      <c r="J145" s="28" t="s">
        <v>233</v>
      </c>
      <c r="K145" s="27" t="s">
        <v>73</v>
      </c>
      <c r="L145" s="41">
        <v>80161500</v>
      </c>
      <c r="M145" s="56" t="s">
        <v>329</v>
      </c>
      <c r="N145" s="43">
        <v>43130</v>
      </c>
      <c r="O145" s="29" t="s">
        <v>309</v>
      </c>
      <c r="P145" s="35" t="s">
        <v>74</v>
      </c>
      <c r="Q145" s="29" t="s">
        <v>138</v>
      </c>
      <c r="R145" s="40">
        <v>27981450</v>
      </c>
      <c r="S145" s="30">
        <f>R145</f>
        <v>27981450</v>
      </c>
      <c r="T145" s="28" t="s">
        <v>76</v>
      </c>
      <c r="U145" s="28" t="s">
        <v>76</v>
      </c>
      <c r="V145" s="27" t="s">
        <v>77</v>
      </c>
      <c r="W145" s="27">
        <v>7000091958</v>
      </c>
      <c r="X145" s="27">
        <v>4500029460</v>
      </c>
      <c r="Y145" s="36">
        <v>27981450</v>
      </c>
      <c r="Z145" s="27" t="s">
        <v>361</v>
      </c>
      <c r="AA145" s="27" t="s">
        <v>330</v>
      </c>
      <c r="AB145" s="27" t="s">
        <v>164</v>
      </c>
      <c r="AC145" s="27"/>
      <c r="AD145" s="31"/>
      <c r="AE145" s="31">
        <v>7994700</v>
      </c>
      <c r="AF145" s="31">
        <v>3997350</v>
      </c>
      <c r="AG145" s="31">
        <v>3997350</v>
      </c>
      <c r="AH145" s="31">
        <v>3997350</v>
      </c>
      <c r="AI145" s="31">
        <v>3997350</v>
      </c>
      <c r="AJ145" s="31">
        <v>3997350</v>
      </c>
      <c r="AK145" s="31"/>
      <c r="AL145" s="31"/>
      <c r="AM145" s="31"/>
      <c r="AN145" s="31"/>
      <c r="AO145" s="31"/>
    </row>
    <row r="146" spans="1:41" s="38" customFormat="1" ht="90" customHeight="1">
      <c r="A146" s="27" t="s">
        <v>69</v>
      </c>
      <c r="B146" s="39" t="s">
        <v>173</v>
      </c>
      <c r="C146" s="28" t="s">
        <v>149</v>
      </c>
      <c r="D146" s="28" t="s">
        <v>174</v>
      </c>
      <c r="E146" s="53" t="s">
        <v>297</v>
      </c>
      <c r="F146" s="39" t="s">
        <v>149</v>
      </c>
      <c r="G146" s="28">
        <v>612</v>
      </c>
      <c r="H146" s="28" t="s">
        <v>133</v>
      </c>
      <c r="I146" s="39">
        <v>297127</v>
      </c>
      <c r="J146" s="28" t="s">
        <v>233</v>
      </c>
      <c r="K146" s="28" t="s">
        <v>373</v>
      </c>
      <c r="L146" s="28">
        <v>43223328</v>
      </c>
      <c r="M146" s="56" t="s">
        <v>374</v>
      </c>
      <c r="N146" s="43">
        <v>43241</v>
      </c>
      <c r="O146" s="29" t="s">
        <v>375</v>
      </c>
      <c r="P146" s="35" t="s">
        <v>269</v>
      </c>
      <c r="Q146" s="29" t="s">
        <v>138</v>
      </c>
      <c r="R146" s="40">
        <v>30000000</v>
      </c>
      <c r="S146" s="30">
        <f>R146</f>
        <v>30000000</v>
      </c>
      <c r="T146" s="28" t="s">
        <v>76</v>
      </c>
      <c r="U146" s="28" t="s">
        <v>76</v>
      </c>
      <c r="V146" s="27" t="s">
        <v>77</v>
      </c>
      <c r="W146" s="27">
        <v>7000095299</v>
      </c>
      <c r="X146" s="27"/>
      <c r="Y146" s="36"/>
      <c r="Z146" s="27"/>
      <c r="AA146" s="27" t="s">
        <v>376</v>
      </c>
      <c r="AB146" s="27" t="s">
        <v>204</v>
      </c>
      <c r="AC146" s="27"/>
      <c r="AD146" s="31"/>
      <c r="AE146" s="31"/>
      <c r="AF146" s="31"/>
      <c r="AG146" s="31"/>
      <c r="AH146" s="31"/>
      <c r="AI146" s="31">
        <v>30000000</v>
      </c>
      <c r="AJ146" s="31"/>
      <c r="AK146" s="31"/>
      <c r="AL146" s="31"/>
      <c r="AM146" s="31"/>
      <c r="AN146" s="31"/>
      <c r="AO146" s="31"/>
    </row>
    <row r="147" spans="1:41" s="38" customFormat="1" ht="127.5">
      <c r="A147" s="27" t="s">
        <v>69</v>
      </c>
      <c r="B147" s="39" t="s">
        <v>173</v>
      </c>
      <c r="C147" s="28" t="s">
        <v>149</v>
      </c>
      <c r="D147" s="28" t="s">
        <v>174</v>
      </c>
      <c r="E147" s="53" t="s">
        <v>150</v>
      </c>
      <c r="F147" s="39" t="s">
        <v>149</v>
      </c>
      <c r="G147" s="28">
        <v>612</v>
      </c>
      <c r="H147" s="28" t="s">
        <v>133</v>
      </c>
      <c r="I147" s="39">
        <v>297127</v>
      </c>
      <c r="J147" s="28" t="s">
        <v>233</v>
      </c>
      <c r="K147" s="28" t="s">
        <v>73</v>
      </c>
      <c r="L147" s="28">
        <v>80161500</v>
      </c>
      <c r="M147" s="56" t="s">
        <v>378</v>
      </c>
      <c r="N147" s="43">
        <v>43263</v>
      </c>
      <c r="O147" s="29" t="s">
        <v>379</v>
      </c>
      <c r="P147" s="35" t="s">
        <v>137</v>
      </c>
      <c r="Q147" s="29" t="s">
        <v>138</v>
      </c>
      <c r="R147" s="40">
        <v>975000000</v>
      </c>
      <c r="S147" s="30">
        <f>R147</f>
        <v>975000000</v>
      </c>
      <c r="T147" s="28" t="s">
        <v>139</v>
      </c>
      <c r="U147" s="28" t="s">
        <v>140</v>
      </c>
      <c r="V147" s="27" t="s">
        <v>77</v>
      </c>
      <c r="W147" s="27">
        <v>7000095296</v>
      </c>
      <c r="X147" s="27"/>
      <c r="Y147" s="36"/>
      <c r="Z147" s="27"/>
      <c r="AA147" s="27" t="s">
        <v>376</v>
      </c>
      <c r="AB147" s="27" t="s">
        <v>164</v>
      </c>
      <c r="AC147" s="27"/>
      <c r="AD147" s="31"/>
      <c r="AE147" s="31"/>
      <c r="AF147" s="31"/>
      <c r="AG147" s="31"/>
      <c r="AH147" s="31"/>
      <c r="AI147" s="31"/>
      <c r="AJ147" s="31"/>
      <c r="AK147" s="31"/>
      <c r="AL147" s="31"/>
      <c r="AM147" s="31">
        <f>1934000000/3</f>
        <v>644666666.6666666</v>
      </c>
      <c r="AN147" s="31">
        <f>1934000000/3</f>
        <v>644666666.6666666</v>
      </c>
      <c r="AO147" s="31">
        <f>1934000000/3</f>
        <v>644666666.6666666</v>
      </c>
    </row>
    <row r="148" spans="1:41" s="38" customFormat="1" ht="258" customHeight="1">
      <c r="A148" s="85" t="s">
        <v>69</v>
      </c>
      <c r="B148" s="86" t="s">
        <v>157</v>
      </c>
      <c r="C148" s="87" t="s">
        <v>149</v>
      </c>
      <c r="D148" s="87" t="s">
        <v>158</v>
      </c>
      <c r="E148" s="54" t="s">
        <v>159</v>
      </c>
      <c r="F148" s="87" t="s">
        <v>149</v>
      </c>
      <c r="G148" s="87">
        <v>613</v>
      </c>
      <c r="H148" s="87" t="s">
        <v>133</v>
      </c>
      <c r="I148" s="86">
        <v>297127</v>
      </c>
      <c r="J148" s="85" t="s">
        <v>134</v>
      </c>
      <c r="K148" s="88" t="s">
        <v>73</v>
      </c>
      <c r="L148" s="89" t="s">
        <v>188</v>
      </c>
      <c r="M148" s="90" t="s">
        <v>387</v>
      </c>
      <c r="N148" s="91">
        <v>43252</v>
      </c>
      <c r="O148" s="88" t="s">
        <v>136</v>
      </c>
      <c r="P148" s="92" t="s">
        <v>178</v>
      </c>
      <c r="Q148" s="88" t="s">
        <v>138</v>
      </c>
      <c r="R148" s="93">
        <v>416000000</v>
      </c>
      <c r="S148" s="94">
        <v>416000000</v>
      </c>
      <c r="T148" s="87" t="s">
        <v>76</v>
      </c>
      <c r="U148" s="87" t="s">
        <v>76</v>
      </c>
      <c r="V148" s="85" t="s">
        <v>197</v>
      </c>
      <c r="W148" s="85">
        <v>7000095429</v>
      </c>
      <c r="X148" s="85"/>
      <c r="Y148" s="95"/>
      <c r="Z148" s="85"/>
      <c r="AA148" s="27" t="s">
        <v>376</v>
      </c>
      <c r="AB148" s="85" t="s">
        <v>164</v>
      </c>
      <c r="AC148" s="85"/>
      <c r="AD148" s="55"/>
      <c r="AE148" s="55"/>
      <c r="AF148" s="55"/>
      <c r="AG148" s="55"/>
      <c r="AH148" s="55"/>
      <c r="AI148" s="55"/>
      <c r="AJ148" s="55"/>
      <c r="AK148" s="55"/>
      <c r="AL148" s="55">
        <f>416000000/4</f>
        <v>104000000</v>
      </c>
      <c r="AM148" s="55">
        <v>104000000</v>
      </c>
      <c r="AN148" s="55">
        <v>104000000</v>
      </c>
      <c r="AO148" s="55">
        <v>104000000</v>
      </c>
    </row>
    <row r="149" spans="1:70" s="27" customFormat="1" ht="271.5" customHeight="1">
      <c r="A149" s="27" t="s">
        <v>69</v>
      </c>
      <c r="B149" s="39" t="s">
        <v>157</v>
      </c>
      <c r="C149" s="28" t="s">
        <v>149</v>
      </c>
      <c r="D149" s="28" t="s">
        <v>158</v>
      </c>
      <c r="E149" s="53" t="s">
        <v>159</v>
      </c>
      <c r="F149" s="28" t="s">
        <v>149</v>
      </c>
      <c r="G149" s="28">
        <v>613</v>
      </c>
      <c r="H149" s="28" t="s">
        <v>133</v>
      </c>
      <c r="I149" s="39">
        <v>297127</v>
      </c>
      <c r="J149" s="27" t="s">
        <v>134</v>
      </c>
      <c r="K149" s="29" t="s">
        <v>388</v>
      </c>
      <c r="L149" s="29">
        <v>76121700</v>
      </c>
      <c r="M149" s="90" t="s">
        <v>389</v>
      </c>
      <c r="N149" s="91">
        <v>43252</v>
      </c>
      <c r="O149" s="88" t="s">
        <v>136</v>
      </c>
      <c r="P149" s="92" t="s">
        <v>186</v>
      </c>
      <c r="Q149" s="88" t="s">
        <v>138</v>
      </c>
      <c r="R149" s="93">
        <v>400000000</v>
      </c>
      <c r="S149" s="94">
        <v>400000000</v>
      </c>
      <c r="T149" s="87" t="s">
        <v>76</v>
      </c>
      <c r="U149" s="87" t="s">
        <v>76</v>
      </c>
      <c r="V149" s="85" t="s">
        <v>197</v>
      </c>
      <c r="W149" s="85">
        <v>7000095269</v>
      </c>
      <c r="Y149" s="36"/>
      <c r="AA149" s="27" t="s">
        <v>376</v>
      </c>
      <c r="AB149" s="85" t="s">
        <v>164</v>
      </c>
      <c r="AL149" s="55">
        <v>100000000</v>
      </c>
      <c r="AM149" s="55">
        <v>100000000</v>
      </c>
      <c r="AN149" s="55">
        <v>100000000</v>
      </c>
      <c r="AO149" s="55">
        <v>100000000</v>
      </c>
      <c r="AP149" s="42"/>
      <c r="AQ149" s="50"/>
      <c r="AR149" s="50"/>
      <c r="AS149" s="50"/>
      <c r="AT149" s="50"/>
      <c r="AU149" s="50"/>
      <c r="AV149" s="50"/>
      <c r="AW149" s="50"/>
      <c r="AX149" s="50"/>
      <c r="AY149" s="50"/>
      <c r="AZ149" s="50"/>
      <c r="BA149" s="50"/>
      <c r="BB149" s="50"/>
      <c r="BC149" s="50"/>
      <c r="BD149" s="50"/>
      <c r="BE149" s="50"/>
      <c r="BF149" s="50"/>
      <c r="BG149" s="50"/>
      <c r="BH149" s="50"/>
      <c r="BI149" s="50"/>
      <c r="BJ149" s="50"/>
      <c r="BK149" s="50"/>
      <c r="BL149" s="50"/>
      <c r="BM149" s="50"/>
      <c r="BN149" s="50"/>
      <c r="BO149" s="50"/>
      <c r="BP149" s="50"/>
      <c r="BQ149" s="50"/>
      <c r="BR149" s="50"/>
    </row>
    <row r="150" spans="1:70" s="27" customFormat="1" ht="178.5">
      <c r="A150" s="27" t="s">
        <v>69</v>
      </c>
      <c r="B150" s="39" t="s">
        <v>157</v>
      </c>
      <c r="C150" s="28" t="s">
        <v>149</v>
      </c>
      <c r="D150" s="28" t="s">
        <v>158</v>
      </c>
      <c r="E150" s="53" t="s">
        <v>159</v>
      </c>
      <c r="F150" s="28" t="s">
        <v>149</v>
      </c>
      <c r="G150" s="28">
        <v>613</v>
      </c>
      <c r="H150" s="28" t="s">
        <v>133</v>
      </c>
      <c r="I150" s="39">
        <v>297127</v>
      </c>
      <c r="J150" s="27" t="s">
        <v>134</v>
      </c>
      <c r="K150" s="29" t="s">
        <v>391</v>
      </c>
      <c r="L150" s="29">
        <v>81141601</v>
      </c>
      <c r="M150" s="56" t="s">
        <v>390</v>
      </c>
      <c r="N150" s="96">
        <v>43271</v>
      </c>
      <c r="O150" s="29" t="s">
        <v>177</v>
      </c>
      <c r="P150" s="35" t="s">
        <v>137</v>
      </c>
      <c r="Q150" s="29" t="s">
        <v>138</v>
      </c>
      <c r="R150" s="40">
        <v>1600000000</v>
      </c>
      <c r="S150" s="30">
        <v>1600000000</v>
      </c>
      <c r="T150" s="28" t="s">
        <v>76</v>
      </c>
      <c r="U150" s="28" t="s">
        <v>76</v>
      </c>
      <c r="V150" s="27" t="s">
        <v>197</v>
      </c>
      <c r="W150" s="27">
        <v>7000095425</v>
      </c>
      <c r="Y150" s="36"/>
      <c r="AA150" s="27" t="s">
        <v>376</v>
      </c>
      <c r="AB150" s="27" t="s">
        <v>164</v>
      </c>
      <c r="AL150" s="31">
        <f>1600000000/3</f>
        <v>533333333.3333333</v>
      </c>
      <c r="AM150" s="31">
        <f>1600000000/3</f>
        <v>533333333.3333333</v>
      </c>
      <c r="AN150" s="31">
        <f>1600000000/3</f>
        <v>533333333.3333333</v>
      </c>
      <c r="AO150" s="31"/>
      <c r="AP150" s="42"/>
      <c r="AQ150" s="50"/>
      <c r="AR150" s="50"/>
      <c r="AS150" s="50"/>
      <c r="AT150" s="50"/>
      <c r="AU150" s="50"/>
      <c r="AV150" s="50"/>
      <c r="AW150" s="50"/>
      <c r="AX150" s="50"/>
      <c r="AY150" s="50"/>
      <c r="AZ150" s="50"/>
      <c r="BA150" s="50"/>
      <c r="BB150" s="50"/>
      <c r="BC150" s="50"/>
      <c r="BD150" s="50"/>
      <c r="BE150" s="50"/>
      <c r="BF150" s="50"/>
      <c r="BG150" s="50"/>
      <c r="BH150" s="50"/>
      <c r="BI150" s="50"/>
      <c r="BJ150" s="50"/>
      <c r="BK150" s="50"/>
      <c r="BL150" s="50"/>
      <c r="BM150" s="50"/>
      <c r="BN150" s="50"/>
      <c r="BO150" s="50"/>
      <c r="BP150" s="50"/>
      <c r="BQ150" s="50"/>
      <c r="BR150" s="50"/>
    </row>
    <row r="151" spans="1:41" s="38" customFormat="1" ht="127.5">
      <c r="A151" s="27" t="s">
        <v>69</v>
      </c>
      <c r="B151" s="39" t="s">
        <v>129</v>
      </c>
      <c r="C151" s="28" t="s">
        <v>149</v>
      </c>
      <c r="D151" s="28" t="s">
        <v>131</v>
      </c>
      <c r="E151" s="53" t="s">
        <v>392</v>
      </c>
      <c r="F151" s="39" t="s">
        <v>149</v>
      </c>
      <c r="G151" s="28">
        <v>611</v>
      </c>
      <c r="H151" s="28" t="s">
        <v>133</v>
      </c>
      <c r="I151" s="39">
        <v>297127</v>
      </c>
      <c r="J151" s="28" t="s">
        <v>233</v>
      </c>
      <c r="K151" s="27" t="s">
        <v>393</v>
      </c>
      <c r="L151" s="41">
        <v>72153600</v>
      </c>
      <c r="M151" s="56" t="s">
        <v>394</v>
      </c>
      <c r="N151" s="43">
        <v>43257</v>
      </c>
      <c r="O151" s="29" t="s">
        <v>395</v>
      </c>
      <c r="P151" s="35" t="s">
        <v>272</v>
      </c>
      <c r="Q151" s="29" t="s">
        <v>138</v>
      </c>
      <c r="R151" s="40">
        <v>1081119544</v>
      </c>
      <c r="S151" s="30">
        <f>R151</f>
        <v>1081119544</v>
      </c>
      <c r="T151" s="28" t="s">
        <v>76</v>
      </c>
      <c r="U151" s="28" t="s">
        <v>76</v>
      </c>
      <c r="V151" s="27" t="s">
        <v>77</v>
      </c>
      <c r="W151" s="27">
        <v>7000095427</v>
      </c>
      <c r="X151" s="27"/>
      <c r="Y151" s="36"/>
      <c r="Z151" s="27"/>
      <c r="AA151" s="27" t="s">
        <v>376</v>
      </c>
      <c r="AB151" s="27" t="s">
        <v>204</v>
      </c>
      <c r="AC151" s="27"/>
      <c r="AD151" s="31"/>
      <c r="AE151" s="31"/>
      <c r="AF151" s="31"/>
      <c r="AG151" s="31"/>
      <c r="AH151" s="31"/>
      <c r="AI151" s="31"/>
      <c r="AJ151" s="31"/>
      <c r="AK151" s="31">
        <f>1081119544/5</f>
        <v>216223908.8</v>
      </c>
      <c r="AL151" s="31">
        <f>1081119544/5</f>
        <v>216223908.8</v>
      </c>
      <c r="AM151" s="31">
        <f>1081119544/5</f>
        <v>216223908.8</v>
      </c>
      <c r="AN151" s="31">
        <f>1081119544/5</f>
        <v>216223908.8</v>
      </c>
      <c r="AO151" s="31">
        <f>1081119544/5</f>
        <v>216223908.8</v>
      </c>
    </row>
    <row r="152" spans="1:41" s="38" customFormat="1" ht="127.5">
      <c r="A152" s="27" t="s">
        <v>69</v>
      </c>
      <c r="B152" s="39" t="s">
        <v>173</v>
      </c>
      <c r="C152" s="28" t="s">
        <v>149</v>
      </c>
      <c r="D152" s="28" t="s">
        <v>174</v>
      </c>
      <c r="E152" s="53" t="s">
        <v>132</v>
      </c>
      <c r="F152" s="39" t="s">
        <v>149</v>
      </c>
      <c r="G152" s="28">
        <v>612</v>
      </c>
      <c r="H152" s="28" t="s">
        <v>133</v>
      </c>
      <c r="I152" s="39">
        <v>297127</v>
      </c>
      <c r="J152" s="28" t="s">
        <v>233</v>
      </c>
      <c r="K152" s="28" t="s">
        <v>73</v>
      </c>
      <c r="L152" s="28">
        <v>80161500</v>
      </c>
      <c r="M152" s="56" t="s">
        <v>397</v>
      </c>
      <c r="N152" s="43">
        <v>43311</v>
      </c>
      <c r="O152" s="29" t="s">
        <v>136</v>
      </c>
      <c r="P152" s="35" t="s">
        <v>272</v>
      </c>
      <c r="Q152" s="29" t="s">
        <v>138</v>
      </c>
      <c r="R152" s="40">
        <v>550000000</v>
      </c>
      <c r="S152" s="30">
        <f>R152</f>
        <v>550000000</v>
      </c>
      <c r="T152" s="28" t="s">
        <v>76</v>
      </c>
      <c r="U152" s="28" t="s">
        <v>76</v>
      </c>
      <c r="V152" s="27" t="s">
        <v>77</v>
      </c>
      <c r="W152" s="27"/>
      <c r="X152" s="27"/>
      <c r="Y152" s="36"/>
      <c r="Z152" s="27"/>
      <c r="AA152" s="27" t="s">
        <v>376</v>
      </c>
      <c r="AB152" s="27" t="s">
        <v>164</v>
      </c>
      <c r="AC152" s="27"/>
      <c r="AD152" s="31"/>
      <c r="AE152" s="31"/>
      <c r="AF152" s="31"/>
      <c r="AG152" s="31"/>
      <c r="AH152" s="31"/>
      <c r="AI152" s="31"/>
      <c r="AJ152" s="31"/>
      <c r="AK152" s="31"/>
      <c r="AL152" s="31">
        <f>+S152/4</f>
        <v>137500000</v>
      </c>
      <c r="AM152" s="31">
        <v>137500000</v>
      </c>
      <c r="AN152" s="31">
        <v>137500000</v>
      </c>
      <c r="AO152" s="31">
        <v>137500000</v>
      </c>
    </row>
  </sheetData>
  <sheetProtection formatCells="0" formatColumns="0" formatRows="0"/>
  <protectedRanges>
    <protectedRange sqref="M34" name="Rango1_22_1_1"/>
    <protectedRange sqref="R34" name="Rango1_12_1_1"/>
    <protectedRange sqref="M35" name="Rango1_26_7_1"/>
    <protectedRange sqref="M117 M106:M112" name="Rango1_6_2_3_2_1_1_1"/>
    <protectedRange sqref="M113 M115" name="Rango1_22_1_1_1"/>
    <protectedRange sqref="R113:S113 R115:S115 Y115" name="Rango1_12_1_1_1"/>
    <protectedRange sqref="M130:M131 M133 M136 M140:M148 M151:M152" name="Rango1_3_1"/>
    <protectedRange sqref="R130:S131 S133 S136 S140:S148 S151:S152" name="Rango1_4_1"/>
  </protectedRanges>
  <autoFilter ref="A26:AO151"/>
  <mergeCells count="27">
    <mergeCell ref="A10:B10"/>
    <mergeCell ref="F22:I22"/>
    <mergeCell ref="A1:D3"/>
    <mergeCell ref="E1:H2"/>
    <mergeCell ref="I1:J1"/>
    <mergeCell ref="K1:N3"/>
    <mergeCell ref="A8:B8"/>
    <mergeCell ref="AN1:AO2"/>
    <mergeCell ref="W1:Z3"/>
    <mergeCell ref="S1:T1"/>
    <mergeCell ref="I2:J2"/>
    <mergeCell ref="S2:T2"/>
    <mergeCell ref="AE1:AF1"/>
    <mergeCell ref="AJ1:AM3"/>
    <mergeCell ref="AA3:AD3"/>
    <mergeCell ref="AE2:AF2"/>
    <mergeCell ref="AA1:AD2"/>
    <mergeCell ref="O1:R2"/>
    <mergeCell ref="O3:R3"/>
    <mergeCell ref="S3:T3"/>
    <mergeCell ref="I3:J3"/>
    <mergeCell ref="AD25:AO25"/>
    <mergeCell ref="AE3:AF3"/>
    <mergeCell ref="AN3:AO3"/>
    <mergeCell ref="F10:I14"/>
    <mergeCell ref="F16:I20"/>
    <mergeCell ref="E3:H3"/>
  </mergeCells>
  <dataValidations count="1">
    <dataValidation type="whole" allowBlank="1" showInputMessage="1" showErrorMessage="1" promptTitle="Valor" prompt="Digite el valor sin comas, sin puntos y sin decimales" sqref="R130:S131 S133 S136 S140:S148 S151:S152">
      <formula1>1</formula1>
      <formula2>100000000000000</formula2>
    </dataValidation>
  </dataValidations>
  <printOptions horizontalCentered="1" verticalCentered="1"/>
  <pageMargins left="0" right="0" top="0" bottom="0" header="0" footer="0"/>
  <pageSetup horizontalDpi="600" verticalDpi="600" orientation="landscape" paperSize="120" scale="32" r:id="rId2"/>
  <ignoredErrors>
    <ignoredError sqref="AM147:AO147"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Maireth Riveros Parrado</cp:lastModifiedBy>
  <cp:lastPrinted>2017-04-26T21:52:19Z</cp:lastPrinted>
  <dcterms:created xsi:type="dcterms:W3CDTF">2012-12-10T15:58:41Z</dcterms:created>
  <dcterms:modified xsi:type="dcterms:W3CDTF">2018-07-31T16:13:43Z</dcterms:modified>
  <cp:category/>
  <cp:version/>
  <cp:contentType/>
  <cp:contentStatus/>
</cp:coreProperties>
</file>