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comments1.xml" ContentType="application/vnd.openxmlformats-officedocument.spreadsheetml.comments+xml"/>
  <Override PartName="/xl/comments2.xml" ContentType="application/vnd.openxmlformats-officedocument.spreadsheetml.comment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PivotChartFilter="1" defaultThemeVersion="124226"/>
  <mc:AlternateContent xmlns:mc="http://schemas.openxmlformats.org/markup-compatibility/2006">
    <mc:Choice Requires="x15">
      <x15ac:absPath xmlns:x15ac="http://schemas.microsoft.com/office/spreadsheetml/2010/11/ac" url="D:\escritorio\REGALIAS\CARLOS\REGALIAS\PAGINA PLANEACION\"/>
    </mc:Choice>
  </mc:AlternateContent>
  <bookViews>
    <workbookView xWindow="0" yWindow="0" windowWidth="20730" windowHeight="8835" firstSheet="4" activeTab="8"/>
  </bookViews>
  <sheets>
    <sheet name="2012" sheetId="1" state="hidden" r:id="rId1"/>
    <sheet name="2013-2014" sheetId="2" state="hidden" r:id="rId2"/>
    <sheet name="FCT&amp;I 2012" sheetId="5" state="hidden" r:id="rId3"/>
    <sheet name="TESORERIA" sheetId="9" state="hidden" r:id="rId4"/>
    <sheet name="GRAFICA SECRETARIAS" sheetId="10" r:id="rId5"/>
    <sheet name="GRAFICA FONDOS (2)" sheetId="19" state="hidden" r:id="rId6"/>
    <sheet name="GRAFICA FONDOS" sheetId="15" state="hidden" r:id="rId7"/>
    <sheet name="HACIENDA (2)" sheetId="20" r:id="rId8"/>
    <sheet name="HACIENDA" sheetId="7" r:id="rId9"/>
    <sheet name="GRAFICA SECTORES" sheetId="18" state="hidden" r:id="rId10"/>
    <sheet name="GRAFICA SECTORES borr" sheetId="16" state="hidden" r:id="rId11"/>
    <sheet name="Hoja2" sheetId="17" state="hidden" r:id="rId12"/>
  </sheets>
  <definedNames>
    <definedName name="_xlnm._FilterDatabase" localSheetId="0" hidden="1">'2012'!$A$3:$AA$53</definedName>
    <definedName name="_xlnm._FilterDatabase" localSheetId="1" hidden="1">'2013-2014'!$A$3:$AG$23</definedName>
    <definedName name="_xlnm._FilterDatabase" localSheetId="2" hidden="1">'FCT&amp;I 2012'!$A$3:$AG$15</definedName>
    <definedName name="_xlnm._FilterDatabase" localSheetId="9" hidden="1">'GRAFICA SECTORES'!$B$2:$J$2</definedName>
    <definedName name="_xlnm._FilterDatabase" localSheetId="8" hidden="1">HACIENDA!$A$3:$AX$85</definedName>
    <definedName name="_xlnm._FilterDatabase" localSheetId="7" hidden="1">'HACIENDA (2)'!$A$3:$AI$57</definedName>
    <definedName name="_xlnm._FilterDatabase" localSheetId="3" hidden="1">TESORERIA!$A$3:$AD$78</definedName>
    <definedName name="_xlnm.Print_Area" localSheetId="8">HACIENDA!$A$1:$AY$85</definedName>
    <definedName name="_xlnm.Print_Titles" localSheetId="0">'2012'!$2:$3</definedName>
    <definedName name="_xlnm.Print_Titles" localSheetId="8">HACIENDA!$2:$3</definedName>
    <definedName name="_xlnm.Print_Titles" localSheetId="7">'HACIENDA (2)'!$2:$3</definedName>
    <definedName name="_xlnm.Print_Titles" localSheetId="3">TESORERIA!$2:$3</definedName>
  </definedNames>
  <calcPr calcId="152511"/>
</workbook>
</file>

<file path=xl/calcChain.xml><?xml version="1.0" encoding="utf-8"?>
<calcChain xmlns="http://schemas.openxmlformats.org/spreadsheetml/2006/main">
  <c r="M25" i="7" l="1"/>
  <c r="U25" i="7"/>
  <c r="W25" i="7"/>
  <c r="O62" i="7" l="1"/>
  <c r="Q60" i="7" l="1"/>
  <c r="O60" i="7"/>
  <c r="Q73" i="7" l="1"/>
  <c r="W4" i="7" l="1"/>
  <c r="W13" i="20" l="1"/>
  <c r="U13" i="20"/>
  <c r="M13" i="20"/>
  <c r="O13" i="20" s="1"/>
  <c r="Y12" i="20"/>
  <c r="W12" i="20"/>
  <c r="U12" i="20"/>
  <c r="M12" i="20"/>
  <c r="O12" i="20" s="1"/>
  <c r="W56" i="20"/>
  <c r="Q56" i="20"/>
  <c r="U56" i="20" s="1"/>
  <c r="M56" i="20"/>
  <c r="O56" i="20" s="1"/>
  <c r="W55" i="20"/>
  <c r="Q55" i="20"/>
  <c r="U55" i="20" s="1"/>
  <c r="M55" i="20"/>
  <c r="O55" i="20" s="1"/>
  <c r="W54" i="20"/>
  <c r="U54" i="20"/>
  <c r="M54" i="20"/>
  <c r="O54" i="20" s="1"/>
  <c r="W53" i="20"/>
  <c r="U53" i="20"/>
  <c r="M53" i="20"/>
  <c r="O53" i="20" s="1"/>
  <c r="W52" i="20"/>
  <c r="Q52" i="20"/>
  <c r="U52" i="20" s="1"/>
  <c r="M52" i="20"/>
  <c r="O52" i="20" s="1"/>
  <c r="W51" i="20"/>
  <c r="Q51" i="20"/>
  <c r="U51" i="20" s="1"/>
  <c r="M51" i="20"/>
  <c r="O51" i="20" s="1"/>
  <c r="W50" i="20"/>
  <c r="Q50" i="20"/>
  <c r="M50" i="20"/>
  <c r="O50" i="20" s="1"/>
  <c r="W49" i="20"/>
  <c r="U49" i="20"/>
  <c r="M49" i="20"/>
  <c r="O49" i="20" s="1"/>
  <c r="W48" i="20"/>
  <c r="U48" i="20"/>
  <c r="M48" i="20"/>
  <c r="W47" i="20"/>
  <c r="U47" i="20"/>
  <c r="M47" i="20"/>
  <c r="W46" i="20"/>
  <c r="U46" i="20"/>
  <c r="M46" i="20"/>
  <c r="O46" i="20" s="1"/>
  <c r="W45" i="20"/>
  <c r="U45" i="20"/>
  <c r="M45" i="20"/>
  <c r="W44" i="20"/>
  <c r="Q44" i="20"/>
  <c r="M44" i="20"/>
  <c r="W43" i="20"/>
  <c r="U43" i="20"/>
  <c r="M43" i="20"/>
  <c r="W42" i="20"/>
  <c r="Y42" i="20" s="1"/>
  <c r="U42" i="20"/>
  <c r="K42" i="20"/>
  <c r="W41" i="20"/>
  <c r="Y41" i="20" s="1"/>
  <c r="U41" i="20"/>
  <c r="M41" i="20"/>
  <c r="O41" i="20" s="1"/>
  <c r="W40" i="20"/>
  <c r="Q40" i="20"/>
  <c r="Y40" i="20" s="1"/>
  <c r="W39" i="20"/>
  <c r="Q39" i="20"/>
  <c r="Y39" i="20" s="1"/>
  <c r="M39" i="20"/>
  <c r="O39" i="20" s="1"/>
  <c r="Y38" i="20"/>
  <c r="W38" i="20"/>
  <c r="U38" i="20"/>
  <c r="M38" i="20"/>
  <c r="O38" i="20" s="1"/>
  <c r="Y37" i="20"/>
  <c r="W37" i="20"/>
  <c r="U37" i="20"/>
  <c r="M37" i="20"/>
  <c r="O37" i="20" s="1"/>
  <c r="Y36" i="20"/>
  <c r="W36" i="20"/>
  <c r="U36" i="20"/>
  <c r="M36" i="20"/>
  <c r="O36" i="20" s="1"/>
  <c r="Y35" i="20"/>
  <c r="W35" i="20"/>
  <c r="U35" i="20"/>
  <c r="M35" i="20"/>
  <c r="O35" i="20" s="1"/>
  <c r="Y34" i="20"/>
  <c r="W34" i="20"/>
  <c r="U34" i="20"/>
  <c r="M34" i="20"/>
  <c r="O34" i="20" s="1"/>
  <c r="Y33" i="20"/>
  <c r="W33" i="20"/>
  <c r="U33" i="20"/>
  <c r="M33" i="20"/>
  <c r="O33" i="20" s="1"/>
  <c r="Y32" i="20"/>
  <c r="W32" i="20"/>
  <c r="U32" i="20"/>
  <c r="M32" i="20"/>
  <c r="O32" i="20" s="1"/>
  <c r="Y31" i="20"/>
  <c r="W31" i="20"/>
  <c r="U31" i="20"/>
  <c r="M31" i="20"/>
  <c r="O31" i="20" s="1"/>
  <c r="W30" i="20"/>
  <c r="Q30" i="20"/>
  <c r="Y30" i="20" s="1"/>
  <c r="M30" i="20"/>
  <c r="O30" i="20" s="1"/>
  <c r="Y29" i="20"/>
  <c r="W29" i="20"/>
  <c r="U29" i="20"/>
  <c r="M29" i="20"/>
  <c r="O29" i="20" s="1"/>
  <c r="W28" i="20"/>
  <c r="Q28" i="20"/>
  <c r="M28" i="20"/>
  <c r="O28" i="20" s="1"/>
  <c r="Y27" i="20"/>
  <c r="W27" i="20"/>
  <c r="U27" i="20"/>
  <c r="M27" i="20"/>
  <c r="O27" i="20" s="1"/>
  <c r="Y26" i="20"/>
  <c r="W26" i="20"/>
  <c r="U26" i="20"/>
  <c r="M26" i="20"/>
  <c r="O26" i="20" s="1"/>
  <c r="Y25" i="20"/>
  <c r="W25" i="20"/>
  <c r="U25" i="20"/>
  <c r="M25" i="20"/>
  <c r="O25" i="20" s="1"/>
  <c r="Y24" i="20"/>
  <c r="W24" i="20"/>
  <c r="U24" i="20"/>
  <c r="M24" i="20"/>
  <c r="O24" i="20" s="1"/>
  <c r="W23" i="20"/>
  <c r="U23" i="20"/>
  <c r="M23" i="20"/>
  <c r="Y22" i="20"/>
  <c r="W22" i="20"/>
  <c r="U22" i="20"/>
  <c r="O22" i="20"/>
  <c r="M22" i="20"/>
  <c r="Y21" i="20"/>
  <c r="W21" i="20"/>
  <c r="U21" i="20"/>
  <c r="M21" i="20"/>
  <c r="O21" i="20" s="1"/>
  <c r="Y20" i="20"/>
  <c r="W20" i="20"/>
  <c r="U20" i="20"/>
  <c r="M20" i="20"/>
  <c r="O20" i="20" s="1"/>
  <c r="Y19" i="20"/>
  <c r="W19" i="20"/>
  <c r="U19" i="20"/>
  <c r="M19" i="20"/>
  <c r="O19" i="20" s="1"/>
  <c r="Y18" i="20"/>
  <c r="W18" i="20"/>
  <c r="U18" i="20"/>
  <c r="M18" i="20"/>
  <c r="O18" i="20" s="1"/>
  <c r="Y17" i="20"/>
  <c r="W17" i="20"/>
  <c r="U17" i="20"/>
  <c r="M17" i="20"/>
  <c r="O17" i="20" s="1"/>
  <c r="Y16" i="20"/>
  <c r="W16" i="20"/>
  <c r="U16" i="20"/>
  <c r="M16" i="20"/>
  <c r="O16" i="20" s="1"/>
  <c r="Y15" i="20"/>
  <c r="W15" i="20"/>
  <c r="U15" i="20"/>
  <c r="M15" i="20"/>
  <c r="O15" i="20" s="1"/>
  <c r="W14" i="20"/>
  <c r="Q14" i="20"/>
  <c r="M14" i="20"/>
  <c r="W11" i="20"/>
  <c r="Q11" i="20"/>
  <c r="Y11" i="20" s="1"/>
  <c r="M11" i="20"/>
  <c r="O11" i="20" s="1"/>
  <c r="W10" i="20"/>
  <c r="Q10" i="20"/>
  <c r="M10" i="20"/>
  <c r="Y9" i="20"/>
  <c r="W9" i="20"/>
  <c r="U9" i="20"/>
  <c r="M9" i="20"/>
  <c r="Y8" i="20"/>
  <c r="W8" i="20"/>
  <c r="U8" i="20"/>
  <c r="M8" i="20"/>
  <c r="O8" i="20" s="1"/>
  <c r="Y7" i="20"/>
  <c r="W7" i="20"/>
  <c r="U7" i="20"/>
  <c r="M7" i="20"/>
  <c r="O7" i="20" s="1"/>
  <c r="Y6" i="20"/>
  <c r="W6" i="20"/>
  <c r="U6" i="20"/>
  <c r="M6" i="20"/>
  <c r="O6" i="20" s="1"/>
  <c r="Y5" i="20"/>
  <c r="W5" i="20"/>
  <c r="U5" i="20"/>
  <c r="M5" i="20"/>
  <c r="O5" i="20" s="1"/>
  <c r="W4" i="20"/>
  <c r="M4" i="20"/>
  <c r="Q4" i="20" s="1"/>
  <c r="U30" i="20" l="1"/>
  <c r="M42" i="20"/>
  <c r="O42" i="20" s="1"/>
  <c r="O4" i="20"/>
  <c r="O10" i="20"/>
  <c r="U10" i="20"/>
  <c r="Y10" i="20"/>
  <c r="U11" i="20"/>
  <c r="Z4" i="20"/>
  <c r="Y4" i="20"/>
  <c r="U4" i="20"/>
  <c r="O14" i="20"/>
  <c r="U14" i="20"/>
  <c r="Y14" i="20"/>
  <c r="U28" i="20"/>
  <c r="Y28" i="20"/>
  <c r="O43" i="20"/>
  <c r="O44" i="20"/>
  <c r="U44" i="20"/>
  <c r="Y44" i="20"/>
  <c r="O45" i="20"/>
  <c r="O47" i="20"/>
  <c r="O48" i="20"/>
  <c r="U50" i="20"/>
  <c r="O9" i="20"/>
  <c r="G16" i="18" l="1"/>
  <c r="F16" i="18" l="1"/>
  <c r="H14" i="18" l="1"/>
  <c r="K59" i="7" l="1"/>
  <c r="W71" i="7" l="1"/>
  <c r="U71" i="7"/>
  <c r="M71" i="7"/>
  <c r="O71" i="7" s="1"/>
  <c r="I6" i="19" l="1"/>
  <c r="H6" i="19"/>
  <c r="G6" i="19"/>
  <c r="C6" i="19"/>
  <c r="D6" i="19" s="1"/>
  <c r="B6" i="19"/>
  <c r="D5" i="19"/>
  <c r="K5" i="19"/>
  <c r="J5" i="19"/>
  <c r="D4" i="19"/>
  <c r="K4" i="19"/>
  <c r="J4" i="19"/>
  <c r="D3" i="19"/>
  <c r="K3" i="19"/>
  <c r="J3" i="19"/>
  <c r="D11" i="10"/>
  <c r="D12" i="10"/>
  <c r="D13" i="10"/>
  <c r="D14" i="10"/>
  <c r="D15" i="10"/>
  <c r="D16" i="10"/>
  <c r="D18" i="10"/>
  <c r="J6" i="19" l="1"/>
  <c r="K6" i="19"/>
  <c r="Q63" i="7" l="1"/>
  <c r="Q55" i="7"/>
  <c r="W68" i="7"/>
  <c r="Q68" i="7"/>
  <c r="U68" i="7" s="1"/>
  <c r="Q56" i="7"/>
  <c r="M4" i="7" l="1"/>
  <c r="O4" i="7" s="1"/>
  <c r="Q4" i="7" s="1"/>
  <c r="M5" i="7"/>
  <c r="O5" i="7" s="1"/>
  <c r="U5" i="7"/>
  <c r="W5" i="7"/>
  <c r="Y5" i="7"/>
  <c r="M6" i="7"/>
  <c r="O6" i="7" s="1"/>
  <c r="U6" i="7"/>
  <c r="W6" i="7"/>
  <c r="Y6" i="7"/>
  <c r="M7" i="7"/>
  <c r="O7" i="7" s="1"/>
  <c r="U7" i="7"/>
  <c r="W7" i="7"/>
  <c r="Y7" i="7"/>
  <c r="M8" i="7"/>
  <c r="O8" i="7" s="1"/>
  <c r="U8" i="7"/>
  <c r="W8" i="7"/>
  <c r="Y8" i="7"/>
  <c r="M9" i="7"/>
  <c r="U9" i="7"/>
  <c r="W9" i="7"/>
  <c r="Y9" i="7"/>
  <c r="M10" i="7"/>
  <c r="O10" i="7" s="1"/>
  <c r="Q10" i="7"/>
  <c r="W10" i="7"/>
  <c r="M11" i="7"/>
  <c r="O11" i="7" s="1"/>
  <c r="Q11" i="7"/>
  <c r="U11" i="7" s="1"/>
  <c r="W11" i="7"/>
  <c r="M12" i="7"/>
  <c r="U12" i="7"/>
  <c r="W12" i="7"/>
  <c r="Y12" i="7"/>
  <c r="U13" i="7"/>
  <c r="W13" i="7"/>
  <c r="Y13" i="7"/>
  <c r="U14" i="7"/>
  <c r="W14" i="7"/>
  <c r="M15" i="7"/>
  <c r="O15" i="7" s="1"/>
  <c r="Q15" i="7"/>
  <c r="W15" i="7"/>
  <c r="M16" i="7"/>
  <c r="Q16" i="7"/>
  <c r="W16" i="7"/>
  <c r="M17" i="7"/>
  <c r="O17" i="7" s="1"/>
  <c r="U17" i="7"/>
  <c r="W17" i="7"/>
  <c r="Y17" i="7"/>
  <c r="M18" i="7"/>
  <c r="O18" i="7" s="1"/>
  <c r="U18" i="7"/>
  <c r="W18" i="7"/>
  <c r="Y18" i="7"/>
  <c r="M19" i="7"/>
  <c r="O19" i="7" s="1"/>
  <c r="U19" i="7"/>
  <c r="W19" i="7"/>
  <c r="Y19" i="7"/>
  <c r="M20" i="7"/>
  <c r="O20" i="7" s="1"/>
  <c r="U20" i="7"/>
  <c r="W20" i="7"/>
  <c r="Y20" i="7"/>
  <c r="M21" i="7"/>
  <c r="O21" i="7" s="1"/>
  <c r="U21" i="7"/>
  <c r="W21" i="7"/>
  <c r="Y21" i="7"/>
  <c r="M22" i="7"/>
  <c r="O22" i="7" s="1"/>
  <c r="U22" i="7"/>
  <c r="W22" i="7"/>
  <c r="Y22" i="7"/>
  <c r="M23" i="7"/>
  <c r="O23" i="7" s="1"/>
  <c r="U23" i="7"/>
  <c r="W23" i="7"/>
  <c r="Y23" i="7"/>
  <c r="M24" i="7"/>
  <c r="O24" i="7"/>
  <c r="U24" i="7"/>
  <c r="W24" i="7"/>
  <c r="Y24" i="7"/>
  <c r="M26" i="7"/>
  <c r="O26" i="7" s="1"/>
  <c r="U26" i="7"/>
  <c r="W26" i="7"/>
  <c r="Y26" i="7"/>
  <c r="M27" i="7"/>
  <c r="O27" i="7" s="1"/>
  <c r="U27" i="7"/>
  <c r="W27" i="7"/>
  <c r="Y27" i="7"/>
  <c r="M28" i="7"/>
  <c r="O28" i="7" s="1"/>
  <c r="U28" i="7"/>
  <c r="W28" i="7"/>
  <c r="Y28" i="7"/>
  <c r="M29" i="7"/>
  <c r="O29" i="7" s="1"/>
  <c r="Q29" i="7"/>
  <c r="W29" i="7"/>
  <c r="M30" i="7"/>
  <c r="O30" i="7" s="1"/>
  <c r="U30" i="7"/>
  <c r="W30" i="7"/>
  <c r="Y30" i="7"/>
  <c r="M31" i="7"/>
  <c r="O31" i="7" s="1"/>
  <c r="U31" i="7"/>
  <c r="W31" i="7"/>
  <c r="Y31" i="7"/>
  <c r="M32" i="7"/>
  <c r="O32" i="7" s="1"/>
  <c r="U32" i="7"/>
  <c r="W32" i="7"/>
  <c r="Y32" i="7"/>
  <c r="M33" i="7"/>
  <c r="O33" i="7" s="1"/>
  <c r="U33" i="7"/>
  <c r="W33" i="7"/>
  <c r="Y33" i="7"/>
  <c r="M34" i="7"/>
  <c r="O34" i="7" s="1"/>
  <c r="U34" i="7"/>
  <c r="W34" i="7"/>
  <c r="Y34" i="7"/>
  <c r="M35" i="7"/>
  <c r="O35" i="7" s="1"/>
  <c r="Q35" i="7"/>
  <c r="W35" i="7"/>
  <c r="M42" i="7"/>
  <c r="O42" i="7" s="1"/>
  <c r="U42" i="7"/>
  <c r="W42" i="7"/>
  <c r="Y42" i="7"/>
  <c r="AK42" i="7" s="1"/>
  <c r="M43" i="7"/>
  <c r="O43" i="7" s="1"/>
  <c r="Q43" i="7"/>
  <c r="U43" i="7" s="1"/>
  <c r="W43" i="7"/>
  <c r="M44" i="7"/>
  <c r="O44" i="7" s="1"/>
  <c r="Q44" i="7"/>
  <c r="U44" i="7" s="1"/>
  <c r="W44" i="7"/>
  <c r="M45" i="7"/>
  <c r="O45" i="7" s="1"/>
  <c r="U45" i="7"/>
  <c r="W45" i="7"/>
  <c r="Y45" i="7"/>
  <c r="M46" i="7"/>
  <c r="O46" i="7" s="1"/>
  <c r="U46" i="7"/>
  <c r="W46" i="7"/>
  <c r="Y46" i="7"/>
  <c r="AK46" i="7" s="1"/>
  <c r="M47" i="7"/>
  <c r="O47" i="7" s="1"/>
  <c r="U47" i="7"/>
  <c r="W47" i="7"/>
  <c r="Y47" i="7"/>
  <c r="M48" i="7"/>
  <c r="O48" i="7" s="1"/>
  <c r="U48" i="7"/>
  <c r="W48" i="7"/>
  <c r="Y48" i="7"/>
  <c r="M49" i="7"/>
  <c r="O49" i="7" s="1"/>
  <c r="U49" i="7"/>
  <c r="W49" i="7"/>
  <c r="Y49" i="7"/>
  <c r="M50" i="7"/>
  <c r="O50" i="7" s="1"/>
  <c r="U50" i="7"/>
  <c r="W50" i="7"/>
  <c r="Y50" i="7"/>
  <c r="AK50" i="7" s="1"/>
  <c r="M51" i="7"/>
  <c r="O51" i="7" s="1"/>
  <c r="U51" i="7"/>
  <c r="W51" i="7"/>
  <c r="Y51" i="7"/>
  <c r="AK51" i="7" s="1"/>
  <c r="M52" i="7"/>
  <c r="O52" i="7" s="1"/>
  <c r="U52" i="7"/>
  <c r="W52" i="7"/>
  <c r="Y52" i="7"/>
  <c r="AK52" i="7" s="1"/>
  <c r="M53" i="7"/>
  <c r="O53" i="7" s="1"/>
  <c r="Q53" i="7"/>
  <c r="Y53" i="7" s="1"/>
  <c r="AK53" i="7" s="1"/>
  <c r="W53" i="7"/>
  <c r="Q54" i="7"/>
  <c r="Y54" i="7" s="1"/>
  <c r="W54" i="7"/>
  <c r="M55" i="7"/>
  <c r="O55" i="7" s="1"/>
  <c r="W55" i="7"/>
  <c r="M56" i="7"/>
  <c r="O56" i="7" s="1"/>
  <c r="U56" i="7"/>
  <c r="W56" i="7"/>
  <c r="M57" i="7"/>
  <c r="O57" i="7" s="1"/>
  <c r="U57" i="7"/>
  <c r="W57" i="7"/>
  <c r="Y57" i="7" s="1"/>
  <c r="M58" i="7"/>
  <c r="O58" i="7" s="1"/>
  <c r="U59" i="7"/>
  <c r="W59" i="7"/>
  <c r="Y59" i="7" s="1"/>
  <c r="W62" i="7"/>
  <c r="M63" i="7"/>
  <c r="O63" i="7" s="1"/>
  <c r="U63" i="7"/>
  <c r="W63" i="7"/>
  <c r="M64" i="7"/>
  <c r="O64" i="7" s="1"/>
  <c r="Q64" i="7"/>
  <c r="U64" i="7" s="1"/>
  <c r="W64" i="7"/>
  <c r="M67" i="7"/>
  <c r="O67" i="7" s="1"/>
  <c r="U67" i="7"/>
  <c r="W67" i="7"/>
  <c r="M68" i="7"/>
  <c r="Y68" i="7"/>
  <c r="M70" i="7"/>
  <c r="O70" i="7" s="1"/>
  <c r="U70" i="7"/>
  <c r="W70" i="7"/>
  <c r="M72" i="7"/>
  <c r="O72" i="7" s="1"/>
  <c r="U72" i="7"/>
  <c r="W72" i="7"/>
  <c r="M73" i="7"/>
  <c r="O73" i="7" s="1"/>
  <c r="U73" i="7"/>
  <c r="W73" i="7"/>
  <c r="M74" i="7"/>
  <c r="O74" i="7" s="1"/>
  <c r="Q74" i="7"/>
  <c r="U74" i="7" s="1"/>
  <c r="W74" i="7"/>
  <c r="M75" i="7"/>
  <c r="O75" i="7" s="1"/>
  <c r="Q75" i="7"/>
  <c r="U75" i="7" s="1"/>
  <c r="W75" i="7"/>
  <c r="M76" i="7"/>
  <c r="O76" i="7" s="1"/>
  <c r="Q76" i="7"/>
  <c r="U76" i="7" s="1"/>
  <c r="W76" i="7"/>
  <c r="M77" i="7"/>
  <c r="O77" i="7" s="1"/>
  <c r="Q77" i="7"/>
  <c r="U77" i="7" s="1"/>
  <c r="W77" i="7"/>
  <c r="M78" i="7"/>
  <c r="O78" i="7" s="1"/>
  <c r="Q78" i="7"/>
  <c r="U78" i="7" s="1"/>
  <c r="W78" i="7"/>
  <c r="M79" i="7"/>
  <c r="O79" i="7" s="1"/>
  <c r="Q79" i="7"/>
  <c r="U79" i="7" s="1"/>
  <c r="W79" i="7"/>
  <c r="M80" i="7"/>
  <c r="O80" i="7" s="1"/>
  <c r="Q80" i="7"/>
  <c r="U80" i="7" s="1"/>
  <c r="W80" i="7"/>
  <c r="M81" i="7"/>
  <c r="O81" i="7" s="1"/>
  <c r="Q81" i="7"/>
  <c r="U81" i="7" s="1"/>
  <c r="W81" i="7"/>
  <c r="M82" i="7"/>
  <c r="O82" i="7" s="1"/>
  <c r="Q82" i="7"/>
  <c r="U82" i="7" s="1"/>
  <c r="W82" i="7"/>
  <c r="M83" i="7"/>
  <c r="O83" i="7" s="1"/>
  <c r="Q83" i="7"/>
  <c r="U83" i="7" s="1"/>
  <c r="W83" i="7"/>
  <c r="M84" i="7"/>
  <c r="O84" i="7" s="1"/>
  <c r="Q84" i="7"/>
  <c r="U84" i="7" s="1"/>
  <c r="W84" i="7"/>
  <c r="M85" i="7"/>
  <c r="O85" i="7" s="1"/>
  <c r="Q85" i="7"/>
  <c r="W85" i="7"/>
  <c r="Y29" i="7" l="1"/>
  <c r="O9" i="7"/>
  <c r="O12" i="7"/>
  <c r="O16" i="7"/>
  <c r="U85" i="7"/>
  <c r="Y15" i="7"/>
  <c r="U16" i="7"/>
  <c r="U10" i="7"/>
  <c r="O68" i="7"/>
  <c r="Y62" i="7"/>
  <c r="Y56" i="7"/>
  <c r="Y55" i="7"/>
  <c r="U55" i="7"/>
  <c r="Y35" i="7"/>
  <c r="U35" i="7"/>
  <c r="U15" i="7"/>
  <c r="Y85" i="7"/>
  <c r="Y84" i="7"/>
  <c r="Y83" i="7"/>
  <c r="Y82" i="7"/>
  <c r="Y81" i="7"/>
  <c r="Y80" i="7"/>
  <c r="Y79" i="7"/>
  <c r="Y78" i="7"/>
  <c r="Y77" i="7"/>
  <c r="Y76" i="7"/>
  <c r="Y75" i="7"/>
  <c r="Y64" i="7"/>
  <c r="Y63" i="7"/>
  <c r="Y44" i="7"/>
  <c r="Y43" i="7"/>
  <c r="AK43" i="7" s="1"/>
  <c r="Y16" i="7"/>
  <c r="Y11" i="7"/>
  <c r="Y10" i="7"/>
  <c r="Y4" i="7" l="1"/>
  <c r="U4" i="7"/>
  <c r="Z4" i="7"/>
  <c r="K4" i="15" l="1"/>
  <c r="J4" i="15"/>
  <c r="D14" i="16" l="1"/>
  <c r="E14" i="16"/>
  <c r="F14" i="16"/>
  <c r="C14" i="16"/>
  <c r="H14" i="16" s="1"/>
  <c r="H3" i="16"/>
  <c r="H4" i="16"/>
  <c r="H5" i="16"/>
  <c r="H6" i="16"/>
  <c r="H7" i="16"/>
  <c r="H8" i="16"/>
  <c r="H9" i="16"/>
  <c r="H10" i="16"/>
  <c r="H11" i="16"/>
  <c r="H12" i="16"/>
  <c r="H13" i="16"/>
  <c r="H2" i="16"/>
  <c r="G3" i="16"/>
  <c r="G4" i="16"/>
  <c r="G5" i="16"/>
  <c r="G6" i="16"/>
  <c r="G7" i="16"/>
  <c r="G8" i="16"/>
  <c r="G9" i="16"/>
  <c r="G10" i="16"/>
  <c r="G11" i="16"/>
  <c r="G12" i="16"/>
  <c r="G13" i="16"/>
  <c r="G2" i="16"/>
  <c r="G14" i="16" l="1"/>
  <c r="D16" i="18"/>
  <c r="B16" i="18" s="1"/>
  <c r="C7" i="15"/>
  <c r="B7" i="15"/>
  <c r="D3" i="15"/>
  <c r="K3" i="15"/>
  <c r="D7" i="15" l="1"/>
  <c r="B5" i="10" l="1"/>
  <c r="D5" i="10" s="1"/>
  <c r="K5" i="15"/>
  <c r="J5" i="15"/>
  <c r="J3" i="15"/>
  <c r="C4" i="10"/>
  <c r="D4" i="10" s="1"/>
  <c r="C6" i="10"/>
  <c r="P77" i="9"/>
  <c r="R76" i="9"/>
  <c r="R77" i="9" s="1"/>
  <c r="Q76" i="9"/>
  <c r="Q77" i="9" s="1"/>
  <c r="P76" i="9"/>
  <c r="N76" i="9"/>
  <c r="N77" i="9" s="1"/>
  <c r="L76" i="9"/>
  <c r="L77" i="9" s="1"/>
  <c r="J76" i="9"/>
  <c r="J77" i="9" s="1"/>
  <c r="I76" i="9"/>
  <c r="I77" i="9" s="1"/>
  <c r="H76" i="9"/>
  <c r="H77" i="9" s="1"/>
  <c r="G76" i="9"/>
  <c r="G77" i="9" s="1"/>
  <c r="O75" i="9"/>
  <c r="T75" i="9" s="1"/>
  <c r="K75" i="9"/>
  <c r="O74" i="9"/>
  <c r="T74" i="9" s="1"/>
  <c r="K74" i="9"/>
  <c r="O73" i="9"/>
  <c r="T73" i="9" s="1"/>
  <c r="K73" i="9"/>
  <c r="O72" i="9"/>
  <c r="T72" i="9" s="1"/>
  <c r="K72" i="9"/>
  <c r="O71" i="9"/>
  <c r="T71" i="9" s="1"/>
  <c r="K71" i="9"/>
  <c r="O70" i="9"/>
  <c r="T70" i="9" s="1"/>
  <c r="K70" i="9"/>
  <c r="O69" i="9"/>
  <c r="T69" i="9" s="1"/>
  <c r="K69" i="9"/>
  <c r="O68" i="9"/>
  <c r="T68" i="9" s="1"/>
  <c r="K68" i="9"/>
  <c r="O67" i="9"/>
  <c r="T67" i="9" s="1"/>
  <c r="K67" i="9"/>
  <c r="O66" i="9"/>
  <c r="T66" i="9" s="1"/>
  <c r="K66" i="9"/>
  <c r="M66" i="9" s="1"/>
  <c r="O65" i="9"/>
  <c r="S65" i="9" s="1"/>
  <c r="K65" i="9"/>
  <c r="S64" i="9"/>
  <c r="O64" i="9"/>
  <c r="T64" i="9" s="1"/>
  <c r="M64" i="9"/>
  <c r="K64" i="9"/>
  <c r="R57" i="9"/>
  <c r="Q57" i="9"/>
  <c r="P57" i="9"/>
  <c r="M57" i="9"/>
  <c r="L57" i="9"/>
  <c r="J57" i="9"/>
  <c r="I57" i="9"/>
  <c r="H57" i="9"/>
  <c r="G57" i="9"/>
  <c r="O56" i="9"/>
  <c r="T56" i="9" s="1"/>
  <c r="K56" i="9"/>
  <c r="S55" i="9"/>
  <c r="O55" i="9"/>
  <c r="T55" i="9" s="1"/>
  <c r="K55" i="9"/>
  <c r="O54" i="9"/>
  <c r="T54" i="9" s="1"/>
  <c r="K54" i="9"/>
  <c r="S53" i="9"/>
  <c r="O53" i="9"/>
  <c r="T53" i="9" s="1"/>
  <c r="K53" i="9"/>
  <c r="V52" i="9"/>
  <c r="T52" i="9"/>
  <c r="O52" i="9"/>
  <c r="S52" i="9" s="1"/>
  <c r="K52" i="9"/>
  <c r="T51" i="9"/>
  <c r="O51" i="9"/>
  <c r="S51" i="9" s="1"/>
  <c r="K51" i="9"/>
  <c r="O50" i="9"/>
  <c r="S50" i="9" s="1"/>
  <c r="K50" i="9"/>
  <c r="V49" i="9"/>
  <c r="O49" i="9"/>
  <c r="T49" i="9" s="1"/>
  <c r="K49" i="9"/>
  <c r="K57" i="9" s="1"/>
  <c r="R48" i="9"/>
  <c r="Q48" i="9"/>
  <c r="P48" i="9"/>
  <c r="M48" i="9"/>
  <c r="L48" i="9"/>
  <c r="J48" i="9"/>
  <c r="I48" i="9"/>
  <c r="H48" i="9"/>
  <c r="G48" i="9"/>
  <c r="O47" i="9"/>
  <c r="O48" i="9" s="1"/>
  <c r="K47" i="9"/>
  <c r="K48" i="9" s="1"/>
  <c r="R46" i="9"/>
  <c r="Q46" i="9"/>
  <c r="P46" i="9"/>
  <c r="L46" i="9"/>
  <c r="K46" i="9"/>
  <c r="J46" i="9"/>
  <c r="I46" i="9"/>
  <c r="H46" i="9"/>
  <c r="G46" i="9"/>
  <c r="V45" i="9"/>
  <c r="S45" i="9"/>
  <c r="S46" i="9" s="1"/>
  <c r="O45" i="9"/>
  <c r="O46" i="9" s="1"/>
  <c r="M45" i="9"/>
  <c r="M46" i="9" s="1"/>
  <c r="K45" i="9"/>
  <c r="R44" i="9"/>
  <c r="Q44" i="9"/>
  <c r="P44" i="9"/>
  <c r="L44" i="9"/>
  <c r="J44" i="9"/>
  <c r="I44" i="9"/>
  <c r="H44" i="9"/>
  <c r="G44" i="9"/>
  <c r="O43" i="9"/>
  <c r="S43" i="9" s="1"/>
  <c r="K43" i="9"/>
  <c r="V42" i="9"/>
  <c r="S42" i="9"/>
  <c r="O42" i="9"/>
  <c r="T42" i="9" s="1"/>
  <c r="K42" i="9"/>
  <c r="M42" i="9" s="1"/>
  <c r="M44" i="9" s="1"/>
  <c r="R41" i="9"/>
  <c r="Q41" i="9"/>
  <c r="P41" i="9"/>
  <c r="L41" i="9"/>
  <c r="J41" i="9"/>
  <c r="I41" i="9"/>
  <c r="H41" i="9"/>
  <c r="G41" i="9"/>
  <c r="O40" i="9"/>
  <c r="S40" i="9" s="1"/>
  <c r="K40" i="9"/>
  <c r="V39" i="9"/>
  <c r="S39" i="9"/>
  <c r="O39" i="9"/>
  <c r="T39" i="9" s="1"/>
  <c r="K39" i="9"/>
  <c r="M39" i="9" s="1"/>
  <c r="R38" i="9"/>
  <c r="Q38" i="9"/>
  <c r="L38" i="9"/>
  <c r="J38" i="9"/>
  <c r="I38" i="9"/>
  <c r="H38" i="9"/>
  <c r="G38" i="9"/>
  <c r="O37" i="9"/>
  <c r="S37" i="9" s="1"/>
  <c r="K37" i="9"/>
  <c r="O36" i="9"/>
  <c r="S36" i="9" s="1"/>
  <c r="K36" i="9"/>
  <c r="O35" i="9"/>
  <c r="S35" i="9" s="1"/>
  <c r="K35" i="9"/>
  <c r="T34" i="9"/>
  <c r="O34" i="9"/>
  <c r="S34" i="9" s="1"/>
  <c r="K34" i="9"/>
  <c r="V33" i="9"/>
  <c r="O33" i="9"/>
  <c r="T33" i="9" s="1"/>
  <c r="K33" i="9"/>
  <c r="M33" i="9" s="1"/>
  <c r="V32" i="9"/>
  <c r="T32" i="9"/>
  <c r="O32" i="9"/>
  <c r="S32" i="9" s="1"/>
  <c r="K32" i="9"/>
  <c r="V31" i="9"/>
  <c r="S31" i="9"/>
  <c r="O31" i="9"/>
  <c r="T31" i="9" s="1"/>
  <c r="K31" i="9"/>
  <c r="V30" i="9"/>
  <c r="O30" i="9"/>
  <c r="T30" i="9" s="1"/>
  <c r="K30" i="9"/>
  <c r="V29" i="9"/>
  <c r="O29" i="9"/>
  <c r="T29" i="9" s="1"/>
  <c r="K29" i="9"/>
  <c r="M29" i="9" s="1"/>
  <c r="V28" i="9"/>
  <c r="O28" i="9"/>
  <c r="T28" i="9" s="1"/>
  <c r="K28" i="9"/>
  <c r="M28" i="9" s="1"/>
  <c r="R27" i="9"/>
  <c r="Q27" i="9"/>
  <c r="P27" i="9"/>
  <c r="L27" i="9"/>
  <c r="J27" i="9"/>
  <c r="I27" i="9"/>
  <c r="H27" i="9"/>
  <c r="G27" i="9"/>
  <c r="O26" i="9"/>
  <c r="T26" i="9" s="1"/>
  <c r="K26" i="9"/>
  <c r="O25" i="9"/>
  <c r="T25" i="9" s="1"/>
  <c r="K25" i="9"/>
  <c r="V24" i="9"/>
  <c r="O24" i="9"/>
  <c r="T24" i="9" s="1"/>
  <c r="K24" i="9"/>
  <c r="V23" i="9"/>
  <c r="O23" i="9"/>
  <c r="T23" i="9" s="1"/>
  <c r="K23" i="9"/>
  <c r="V22" i="9"/>
  <c r="O22" i="9"/>
  <c r="S22" i="9" s="1"/>
  <c r="K22" i="9"/>
  <c r="V21" i="9"/>
  <c r="O21" i="9"/>
  <c r="T21" i="9" s="1"/>
  <c r="K21" i="9"/>
  <c r="V20" i="9"/>
  <c r="O20" i="9"/>
  <c r="K20" i="9"/>
  <c r="M20" i="9" s="1"/>
  <c r="M27" i="9" s="1"/>
  <c r="R19" i="9"/>
  <c r="Q19" i="9"/>
  <c r="P19" i="9"/>
  <c r="O19" i="9"/>
  <c r="M19" i="9"/>
  <c r="L19" i="9"/>
  <c r="J19" i="9"/>
  <c r="I19" i="9"/>
  <c r="H19" i="9"/>
  <c r="G19" i="9"/>
  <c r="S18" i="9"/>
  <c r="O18" i="9"/>
  <c r="T18" i="9" s="1"/>
  <c r="K18" i="9"/>
  <c r="S17" i="9"/>
  <c r="O17" i="9"/>
  <c r="T17" i="9" s="1"/>
  <c r="K17" i="9"/>
  <c r="S16" i="9"/>
  <c r="O16" i="9"/>
  <c r="T16" i="9" s="1"/>
  <c r="K16" i="9"/>
  <c r="V15" i="9"/>
  <c r="T15" i="9"/>
  <c r="O15" i="9"/>
  <c r="S15" i="9" s="1"/>
  <c r="K15" i="9"/>
  <c r="K19" i="9" s="1"/>
  <c r="R14" i="9"/>
  <c r="Q14" i="9"/>
  <c r="P14" i="9"/>
  <c r="M14" i="9"/>
  <c r="L14" i="9"/>
  <c r="J14" i="9"/>
  <c r="I14" i="9"/>
  <c r="H14" i="9"/>
  <c r="G14" i="9"/>
  <c r="T13" i="9"/>
  <c r="O13" i="9"/>
  <c r="S13" i="9" s="1"/>
  <c r="K13" i="9"/>
  <c r="O12" i="9"/>
  <c r="S12" i="9" s="1"/>
  <c r="K12" i="9"/>
  <c r="V11" i="9"/>
  <c r="O11" i="9"/>
  <c r="K11" i="9"/>
  <c r="R10" i="9"/>
  <c r="Q10" i="9"/>
  <c r="P10" i="9"/>
  <c r="L10" i="9"/>
  <c r="J10" i="9"/>
  <c r="H10" i="9"/>
  <c r="G10" i="9"/>
  <c r="V9" i="9"/>
  <c r="O9" i="9"/>
  <c r="O10" i="9" s="1"/>
  <c r="K9" i="9"/>
  <c r="K10" i="9" s="1"/>
  <c r="R8" i="9"/>
  <c r="Q8" i="9"/>
  <c r="P8" i="9"/>
  <c r="M8" i="9"/>
  <c r="L8" i="9"/>
  <c r="J8" i="9"/>
  <c r="I8" i="9"/>
  <c r="H8" i="9"/>
  <c r="G8" i="9"/>
  <c r="S7" i="9"/>
  <c r="O7" i="9"/>
  <c r="K7" i="9"/>
  <c r="V6" i="9"/>
  <c r="T6" i="9"/>
  <c r="O6" i="9"/>
  <c r="S6" i="9" s="1"/>
  <c r="K6" i="9"/>
  <c r="K8" i="9" s="1"/>
  <c r="R5" i="9"/>
  <c r="Q5" i="9"/>
  <c r="P5" i="9"/>
  <c r="M5" i="9"/>
  <c r="L5" i="9"/>
  <c r="J5" i="9"/>
  <c r="I5" i="9"/>
  <c r="H5" i="9"/>
  <c r="G5" i="9"/>
  <c r="V4" i="9"/>
  <c r="O4" i="9"/>
  <c r="S4" i="9" s="1"/>
  <c r="S5" i="9" s="1"/>
  <c r="K4" i="9"/>
  <c r="K5" i="9" s="1"/>
  <c r="L14" i="5"/>
  <c r="K14" i="5"/>
  <c r="Q13" i="5"/>
  <c r="Q14" i="5" s="1"/>
  <c r="P13" i="5"/>
  <c r="P14" i="5" s="1"/>
  <c r="O13" i="5"/>
  <c r="O14" i="5" s="1"/>
  <c r="N13" i="5"/>
  <c r="N14" i="5" s="1"/>
  <c r="J13" i="5"/>
  <c r="J14" i="5" s="1"/>
  <c r="I13" i="5"/>
  <c r="I14" i="5" s="1"/>
  <c r="H13" i="5"/>
  <c r="H14" i="5" s="1"/>
  <c r="G13" i="5"/>
  <c r="Q19" i="2"/>
  <c r="P19" i="2"/>
  <c r="O19" i="2"/>
  <c r="I19" i="2"/>
  <c r="H19" i="2"/>
  <c r="N18" i="2"/>
  <c r="N19" i="2" s="1"/>
  <c r="J18" i="2"/>
  <c r="J19" i="2" s="1"/>
  <c r="Q17" i="2"/>
  <c r="P17" i="2"/>
  <c r="O17" i="2"/>
  <c r="N17" i="2"/>
  <c r="I17" i="2"/>
  <c r="H17" i="2"/>
  <c r="R16" i="2" s="1"/>
  <c r="J16" i="2"/>
  <c r="J17" i="2" s="1"/>
  <c r="Q15" i="2"/>
  <c r="P15" i="2"/>
  <c r="O15" i="2"/>
  <c r="N15" i="2"/>
  <c r="K15" i="2"/>
  <c r="K20" i="2" s="1"/>
  <c r="I15" i="2"/>
  <c r="H15" i="2"/>
  <c r="R14" i="2"/>
  <c r="J14" i="2"/>
  <c r="J15" i="2" s="1"/>
  <c r="Q13" i="2"/>
  <c r="P13" i="2"/>
  <c r="O13" i="2"/>
  <c r="I13" i="2"/>
  <c r="H13" i="2"/>
  <c r="R13" i="2" s="1"/>
  <c r="N12" i="2"/>
  <c r="N13" i="2" s="1"/>
  <c r="J12" i="2"/>
  <c r="J13" i="2" s="1"/>
  <c r="J11" i="2"/>
  <c r="Q10" i="2"/>
  <c r="R10" i="2" s="1"/>
  <c r="P10" i="2"/>
  <c r="O10" i="2"/>
  <c r="I10" i="2"/>
  <c r="H10" i="2"/>
  <c r="J9" i="2"/>
  <c r="J8" i="2"/>
  <c r="N7" i="2"/>
  <c r="N10" i="2" s="1"/>
  <c r="J7" i="2"/>
  <c r="R6" i="2"/>
  <c r="Q6" i="2"/>
  <c r="P6" i="2"/>
  <c r="O6" i="2"/>
  <c r="N6" i="2"/>
  <c r="I6" i="2"/>
  <c r="H6" i="2"/>
  <c r="J5" i="2"/>
  <c r="J4" i="2"/>
  <c r="B59" i="1"/>
  <c r="B58" i="1"/>
  <c r="Q49" i="1"/>
  <c r="P49" i="1"/>
  <c r="O49" i="1"/>
  <c r="N49" i="1"/>
  <c r="R49" i="1" s="1"/>
  <c r="L49" i="1"/>
  <c r="K49" i="1"/>
  <c r="I49" i="1"/>
  <c r="H49" i="1"/>
  <c r="G49" i="1"/>
  <c r="R48" i="1"/>
  <c r="N48" i="1"/>
  <c r="S48" i="1" s="1"/>
  <c r="J48" i="1"/>
  <c r="R47" i="1"/>
  <c r="N47" i="1"/>
  <c r="S47" i="1" s="1"/>
  <c r="J47" i="1"/>
  <c r="R46" i="1"/>
  <c r="N46" i="1"/>
  <c r="S46" i="1" s="1"/>
  <c r="J46" i="1"/>
  <c r="S45" i="1"/>
  <c r="R45" i="1"/>
  <c r="J45" i="1"/>
  <c r="S44" i="1"/>
  <c r="R44" i="1"/>
  <c r="J44" i="1"/>
  <c r="J49" i="1" s="1"/>
  <c r="Q43" i="1"/>
  <c r="P43" i="1"/>
  <c r="O43" i="1"/>
  <c r="N43" i="1"/>
  <c r="R43" i="1" s="1"/>
  <c r="I43" i="1"/>
  <c r="H43" i="1"/>
  <c r="G43" i="1"/>
  <c r="S42" i="1"/>
  <c r="R42" i="1"/>
  <c r="J42" i="1"/>
  <c r="J43" i="1" s="1"/>
  <c r="Q41" i="1"/>
  <c r="P41" i="1"/>
  <c r="O41" i="1"/>
  <c r="N41" i="1"/>
  <c r="M41" i="1"/>
  <c r="K41" i="1"/>
  <c r="I41" i="1"/>
  <c r="H41" i="1"/>
  <c r="G41" i="1"/>
  <c r="S40" i="1"/>
  <c r="R40" i="1"/>
  <c r="J40" i="1"/>
  <c r="J41" i="1" s="1"/>
  <c r="Q39" i="1"/>
  <c r="P39" i="1"/>
  <c r="O39" i="1"/>
  <c r="K39" i="1"/>
  <c r="I39" i="1"/>
  <c r="H39" i="1"/>
  <c r="G39" i="1"/>
  <c r="B57" i="1" s="1"/>
  <c r="N38" i="1"/>
  <c r="R38" i="1" s="1"/>
  <c r="J38" i="1"/>
  <c r="N37" i="1"/>
  <c r="N39" i="1" s="1"/>
  <c r="L37" i="1"/>
  <c r="L39" i="1" s="1"/>
  <c r="J37" i="1"/>
  <c r="Q36" i="1"/>
  <c r="P36" i="1"/>
  <c r="O36" i="1"/>
  <c r="K36" i="1"/>
  <c r="I36" i="1"/>
  <c r="H36" i="1"/>
  <c r="G36" i="1"/>
  <c r="R35" i="1"/>
  <c r="J35" i="1"/>
  <c r="L35" i="1" s="1"/>
  <c r="S34" i="1"/>
  <c r="R34" i="1"/>
  <c r="N34" i="1"/>
  <c r="N36" i="1" s="1"/>
  <c r="J34" i="1"/>
  <c r="L34" i="1" s="1"/>
  <c r="L36" i="1" s="1"/>
  <c r="Q33" i="1"/>
  <c r="P33" i="1"/>
  <c r="M33" i="1"/>
  <c r="K33" i="1"/>
  <c r="I33" i="1"/>
  <c r="H33" i="1"/>
  <c r="G33" i="1"/>
  <c r="S32" i="1"/>
  <c r="R32" i="1"/>
  <c r="J32" i="1"/>
  <c r="S31" i="1"/>
  <c r="R31" i="1"/>
  <c r="J31" i="1"/>
  <c r="O30" i="1"/>
  <c r="O33" i="1" s="1"/>
  <c r="N30" i="1"/>
  <c r="S30" i="1" s="1"/>
  <c r="J30" i="1"/>
  <c r="L30" i="1" s="1"/>
  <c r="S29" i="1"/>
  <c r="R29" i="1"/>
  <c r="J29" i="1"/>
  <c r="S28" i="1"/>
  <c r="R28" i="1"/>
  <c r="J28" i="1"/>
  <c r="S27" i="1"/>
  <c r="R27" i="1"/>
  <c r="J27" i="1"/>
  <c r="N26" i="1"/>
  <c r="S26" i="1" s="1"/>
  <c r="J26" i="1"/>
  <c r="L26" i="1" s="1"/>
  <c r="S25" i="1"/>
  <c r="R25" i="1"/>
  <c r="J25" i="1"/>
  <c r="L25" i="1" s="1"/>
  <c r="Q24" i="1"/>
  <c r="P24" i="1"/>
  <c r="O24" i="1"/>
  <c r="N24" i="1"/>
  <c r="R24" i="1" s="1"/>
  <c r="I24" i="1"/>
  <c r="H24" i="1"/>
  <c r="G24" i="1"/>
  <c r="S23" i="1"/>
  <c r="R23" i="1"/>
  <c r="J23" i="1"/>
  <c r="S22" i="1"/>
  <c r="R22" i="1"/>
  <c r="J22" i="1"/>
  <c r="S21" i="1"/>
  <c r="R21" i="1"/>
  <c r="J21" i="1"/>
  <c r="S20" i="1"/>
  <c r="R20" i="1"/>
  <c r="J20" i="1"/>
  <c r="S19" i="1"/>
  <c r="R19" i="1"/>
  <c r="J19" i="1"/>
  <c r="S18" i="1"/>
  <c r="R18" i="1"/>
  <c r="J18" i="1"/>
  <c r="S17" i="1"/>
  <c r="R17" i="1"/>
  <c r="J17" i="1"/>
  <c r="S16" i="1"/>
  <c r="R16" i="1"/>
  <c r="J16" i="1"/>
  <c r="L16" i="1" s="1"/>
  <c r="L24" i="1" s="1"/>
  <c r="Q15" i="1"/>
  <c r="P15" i="1"/>
  <c r="O15" i="1"/>
  <c r="N15" i="1"/>
  <c r="R15" i="1" s="1"/>
  <c r="I15" i="1"/>
  <c r="H15" i="1"/>
  <c r="G15" i="1"/>
  <c r="S14" i="1"/>
  <c r="R14" i="1"/>
  <c r="J14" i="1"/>
  <c r="S13" i="1"/>
  <c r="R13" i="1"/>
  <c r="J13" i="1"/>
  <c r="S12" i="1"/>
  <c r="R12" i="1"/>
  <c r="J12" i="1"/>
  <c r="Q11" i="1"/>
  <c r="P11" i="1"/>
  <c r="O11" i="1"/>
  <c r="N11" i="1"/>
  <c r="R11" i="1" s="1"/>
  <c r="I11" i="1"/>
  <c r="H11" i="1"/>
  <c r="G11" i="1"/>
  <c r="S10" i="1"/>
  <c r="R10" i="1"/>
  <c r="J10" i="1"/>
  <c r="J11" i="1" s="1"/>
  <c r="Q9" i="1"/>
  <c r="P9" i="1"/>
  <c r="O9" i="1"/>
  <c r="N9" i="1"/>
  <c r="R9" i="1" s="1"/>
  <c r="K9" i="1"/>
  <c r="I9" i="1"/>
  <c r="H9" i="1"/>
  <c r="G9" i="1"/>
  <c r="S8" i="1"/>
  <c r="R8" i="1"/>
  <c r="J8" i="1"/>
  <c r="J9" i="1" s="1"/>
  <c r="Q7" i="1"/>
  <c r="P7" i="1"/>
  <c r="O7" i="1"/>
  <c r="N7" i="1"/>
  <c r="R7" i="1" s="1"/>
  <c r="I7" i="1"/>
  <c r="H7" i="1"/>
  <c r="G7" i="1"/>
  <c r="S6" i="1"/>
  <c r="R6" i="1"/>
  <c r="J6" i="1"/>
  <c r="J7" i="1" s="1"/>
  <c r="Q5" i="1"/>
  <c r="P5" i="1"/>
  <c r="O5" i="1"/>
  <c r="N5" i="1"/>
  <c r="R5" i="1" s="1"/>
  <c r="I5" i="1"/>
  <c r="H5" i="1"/>
  <c r="G5" i="1"/>
  <c r="S4" i="1"/>
  <c r="R4" i="1"/>
  <c r="J4" i="1"/>
  <c r="J5" i="1" s="1"/>
  <c r="H15" i="18"/>
  <c r="H13" i="18"/>
  <c r="H12" i="18"/>
  <c r="H11" i="18"/>
  <c r="H10" i="18"/>
  <c r="H9" i="18"/>
  <c r="H8" i="18"/>
  <c r="H7" i="18"/>
  <c r="H6" i="18"/>
  <c r="H5" i="18"/>
  <c r="H4" i="18"/>
  <c r="H3" i="18"/>
  <c r="L30" i="17"/>
  <c r="B18" i="17"/>
  <c r="Q17" i="17"/>
  <c r="Q16" i="17"/>
  <c r="Q15" i="17"/>
  <c r="Q14" i="17"/>
  <c r="Q13" i="17"/>
  <c r="Q12" i="17"/>
  <c r="Q11" i="17"/>
  <c r="Q9" i="17"/>
  <c r="Q8" i="17"/>
  <c r="Q7" i="17"/>
  <c r="Q6" i="17"/>
  <c r="B6" i="17"/>
  <c r="Q5" i="17"/>
  <c r="Q4" i="17"/>
  <c r="I7" i="15"/>
  <c r="H7" i="15"/>
  <c r="G7" i="15"/>
  <c r="K6" i="15"/>
  <c r="J6" i="15"/>
  <c r="R17" i="2" l="1"/>
  <c r="R19" i="2" s="1"/>
  <c r="L8" i="1"/>
  <c r="L9" i="1" s="1"/>
  <c r="R39" i="1"/>
  <c r="S56" i="9"/>
  <c r="J7" i="15"/>
  <c r="B56" i="1"/>
  <c r="R36" i="1"/>
  <c r="J39" i="1"/>
  <c r="J10" i="2"/>
  <c r="R13" i="5"/>
  <c r="O14" i="9"/>
  <c r="T12" i="9"/>
  <c r="O27" i="9"/>
  <c r="T22" i="9"/>
  <c r="S23" i="9"/>
  <c r="S54" i="9"/>
  <c r="L40" i="1"/>
  <c r="L41" i="1" s="1"/>
  <c r="R15" i="2"/>
  <c r="O8" i="9"/>
  <c r="M9" i="9"/>
  <c r="M10" i="9" s="1"/>
  <c r="S20" i="9"/>
  <c r="S24" i="9"/>
  <c r="T37" i="9"/>
  <c r="B9" i="10"/>
  <c r="D9" i="10" s="1"/>
  <c r="I50" i="1"/>
  <c r="Q20" i="2"/>
  <c r="J33" i="1"/>
  <c r="R30" i="1"/>
  <c r="O50" i="1"/>
  <c r="J6" i="2"/>
  <c r="J20" i="2" s="1"/>
  <c r="I20" i="2"/>
  <c r="T4" i="9"/>
  <c r="O5" i="9"/>
  <c r="K14" i="9"/>
  <c r="S19" i="9"/>
  <c r="S28" i="9"/>
  <c r="S41" i="9"/>
  <c r="I58" i="9"/>
  <c r="K76" i="9"/>
  <c r="K77" i="9" s="1"/>
  <c r="H20" i="2"/>
  <c r="J15" i="1"/>
  <c r="J24" i="1"/>
  <c r="K50" i="1"/>
  <c r="P50" i="1"/>
  <c r="G14" i="5"/>
  <c r="K27" i="9"/>
  <c r="K38" i="9"/>
  <c r="K58" i="9" s="1"/>
  <c r="O44" i="9"/>
  <c r="Q58" i="9"/>
  <c r="H50" i="1"/>
  <c r="Q50" i="1"/>
  <c r="O20" i="2"/>
  <c r="S8" i="9"/>
  <c r="S29" i="9"/>
  <c r="T36" i="9"/>
  <c r="K41" i="9"/>
  <c r="S44" i="9"/>
  <c r="G58" i="9"/>
  <c r="R58" i="9"/>
  <c r="T65" i="9"/>
  <c r="S66" i="9"/>
  <c r="S67" i="9"/>
  <c r="S68" i="9"/>
  <c r="S69" i="9"/>
  <c r="S70" i="9"/>
  <c r="S71" i="9"/>
  <c r="S72" i="9"/>
  <c r="S73" i="9"/>
  <c r="S74" i="9"/>
  <c r="S75" i="9"/>
  <c r="T35" i="9"/>
  <c r="M40" i="9"/>
  <c r="M41" i="9" s="1"/>
  <c r="O41" i="9"/>
  <c r="K44" i="9"/>
  <c r="T43" i="9"/>
  <c r="J58" i="9"/>
  <c r="H58" i="9"/>
  <c r="L58" i="9"/>
  <c r="T50" i="9"/>
  <c r="B60" i="1"/>
  <c r="L33" i="1"/>
  <c r="L50" i="1" s="1"/>
  <c r="N20" i="2"/>
  <c r="M38" i="9"/>
  <c r="N33" i="1"/>
  <c r="R33" i="1" s="1"/>
  <c r="J36" i="1"/>
  <c r="S37" i="1"/>
  <c r="S38" i="1"/>
  <c r="O38" i="9"/>
  <c r="O57" i="9"/>
  <c r="M65" i="9"/>
  <c r="M76" i="9" s="1"/>
  <c r="M77" i="9" s="1"/>
  <c r="G50" i="1"/>
  <c r="P20" i="2"/>
  <c r="T7" i="9"/>
  <c r="S9" i="9"/>
  <c r="S10" i="9" s="1"/>
  <c r="S11" i="9"/>
  <c r="S14" i="9" s="1"/>
  <c r="T20" i="9"/>
  <c r="S21" i="9"/>
  <c r="S25" i="9"/>
  <c r="S26" i="9"/>
  <c r="S30" i="9"/>
  <c r="P33" i="9"/>
  <c r="P38" i="9" s="1"/>
  <c r="P58" i="9" s="1"/>
  <c r="T45" i="9"/>
  <c r="S47" i="9"/>
  <c r="S48" i="9" s="1"/>
  <c r="S49" i="9"/>
  <c r="S57" i="9" s="1"/>
  <c r="O76" i="9"/>
  <c r="O77" i="9" s="1"/>
  <c r="L14" i="2"/>
  <c r="L15" i="2" s="1"/>
  <c r="L20" i="2" s="1"/>
  <c r="T9" i="9"/>
  <c r="T11" i="9"/>
  <c r="S33" i="9"/>
  <c r="T47" i="9"/>
  <c r="R26" i="1"/>
  <c r="K7" i="15"/>
  <c r="R37" i="1"/>
  <c r="R41" i="1"/>
  <c r="B7" i="10"/>
  <c r="D7" i="10" s="1"/>
  <c r="H16" i="18"/>
  <c r="D6" i="15"/>
  <c r="D4" i="15"/>
  <c r="O58" i="9" l="1"/>
  <c r="T58" i="9" s="1"/>
  <c r="S76" i="9"/>
  <c r="S77" i="9" s="1"/>
  <c r="S38" i="9"/>
  <c r="M58" i="9"/>
  <c r="S27" i="9"/>
  <c r="J50" i="1"/>
  <c r="N50" i="1"/>
  <c r="R50" i="1" s="1"/>
  <c r="C17" i="10"/>
  <c r="B6" i="10"/>
  <c r="D6" i="10" s="1"/>
  <c r="B8" i="10"/>
  <c r="D8" i="10" s="1"/>
  <c r="D5" i="15"/>
  <c r="C19" i="10" l="1"/>
  <c r="S58" i="9"/>
  <c r="D3" i="10"/>
  <c r="B10" i="10"/>
  <c r="D10" i="10" s="1"/>
  <c r="B17" i="10" l="1"/>
  <c r="D17" i="10" s="1"/>
  <c r="B19" i="10" l="1"/>
  <c r="D19" i="10" s="1"/>
</calcChain>
</file>

<file path=xl/comments1.xml><?xml version="1.0" encoding="utf-8"?>
<comments xmlns="http://schemas.openxmlformats.org/spreadsheetml/2006/main">
  <authors>
    <author>camurcia</author>
  </authors>
  <commentList>
    <comment ref="N53" authorId="0" shapeId="0">
      <text>
        <r>
          <rPr>
            <b/>
            <sz val="9"/>
            <color indexed="81"/>
            <rFont val="Tahoma"/>
            <family val="2"/>
          </rPr>
          <t>camurcia:</t>
        </r>
        <r>
          <rPr>
            <sz val="9"/>
            <color indexed="81"/>
            <rFont val="Tahoma"/>
            <family val="2"/>
          </rPr>
          <t xml:space="preserve">
VALOR AJUSTE REGALÍAS 5,555,500,782
</t>
        </r>
      </text>
    </comment>
  </commentList>
</comments>
</file>

<file path=xl/comments2.xml><?xml version="1.0" encoding="utf-8"?>
<comments xmlns="http://schemas.openxmlformats.org/spreadsheetml/2006/main">
  <authors>
    <author>camurcia</author>
  </authors>
  <commentList>
    <comment ref="N56" authorId="0" shapeId="0">
      <text>
        <r>
          <rPr>
            <b/>
            <sz val="9"/>
            <color indexed="81"/>
            <rFont val="Tahoma"/>
            <family val="2"/>
          </rPr>
          <t>camurcia:</t>
        </r>
        <r>
          <rPr>
            <sz val="9"/>
            <color indexed="81"/>
            <rFont val="Tahoma"/>
            <family val="2"/>
          </rPr>
          <t xml:space="preserve">
Se adicionan 1,360,387,595; se reintegran 608,775,219</t>
        </r>
      </text>
    </comment>
  </commentList>
</comments>
</file>

<file path=xl/sharedStrings.xml><?xml version="1.0" encoding="utf-8"?>
<sst xmlns="http://schemas.openxmlformats.org/spreadsheetml/2006/main" count="2864" uniqueCount="593">
  <si>
    <t>NOMBRE ENTIDAD</t>
  </si>
  <si>
    <t>SUBTOTAL SECREATRIA DE  EDUCACION</t>
  </si>
  <si>
    <t>Secretaría General</t>
  </si>
  <si>
    <t>SUBTOTAL SECRETARIA GENERAL</t>
  </si>
  <si>
    <t>018 (25 Ene/2013)</t>
  </si>
  <si>
    <t>Secretaría de Gobierno</t>
  </si>
  <si>
    <t>SUBTOTAL SECRETARIA DE GOBIERNO</t>
  </si>
  <si>
    <t>Secretaría  de Competitividad y Desarrollo Económico</t>
  </si>
  <si>
    <t xml:space="preserve">SUBTOTAL SECRETARIA DE COMPETITIVIDAD Y DESARROLLO ECONÓMICO </t>
  </si>
  <si>
    <t>Secretaría de Ambiente</t>
  </si>
  <si>
    <t>SUBTOTAL SECRETARIA DE AMBIENTE</t>
  </si>
  <si>
    <t>Secretaría de Minas y Energía</t>
  </si>
  <si>
    <t>SUBTOTAL SECRETARIA DE MINAS Y ENERGÍA</t>
  </si>
  <si>
    <t>SUBTOTAL SECRETARIA DE AGRICULTURA Y DESARROLLO RURAL</t>
  </si>
  <si>
    <t>ICCU</t>
  </si>
  <si>
    <t>SUBTOTAL ICCU</t>
  </si>
  <si>
    <t>Secretaría de Desarrollo Social</t>
  </si>
  <si>
    <t>SUBTOTAL SECRETARIA DE DESARROLLO SOCIAL</t>
  </si>
  <si>
    <t>Secretaría de Transporte y Movilidad</t>
  </si>
  <si>
    <t>SUBTOTAL SECRETARIA DE TRANSPORTE Y MOVILIDAD</t>
  </si>
  <si>
    <t>TOTAL</t>
  </si>
  <si>
    <t>TOTAL D-018 (25 Ene/2013)</t>
  </si>
  <si>
    <t>PROYECTO</t>
  </si>
  <si>
    <t>Estudios y diseños de detalle embalse Calandaima Municipio de El Colegio Departamento de Cundinamarca</t>
  </si>
  <si>
    <t>Fortalecimiento de la productividad  y competitividad del sector cacaotero en el Departamento de Cundinamarca</t>
  </si>
  <si>
    <t>Mejoramiento de la competitividad y sostenibilidad del sub sector panelero de Cundinamarca</t>
  </si>
  <si>
    <t>Fortalecimiento de la actividad cafetera como alternativa sostenible de desarrollo regional en el Departamento de Cundinamarca</t>
  </si>
  <si>
    <t>Mejoramiento de la vía Ubala-Palomas-Mambita (k0+00 ubicado en e sitio profesionales Municipio de Ubala), Departamento de Cundinamarca</t>
  </si>
  <si>
    <t>Formulación y actualización de los estudios y diseños de la vía Ubaque - Los Cerezos - Chipaque Departamento de Cundinamarca</t>
  </si>
  <si>
    <t>Mejoramiento y mantenimiento de la red vial secundaria y terciaria mediante la dotación de maquinaria a los municipios del Departamento de Cundinamarca</t>
  </si>
  <si>
    <t>Construcción cubierta coliseo del Centro Agrotecnológico de exposiciones y comercialización de la Región del Sumapaz en el Municipio de Fusagasuga - Cundinamarca</t>
  </si>
  <si>
    <t>Fortalecimiento de la permanencia de los estudiantes en los municipios del Departamento de  Cundinamarca</t>
  </si>
  <si>
    <t>Actualización y formulación de los estudios y diseños de las fases II y III de la Troncal Norte Quito-Sur del Sistema de Transmilenio al Municipio de Soacha</t>
  </si>
  <si>
    <t>VALOR APROBADO SGR</t>
  </si>
  <si>
    <t>BPIN</t>
  </si>
  <si>
    <t>SECTOR</t>
  </si>
  <si>
    <t>Trasporte</t>
  </si>
  <si>
    <t>Infraestructura</t>
  </si>
  <si>
    <t>Agricultura</t>
  </si>
  <si>
    <t>Trabajo</t>
  </si>
  <si>
    <t>SI</t>
  </si>
  <si>
    <t>NO</t>
  </si>
  <si>
    <t>CUMPLIMINETO DE REQUISITOS</t>
  </si>
  <si>
    <t>ESTADO</t>
  </si>
  <si>
    <t>PRECONTRACTUAL</t>
  </si>
  <si>
    <t>CONTRACTUAL</t>
  </si>
  <si>
    <t>EJECUCION</t>
  </si>
  <si>
    <t>FUENTE DE FINANCIACION</t>
  </si>
  <si>
    <t>FCR</t>
  </si>
  <si>
    <t>FDR</t>
  </si>
  <si>
    <t>X</t>
  </si>
  <si>
    <t>TOTAL CDP</t>
  </si>
  <si>
    <t>TOTAL RPC</t>
  </si>
  <si>
    <t>APROPIACIÒN 2013-2014</t>
  </si>
  <si>
    <t>VALOR GIRADO</t>
  </si>
  <si>
    <t>No. Y FECHA DECRETO INCORPO.</t>
  </si>
  <si>
    <t>ACUERDO APROBACION OCAD</t>
  </si>
  <si>
    <t>EJECUTOR</t>
  </si>
  <si>
    <t>Secretaria General</t>
  </si>
  <si>
    <t>Secretaria de Competitividad</t>
  </si>
  <si>
    <t>Secretaria de Gobierno</t>
  </si>
  <si>
    <t>Secretaria de Ambiente</t>
  </si>
  <si>
    <t>Secretaria de Agricultura</t>
  </si>
  <si>
    <t>Municipio de Cogua</t>
  </si>
  <si>
    <t>Secretaria de Desarrollo Social</t>
  </si>
  <si>
    <t>Secretaria de Movilidad</t>
  </si>
  <si>
    <t>VALOR OTROS APORTES</t>
  </si>
  <si>
    <t>VALOR TOTAL DEL PROYECTO</t>
  </si>
  <si>
    <t>FECHA DE INICIO</t>
  </si>
  <si>
    <t>VALOR AJUSTE</t>
  </si>
  <si>
    <t>VALOR PROYECTO CON AJUSTE</t>
  </si>
  <si>
    <t>Departamento</t>
  </si>
  <si>
    <t>Fortalecimiento de la actividad cafetera como estrategia de mejoramiento de la productividad y la competitividad en el Departamento de Cundinamarca, Centro Oriente</t>
  </si>
  <si>
    <t>TOTAL D-033 (25 Feb./2013)</t>
  </si>
  <si>
    <t>TOTAL D-063 (05 Abr./2013)</t>
  </si>
  <si>
    <t>TOTAL D-148 (24 Jun./2013)</t>
  </si>
  <si>
    <t>Estudios y diseños para la construcción de un centro especializado al servicio de los adolecentes infractores de la ley en el departamento de Cundinamarca</t>
  </si>
  <si>
    <t>Desarrollo, creación y fortalecimiento de 9 centros de emprendimiento y fortalecimiento empresarial en el Departamento de Cundinamarca</t>
  </si>
  <si>
    <t>Agua potable y saneamiento básico</t>
  </si>
  <si>
    <t>Implementación y masificación del servicio de gas combustible por redes para municipios de Anolaima, Cachipay, Choachi, Fomeque, Ubaque y Viotá Cundinamarca</t>
  </si>
  <si>
    <t>Secretaria de Minas y Energía</t>
  </si>
  <si>
    <t>Minas y energía</t>
  </si>
  <si>
    <t>Construcción de redes eléctricas en la zona rural de los municipios de Paratebueno y Gutierrez en el departamento de Cundinamarca</t>
  </si>
  <si>
    <t>Secretaría de Agricultura y Desarrollo Rural</t>
  </si>
  <si>
    <t>Implementación de un modelo de producción en sistemas de doble propósito en pequeños productores del Departamento de Cundinamarca</t>
  </si>
  <si>
    <t>Fortalecimiento de las cadenas hortofrutícola y aromáticas en Cundinamarca</t>
  </si>
  <si>
    <t>Fortalecimiento del sub sector panelero en el Departamento de Cundinamarca</t>
  </si>
  <si>
    <t>Mejoramiento del puente Guatimbol sobre el rio Sumapaz en la vía Venecia-Icononzo Departamento de Cundinamarca</t>
  </si>
  <si>
    <t>Formulación y actualización de los estudios y diseños para el mejoramiento de la Troncal del Carbón en longitud de 43 km (k0+00 localizado en Tierra Negra) Departamento de Cundinamarca</t>
  </si>
  <si>
    <t>Mejoramiento de la vía Cogua -San Cayetano (sector las Margaritas k8+300 sector las Margaritas hasta k10+300) con k0+00 en Cogua Departamento de Cundinamarca</t>
  </si>
  <si>
    <t>Secretaria de Educación</t>
  </si>
  <si>
    <t>033 (25 feb./2013)</t>
  </si>
  <si>
    <t>Educación</t>
  </si>
  <si>
    <t>033 (25 abr./ 2013)</t>
  </si>
  <si>
    <t>Estudios y diseños para la recuperación y adecuación del patrimonio histórico cultural Palacio de San Francisco en Bogotá D.C. departamento de Cundinamarca</t>
  </si>
  <si>
    <t>% EJECUCION $</t>
  </si>
  <si>
    <t>N/A</t>
  </si>
  <si>
    <t>Transporte</t>
  </si>
  <si>
    <t>SUBTOTAL SECRETARIA DE INTEGRACION REGIONAL</t>
  </si>
  <si>
    <t>Municipio de Soacha</t>
  </si>
  <si>
    <t>Municipio de Mosquera</t>
  </si>
  <si>
    <t>Programa departamental de complementación alimentaria y nutricional para menores de cinco (5) años, mujeres gestantes y madres lactantes</t>
  </si>
  <si>
    <t>PLAZO DE EJECUCION (MESES)</t>
  </si>
  <si>
    <t>Defensa y Seguridad</t>
  </si>
  <si>
    <t>Fortalecimiento de la permanencia de los estudiantes en los municipios del Departamento de  Cundinamarca 2013-2014</t>
  </si>
  <si>
    <t>OBSERVACIONS</t>
  </si>
  <si>
    <t>OBSERVACIONES</t>
  </si>
  <si>
    <t>EJECUCION REGALIAS 2012-2013-2014 (FECHA DE CORTE JULIO 30 DE 2013)</t>
  </si>
  <si>
    <t>IDU</t>
  </si>
  <si>
    <t>APROPIACIÒN 2012</t>
  </si>
  <si>
    <t>FCT&amp;I</t>
  </si>
  <si>
    <t>FONDO FRANCISCO JOSE DE CALDAS - COLCIENCIAS</t>
  </si>
  <si>
    <t>CORPORACION UNIVERSITARIA MINUTO DE DIOS</t>
  </si>
  <si>
    <t xml:space="preserve">CENTRO INTERNACIONAL DE FÍSICA </t>
  </si>
  <si>
    <t>ESICENTER SINERTIC</t>
  </si>
  <si>
    <t>SUBTOTAL FONDO DE CIENCIA Y TECNOLOGIA</t>
  </si>
  <si>
    <t>Fortalecimiento de las Regiones Colombianas en sus Capacidades de CT&amp;I.</t>
  </si>
  <si>
    <t>Estrategias de valoración y apropiación de los recursos naturales mecanismos de adaptación a cambio climático región del bajo magdalena Cundinamarca.</t>
  </si>
  <si>
    <t>Construcción del ecosistema de innovación TIC para el departamento de Cundinamarca</t>
  </si>
  <si>
    <t>Ciencia Tecnología e Innovación</t>
  </si>
  <si>
    <t>UNION TEMPORAL Centro de Excelencia Interdisciplinario Básico y Aplicado en Complejidad. Ceiba</t>
  </si>
  <si>
    <t>Formación en ciencia, tecnología e innovación en la comunidad educativa de las instituciones educativas oficiales de los municipios no certificados de los departamentos</t>
  </si>
  <si>
    <t>Fortalecimiento capacidades de innovación social por medio del parque científico Cundinamarca y Bogotá</t>
  </si>
  <si>
    <t>Investigación, desarrollo y transferencia tecnológica en el sector agropecuario y agroindustrial con el fin de mejorar todo el departamento, Cundinamarca, Centro oriente</t>
  </si>
  <si>
    <t>Secretaría de Integración Regional</t>
  </si>
  <si>
    <t>Estudios y diseños anexo técnico para la construcción del metro ligero, regional urbano (MLRU), fase I: Tramo Facatativa - Av. Ciudad de Cali</t>
  </si>
  <si>
    <t>Implemento del programa de complementación alimentaria y nutricional para menores de 5 años y mujeres gestantes y lactantes en todo el Departamento de Cundinamarca</t>
  </si>
  <si>
    <t>Inclusión social y reconciliación</t>
  </si>
  <si>
    <t>Estudios y diseños para el mejoramiento de la vía Villapinzon-Turmeque en longitud de 11 Kms (K0+00 localizado en Villapinzon Departamento de Cundinamarca)</t>
  </si>
  <si>
    <t>Estudios y diseños para el mejoramiento de la vía Yacopi - La Victoria con K0+000 en Yacopi Departamento de Cundinamarca</t>
  </si>
  <si>
    <t>Actualización y formulación de los estudios y diseños para la vía Suba- Cota (Incluye puente) desde la Av. Las Aguas en Bogotá hasta la variante de Cota en Cundinamarca</t>
  </si>
  <si>
    <t>Rehabilitación y mejoramiento de la vía paralela (Transversal 8 y carrera 7) entre carrera 13 con autopista sur barrio la despensa, hasta la calle 27 del centro del municipio de Soacha Cundinamarca (Tramo #1-k0+000 hasta k0+262)</t>
  </si>
  <si>
    <t>Mejoramiento de la vía calle 23 entre cra 3 y 9b en Mosquera - cll 7 entre cra 13 y 24 en Funza, Departamento de Cundinamarca</t>
  </si>
  <si>
    <t>No se ha iniciado proceso contractual porque los recursos no han sido incorporados al presupuesto de la secretaria</t>
  </si>
  <si>
    <t>El proceso contractual se iniciara una vez se haya expedido el Acuerdo del OCAD donde se aprobaron las modificaciones al proyecto</t>
  </si>
  <si>
    <t xml:space="preserve">El proceso contractual se iniciara una vez se haya expedido el Acuerdo del OCAD donde se aprobaron las modificaciones al proyecto, </t>
  </si>
  <si>
    <t>VALOR GIRADO MINISTERIO</t>
  </si>
  <si>
    <t>se firmo convenio con la Universidad Distrital el 18 de junio/13</t>
  </si>
  <si>
    <t>Falta definir el City Gey con Viota, hacer un convenio con cada municipio</t>
  </si>
  <si>
    <t>Se firmo convenio el 28 de julio de 2013 con los Cacaoteros</t>
  </si>
  <si>
    <t>Se inicio ejecución el 17 de julio de 2013</t>
  </si>
  <si>
    <t>Se firmo convenio el 28 de junio de 2013 con los paneleros</t>
  </si>
  <si>
    <t>Se firmo convenio con los Cafeteros el 28 de junio de 2013 y se inicio el 23 de julio.</t>
  </si>
  <si>
    <t>El proceso contractual se iniciara una vez se haya expedido el Acuerdo del OCAD donde se aprobaron las modificaciones al proyecto.Prepliegos</t>
  </si>
  <si>
    <t>El proceso contractual se iniciara una vez se haya expedido el Acuerdo del OCAD donde se aprobaron las modificaciones al proyecto. Se adjudicara el 23 de agosto/13.Licitación</t>
  </si>
  <si>
    <t>Prepliegos</t>
  </si>
  <si>
    <t>Adjudicado</t>
  </si>
  <si>
    <t>Listos para subir la Licitación a la pagina</t>
  </si>
  <si>
    <t>SE contratara por APP pendiente comunicación oficial por parte del Distrito</t>
  </si>
  <si>
    <t>Listo para iniciar contratación, la Interventoria la hara el Dpto.</t>
  </si>
  <si>
    <t>Se abrira nueva licitación y la interventoria la hara el Dpto.</t>
  </si>
  <si>
    <t>Por incorporar al presupuesto del SGR.</t>
  </si>
  <si>
    <t>Por incorporar al preupuesto del SGR</t>
  </si>
  <si>
    <t>Por incorporar al presupuesto del SGR</t>
  </si>
  <si>
    <t xml:space="preserve">Este proyecto se debe liquidar y reintegrar, los valores no ejecutados por valor de 1.360.387.595, así como los valores reintegrados por los municipios por 417.105.688, para un total 1.774.493.283, </t>
  </si>
  <si>
    <t>No más proyectos para estudios hacer otro pero de obra y desaprobar por el OCAD el presentado.</t>
  </si>
  <si>
    <t>APROPIACION 2013-2014</t>
  </si>
  <si>
    <t>OTROS EJECUTORES</t>
  </si>
  <si>
    <t>estimación del grado de vulnerabilidad de la caficultura de Cundinamarca frente al cambio climático y medias de adaptación basadas en sistemas agroforestales y biotecnología</t>
  </si>
  <si>
    <t>Innovación Modelo de gestión de medicamentos todo El Departamento Cundinamarca</t>
  </si>
  <si>
    <t>Innovación sistema de producción de frutas/hortalizas frescas/procesadas tipo exportación con tecnología biológica /integral inocua Subachoque, Cundinamarca, centro oriente</t>
  </si>
  <si>
    <t>Secretaria de salud de Cundinamarca</t>
  </si>
  <si>
    <t>Fondo Francisco Jose de Caldas - Colciancias</t>
  </si>
  <si>
    <t>Convenio  de cooperación con Empresas Públicas de Cundinamarca SA ESP y la CAR, ejecutor la CAR (plazo del convenio 1 año, a partir de  12/08/2013, el contrato de consultoria 6 meses, se encuentra en etapa de revisión de prepliegos para inciar proceso  precontractual)</t>
  </si>
  <si>
    <t>Formar 63 jovenes investigadores, 13 doctores y 36 maestrias</t>
  </si>
  <si>
    <t>Aportantes Distrito Corpoica-Sena</t>
  </si>
  <si>
    <t>Sabana centro-Occidente Fusa y Girardot</t>
  </si>
  <si>
    <t>Municipios de Utica Guaduas Quebradanegra, Puerto Salgar y Caparrapi</t>
  </si>
  <si>
    <t>SUBTOTAL  TRANSPORTE OTROS EJECTORES</t>
  </si>
  <si>
    <t>APROPACION 2013-2014</t>
  </si>
  <si>
    <t>SALDO POR GIRAR</t>
  </si>
  <si>
    <t>VALOR GIRADO TESORERIA</t>
  </si>
  <si>
    <t>TOTAL CDP Certificado de Disponibilidad Presupuestal</t>
  </si>
  <si>
    <t>TOTAL RPC Registro Presupuestal de Compromiso</t>
  </si>
  <si>
    <t>VALOR GIRADO MINIS</t>
  </si>
  <si>
    <t>DIAS SIN EJECUCION</t>
  </si>
  <si>
    <t>FECHA CUMPLI DE REQUISIT</t>
  </si>
  <si>
    <t>04/04/13</t>
  </si>
  <si>
    <t>29/04/13</t>
  </si>
  <si>
    <t>29/05/13</t>
  </si>
  <si>
    <t>20/05/13</t>
  </si>
  <si>
    <t>03/05/13</t>
  </si>
  <si>
    <t>10/04/13</t>
  </si>
  <si>
    <t>31/05/13</t>
  </si>
  <si>
    <t>01/04/13</t>
  </si>
  <si>
    <t>05/04/13</t>
  </si>
  <si>
    <t>SUBTOTAL CIENCIA Y TECNOLOGIA</t>
  </si>
  <si>
    <t>General</t>
  </si>
  <si>
    <t>Gobierno</t>
  </si>
  <si>
    <t>Competitividad</t>
  </si>
  <si>
    <t>Ambiente</t>
  </si>
  <si>
    <t>Minas y Energia</t>
  </si>
  <si>
    <t>Educacion</t>
  </si>
  <si>
    <t>Dllo. Social</t>
  </si>
  <si>
    <t>Integracion Regional</t>
  </si>
  <si>
    <t>SGR</t>
  </si>
  <si>
    <t xml:space="preserve">TOTAL </t>
  </si>
  <si>
    <t>VALOR EN EJECUCION SGR</t>
  </si>
  <si>
    <t>Fondo de Compensacion Regional</t>
  </si>
  <si>
    <t>Fondo de Desarrollo Regional</t>
  </si>
  <si>
    <t>PORCENTAJE</t>
  </si>
  <si>
    <t>Fondo de Ciencia, Tecnologia e Innovación</t>
  </si>
  <si>
    <t>033 (25 feb./ 2013)</t>
  </si>
  <si>
    <t>Implementacion del programa departamental de complementación alimentaria y nutricional para menores de cinco (5) años, mujeres gestantes y madres lactantes</t>
  </si>
  <si>
    <t>(005) 19/07/2013</t>
  </si>
  <si>
    <t>Secretaria de Ciencia, Tecnologia e innovacion</t>
  </si>
  <si>
    <t>Investigacion, estimar  vulnerabilidad al cambio climatico de sistemas cafeteros y diseños de arreglos agroforestales con biotecnologia Pacho, Tibacuy, San Juan de Rioseco, Cundinamarca</t>
  </si>
  <si>
    <t>Diseño smart town: talento e innovacion aplicada al territorio</t>
  </si>
  <si>
    <t>(008) 13/08/2013</t>
  </si>
  <si>
    <t>Construccion Cundianamarca VISR 2013</t>
  </si>
  <si>
    <t>Banco Agrario</t>
  </si>
  <si>
    <t>Vivienda</t>
  </si>
  <si>
    <t>Implementacion y masificacion de servicio de gas combustible por redes para los municipios de Caparrapi, El Peñon, La Palma, Paime, Topaipi y Villagomez</t>
  </si>
  <si>
    <t>Mejoramiento y masificacion de la red vial mediante la adquisicion de maquinaria año 2013-2014 para los municipios del departamento de Cundinamarca</t>
  </si>
  <si>
    <t>0274 (30/Oct/2013)</t>
  </si>
  <si>
    <t>Mejoramiento y pavimentacion de la via Ajover - Santa Cruz en 2 kilometros, Municipio de Madrid Cundinamarca</t>
  </si>
  <si>
    <t>Municipio de Madrid</t>
  </si>
  <si>
    <t>Mejoramiento y pavimentacion de la via Fosca - Gutierrez desde el k2+000 al k3+000 (k0+000 localizado en Fosca) Departamento de Cundinamarca</t>
  </si>
  <si>
    <t>Prevencion de incendios foresales con la adquisicion de vehiculos 4x4 accion rapida tipo forestal para el Departamento de Cundinamarca</t>
  </si>
  <si>
    <t>Fortalecimiento de la gestion integral de residuos solidos, a traves de sistemas regionales en las provincias de Ubate y Rionegro en el Departamento de Cundinamarca</t>
  </si>
  <si>
    <t>APROBACION OCAD</t>
  </si>
  <si>
    <t>ACTA</t>
  </si>
  <si>
    <t>ACUERDO</t>
  </si>
  <si>
    <t>(007) 11/12/2012</t>
  </si>
  <si>
    <t>(004) 28/12/2012</t>
  </si>
  <si>
    <t>(012) 01/11/2013</t>
  </si>
  <si>
    <t>(002) 15/08/2013</t>
  </si>
  <si>
    <t>(007) 16/08/2013</t>
  </si>
  <si>
    <t>(001) 12/04/2013</t>
  </si>
  <si>
    <t>(004) 28/12/12</t>
  </si>
  <si>
    <t>(005) 18/09/2012</t>
  </si>
  <si>
    <t>(003) 05/10/2012</t>
  </si>
  <si>
    <t>Fortalecimiento de la permanencia de los estudiantes en los municipios del Departamento de  Cundinamarca 2013-2014, Cundinamarca Centro oriente</t>
  </si>
  <si>
    <t>(008) 20/12/2012</t>
  </si>
  <si>
    <t>(005) 28/12/2012</t>
  </si>
  <si>
    <t>Inflexibilidad "Plan Departamental para el manejo de los servicios de agua potable y saneamiento en el Departamento de Cundinamarca PDA"</t>
  </si>
  <si>
    <t>Mantenimiento y recuperacion de la navegabilidad del rio Magdalena</t>
  </si>
  <si>
    <t>Cormagdalena</t>
  </si>
  <si>
    <t>Fortalecimiento de la gestión comunitaria del recurso hidrico, por medio de la disminucion del consumo de este utilizando TP y TICS, Cundinamarca Centro Oriente</t>
  </si>
  <si>
    <t>(011) 18/10/2013</t>
  </si>
  <si>
    <t>Innovacion ciencia y tecnologia para productores de leche en la provincia de Ubate, Cundinamarca</t>
  </si>
  <si>
    <t>(001) 20/12/2012</t>
  </si>
  <si>
    <t>(007) 11/12/2012 (001) 12/04/2013</t>
  </si>
  <si>
    <t>Formación en ciencia, tecnología e innovación en la comunidad educativa de las instituciones educativas oficiales de los municipios no certificados del departamento</t>
  </si>
  <si>
    <t>Innovación en el modelo de gestión de medicamento en el  Departamento de Cundinamarca fase II</t>
  </si>
  <si>
    <t>(008) 23/08/2013</t>
  </si>
  <si>
    <t>(001) 20/12/2012 (009) 23/08/2013</t>
  </si>
  <si>
    <t>EJECUCION REGALIAS 2012-2013-2014 (FECHA DE CORTE NOVIEMBRE 1 DE 2013)</t>
  </si>
  <si>
    <t>APROPIACION 2015</t>
  </si>
  <si>
    <t>EJECUCION REGALIAS 2012-2013-2014 (FECHA DE CORTE NOVIEMBRE 1 DE 2013) (Tesoreria)</t>
  </si>
  <si>
    <t>309 (07/Nov/2013)</t>
  </si>
  <si>
    <t>UNIVERSIDAD NACIONAL</t>
  </si>
  <si>
    <t>VALOR ASIGNADO SGR</t>
  </si>
  <si>
    <t>Asignaciones directas</t>
  </si>
  <si>
    <t>VALOR APROBADO VIGENCIA 2015</t>
  </si>
  <si>
    <t xml:space="preserve">SALDO A COMPROMETER </t>
  </si>
  <si>
    <t>290 (06/Nov/2013)</t>
  </si>
  <si>
    <t>269 (30/Oct/2013) 208 (13/Sep/2013)</t>
  </si>
  <si>
    <t>RECURSOS ASIGNADOS VS RECURSOS APROBADOS</t>
  </si>
  <si>
    <t>RECURSOS APROBADOS VS RECURSOS EJECUTADOS</t>
  </si>
  <si>
    <t>VALOR APROPIADO SGR</t>
  </si>
  <si>
    <t>332 (21/11/2013)</t>
  </si>
  <si>
    <t>UNIDAD</t>
  </si>
  <si>
    <t>Mejoramiento de la productividad y competitividad del sector cauchero del Departamento de Cundinamarca</t>
  </si>
  <si>
    <t>Mejoramiento y pavimentacion de la via Saname - Puente Quetame desde k0+000 al k1+500 (k0+000 localizado en Puente Quemado) Municipio de Fosca, Cundinmarca</t>
  </si>
  <si>
    <t>Mejoramiento y rehabilitacion de la via Guacheta - Capellania (Sector k0+780 al k2+240) k0+000 localizado en el rio de Ubate, Municipio de Guacheta, Cundinmarcar</t>
  </si>
  <si>
    <t>(006) 13/11/2013</t>
  </si>
  <si>
    <t>Medio Ambiente y riesgo</t>
  </si>
  <si>
    <t>(008) 31/12/2013</t>
  </si>
  <si>
    <t>(015) 31/12/2013</t>
  </si>
  <si>
    <t>Agua Potable y Saneamiento Basico</t>
  </si>
  <si>
    <t>Inclusion Social</t>
  </si>
  <si>
    <t>vivienda</t>
  </si>
  <si>
    <t>Medio Ambiente</t>
  </si>
  <si>
    <t>Ciencia Tecnologia e Innovacion</t>
  </si>
  <si>
    <t>Investigacion estrategias de valoración y apropiación de los recursos naturales mecanismos de adaptación a cambio climático región del bajo magdalena Cundinamarca.</t>
  </si>
  <si>
    <t>378 (24Dic2013)</t>
  </si>
  <si>
    <t>044 (06/mar/14)</t>
  </si>
  <si>
    <t>(004) 28/12/2012 (012) 01/11/2013</t>
  </si>
  <si>
    <t>(003) 05/10/2012 (008) 22/08/2013</t>
  </si>
  <si>
    <t>proyectos</t>
  </si>
  <si>
    <t>2013-2014</t>
  </si>
  <si>
    <t>PRESUPUESTO</t>
  </si>
  <si>
    <t xml:space="preserve">Otros </t>
  </si>
  <si>
    <t>Entidad</t>
  </si>
  <si>
    <t>En ejecucion</t>
  </si>
  <si>
    <t>Sin Ejecución</t>
  </si>
  <si>
    <t>Secretaria de Integracion Regional</t>
  </si>
  <si>
    <t>Secretaria de Transporte y Movilidad</t>
  </si>
  <si>
    <t>Secretaria de Minas y Energia</t>
  </si>
  <si>
    <t>Secretaria de Ciencia, Tecnologia e Innovacion</t>
  </si>
  <si>
    <t>Secretaria de Salud</t>
  </si>
  <si>
    <t>Secretaria de Educacion</t>
  </si>
  <si>
    <t>Numero proyectos</t>
  </si>
  <si>
    <t>081 (15/04/2014)</t>
  </si>
  <si>
    <t>Sector</t>
  </si>
  <si>
    <t>(004) 28/12/12 (019) 28/03/2014</t>
  </si>
  <si>
    <t>(004) 28/12/12 (008) 22/08/2013 (019) 28/03/2014</t>
  </si>
  <si>
    <t>(004) 28/12/12 (019) 08/03/2014</t>
  </si>
  <si>
    <t>Implementacion y puesta en marcha de una planta homogenizadora de miles para la produccion de panela en Caparrapi, Cundinamarca Centro Oriente</t>
  </si>
  <si>
    <t>Mejoramiento de la productividad, calidad, poscosecha y mercadeo de las cadenas hortifruticola y aromaticas de Cundinamarca</t>
  </si>
  <si>
    <t>Mejoramiento y pavimentacion via Guanacas - El Peñon desde el k0+000 al k2+000 (k0+000 ubicado en Guanacas) municipio de El Peñon, Cundinamarca</t>
  </si>
  <si>
    <t>Construccion de un centro de atencion especializada al servicio de adolecentes infractores de la ley penal en el Departamento de Cundinamarca</t>
  </si>
  <si>
    <t>(004) 17/06/2014</t>
  </si>
  <si>
    <t>Valor</t>
  </si>
  <si>
    <t>Ejecución</t>
  </si>
  <si>
    <t>% de Ejecución</t>
  </si>
  <si>
    <t>EJECUCION PROYECTOS DE REGALIAS POR SECTORES</t>
  </si>
  <si>
    <t>(006) 06/05/2013 (008) 22/08/2013 (013) 05/12/2013</t>
  </si>
  <si>
    <t>(015) 31/12/2013 (025) 11/08/2014</t>
  </si>
  <si>
    <t>(022) 18/06/2014 (025) 11/08/2014</t>
  </si>
  <si>
    <t>(006) 06/05/2013 (012) 01/11/2013 (013) 05/12/2013 (025) 11/08/2014</t>
  </si>
  <si>
    <t>(004) 28/12/2012 (025) 11/08/2014</t>
  </si>
  <si>
    <t>(012) 01/11/2013 (025) 11/08/2014</t>
  </si>
  <si>
    <t>(007) 16/08/2013 (025) 11/08/2014</t>
  </si>
  <si>
    <t>(006) 06/05/2013 (013) 05/12/2013 (025) 11/08/2014</t>
  </si>
  <si>
    <t>(012) 01/11/2013 (024) 25/07/2014</t>
  </si>
  <si>
    <t>Investigación e innovación tecnologica y apropiación social de conocimiento cinentifico de orquideas nativas de Cundinamarca</t>
  </si>
  <si>
    <t>(027) 05/08/2014</t>
  </si>
  <si>
    <t>Incremento en las estrategias sustentables en el uso del recurso de energia electrica para la poblacion vulnerable en el Departamento de Cundinamarca</t>
  </si>
  <si>
    <t>(025) 30/05/2014</t>
  </si>
  <si>
    <t>Fortalecimiento de la competitividad del sector floricultor colombiano mediante el uso de la ciencia, tecnolocia e innovacion aplicadas en el Departamento de Cundinamarca</t>
  </si>
  <si>
    <t>(015) 31/12/2013 (027) 22/09/2014</t>
  </si>
  <si>
    <t>(004) 17/06/2014 (006) 11/08/2014</t>
  </si>
  <si>
    <t>Mejoramiento y rehabilitacion de la via Tabio - Chia del k0+000 al k1+800</t>
  </si>
  <si>
    <t>(026) 11/09/2014</t>
  </si>
  <si>
    <t xml:space="preserve">(012) 01/11/2013 (017) 19/02/2014 </t>
  </si>
  <si>
    <t>(011) 22/10/2013 (025) 11/08/2014 (028) 02/12/2014</t>
  </si>
  <si>
    <t>(005) 11/10/2013 (009) 02/12/2014</t>
  </si>
  <si>
    <t>(005) 18/09/2012 (009) 02/12/2014</t>
  </si>
  <si>
    <t>(004) 28/12/2012 (008) 22/08/2014 (026) 11/09/2014</t>
  </si>
  <si>
    <t>(004) 28/12/2012 (027) 22/09/2014</t>
  </si>
  <si>
    <t>No.</t>
  </si>
  <si>
    <t>NOTA: Se excluyen $15.323.172.240 del FCR Y $11.502.528.213 de A.D., correspondiente al PDA</t>
  </si>
  <si>
    <t>ASIGNACION 2012-2013-2014</t>
  </si>
  <si>
    <t>PORCENTAJE EJECUCIÓN PRESUPUESTAL</t>
  </si>
  <si>
    <t>SECTORES DE INVERSIÓN</t>
  </si>
  <si>
    <t>(005) 19/07/2013 (014) 20/02/2014</t>
  </si>
  <si>
    <t>APROPIACION 2015-2016</t>
  </si>
  <si>
    <t>Mejoramiento y pavimentación de la vía Villeta-Pantanillo-Corredor Chuguacal - Cambao del K0+360 al K1+060 Villeta, Cundinamarca, Centro Oriente</t>
  </si>
  <si>
    <t>(033) 26/03/2015</t>
  </si>
  <si>
    <t>Municipio de Villeta</t>
  </si>
  <si>
    <t>256 (17/sep/2014)</t>
  </si>
  <si>
    <t>300 (06/nov/2014)</t>
  </si>
  <si>
    <t>EJECUCIÓN FÍSICA</t>
  </si>
  <si>
    <t>EJECUCIÓN FINANCIERA</t>
  </si>
  <si>
    <t>SALDO POR COMPROMETER</t>
  </si>
  <si>
    <t>(001) 26/03/2015</t>
  </si>
  <si>
    <t>(007) 10/09/2014</t>
  </si>
  <si>
    <t>Levantamiento de inventario de los corredores ferreos del Departamento de Cundinamarca y Bogotá D. C.</t>
  </si>
  <si>
    <t>Secretaría de Planeación</t>
  </si>
  <si>
    <t>Estudios de amenaza, vulnerabilidad y riesgo del sistema lagunar de Fuquene, Cucunuba y Palacio Departamento de Cundinamarca</t>
  </si>
  <si>
    <t>(003) 04/06/2015</t>
  </si>
  <si>
    <t>(036) 03/06/2015</t>
  </si>
  <si>
    <t>Fortalecimiento y productividad y competitividad del sector cauchero en el Departamento de Cundinamarca</t>
  </si>
  <si>
    <t>Adquisicion de vehiculos para cuerpos operativos (bomberos) para las provincias del Departamento de Cundinamarca</t>
  </si>
  <si>
    <t>Fortalecimiento de la cadena productiva del cacao en el Departamento de Cundinamarca</t>
  </si>
  <si>
    <t>Fortalecimiento de la estrategia de alimentación escolar para municipios no certificados del Departamento de Cundinamarca, Centro Oriente</t>
  </si>
  <si>
    <t>Mejoramiento y pavimentación de la Troncal del Carbon sector K0+000 al K2+860 (K0+000 localizado en tierra negra, municipio de Tausa), Departamento de Cundinamarca</t>
  </si>
  <si>
    <t>Implementación de TIC´s en las aulas educativas de los 109 municipios no certificados del Departamento de Cundinamarca, Centro Oriente</t>
  </si>
  <si>
    <t>Fortalecimiento de la permanencia de los estudiantes en los municipios del Departamento de Cundinamarca, Centro Oriente 2015</t>
  </si>
  <si>
    <t>Unidad de Vivienda</t>
  </si>
  <si>
    <t>Construcción de viviendas nuevas rurales VISR 2015 en el Departamento de Cundinamarca, Centro Oriente</t>
  </si>
  <si>
    <t>Vivienda Rural</t>
  </si>
  <si>
    <t>Mejoramiento de la vía Ubaque - Los Cerezos - Chipaque sectores del K0+000 al K2+040 y del K16+000 al K18+260 (K0+000 localizado en Ubaque) Departamento de Cundinamarca</t>
  </si>
  <si>
    <t>Mejoramiento de la vía San Cayetano - Cogua sector K6+670 - K8+366 (K0+000 localizado en el casco urbano del municipio de San Cayetano) Cundinamarca</t>
  </si>
  <si>
    <t>(022) 18/06/2014 (025) 11/08/2014 (036) 03/06/2015</t>
  </si>
  <si>
    <t>(004) 28/122012 (026) 11/09/2014</t>
  </si>
  <si>
    <t>Mejoramiento de la vía Ubala - Palomas - Mambita - Medina (K0+000 ubicado en el sitio profesionales municipio de Ubala, Departamento de Cundinamarca</t>
  </si>
  <si>
    <t>(004) 16/06/2015</t>
  </si>
  <si>
    <t>(037) 25/06/2015</t>
  </si>
  <si>
    <t>Implementación y puesta en marcha de una planta homogenizadora de mieles para la producción de panela en el municipio de Quipile, Cundinamarca, Centro Oriente</t>
  </si>
  <si>
    <t>Fortalecimineto a la atención integral para la primera infancia en el Departamento de Cundinamarca, Centro Oriente</t>
  </si>
  <si>
    <t>018 (25 Ene/2013) 0153 (15/may/15)</t>
  </si>
  <si>
    <t>018 (25/Ene/13) 0153 (15/may/15)</t>
  </si>
  <si>
    <t>0063 (05/abr/13) 0153 (15/may/15)</t>
  </si>
  <si>
    <t>0272 (30/oct/13) 0153 (15/may/15)</t>
  </si>
  <si>
    <t>0050 (11/mar/14) 0153 (15/may/15)</t>
  </si>
  <si>
    <t>0062 (22/sep/14) 0153 (15/may/15) 0195 (05/jun/15)</t>
  </si>
  <si>
    <t>0153 (15/may/15) 0195 (05/jun/15)</t>
  </si>
  <si>
    <t>033 (25 feb./ 2013) 295 (06/Nov/2013) 0153 (15/may/15)</t>
  </si>
  <si>
    <t>289 (23/oct/2014) 0153 (15/may/15)</t>
  </si>
  <si>
    <t>080 (15/Abr/2014) 0153 (15/may/15)</t>
  </si>
  <si>
    <t>051 (Mar/2014) 0153 (15/may/15)</t>
  </si>
  <si>
    <t>315 (08/11/2013) 0153 (15/may/15)</t>
  </si>
  <si>
    <t>0153 (15/may/15)</t>
  </si>
  <si>
    <t>(003) 05/10/2012 (008) 22/08/2013 (028) 02/dic/2014</t>
  </si>
  <si>
    <t>(012) 01/11/2013 (025) 11/08/2014 (036) 03/06/2015</t>
  </si>
  <si>
    <t>(004) 28/12/2012 (006) 06/05/2013 (012) 01/11/2013 (025) 11/08/2014 (036) 03/06/2015</t>
  </si>
  <si>
    <t>(004) 28/12/12 (008) 22/08/2013 (036) 03/06/2015</t>
  </si>
  <si>
    <t>REINTEGROS</t>
  </si>
  <si>
    <t>(001) 20/12/2012 (037) 22/01/2015</t>
  </si>
  <si>
    <t>LISTADO DE PROYECTOS DE CUNDINAMARCA SISTEMA GENERAL DE REGALIAS 2012-2015</t>
  </si>
  <si>
    <t xml:space="preserve"> Implementación y masificación del servicio de gas combustible por redes para municipios de Anolaima, Cachipay, Choachi, Fomeque, Ubaque y Viotá Cundinamarca</t>
  </si>
  <si>
    <t>Movilidad</t>
  </si>
  <si>
    <t>Planeación</t>
  </si>
  <si>
    <t>Secretaría de TIC´s</t>
  </si>
  <si>
    <t>Divulgación  de espacios de participación que visibilicen las acciones innovadoras de los jovenes que impactan positivamente su comunidad en el Departamento de Cundinamarca</t>
  </si>
  <si>
    <t>(008) 22/10/2015</t>
  </si>
  <si>
    <t>(042) 29/10/2015</t>
  </si>
  <si>
    <t>TIC´s</t>
  </si>
  <si>
    <t>286 (24/jul/2015)</t>
  </si>
  <si>
    <t>293 (31/jul/2015)</t>
  </si>
  <si>
    <t>289 (28/julo/2015)</t>
  </si>
  <si>
    <t>289 (23/oct/2014) 0153 (15/may/15) 289 (28/julo/2015)</t>
  </si>
  <si>
    <t>236 (19/jun/2015)</t>
  </si>
  <si>
    <t>310 (11/ago/2015)</t>
  </si>
  <si>
    <t>311 (11/ago/2015)</t>
  </si>
  <si>
    <t>335 (23/sep/2015)</t>
  </si>
  <si>
    <t>264 (26/jun/2015)</t>
  </si>
  <si>
    <t>TERMINADO</t>
  </si>
  <si>
    <t>LIQUIDADO</t>
  </si>
  <si>
    <t>FCR FDR</t>
  </si>
  <si>
    <t>Ejecución  Fisica</t>
  </si>
  <si>
    <t>Ejecución Financiera</t>
  </si>
  <si>
    <t>Estado de la Información Reportada en Gesproy</t>
  </si>
  <si>
    <t xml:space="preserve">Fecha del reporte </t>
  </si>
  <si>
    <t>CONTRATADO EN EJECUCIÓN</t>
  </si>
  <si>
    <t>PARA CIERRE</t>
  </si>
  <si>
    <t>SIN     CONTRATAR</t>
  </si>
  <si>
    <t>SIN    CONTRATAR</t>
  </si>
  <si>
    <t>EN EJECUCION</t>
  </si>
  <si>
    <t>Fecha de terminación del contrato.</t>
  </si>
  <si>
    <t>Tiene acta de Liquidación</t>
  </si>
  <si>
    <t>No. Del Decreto de terminación</t>
  </si>
  <si>
    <t>Estado del Proceso de contratción</t>
  </si>
  <si>
    <t>SIN</t>
  </si>
  <si>
    <t>25/15-2015</t>
  </si>
  <si>
    <r>
      <t xml:space="preserve">SIN                       </t>
    </r>
    <r>
      <rPr>
        <sz val="9"/>
        <color rgb="FFFF0000"/>
        <rFont val="Arial Narrow"/>
        <family val="2"/>
      </rPr>
      <t xml:space="preserve">Dice No Requiere </t>
    </r>
  </si>
  <si>
    <t xml:space="preserve">SIN </t>
  </si>
  <si>
    <t>03/082014</t>
  </si>
  <si>
    <t>31/072014</t>
  </si>
  <si>
    <t>Fecha de inicio del contrato.</t>
  </si>
  <si>
    <t xml:space="preserve">Plazo de Ejecución </t>
  </si>
  <si>
    <t>12,5 Meses</t>
  </si>
  <si>
    <t>9,8 Meses</t>
  </si>
  <si>
    <t>4 Meses</t>
  </si>
  <si>
    <t>18 Meses</t>
  </si>
  <si>
    <t>1,3 Meses</t>
  </si>
  <si>
    <t>11 Meses</t>
  </si>
  <si>
    <t>29 Meses</t>
  </si>
  <si>
    <t>6,57 Meses</t>
  </si>
  <si>
    <t>13 Meses</t>
  </si>
  <si>
    <t>9 Meses</t>
  </si>
  <si>
    <t>20,4 Meses</t>
  </si>
  <si>
    <t>12 Meses</t>
  </si>
  <si>
    <t>15 Meses</t>
  </si>
  <si>
    <t>14 Meses</t>
  </si>
  <si>
    <t>16,2 Meses</t>
  </si>
  <si>
    <t>36 Meses</t>
  </si>
  <si>
    <t>20 Meses</t>
  </si>
  <si>
    <t>21 Meses</t>
  </si>
  <si>
    <t>14/092015</t>
  </si>
  <si>
    <t>7,7 Meses</t>
  </si>
  <si>
    <t>7,5 Meses</t>
  </si>
  <si>
    <t>7 Meses</t>
  </si>
  <si>
    <t>6 Meses</t>
  </si>
  <si>
    <t>11,5 Meses</t>
  </si>
  <si>
    <t>0,8 Meses</t>
  </si>
  <si>
    <t>1,5 Meses</t>
  </si>
  <si>
    <t>1,86 Meses</t>
  </si>
  <si>
    <t>12,67 Meses</t>
  </si>
  <si>
    <t>16,93 Meses</t>
  </si>
  <si>
    <t>60 Meses</t>
  </si>
  <si>
    <t>32 Meses</t>
  </si>
  <si>
    <t>30 Meses</t>
  </si>
  <si>
    <t>24 Meses</t>
  </si>
  <si>
    <t>25 Meses</t>
  </si>
  <si>
    <t>27 Meses</t>
  </si>
  <si>
    <t>26 Meses</t>
  </si>
  <si>
    <t>Se firmó Acta de Liquidación con fecha 12 de Abril de 2016</t>
  </si>
  <si>
    <t xml:space="preserve">NO se reporta información por parte del Responsable del proyecto desde el 09-07-2015  </t>
  </si>
  <si>
    <t>Se realizó reprogramación y se encuentra en ejecución</t>
  </si>
  <si>
    <t>Proyecto en ejecución</t>
  </si>
  <si>
    <t>Proyecto terminado y Contratos liquidados</t>
  </si>
  <si>
    <t>Se suscribieron Dos (2) CONTRATOS                                                                     Proyecto Terminado y pendiente de Liquidación</t>
  </si>
  <si>
    <t>Proyecto terminado y en proceso de Liquidación de los contratos para iniciar CIERRE</t>
  </si>
  <si>
    <t xml:space="preserve">Proyecto se encuentra suspendido.                                                Con fecha 24-09-2015 se suspende por término de 3 meses y con fecha 15-03-2016 se prórroga la suspensión </t>
  </si>
  <si>
    <t>Se encuentra en proceso de Liquidación</t>
  </si>
  <si>
    <t>Proyecto Terminado y con Acta de Liquidación</t>
  </si>
  <si>
    <t>Proyecto Terminado y se encuentra en proceso el Acta de Liquidación</t>
  </si>
  <si>
    <t xml:space="preserve">Proyecto en ejecución </t>
  </si>
  <si>
    <t>Se encuentra en la etapa de Liquidación de convenios con los Municipios</t>
  </si>
  <si>
    <t>Proyecto en ejecución en su etapa final y pendiente de Liquidación</t>
  </si>
  <si>
    <t>SE FIRMARON CONVENIOS CON MUNICIPIOS                                                                                 Proyecto en ejecución con Municipios que han ejecutado en un 100% los convenios. Por razones donde los Municipios no han reportado la información pertinente, la persona encargada ha requerido dicha información para su cargue en GESPROY y obtener los avances reales.</t>
  </si>
  <si>
    <t>Implementación del programa de complementación alimentaria y nutricional para menores de 5 años, madres gestantes y lactantes en todo el Departamento de Cundinamarca 2015</t>
  </si>
  <si>
    <t>Proyecto en ejecución dentro del cronograma respectivo</t>
  </si>
  <si>
    <t xml:space="preserve">Proyecto en ejecución dentro del cronograma respectivo fue sujeto de reprogramación </t>
  </si>
  <si>
    <t xml:space="preserve">Proyecto en ejecución y en trámite una reprogramación </t>
  </si>
  <si>
    <t xml:space="preserve">Proyecto en ejecución dentro del cronograma respectivo                   El contrato fue sujeto de una prorroga por e meses mas </t>
  </si>
  <si>
    <t xml:space="preserve">Proyecto sujeto de reprogramación y se encuentra en ejecución     Proyecto en ejecución  -  El contrato No reporta actas de inicio  modificatorias, suspención o prórrogas </t>
  </si>
  <si>
    <t xml:space="preserve">De acuerdo con la información de GESPROY el proyecto se encuentra aun en ejecución y sin avance según el reporte del mes pasado </t>
  </si>
  <si>
    <t>Proyecto en ejecución y sin observaciones en su ejecución desde el 2014</t>
  </si>
  <si>
    <t xml:space="preserve">Proyecto en ejecucion. Se encuentra en proceso una reprogramación de actividades del mismo, dado que se evidenció que la forma como se estaba reportando, no permite medir algunas actividades por lo cual no registra avances notables. Con el informe del Supervisor se proyectan estos reportes para el próximo cargue.  </t>
  </si>
  <si>
    <t>Presenta informe referente a que No se ha cargado la información al Gesproy por cuanto el Conviniente en el informe de ejecuión presupuestal incluyó unos pagos que debían reportase en el rubro de "TALENTO HUMANO" y lo hizo como "GASTOS ADMINISTRATIVOS", por lo que debe ajustar toda la información presentada desde el 15 de julio de 2015 hasta el 31 de enero de 2016.</t>
  </si>
  <si>
    <t>Proyecto en ejecución. No registra avances                                                                                           Presenta observación que en la actualidad se está gestionando ante COLCIENCIAS ajuste del proyecto para realizar los cambios en el SUIFT. Aún no se han reportado avances porque se requiere reprogramación. El presente avance físico es hasta el mes de marzo de 2016. Se realiza ésta observación para dar cumplimiento a los reportes mensuales.</t>
  </si>
  <si>
    <t>Proyecto en Ejecución                                                                           Presenta observación: EN ESTE PERIODO NO HAY ACTIVIDADES POR REPORTAR TENIENDO EN CUENTA QUE ES NECESARIO EFECTUAR UNA REPROGAMACION DE ACTIVIDADES QUE ESTAN SIENDO DISCUTIDAS POR LAS ENTIDADES Y SERA REVISADA POR EL SUPERVISOR</t>
  </si>
  <si>
    <t>Proyecto en ejecución y sin avance en el GESPROY , no hay actas</t>
  </si>
  <si>
    <t>Proyecto en ejecución y sin avance en el GESPROY , revisión de los diseños..</t>
  </si>
  <si>
    <t>Proyecto Terminado y se encuentra en proceso el Acta de Liquidación, actualizar en gesproy</t>
  </si>
  <si>
    <t>Secretaría de Prensa</t>
  </si>
  <si>
    <t>Secretaría de Salud</t>
  </si>
  <si>
    <t>Estudio Diseño y Anexo Técnico para la Construcción del Metro Ligero Regional Urbano (MRLU) Fase I - Tramo Facatativá - "Av. Ciudad de Cali"</t>
  </si>
  <si>
    <t xml:space="preserve">Implementación de las TIC en las aulas educativas en los 109 municipios no certificados del  Departamento de Cundinamarca, Centro Oriente </t>
  </si>
  <si>
    <t xml:space="preserve">De acuerdo al informe de la Asesora del Despacho de la Secretaría de Educación                                                                               SE HA INICIADO EL PROCESO DE CONTRATACION  </t>
  </si>
  <si>
    <t>Existen 6 Contratos de P.S. y 1 de Consultoría y 1 de Suministro                                                                                 Proyeecto terminado y en proceso Acta de Liquidación            Requiere de ajustes en la incorporación presupuestal, CDP´s y proceso precontractual</t>
  </si>
  <si>
    <t>Esta pendiente liquidación de los contratos derivados del convenio con la CAR</t>
  </si>
  <si>
    <t>NO Registra variación</t>
  </si>
  <si>
    <t>SIN CONTRATAR</t>
  </si>
  <si>
    <t>(007)          11/12/2012</t>
  </si>
  <si>
    <t>17,37 Meses</t>
  </si>
  <si>
    <t>3 Meses</t>
  </si>
  <si>
    <t>Disminuyó 20% en avance financiero</t>
  </si>
  <si>
    <t>Fecha Final Real                        15/09/2015</t>
  </si>
  <si>
    <t>FALTA ACTA E CIERRE</t>
  </si>
  <si>
    <t>Presentó disminución en avance físico</t>
  </si>
  <si>
    <t>Presentó disminución en avance financiero</t>
  </si>
  <si>
    <t>6,67 Meses</t>
  </si>
  <si>
    <t>5 Meses</t>
  </si>
  <si>
    <t>Sin avance físico y financiero</t>
  </si>
  <si>
    <t>Inicia avance físico</t>
  </si>
  <si>
    <t>En Proceso de DESAPROBACION</t>
  </si>
  <si>
    <t>DESAPROBADO</t>
  </si>
  <si>
    <t>CERRADO</t>
  </si>
  <si>
    <t xml:space="preserve">Hubo novedad, avanzo el proyecto. En espera de Informe de Consultoria por parte de Inmobiliaria, en espera de informe de supervicion y actas por parte de la Secretaria de Gobierno y esperando respuesta del secretario de Gobierno con respecto al valor del convenio. </t>
  </si>
  <si>
    <t>Pendiente de Liquidación</t>
  </si>
  <si>
    <t>En proceso de incorporación presupuestal</t>
  </si>
  <si>
    <t>Existen 6 Contratos de P.S. y 1 Suministro                               Proyecto Terminado pendiente de Liquidación                        Requiere de ajustes en Incorporación presupuestal, CDP´s, falta cargue del proceso Precontractual y la información del Supervisor</t>
  </si>
  <si>
    <t>Sin información de Acta de Inicio, prórrogas, modificaciones en el applicativo de Contratos</t>
  </si>
  <si>
    <t>Pendiente de Liquidación y cierre</t>
  </si>
  <si>
    <t>Se suscribireron 6 convenios con Municipios                                                          No avanza los porcentajes de Avance por falta de informes finales que se han solicitado a los Municipios y se encuentra a la espera de dichos informes</t>
  </si>
  <si>
    <t xml:space="preserve">Se suscriben 2 convenios con Universidad Nacional                                                                         De acuerdo al reporte del Responsables del Proyecto se realizaron ajustes en el valor de algunas actividades y al tiempo de ejecución se encuentra pendiente del cargue de información </t>
  </si>
  <si>
    <t xml:space="preserve">Proyecto Liquidado con fecha 30 de Marzo de 2015                                                      Pendiente de ajustes por correcciones </t>
  </si>
  <si>
    <t>En el componente de Pagos registra mayor valor Pago vs. valor Ingresos  Presenta saldo negativo en Pagos GESPROY</t>
  </si>
  <si>
    <t>Cumple requisitos para cierre</t>
  </si>
  <si>
    <t>No presente variación en comparación al mes anterior</t>
  </si>
  <si>
    <t xml:space="preserve">OBSERVACIONES                                                                       </t>
  </si>
  <si>
    <t>Se encuentra en proceso de suscribir un modificatorio que actualiza el proyecto y que su avance físico sería de un 58%</t>
  </si>
  <si>
    <t>Proyecto con mas de seis meses de TERMINADO sin registro de información de cierre</t>
  </si>
  <si>
    <t xml:space="preserve">Este Proyecto presenta un ALERTA  </t>
  </si>
  <si>
    <t>Proyecto con Dos (2) ALERTAS        1.  Con tiempo de programación terminado (Reprogramar) y       2. Proyecto en ejecución sin reporte los ultimos tres meses</t>
  </si>
  <si>
    <t xml:space="preserve">Se suscriben 2 convenidos con Municipios                                                        El MNunicipio de Paratebueno ha terminado la ejecución de las obras y se encuentra en ejecución en Convenio con el Municipio de Gutierrez donde se han ejecutado las obras y se encuentra en proceso de cumplimiento a observaciones hechas por el Supervisor del Convenio por parte de la Secretaría de Minas y Energía del Departamento. En proceso de revisión de redes e instalaciones por parte de la Empresa de Energía de Cundinamarca como Operador del servicio en la zona, por tal motivo No avanza los porcentajes de ejecución física. </t>
  </si>
  <si>
    <t>Proyecto que no registra variación en su avance físico y se ha venido haciendo el seguimiento respectivo para subsanar las observaciones y por consiguiente las ALERTAS que el proyecto presenta</t>
  </si>
  <si>
    <t>Proyecto Terminado y en proceso el acta de Liquidación.</t>
  </si>
  <si>
    <t>Pendiente de cargar actividades en especie</t>
  </si>
  <si>
    <t xml:space="preserve">Se cargo la ejecución de bienes y servicios del ejecutor específicamente mano de obra calificada                                                                   Sin mas reportes </t>
  </si>
  <si>
    <t xml:space="preserve">Aumentó avances Físico y Financiero                                     Sin ALERTAS   </t>
  </si>
  <si>
    <t>Aumento Avance Fisico                                                           SIN ALERTAS</t>
  </si>
  <si>
    <t>Aumento Avance Fisico Y Financiero                                                      Se subsanó alerta cargando Bienes y Servicios</t>
  </si>
  <si>
    <t xml:space="preserve">Con variación en avance físico y financiero                                                                        SIN ALERTAS                                </t>
  </si>
  <si>
    <t>Con avances físico y financiero                                                          SIN ALERTAS</t>
  </si>
  <si>
    <t>Proyecto en proceso de legalización de precio y se ha adelantado el proceso precontractual para suscribir convenios en el mes de Julio 2016</t>
  </si>
  <si>
    <t>Proyecto terminado y en proceso de Cierre</t>
  </si>
  <si>
    <t>Proyecto terminado y cumple requisitos para Cierre</t>
  </si>
  <si>
    <t>SIN ALERTAS</t>
  </si>
  <si>
    <t>Proyecto en proceso de Cierre                                                Cumple con requisitos de cierre</t>
  </si>
  <si>
    <t>Pendiente cargar Acto administrativo de cierre</t>
  </si>
  <si>
    <t>PROYECTOS A CARGO  Y EJECUCION DEL                             ICCU</t>
  </si>
  <si>
    <t>Proyecto Terminado y pendiente de Liquidación</t>
  </si>
  <si>
    <t>Se solicito soporte y apoyo al DNP</t>
  </si>
  <si>
    <t>En proceso contractual</t>
  </si>
  <si>
    <t>Revisar tema de Iterventoría  En componente de pagos registra mayor valor en pagos vs. Ingresos</t>
  </si>
  <si>
    <t>Revisar                                                                          En componente de pagos registra mayor valor en pagos vs. Ingresos</t>
  </si>
  <si>
    <t>PENDIENTE, EL CARGUE DE LOS DATOS BASE DEL PROYECTO:
1- 3- Incorporación Presupuestal: Rubros, Presupuesto y CDP's.
4. Programación Inicial proyeccción.</t>
  </si>
  <si>
    <t>Proyecto en proceso de Desaprobación                                                                 Oficio de solicitud en firma del señor Gobernador</t>
  </si>
  <si>
    <t xml:space="preserve">Proyecto terminado se encuentra en proceso de ajuste de pagos en Hacienda para iniciar proceso de Cierre  </t>
  </si>
  <si>
    <t>En espera de ajuste de Giros para iniciar Proyecto de Acto Administrativo para CIERRE</t>
  </si>
  <si>
    <t>Avanzó su ejecucióin                            Se realiz{o reprogramación de actividades subsanando Alerta</t>
  </si>
  <si>
    <t>Se Incorporaron los Recursos y Certificación de Cumplimiento de Requisitos en aplicativo GESPROY</t>
  </si>
  <si>
    <t>Se realizó armonización con el Plan de Desarrollo y se adelanta el proceso precontractual.</t>
  </si>
  <si>
    <t>En proceso de DESAPROBACION</t>
  </si>
  <si>
    <t>En Proceso de DESAPROBACION                                       Se radicó Oficio de solicitud ante la Secretaría del OCAD</t>
  </si>
  <si>
    <t>FDR/FCR</t>
  </si>
  <si>
    <t xml:space="preserve"> FDR</t>
  </si>
  <si>
    <t>REPORTE ACTUAL                   AGOSTO 2016</t>
  </si>
  <si>
    <t>MARLON BERMUDEZ</t>
  </si>
  <si>
    <t>JORGE MARTIN</t>
  </si>
  <si>
    <t>CARLOS MURCIA</t>
  </si>
  <si>
    <t>ANDRES ORTIZ</t>
  </si>
  <si>
    <t>LIBIA ROGELIS</t>
  </si>
  <si>
    <t>CAROLINA SANCHEZ</t>
  </si>
  <si>
    <t>Se elaboró Acto Administrativo de Cierre y esta para firma del señor Gobernador</t>
  </si>
  <si>
    <t>SIN            CONTRATAR</t>
  </si>
  <si>
    <t>No registró variación en relación al mes anterior</t>
  </si>
  <si>
    <t>Solo presentó avance físico</t>
  </si>
  <si>
    <t>Presentó avances físico y financiero</t>
  </si>
  <si>
    <t>Presenta variación en los avances físico y financiero                                     El avance físico disminuyó a CERO amerita revisión</t>
  </si>
  <si>
    <t>Con Corte al 30 de AGOSTO de 2016 - Reporte GESPROY 15-08-2016</t>
  </si>
  <si>
    <t>SIN                      Dice no requiere</t>
  </si>
  <si>
    <r>
      <t xml:space="preserve">Se suscribireron 2 convenios                                                                                      Se encuentra en ejecución y presenta suspensión por problemas existentes con la comunidad cercana al proyecto en los municipios de Ubaté y Pacho                                        </t>
    </r>
    <r>
      <rPr>
        <u/>
        <sz val="9"/>
        <rFont val="Arial"/>
        <family val="2"/>
      </rPr>
      <t xml:space="preserve">   </t>
    </r>
    <r>
      <rPr>
        <sz val="9"/>
        <rFont val="Arial"/>
        <family val="2"/>
      </rPr>
      <t xml:space="preserve">Ultima observación                                            </t>
    </r>
    <r>
      <rPr>
        <u/>
        <sz val="9"/>
        <rFont val="Arial"/>
        <family val="2"/>
      </rPr>
      <t xml:space="preserve">                                            </t>
    </r>
    <r>
      <rPr>
        <sz val="9"/>
        <rFont val="Arial"/>
        <family val="2"/>
      </rPr>
      <t xml:space="preserve">                                 En proceso de Prorrogar los convenios y contratos</t>
    </r>
  </si>
  <si>
    <t xml:space="preserve">SIN                       Dice No Requiere </t>
  </si>
  <si>
    <r>
      <rPr>
        <u/>
        <sz val="9"/>
        <rFont val="Arial"/>
        <family val="2"/>
      </rPr>
      <t>DESAPROBADO</t>
    </r>
    <r>
      <rPr>
        <sz val="9"/>
        <rFont val="Arial"/>
        <family val="2"/>
      </rPr>
      <t xml:space="preserve">  Acuerdo 046 del 28-12-2015</t>
    </r>
  </si>
  <si>
    <r>
      <rPr>
        <u/>
        <sz val="9"/>
        <rFont val="Arial"/>
        <family val="2"/>
      </rPr>
      <t>DESAPROBADO</t>
    </r>
    <r>
      <rPr>
        <sz val="9"/>
        <rFont val="Arial"/>
        <family val="2"/>
      </rPr>
      <t xml:space="preserve">  Acuerdo 033 del 26-03-2016</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</si>
</sst>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_-* #,##0.00\ _€_-;\-* #,##0.00\ _€_-;_-* &quot;-&quot;??\ _€_-;_-@_-"/>
    <numFmt numFmtId="165" formatCode="0.0%"/>
    <numFmt numFmtId="166" formatCode="0_ ;\-0\ "/>
    <numFmt numFmtId="167" formatCode="[$$-240A]\ #,##0"/>
    <numFmt numFmtId="168" formatCode="dd/mm/yy;@"/>
    <numFmt numFmtId="169" formatCode="_-* #,##0\ _€_-;\-* #,##0\ _€_-;_-* &quot;-&quot;??\ _€_-;_-@_-"/>
  </numFmts>
  <fonts count="43" x14ac:knownFonts="1">
    <font>
      <sz val="11"/>
      <color theme="1"/>
      <name val="Calibri"/>
      <family val="2"/>
      <scheme val="minor"/>
    </font>
    <font>
      <b/>
      <sz val="8"/>
      <color indexed="8"/>
      <name val="Arial"/>
      <family val="2"/>
    </font>
    <font>
      <sz val="9"/>
      <color indexed="8"/>
      <name val="Arial"/>
      <family val="2"/>
    </font>
    <font>
      <sz val="11"/>
      <color indexed="8"/>
      <name val="Calibri"/>
      <family val="2"/>
    </font>
    <font>
      <b/>
      <sz val="9"/>
      <color indexed="8"/>
      <name val="Arial"/>
      <family val="2"/>
    </font>
    <font>
      <b/>
      <sz val="9"/>
      <color indexed="9"/>
      <name val="Arial"/>
      <family val="2"/>
    </font>
    <font>
      <b/>
      <sz val="8"/>
      <color indexed="9"/>
      <name val="Arial"/>
      <family val="2"/>
    </font>
    <font>
      <b/>
      <sz val="8"/>
      <color indexed="60"/>
      <name val="Arial"/>
      <family val="2"/>
    </font>
    <font>
      <sz val="8"/>
      <color indexed="8"/>
      <name val="Arial"/>
      <family val="2"/>
    </font>
    <font>
      <sz val="8"/>
      <color indexed="8"/>
      <name val="Calibri"/>
      <family val="2"/>
    </font>
    <font>
      <sz val="12"/>
      <color indexed="8"/>
      <name val="Arial Narrow"/>
      <family val="2"/>
    </font>
    <font>
      <sz val="12"/>
      <color indexed="8"/>
      <name val="Arial Narrow"/>
      <family val="2"/>
    </font>
    <font>
      <sz val="8"/>
      <name val="Calibri"/>
      <family val="2"/>
    </font>
    <font>
      <sz val="8"/>
      <color theme="0"/>
      <name val="Arial"/>
      <family val="2"/>
    </font>
    <font>
      <b/>
      <sz val="8"/>
      <color indexed="8"/>
      <name val="Arial Narrow"/>
      <family val="2"/>
    </font>
    <font>
      <b/>
      <sz val="8"/>
      <color indexed="9"/>
      <name val="Arial Narrow"/>
      <family val="2"/>
    </font>
    <font>
      <sz val="8"/>
      <color indexed="8"/>
      <name val="Arial Narrow"/>
      <family val="2"/>
    </font>
    <font>
      <sz val="8"/>
      <name val="Arial Narrow"/>
      <family val="2"/>
    </font>
    <font>
      <sz val="11"/>
      <color theme="0"/>
      <name val="Calibri"/>
      <family val="2"/>
      <scheme val="minor"/>
    </font>
    <font>
      <sz val="8"/>
      <color theme="0"/>
      <name val="Calibri"/>
      <family val="2"/>
    </font>
    <font>
      <sz val="11"/>
      <name val="Arial"/>
      <family val="2"/>
    </font>
    <font>
      <sz val="10"/>
      <color theme="1"/>
      <name val="Calibri"/>
      <family val="2"/>
      <scheme val="minor"/>
    </font>
    <font>
      <sz val="9"/>
      <color theme="1"/>
      <name val="Calibri"/>
      <family val="2"/>
      <scheme val="minor"/>
    </font>
    <font>
      <sz val="8"/>
      <color theme="1"/>
      <name val="Calibri"/>
      <family val="2"/>
      <scheme val="minor"/>
    </font>
    <font>
      <b/>
      <sz val="11"/>
      <name val="Arial"/>
      <family val="2"/>
    </font>
    <font>
      <b/>
      <sz val="11"/>
      <color theme="1"/>
      <name val="Arial"/>
      <family val="2"/>
    </font>
    <font>
      <sz val="11"/>
      <color theme="1"/>
      <name val="Arial"/>
      <family val="2"/>
    </font>
    <font>
      <sz val="9"/>
      <color indexed="81"/>
      <name val="Tahoma"/>
      <family val="2"/>
    </font>
    <font>
      <b/>
      <sz val="9"/>
      <color indexed="81"/>
      <name val="Tahoma"/>
      <family val="2"/>
    </font>
    <font>
      <b/>
      <sz val="12"/>
      <color indexed="8"/>
      <name val="Arial Narrow"/>
      <family val="2"/>
    </font>
    <font>
      <sz val="9"/>
      <color rgb="FF000000"/>
      <name val="Arial Narrow"/>
      <family val="2"/>
    </font>
    <font>
      <sz val="9"/>
      <color indexed="8"/>
      <name val="Arial Narrow"/>
      <family val="2"/>
    </font>
    <font>
      <sz val="9"/>
      <color rgb="FFFF0000"/>
      <name val="Arial Narrow"/>
      <family val="2"/>
    </font>
    <font>
      <sz val="9"/>
      <name val="Arial"/>
      <family val="2"/>
    </font>
    <font>
      <b/>
      <sz val="9"/>
      <name val="Arial Narrow"/>
      <family val="2"/>
    </font>
    <font>
      <sz val="9"/>
      <name val="Arial Narrow"/>
      <family val="2"/>
    </font>
    <font>
      <sz val="8"/>
      <color rgb="FFFF0000"/>
      <name val="Arial Narrow"/>
      <family val="2"/>
    </font>
    <font>
      <b/>
      <sz val="8"/>
      <name val="Arial Narrow"/>
      <family val="2"/>
    </font>
    <font>
      <b/>
      <sz val="9"/>
      <name val="Arial"/>
      <family val="2"/>
    </font>
    <font>
      <sz val="11"/>
      <name val="Calibri"/>
      <family val="2"/>
      <scheme val="minor"/>
    </font>
    <font>
      <b/>
      <sz val="12"/>
      <name val="Arial Narrow"/>
      <family val="2"/>
    </font>
    <font>
      <u/>
      <sz val="9"/>
      <name val="Arial"/>
      <family val="2"/>
    </font>
    <font>
      <sz val="8"/>
      <name val="Arial"/>
      <family val="2"/>
    </font>
  </fonts>
  <fills count="13">
    <fill>
      <patternFill patternType="none"/>
    </fill>
    <fill>
      <patternFill patternType="gray125"/>
    </fill>
    <fill>
      <patternFill patternType="solid">
        <fgColor indexed="8"/>
        <bgColor indexed="64"/>
      </patternFill>
    </fill>
    <fill>
      <patternFill patternType="solid">
        <fgColor indexed="60"/>
        <bgColor indexed="64"/>
      </patternFill>
    </fill>
    <fill>
      <patternFill patternType="solid">
        <fgColor indexed="43"/>
        <bgColor indexed="64"/>
      </patternFill>
    </fill>
    <fill>
      <patternFill patternType="solid">
        <fgColor indexed="9"/>
        <bgColor indexed="64"/>
      </patternFill>
    </fill>
    <fill>
      <patternFill patternType="solid">
        <fgColor theme="1" tint="0.249977111117893"/>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rgb="FF00B050"/>
        <bgColor indexed="64"/>
      </patternFill>
    </fill>
    <fill>
      <patternFill patternType="solid">
        <fgColor theme="9" tint="0.59999389629810485"/>
        <bgColor indexed="64"/>
      </patternFill>
    </fill>
    <fill>
      <patternFill patternType="solid">
        <fgColor theme="7" tint="0.59999389629810485"/>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right/>
      <top style="thin">
        <color indexed="64"/>
      </top>
      <bottom/>
      <diagonal/>
    </border>
    <border>
      <left/>
      <right/>
      <top/>
      <bottom style="medium">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style="thin">
        <color indexed="64"/>
      </left>
      <right/>
      <top/>
      <bottom/>
      <diagonal/>
    </border>
  </borders>
  <cellStyleXfs count="5">
    <xf numFmtId="0" fontId="0" fillId="0" borderId="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cellStyleXfs>
  <cellXfs count="545">
    <xf numFmtId="0" fontId="0" fillId="0" borderId="0" xfId="0"/>
    <xf numFmtId="1" fontId="0" fillId="0" borderId="0" xfId="0" applyNumberFormat="1"/>
    <xf numFmtId="0" fontId="2" fillId="0" borderId="0" xfId="0" applyFont="1"/>
    <xf numFmtId="0" fontId="4" fillId="0" borderId="0" xfId="0" applyFont="1" applyAlignment="1">
      <alignment horizontal="center"/>
    </xf>
    <xf numFmtId="0" fontId="2" fillId="0" borderId="0" xfId="0" applyFont="1" applyAlignment="1">
      <alignment horizontal="center" vertical="center"/>
    </xf>
    <xf numFmtId="165" fontId="2" fillId="0" borderId="0" xfId="0" applyNumberFormat="1" applyFont="1"/>
    <xf numFmtId="3" fontId="2" fillId="0" borderId="0" xfId="0" applyNumberFormat="1" applyFont="1"/>
    <xf numFmtId="0" fontId="2" fillId="0" borderId="1" xfId="0" applyFont="1" applyBorder="1"/>
    <xf numFmtId="3" fontId="2" fillId="0" borderId="1" xfId="0" applyNumberFormat="1" applyFont="1" applyBorder="1"/>
    <xf numFmtId="0" fontId="5" fillId="2" borderId="2" xfId="0" applyFont="1" applyFill="1" applyBorder="1" applyAlignment="1">
      <alignment horizontal="center" vertical="center"/>
    </xf>
    <xf numFmtId="3" fontId="5" fillId="2" borderId="3" xfId="0" applyNumberFormat="1" applyFont="1" applyFill="1" applyBorder="1" applyAlignment="1">
      <alignment horizontal="right" vertical="center"/>
    </xf>
    <xf numFmtId="0" fontId="5" fillId="2" borderId="4" xfId="0" applyFont="1" applyFill="1" applyBorder="1" applyAlignment="1">
      <alignment horizontal="center" vertical="center"/>
    </xf>
    <xf numFmtId="3" fontId="5" fillId="2" borderId="5" xfId="0" applyNumberFormat="1" applyFont="1" applyFill="1" applyBorder="1" applyAlignment="1">
      <alignment horizontal="right" vertical="center"/>
    </xf>
    <xf numFmtId="165" fontId="6" fillId="3" borderId="1" xfId="0" applyNumberFormat="1" applyFont="1" applyFill="1" applyBorder="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center" vertical="center" wrapText="1"/>
    </xf>
    <xf numFmtId="1" fontId="8" fillId="0" borderId="1" xfId="0" applyNumberFormat="1" applyFont="1" applyBorder="1" applyAlignment="1">
      <alignment horizontal="center" vertical="center"/>
    </xf>
    <xf numFmtId="0" fontId="8" fillId="0" borderId="1" xfId="0" applyFont="1" applyBorder="1" applyAlignment="1">
      <alignment vertical="center" wrapText="1"/>
    </xf>
    <xf numFmtId="14" fontId="9" fillId="0" borderId="1" xfId="0" applyNumberFormat="1" applyFont="1" applyBorder="1" applyAlignment="1">
      <alignment horizontal="center" vertical="center"/>
    </xf>
    <xf numFmtId="14" fontId="9" fillId="0" borderId="1" xfId="0" applyNumberFormat="1" applyFont="1" applyBorder="1" applyAlignment="1">
      <alignment horizontal="center" vertical="center" wrapText="1"/>
    </xf>
    <xf numFmtId="167" fontId="8" fillId="0" borderId="1" xfId="0" applyNumberFormat="1" applyFont="1" applyBorder="1" applyAlignment="1">
      <alignment horizontal="center" vertical="center"/>
    </xf>
    <xf numFmtId="3" fontId="8" fillId="0" borderId="1" xfId="0" applyNumberFormat="1" applyFont="1" applyBorder="1" applyAlignment="1">
      <alignment horizontal="center" vertical="center"/>
    </xf>
    <xf numFmtId="165" fontId="8" fillId="0" borderId="1" xfId="0" applyNumberFormat="1" applyFont="1" applyBorder="1" applyAlignment="1">
      <alignment horizontal="center" vertical="center"/>
    </xf>
    <xf numFmtId="3" fontId="1" fillId="0" borderId="1" xfId="0" applyNumberFormat="1" applyFont="1" applyBorder="1" applyAlignment="1">
      <alignment horizontal="center" vertical="center"/>
    </xf>
    <xf numFmtId="3" fontId="1" fillId="0" borderId="7" xfId="0" applyNumberFormat="1" applyFont="1" applyBorder="1" applyAlignment="1">
      <alignment horizontal="center" vertical="center"/>
    </xf>
    <xf numFmtId="1" fontId="8" fillId="4" borderId="1" xfId="0" applyNumberFormat="1" applyFont="1" applyFill="1" applyBorder="1"/>
    <xf numFmtId="0" fontId="1" fillId="4" borderId="1" xfId="0" applyFont="1" applyFill="1" applyBorder="1" applyAlignment="1">
      <alignment horizontal="center" vertical="center" wrapText="1"/>
    </xf>
    <xf numFmtId="167" fontId="1" fillId="4" borderId="1" xfId="0" applyNumberFormat="1" applyFont="1" applyFill="1" applyBorder="1"/>
    <xf numFmtId="3" fontId="1" fillId="4" borderId="1" xfId="0" applyNumberFormat="1" applyFont="1" applyFill="1" applyBorder="1"/>
    <xf numFmtId="167" fontId="1" fillId="4" borderId="1" xfId="0" applyNumberFormat="1" applyFont="1" applyFill="1" applyBorder="1" applyAlignment="1">
      <alignment horizontal="right"/>
    </xf>
    <xf numFmtId="9" fontId="1" fillId="4" borderId="1" xfId="4" applyFont="1" applyFill="1" applyBorder="1" applyAlignment="1">
      <alignment horizontal="right"/>
    </xf>
    <xf numFmtId="3" fontId="1" fillId="4" borderId="1" xfId="0" applyNumberFormat="1" applyFont="1" applyFill="1" applyBorder="1" applyAlignment="1"/>
    <xf numFmtId="3" fontId="1" fillId="4" borderId="1" xfId="0" applyNumberFormat="1" applyFont="1" applyFill="1" applyBorder="1" applyAlignment="1">
      <alignment horizontal="center" vertical="center"/>
    </xf>
    <xf numFmtId="3" fontId="1" fillId="4" borderId="7" xfId="0" applyNumberFormat="1" applyFont="1" applyFill="1" applyBorder="1" applyAlignment="1">
      <alignment horizontal="center" vertical="center"/>
    </xf>
    <xf numFmtId="0" fontId="8" fillId="5" borderId="1" xfId="0" applyFont="1" applyFill="1" applyBorder="1" applyAlignment="1">
      <alignment horizontal="center" vertical="center" wrapText="1"/>
    </xf>
    <xf numFmtId="167" fontId="9" fillId="0" borderId="1" xfId="0" applyNumberFormat="1" applyFont="1" applyBorder="1" applyAlignment="1">
      <alignment horizontal="center" vertical="center"/>
    </xf>
    <xf numFmtId="0" fontId="8" fillId="0" borderId="1" xfId="0" applyFont="1" applyBorder="1" applyAlignment="1">
      <alignment vertical="center"/>
    </xf>
    <xf numFmtId="3" fontId="1" fillId="5" borderId="1" xfId="0" applyNumberFormat="1" applyFont="1" applyFill="1" applyBorder="1" applyAlignment="1">
      <alignment horizontal="center" vertical="center"/>
    </xf>
    <xf numFmtId="3" fontId="1" fillId="5" borderId="7" xfId="0" applyNumberFormat="1" applyFont="1" applyFill="1" applyBorder="1" applyAlignment="1">
      <alignment horizontal="center" vertical="center"/>
    </xf>
    <xf numFmtId="0" fontId="1" fillId="4" borderId="1" xfId="0" applyFont="1" applyFill="1" applyBorder="1" applyAlignment="1">
      <alignment horizontal="center" vertical="center"/>
    </xf>
    <xf numFmtId="166" fontId="8" fillId="0" borderId="1" xfId="1" applyNumberFormat="1" applyFont="1" applyBorder="1" applyAlignment="1">
      <alignment horizontal="center" vertical="center" wrapText="1"/>
    </xf>
    <xf numFmtId="14" fontId="9" fillId="5" borderId="1" xfId="0" applyNumberFormat="1" applyFont="1" applyFill="1" applyBorder="1" applyAlignment="1">
      <alignment horizontal="center" vertical="center" wrapText="1"/>
    </xf>
    <xf numFmtId="3" fontId="8" fillId="4" borderId="1" xfId="0" applyNumberFormat="1" applyFont="1" applyFill="1" applyBorder="1"/>
    <xf numFmtId="0" fontId="1" fillId="4" borderId="7" xfId="0" applyFont="1" applyFill="1" applyBorder="1" applyAlignment="1">
      <alignment horizontal="center" vertical="center"/>
    </xf>
    <xf numFmtId="167" fontId="9" fillId="0" borderId="1" xfId="1" applyNumberFormat="1" applyFont="1" applyBorder="1" applyAlignment="1">
      <alignment horizontal="center" vertical="center"/>
    </xf>
    <xf numFmtId="3" fontId="8" fillId="0" borderId="1" xfId="0" applyNumberFormat="1" applyFont="1" applyBorder="1" applyAlignment="1">
      <alignment horizontal="center" vertical="center" wrapText="1"/>
    </xf>
    <xf numFmtId="0" fontId="8" fillId="0" borderId="1" xfId="0" applyFont="1" applyBorder="1" applyAlignment="1">
      <alignment horizontal="left" vertical="center" wrapText="1"/>
    </xf>
    <xf numFmtId="0" fontId="1" fillId="4" borderId="1" xfId="0" applyFont="1" applyFill="1" applyBorder="1" applyAlignment="1">
      <alignment horizontal="left" vertical="center" wrapText="1"/>
    </xf>
    <xf numFmtId="0" fontId="8" fillId="5" borderId="1" xfId="0" applyFont="1" applyFill="1" applyBorder="1" applyAlignment="1">
      <alignment horizontal="left" vertical="center" wrapText="1"/>
    </xf>
    <xf numFmtId="0" fontId="1" fillId="4" borderId="1" xfId="0" applyFont="1" applyFill="1" applyBorder="1" applyAlignment="1">
      <alignment horizontal="left" vertical="center"/>
    </xf>
    <xf numFmtId="1" fontId="9" fillId="0" borderId="1" xfId="0" applyNumberFormat="1" applyFont="1" applyBorder="1" applyAlignment="1">
      <alignment horizontal="center" vertical="center"/>
    </xf>
    <xf numFmtId="0" fontId="8" fillId="0" borderId="6" xfId="0" applyFont="1" applyBorder="1" applyAlignment="1">
      <alignment vertical="center" wrapText="1"/>
    </xf>
    <xf numFmtId="3" fontId="1" fillId="0" borderId="1" xfId="0" applyNumberFormat="1" applyFont="1" applyBorder="1" applyAlignment="1">
      <alignment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0" fillId="0" borderId="1" xfId="0" applyBorder="1"/>
    <xf numFmtId="1" fontId="8" fillId="0" borderId="1" xfId="0" applyNumberFormat="1" applyFont="1" applyBorder="1" applyAlignment="1">
      <alignment vertical="center"/>
    </xf>
    <xf numFmtId="14" fontId="9" fillId="0" borderId="1" xfId="0" applyNumberFormat="1" applyFont="1" applyBorder="1" applyAlignment="1">
      <alignment vertical="center" wrapText="1"/>
    </xf>
    <xf numFmtId="1" fontId="8" fillId="4" borderId="1" xfId="4" applyNumberFormat="1" applyFont="1" applyFill="1" applyBorder="1" applyAlignment="1">
      <alignment horizontal="center" vertical="center"/>
    </xf>
    <xf numFmtId="1" fontId="1" fillId="4" borderId="1" xfId="4" applyNumberFormat="1" applyFont="1" applyFill="1" applyBorder="1" applyAlignment="1">
      <alignment horizontal="center" vertical="center"/>
    </xf>
    <xf numFmtId="167" fontId="0" fillId="0" borderId="0" xfId="0" applyNumberFormat="1"/>
    <xf numFmtId="167" fontId="2" fillId="0" borderId="0" xfId="0" applyNumberFormat="1" applyFont="1"/>
    <xf numFmtId="167" fontId="8" fillId="0" borderId="0" xfId="0" applyNumberFormat="1" applyFont="1"/>
    <xf numFmtId="1" fontId="9" fillId="0" borderId="1" xfId="4" applyNumberFormat="1" applyFont="1" applyBorder="1" applyAlignment="1">
      <alignment horizontal="center" vertical="center"/>
    </xf>
    <xf numFmtId="0" fontId="10" fillId="0" borderId="1" xfId="0" applyFont="1" applyBorder="1" applyAlignment="1">
      <alignment vertical="center" wrapText="1"/>
    </xf>
    <xf numFmtId="0" fontId="10" fillId="0" borderId="1" xfId="0" applyFont="1" applyBorder="1" applyAlignment="1">
      <alignment vertical="center"/>
    </xf>
    <xf numFmtId="0" fontId="10" fillId="0" borderId="10" xfId="0" applyFont="1" applyBorder="1" applyAlignment="1">
      <alignment vertical="center"/>
    </xf>
    <xf numFmtId="3" fontId="1" fillId="5" borderId="7" xfId="0" applyNumberFormat="1" applyFont="1" applyFill="1" applyBorder="1" applyAlignment="1">
      <alignment horizontal="center" vertical="center" wrapText="1"/>
    </xf>
    <xf numFmtId="0" fontId="10" fillId="0" borderId="1" xfId="0" applyFont="1" applyBorder="1" applyAlignment="1">
      <alignment horizontal="justify" vertical="center" wrapText="1"/>
    </xf>
    <xf numFmtId="3" fontId="1" fillId="0" borderId="7" xfId="0" applyNumberFormat="1" applyFont="1" applyBorder="1" applyAlignment="1">
      <alignment horizontal="center" vertical="center" wrapText="1"/>
    </xf>
    <xf numFmtId="0" fontId="6" fillId="2" borderId="11"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2" xfId="0" applyFont="1" applyFill="1" applyBorder="1" applyAlignment="1">
      <alignment horizontal="center" vertical="center"/>
    </xf>
    <xf numFmtId="0" fontId="10" fillId="0" borderId="1" xfId="0" applyFont="1" applyBorder="1" applyAlignment="1">
      <alignment horizontal="left" vertical="center" wrapText="1"/>
    </xf>
    <xf numFmtId="0" fontId="11" fillId="5" borderId="1" xfId="0" applyFont="1" applyFill="1" applyBorder="1" applyAlignment="1">
      <alignment horizontal="left" vertical="center" wrapText="1"/>
    </xf>
    <xf numFmtId="3" fontId="1" fillId="0" borderId="1" xfId="0" applyNumberFormat="1" applyFont="1" applyBorder="1" applyAlignment="1">
      <alignment horizontal="center" vertical="center" wrapText="1"/>
    </xf>
    <xf numFmtId="165" fontId="8" fillId="0" borderId="13" xfId="0" applyNumberFormat="1" applyFont="1" applyBorder="1" applyAlignment="1">
      <alignment horizontal="center" vertical="center"/>
    </xf>
    <xf numFmtId="168" fontId="8" fillId="0" borderId="1" xfId="0" applyNumberFormat="1" applyFont="1" applyBorder="1" applyAlignment="1">
      <alignment horizontal="center" vertical="center" wrapText="1"/>
    </xf>
    <xf numFmtId="1" fontId="8" fillId="0" borderId="1" xfId="0" applyNumberFormat="1" applyFont="1" applyBorder="1" applyAlignment="1">
      <alignment horizontal="center" vertical="center" wrapText="1"/>
    </xf>
    <xf numFmtId="0" fontId="0" fillId="0" borderId="0" xfId="0" applyAlignment="1">
      <alignment horizontal="left" vertical="center" wrapText="1"/>
    </xf>
    <xf numFmtId="169" fontId="0" fillId="0" borderId="0" xfId="1" applyNumberFormat="1" applyFont="1" applyAlignment="1">
      <alignment horizontal="left" vertical="center" wrapText="1"/>
    </xf>
    <xf numFmtId="169" fontId="0" fillId="0" borderId="1" xfId="1" applyNumberFormat="1" applyFont="1" applyBorder="1" applyAlignment="1">
      <alignment horizontal="center" vertical="center"/>
    </xf>
    <xf numFmtId="169" fontId="0" fillId="0" borderId="1" xfId="1" applyNumberFormat="1" applyFont="1" applyBorder="1" applyAlignment="1">
      <alignment horizontal="right" vertical="center" wrapText="1"/>
    </xf>
    <xf numFmtId="9" fontId="0" fillId="0" borderId="1" xfId="4" applyFont="1" applyBorder="1" applyAlignment="1">
      <alignment horizontal="right" vertical="center" wrapText="1"/>
    </xf>
    <xf numFmtId="0" fontId="8" fillId="0" borderId="1" xfId="0" applyFont="1" applyFill="1" applyBorder="1" applyAlignment="1">
      <alignment horizontal="center" vertical="center" wrapText="1"/>
    </xf>
    <xf numFmtId="166" fontId="8" fillId="0" borderId="1" xfId="1"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xf>
    <xf numFmtId="14" fontId="9" fillId="0" borderId="1" xfId="0" applyNumberFormat="1" applyFont="1" applyFill="1" applyBorder="1" applyAlignment="1">
      <alignment horizontal="center" vertical="center" wrapText="1"/>
    </xf>
    <xf numFmtId="167" fontId="8" fillId="0" borderId="1" xfId="0" applyNumberFormat="1" applyFont="1" applyFill="1" applyBorder="1" applyAlignment="1">
      <alignment horizontal="center" vertical="center"/>
    </xf>
    <xf numFmtId="3" fontId="8" fillId="0" borderId="1" xfId="0" applyNumberFormat="1" applyFont="1" applyFill="1" applyBorder="1" applyAlignment="1">
      <alignment horizontal="center" vertical="center"/>
    </xf>
    <xf numFmtId="165" fontId="8" fillId="0" borderId="1" xfId="0" applyNumberFormat="1" applyFont="1" applyFill="1" applyBorder="1" applyAlignment="1">
      <alignment horizontal="center" vertical="center"/>
    </xf>
    <xf numFmtId="1" fontId="8" fillId="0" borderId="1" xfId="0" applyNumberFormat="1" applyFont="1" applyFill="1" applyBorder="1" applyAlignment="1">
      <alignment horizontal="center" vertical="center" wrapText="1"/>
    </xf>
    <xf numFmtId="1" fontId="8" fillId="0" borderId="1" xfId="0" applyNumberFormat="1"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Fill="1"/>
    <xf numFmtId="167" fontId="16" fillId="0" borderId="1" xfId="0" applyNumberFormat="1" applyFont="1" applyBorder="1" applyAlignment="1">
      <alignment horizontal="center" vertical="center" wrapText="1"/>
    </xf>
    <xf numFmtId="3" fontId="16" fillId="0" borderId="1" xfId="0" applyNumberFormat="1" applyFont="1" applyBorder="1" applyAlignment="1">
      <alignment horizontal="center" vertical="center" wrapText="1"/>
    </xf>
    <xf numFmtId="3" fontId="14" fillId="0" borderId="1" xfId="0" applyNumberFormat="1" applyFont="1" applyBorder="1" applyAlignment="1">
      <alignment horizontal="center" vertical="center" wrapText="1"/>
    </xf>
    <xf numFmtId="3" fontId="14" fillId="4" borderId="1" xfId="0" applyNumberFormat="1" applyFont="1" applyFill="1" applyBorder="1" applyAlignment="1">
      <alignment horizontal="center" vertical="center" wrapText="1"/>
    </xf>
    <xf numFmtId="0" fontId="16" fillId="5" borderId="1" xfId="0" applyFont="1" applyFill="1" applyBorder="1" applyAlignment="1">
      <alignment horizontal="center" vertical="center" wrapText="1"/>
    </xf>
    <xf numFmtId="3" fontId="14" fillId="5" borderId="1" xfId="0" applyNumberFormat="1" applyFont="1" applyFill="1" applyBorder="1" applyAlignment="1">
      <alignment horizontal="center" vertical="center" wrapText="1"/>
    </xf>
    <xf numFmtId="167" fontId="8" fillId="0" borderId="1" xfId="0" applyNumberFormat="1" applyFont="1" applyBorder="1" applyAlignment="1">
      <alignment horizontal="center" vertical="center" wrapText="1"/>
    </xf>
    <xf numFmtId="3" fontId="1" fillId="0" borderId="1" xfId="0" applyNumberFormat="1" applyFont="1" applyBorder="1" applyAlignment="1">
      <alignment horizontal="center" vertical="center" wrapText="1"/>
    </xf>
    <xf numFmtId="14" fontId="12" fillId="0" borderId="1" xfId="0" applyNumberFormat="1" applyFont="1" applyFill="1" applyBorder="1" applyAlignment="1">
      <alignment horizontal="center" vertical="center" wrapText="1"/>
    </xf>
    <xf numFmtId="169" fontId="18" fillId="6" borderId="19" xfId="1" applyNumberFormat="1" applyFont="1" applyFill="1" applyBorder="1" applyAlignment="1">
      <alignment horizontal="center" vertical="center" wrapText="1"/>
    </xf>
    <xf numFmtId="0" fontId="18" fillId="6" borderId="18" xfId="0" applyFont="1" applyFill="1" applyBorder="1" applyAlignment="1">
      <alignment horizontal="center" vertical="center"/>
    </xf>
    <xf numFmtId="0" fontId="18" fillId="6" borderId="20" xfId="0" applyFont="1" applyFill="1" applyBorder="1" applyAlignment="1">
      <alignment horizontal="center" vertical="center"/>
    </xf>
    <xf numFmtId="9" fontId="0" fillId="0" borderId="7" xfId="4" applyFont="1" applyBorder="1" applyAlignment="1">
      <alignment horizontal="center" vertical="center"/>
    </xf>
    <xf numFmtId="169" fontId="0" fillId="0" borderId="1" xfId="1" applyNumberFormat="1" applyFont="1" applyBorder="1" applyAlignment="1">
      <alignment horizontal="center" vertical="center" wrapText="1"/>
    </xf>
    <xf numFmtId="169" fontId="0" fillId="0" borderId="12" xfId="0" applyNumberFormat="1" applyBorder="1" applyAlignment="1">
      <alignment horizontal="center" vertical="center"/>
    </xf>
    <xf numFmtId="9" fontId="0" fillId="0" borderId="8" xfId="4" applyFont="1" applyBorder="1" applyAlignment="1">
      <alignment horizontal="center" vertical="center"/>
    </xf>
    <xf numFmtId="0" fontId="18" fillId="6" borderId="1" xfId="0" applyFont="1" applyFill="1" applyBorder="1" applyAlignment="1">
      <alignment horizontal="right" vertical="center" wrapText="1"/>
    </xf>
    <xf numFmtId="0" fontId="18" fillId="6" borderId="1" xfId="0" applyFont="1" applyFill="1" applyBorder="1" applyAlignment="1">
      <alignment horizontal="center" vertical="center" wrapText="1"/>
    </xf>
    <xf numFmtId="169" fontId="18" fillId="6" borderId="1" xfId="1" applyNumberFormat="1" applyFont="1" applyFill="1" applyBorder="1" applyAlignment="1">
      <alignment horizontal="center" vertical="center" wrapText="1"/>
    </xf>
    <xf numFmtId="0" fontId="13" fillId="6" borderId="1" xfId="0" applyFont="1" applyFill="1" applyBorder="1" applyAlignment="1">
      <alignment horizontal="right" vertical="center" wrapText="1"/>
    </xf>
    <xf numFmtId="0" fontId="19" fillId="6" borderId="1" xfId="0" applyFont="1" applyFill="1" applyBorder="1" applyAlignment="1">
      <alignment horizontal="right" vertical="center" wrapText="1"/>
    </xf>
    <xf numFmtId="0" fontId="4" fillId="0" borderId="0" xfId="0" applyFont="1" applyAlignment="1">
      <alignment horizontal="center" vertical="center"/>
    </xf>
    <xf numFmtId="0" fontId="0" fillId="0" borderId="0" xfId="0" applyAlignment="1">
      <alignment horizontal="center" vertical="center"/>
    </xf>
    <xf numFmtId="165" fontId="2" fillId="0" borderId="0" xfId="0" applyNumberFormat="1" applyFont="1" applyAlignment="1">
      <alignment horizontal="center" vertical="center"/>
    </xf>
    <xf numFmtId="3" fontId="2" fillId="0" borderId="0" xfId="0" applyNumberFormat="1" applyFont="1" applyAlignment="1">
      <alignment horizontal="center" vertical="center"/>
    </xf>
    <xf numFmtId="0" fontId="2" fillId="0" borderId="1" xfId="0" applyFont="1" applyBorder="1" applyAlignment="1">
      <alignment horizontal="center" vertical="center"/>
    </xf>
    <xf numFmtId="0" fontId="10" fillId="0" borderId="1" xfId="0" applyFont="1" applyBorder="1" applyAlignment="1">
      <alignment horizontal="center" vertical="center"/>
    </xf>
    <xf numFmtId="1" fontId="8" fillId="4" borderId="1" xfId="0" applyNumberFormat="1" applyFont="1" applyFill="1" applyBorder="1" applyAlignment="1">
      <alignment horizontal="center" vertical="center"/>
    </xf>
    <xf numFmtId="167" fontId="1" fillId="4" borderId="1" xfId="0" applyNumberFormat="1" applyFont="1" applyFill="1" applyBorder="1" applyAlignment="1">
      <alignment horizontal="center" vertical="center"/>
    </xf>
    <xf numFmtId="9" fontId="1" fillId="4" borderId="1" xfId="4" applyFont="1" applyFill="1" applyBorder="1" applyAlignment="1">
      <alignment horizontal="center" vertical="center"/>
    </xf>
    <xf numFmtId="0" fontId="18" fillId="6" borderId="6" xfId="0" applyFont="1" applyFill="1" applyBorder="1" applyAlignment="1">
      <alignment vertical="center" wrapText="1"/>
    </xf>
    <xf numFmtId="0" fontId="18" fillId="6" borderId="21" xfId="0" applyFont="1" applyFill="1" applyBorder="1" applyAlignment="1">
      <alignment vertical="center" wrapText="1"/>
    </xf>
    <xf numFmtId="169" fontId="0" fillId="0" borderId="9" xfId="1" applyNumberFormat="1" applyFont="1" applyBorder="1" applyAlignment="1">
      <alignment horizontal="center" vertical="center" wrapText="1"/>
    </xf>
    <xf numFmtId="169" fontId="0" fillId="0" borderId="9" xfId="1" applyNumberFormat="1" applyFont="1" applyBorder="1" applyAlignment="1">
      <alignment horizontal="center" vertical="center"/>
    </xf>
    <xf numFmtId="0" fontId="18" fillId="6" borderId="24" xfId="0" applyFont="1" applyFill="1" applyBorder="1" applyAlignment="1">
      <alignment vertical="center"/>
    </xf>
    <xf numFmtId="0" fontId="18" fillId="6" borderId="18" xfId="0" applyFont="1" applyFill="1" applyBorder="1" applyAlignment="1">
      <alignment horizontal="center" vertical="center" wrapText="1"/>
    </xf>
    <xf numFmtId="169" fontId="18" fillId="6" borderId="32" xfId="1" applyNumberFormat="1" applyFont="1" applyFill="1" applyBorder="1" applyAlignment="1">
      <alignment horizontal="center" vertical="center" wrapText="1"/>
    </xf>
    <xf numFmtId="169" fontId="0" fillId="0" borderId="10" xfId="1" applyNumberFormat="1" applyFont="1" applyBorder="1" applyAlignment="1">
      <alignment horizontal="center" vertical="center"/>
    </xf>
    <xf numFmtId="169" fontId="0" fillId="0" borderId="28" xfId="1" applyNumberFormat="1" applyFont="1" applyBorder="1" applyAlignment="1">
      <alignment horizontal="center" vertical="center"/>
    </xf>
    <xf numFmtId="0" fontId="14" fillId="4" borderId="1" xfId="0" applyFont="1" applyFill="1" applyBorder="1" applyAlignment="1">
      <alignment horizontal="center" vertical="center" wrapText="1"/>
    </xf>
    <xf numFmtId="3" fontId="8" fillId="4" borderId="1" xfId="0" applyNumberFormat="1" applyFont="1" applyFill="1" applyBorder="1" applyAlignment="1">
      <alignment horizontal="center" vertical="center"/>
    </xf>
    <xf numFmtId="167" fontId="8" fillId="7" borderId="1" xfId="0" applyNumberFormat="1" applyFont="1" applyFill="1" applyBorder="1" applyAlignment="1">
      <alignment horizontal="center" vertical="center"/>
    </xf>
    <xf numFmtId="167" fontId="9" fillId="0" borderId="1" xfId="1" applyNumberFormat="1" applyFont="1" applyFill="1" applyBorder="1" applyAlignment="1">
      <alignment horizontal="center" vertical="center"/>
    </xf>
    <xf numFmtId="0" fontId="8" fillId="0" borderId="1" xfId="0" applyFont="1" applyBorder="1" applyAlignment="1">
      <alignment horizontal="center" vertical="center" wrapText="1"/>
    </xf>
    <xf numFmtId="0" fontId="1" fillId="4" borderId="1" xfId="0" applyFont="1" applyFill="1" applyBorder="1" applyAlignment="1">
      <alignment horizontal="center" vertical="center" wrapText="1"/>
    </xf>
    <xf numFmtId="0" fontId="6" fillId="2" borderId="1" xfId="0" applyFont="1" applyFill="1" applyBorder="1" applyAlignment="1">
      <alignment horizontal="center" vertical="center"/>
    </xf>
    <xf numFmtId="14" fontId="9" fillId="0" borderId="1" xfId="0" applyNumberFormat="1" applyFont="1" applyBorder="1" applyAlignment="1">
      <alignment horizontal="center" vertical="center" wrapText="1"/>
    </xf>
    <xf numFmtId="167" fontId="6" fillId="2" borderId="1" xfId="0" applyNumberFormat="1" applyFont="1" applyFill="1" applyBorder="1" applyAlignment="1">
      <alignment horizontal="center" vertical="center"/>
    </xf>
    <xf numFmtId="1" fontId="8" fillId="0" borderId="1" xfId="0" applyNumberFormat="1" applyFont="1" applyBorder="1" applyAlignment="1">
      <alignment horizontal="center" vertical="center"/>
    </xf>
    <xf numFmtId="14" fontId="9" fillId="0" borderId="1" xfId="0" applyNumberFormat="1" applyFont="1" applyBorder="1" applyAlignment="1">
      <alignment horizontal="center" vertical="center"/>
    </xf>
    <xf numFmtId="0" fontId="1" fillId="4" borderId="1" xfId="0" applyFont="1" applyFill="1" applyBorder="1" applyAlignment="1">
      <alignment horizontal="center" vertical="center"/>
    </xf>
    <xf numFmtId="165" fontId="6" fillId="3" borderId="1" xfId="0" applyNumberFormat="1" applyFont="1" applyFill="1" applyBorder="1" applyAlignment="1">
      <alignment horizontal="center" vertical="center" wrapText="1"/>
    </xf>
    <xf numFmtId="0" fontId="8" fillId="0" borderId="1" xfId="0" applyFont="1" applyBorder="1" applyAlignment="1">
      <alignment horizontal="center" vertical="center"/>
    </xf>
    <xf numFmtId="1" fontId="16" fillId="0" borderId="1" xfId="0" applyNumberFormat="1" applyFont="1" applyBorder="1" applyAlignment="1">
      <alignment horizontal="center" vertical="center" wrapText="1"/>
    </xf>
    <xf numFmtId="0" fontId="16" fillId="0" borderId="1" xfId="0" applyFont="1" applyBorder="1" applyAlignment="1">
      <alignment horizontal="center" vertical="center" wrapText="1"/>
    </xf>
    <xf numFmtId="14" fontId="16" fillId="0" borderId="1" xfId="0" applyNumberFormat="1" applyFont="1" applyBorder="1" applyAlignment="1">
      <alignment horizontal="center" vertical="center" wrapText="1"/>
    </xf>
    <xf numFmtId="3" fontId="1" fillId="5" borderId="1"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169" fontId="0" fillId="0" borderId="0" xfId="0" applyNumberFormat="1"/>
    <xf numFmtId="169" fontId="0" fillId="0" borderId="0" xfId="1" applyNumberFormat="1" applyFont="1"/>
    <xf numFmtId="14" fontId="0" fillId="0" borderId="0" xfId="0" applyNumberFormat="1"/>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wrapText="1"/>
    </xf>
    <xf numFmtId="0" fontId="0" fillId="0" borderId="0" xfId="0" applyAlignment="1">
      <alignment wrapText="1"/>
    </xf>
    <xf numFmtId="0" fontId="20" fillId="0" borderId="6" xfId="0" applyFont="1" applyFill="1" applyBorder="1" applyAlignment="1">
      <alignment horizontal="center" vertical="center" wrapText="1"/>
    </xf>
    <xf numFmtId="0" fontId="20" fillId="0" borderId="1" xfId="0" applyFont="1" applyFill="1" applyBorder="1" applyAlignment="1">
      <alignment horizontal="center" vertical="center" wrapText="1"/>
    </xf>
    <xf numFmtId="165" fontId="15" fillId="3" borderId="1" xfId="0" applyNumberFormat="1" applyFont="1" applyFill="1" applyBorder="1" applyAlignment="1">
      <alignment horizontal="center" vertical="center" wrapText="1"/>
    </xf>
    <xf numFmtId="169" fontId="23" fillId="0" borderId="0" xfId="1" applyNumberFormat="1" applyFont="1"/>
    <xf numFmtId="14" fontId="16" fillId="0" borderId="1" xfId="0" applyNumberFormat="1" applyFont="1" applyFill="1" applyBorder="1" applyAlignment="1">
      <alignment horizontal="center" vertical="center" wrapText="1"/>
    </xf>
    <xf numFmtId="0" fontId="16" fillId="0" borderId="1" xfId="0" applyFont="1" applyBorder="1" applyAlignment="1">
      <alignment vertical="center" wrapText="1"/>
    </xf>
    <xf numFmtId="167" fontId="16" fillId="8" borderId="1" xfId="0" applyNumberFormat="1" applyFont="1" applyFill="1" applyBorder="1" applyAlignment="1">
      <alignment horizontal="center" vertical="center" wrapText="1"/>
    </xf>
    <xf numFmtId="169" fontId="21" fillId="0" borderId="0" xfId="0" applyNumberFormat="1" applyFont="1"/>
    <xf numFmtId="169" fontId="22" fillId="0" borderId="0" xfId="0" applyNumberFormat="1" applyFont="1"/>
    <xf numFmtId="0" fontId="24" fillId="0" borderId="33" xfId="0" applyFont="1" applyFill="1" applyBorder="1" applyAlignment="1">
      <alignment horizontal="center" vertical="center" wrapText="1"/>
    </xf>
    <xf numFmtId="0" fontId="24" fillId="0" borderId="18" xfId="0" applyFont="1" applyFill="1" applyBorder="1" applyAlignment="1">
      <alignment horizontal="center" vertical="center" wrapText="1"/>
    </xf>
    <xf numFmtId="0" fontId="24" fillId="0" borderId="19" xfId="0" applyFont="1" applyFill="1" applyBorder="1" applyAlignment="1">
      <alignment horizontal="center" vertical="center" wrapText="1"/>
    </xf>
    <xf numFmtId="0" fontId="25" fillId="0" borderId="19" xfId="0" applyFont="1" applyBorder="1" applyAlignment="1">
      <alignment horizontal="center" vertical="center" wrapText="1"/>
    </xf>
    <xf numFmtId="0" fontId="25" fillId="0" borderId="20" xfId="0" applyFont="1" applyBorder="1" applyAlignment="1">
      <alignment horizontal="center" vertical="center" wrapText="1"/>
    </xf>
    <xf numFmtId="169" fontId="26" fillId="0" borderId="1" xfId="1" applyNumberFormat="1" applyFont="1" applyBorder="1" applyAlignment="1">
      <alignment horizontal="center" vertical="center" wrapText="1"/>
    </xf>
    <xf numFmtId="165" fontId="26" fillId="0" borderId="7" xfId="4" applyNumberFormat="1" applyFont="1" applyBorder="1" applyAlignment="1">
      <alignment horizontal="center" vertical="center" wrapText="1"/>
    </xf>
    <xf numFmtId="169" fontId="26" fillId="0" borderId="1" xfId="1" applyNumberFormat="1" applyFont="1" applyFill="1" applyBorder="1" applyAlignment="1">
      <alignment horizontal="center" vertical="center" wrapText="1"/>
    </xf>
    <xf numFmtId="169" fontId="25" fillId="0" borderId="12" xfId="0" applyNumberFormat="1" applyFont="1" applyBorder="1" applyAlignment="1">
      <alignment horizontal="center" vertical="center" wrapText="1"/>
    </xf>
    <xf numFmtId="165" fontId="25" fillId="0" borderId="8" xfId="4" applyNumberFormat="1" applyFont="1" applyBorder="1" applyAlignment="1">
      <alignment horizontal="center" vertical="center" wrapText="1"/>
    </xf>
    <xf numFmtId="0" fontId="26" fillId="0" borderId="0" xfId="0" applyFont="1"/>
    <xf numFmtId="165" fontId="0" fillId="0" borderId="1" xfId="4" applyNumberFormat="1" applyFont="1" applyBorder="1" applyAlignment="1">
      <alignment horizontal="center" vertical="center" wrapText="1"/>
    </xf>
    <xf numFmtId="0" fontId="13" fillId="6" borderId="1" xfId="0" applyFont="1" applyFill="1" applyBorder="1" applyAlignment="1">
      <alignment horizontal="center" vertical="center" wrapText="1"/>
    </xf>
    <xf numFmtId="169" fontId="0" fillId="0" borderId="1" xfId="0" applyNumberFormat="1" applyBorder="1"/>
    <xf numFmtId="10" fontId="16" fillId="0" borderId="1" xfId="0" applyNumberFormat="1" applyFont="1" applyBorder="1" applyAlignment="1">
      <alignment horizontal="center" vertical="center" wrapText="1"/>
    </xf>
    <xf numFmtId="10" fontId="2" fillId="0" borderId="0" xfId="0" applyNumberFormat="1" applyFont="1" applyAlignment="1">
      <alignment horizontal="center" vertical="center"/>
    </xf>
    <xf numFmtId="9" fontId="16" fillId="0" borderId="1" xfId="0" applyNumberFormat="1" applyFont="1" applyBorder="1" applyAlignment="1">
      <alignment horizontal="center" vertical="center" wrapText="1"/>
    </xf>
    <xf numFmtId="9" fontId="2" fillId="0" borderId="0" xfId="0" applyNumberFormat="1" applyFont="1" applyAlignment="1">
      <alignment horizontal="center" vertical="center"/>
    </xf>
    <xf numFmtId="3" fontId="14" fillId="0" borderId="1" xfId="0" applyNumberFormat="1" applyFont="1" applyFill="1" applyBorder="1" applyAlignment="1">
      <alignment horizontal="center" vertical="center" wrapText="1"/>
    </xf>
    <xf numFmtId="166" fontId="16" fillId="0" borderId="1" xfId="1" applyNumberFormat="1" applyFont="1" applyBorder="1" applyAlignment="1">
      <alignment horizontal="center" vertical="center" wrapText="1"/>
    </xf>
    <xf numFmtId="167" fontId="17" fillId="0" borderId="1" xfId="0" applyNumberFormat="1" applyFont="1" applyBorder="1" applyAlignment="1">
      <alignment horizontal="center" vertical="center" wrapText="1"/>
    </xf>
    <xf numFmtId="167" fontId="17" fillId="0" borderId="13" xfId="0" applyNumberFormat="1" applyFont="1" applyBorder="1" applyAlignment="1">
      <alignment horizontal="center" vertical="center" wrapText="1"/>
    </xf>
    <xf numFmtId="0" fontId="16" fillId="0" borderId="9" xfId="0" applyFont="1" applyBorder="1" applyAlignment="1">
      <alignment vertical="center" wrapText="1"/>
    </xf>
    <xf numFmtId="3" fontId="16" fillId="0" borderId="1" xfId="0" applyNumberFormat="1" applyFont="1" applyBorder="1" applyAlignment="1">
      <alignment horizontal="center" vertical="center" wrapText="1"/>
    </xf>
    <xf numFmtId="1" fontId="16" fillId="0" borderId="1" xfId="0" applyNumberFormat="1" applyFont="1" applyBorder="1" applyAlignment="1">
      <alignment horizontal="center" vertical="center" wrapText="1"/>
    </xf>
    <xf numFmtId="167" fontId="16" fillId="0" borderId="1" xfId="0" applyNumberFormat="1" applyFont="1" applyFill="1" applyBorder="1" applyAlignment="1">
      <alignment horizontal="center" vertical="center" wrapText="1"/>
    </xf>
    <xf numFmtId="14" fontId="16" fillId="0" borderId="1" xfId="0" applyNumberFormat="1" applyFont="1" applyBorder="1" applyAlignment="1">
      <alignment horizontal="center" vertical="center" wrapText="1"/>
    </xf>
    <xf numFmtId="0" fontId="16" fillId="0" borderId="1" xfId="0" applyFont="1" applyBorder="1" applyAlignment="1">
      <alignment horizontal="center" vertical="center" wrapText="1"/>
    </xf>
    <xf numFmtId="167" fontId="16" fillId="0" borderId="1" xfId="0" applyNumberFormat="1" applyFont="1" applyBorder="1" applyAlignment="1">
      <alignment horizontal="center" vertical="center" wrapText="1"/>
    </xf>
    <xf numFmtId="0" fontId="16" fillId="0" borderId="1" xfId="0" applyFont="1" applyFill="1" applyBorder="1" applyAlignment="1">
      <alignment horizontal="center" vertical="center" wrapText="1"/>
    </xf>
    <xf numFmtId="3" fontId="16" fillId="0" borderId="9" xfId="0" applyNumberFormat="1" applyFont="1" applyBorder="1" applyAlignment="1">
      <alignment horizontal="center" vertical="center" wrapText="1"/>
    </xf>
    <xf numFmtId="167" fontId="17" fillId="0" borderId="9" xfId="0" applyNumberFormat="1" applyFont="1" applyBorder="1" applyAlignment="1">
      <alignment horizontal="center" vertical="center" wrapText="1"/>
    </xf>
    <xf numFmtId="166" fontId="16" fillId="0" borderId="9" xfId="1" applyNumberFormat="1" applyFont="1" applyBorder="1" applyAlignment="1">
      <alignment horizontal="center" vertical="center" wrapText="1"/>
    </xf>
    <xf numFmtId="10" fontId="16" fillId="0" borderId="1" xfId="0" applyNumberFormat="1" applyFont="1" applyFill="1" applyBorder="1" applyAlignment="1">
      <alignment horizontal="center" vertical="center" wrapText="1"/>
    </xf>
    <xf numFmtId="10" fontId="17" fillId="0" borderId="1" xfId="0" applyNumberFormat="1" applyFont="1" applyFill="1" applyBorder="1" applyAlignment="1">
      <alignment horizontal="center" vertical="center" wrapText="1"/>
    </xf>
    <xf numFmtId="9" fontId="16" fillId="0" borderId="1" xfId="0" applyNumberFormat="1" applyFont="1" applyFill="1" applyBorder="1" applyAlignment="1">
      <alignment horizontal="center" vertical="center" wrapText="1"/>
    </xf>
    <xf numFmtId="165" fontId="15" fillId="10" borderId="1" xfId="0" applyNumberFormat="1" applyFont="1" applyFill="1" applyBorder="1" applyAlignment="1">
      <alignment horizontal="center" vertical="center" wrapText="1"/>
    </xf>
    <xf numFmtId="0" fontId="14" fillId="0" borderId="1" xfId="0" applyFont="1" applyBorder="1" applyAlignment="1">
      <alignment horizontal="center" vertical="center" wrapText="1"/>
    </xf>
    <xf numFmtId="167" fontId="16" fillId="11" borderId="1" xfId="0" applyNumberFormat="1" applyFont="1" applyFill="1" applyBorder="1" applyAlignment="1">
      <alignment horizontal="center" vertical="center" wrapText="1"/>
    </xf>
    <xf numFmtId="167" fontId="16" fillId="11" borderId="9" xfId="0" applyNumberFormat="1" applyFont="1" applyFill="1" applyBorder="1" applyAlignment="1">
      <alignment horizontal="center" vertical="center" wrapText="1"/>
    </xf>
    <xf numFmtId="167" fontId="16" fillId="12" borderId="1" xfId="0" applyNumberFormat="1" applyFont="1" applyFill="1" applyBorder="1" applyAlignment="1">
      <alignment horizontal="center" vertical="center" wrapText="1"/>
    </xf>
    <xf numFmtId="167" fontId="16" fillId="9" borderId="1" xfId="0" applyNumberFormat="1" applyFont="1" applyFill="1" applyBorder="1" applyAlignment="1">
      <alignment horizontal="center" vertical="center" wrapText="1"/>
    </xf>
    <xf numFmtId="3" fontId="14" fillId="0" borderId="1" xfId="0" applyNumberFormat="1" applyFont="1" applyBorder="1" applyAlignment="1">
      <alignment horizontal="center" vertical="center" wrapText="1"/>
    </xf>
    <xf numFmtId="3" fontId="14" fillId="5" borderId="1" xfId="0" applyNumberFormat="1" applyFont="1" applyFill="1" applyBorder="1" applyAlignment="1">
      <alignment horizontal="center" vertical="center" wrapText="1"/>
    </xf>
    <xf numFmtId="3" fontId="14" fillId="0" borderId="9" xfId="0" applyNumberFormat="1" applyFont="1" applyBorder="1" applyAlignment="1">
      <alignment horizontal="center" vertical="center" wrapText="1"/>
    </xf>
    <xf numFmtId="3" fontId="14" fillId="0" borderId="13" xfId="0" applyNumberFormat="1" applyFont="1" applyBorder="1" applyAlignment="1">
      <alignment horizontal="center" vertical="center" wrapText="1"/>
    </xf>
    <xf numFmtId="3" fontId="14" fillId="0" borderId="9" xfId="0" applyNumberFormat="1" applyFont="1" applyFill="1" applyBorder="1" applyAlignment="1">
      <alignment horizontal="center" vertical="center" wrapText="1"/>
    </xf>
    <xf numFmtId="3" fontId="14" fillId="0" borderId="13" xfId="0" applyNumberFormat="1" applyFont="1" applyFill="1" applyBorder="1" applyAlignment="1">
      <alignment horizontal="center" vertical="center" wrapText="1"/>
    </xf>
    <xf numFmtId="14" fontId="16" fillId="0" borderId="9" xfId="0" applyNumberFormat="1" applyFont="1" applyBorder="1" applyAlignment="1">
      <alignment horizontal="center" vertical="center" wrapText="1"/>
    </xf>
    <xf numFmtId="1" fontId="16" fillId="0" borderId="9" xfId="0" applyNumberFormat="1" applyFont="1" applyBorder="1" applyAlignment="1">
      <alignment horizontal="center" vertical="center" wrapText="1"/>
    </xf>
    <xf numFmtId="0" fontId="16" fillId="0" borderId="9" xfId="0" applyFont="1" applyFill="1" applyBorder="1" applyAlignment="1">
      <alignment horizontal="center" vertical="center" wrapText="1"/>
    </xf>
    <xf numFmtId="0" fontId="16" fillId="0" borderId="9" xfId="0" applyFont="1" applyBorder="1" applyAlignment="1">
      <alignment horizontal="center" vertical="center" wrapText="1"/>
    </xf>
    <xf numFmtId="0" fontId="16" fillId="0" borderId="25" xfId="0" applyFont="1" applyBorder="1" applyAlignment="1">
      <alignment horizontal="center" vertical="center" wrapText="1"/>
    </xf>
    <xf numFmtId="10" fontId="16" fillId="0" borderId="9" xfId="0" applyNumberFormat="1" applyFont="1" applyBorder="1" applyAlignment="1">
      <alignment horizontal="center" vertical="center" wrapText="1"/>
    </xf>
    <xf numFmtId="10" fontId="16" fillId="0" borderId="13" xfId="0" applyNumberFormat="1" applyFont="1" applyBorder="1" applyAlignment="1">
      <alignment horizontal="center" vertical="center" wrapText="1"/>
    </xf>
    <xf numFmtId="167" fontId="16" fillId="0" borderId="9" xfId="0" applyNumberFormat="1" applyFont="1" applyBorder="1" applyAlignment="1">
      <alignment horizontal="center" vertical="center" wrapText="1"/>
    </xf>
    <xf numFmtId="167" fontId="16" fillId="0" borderId="9" xfId="0" applyNumberFormat="1" applyFont="1" applyFill="1" applyBorder="1" applyAlignment="1">
      <alignment horizontal="center" vertical="center" wrapText="1"/>
    </xf>
    <xf numFmtId="167" fontId="16" fillId="0" borderId="13" xfId="0" applyNumberFormat="1" applyFont="1" applyFill="1" applyBorder="1" applyAlignment="1">
      <alignment horizontal="center" vertical="center" wrapText="1"/>
    </xf>
    <xf numFmtId="0" fontId="16" fillId="8" borderId="1" xfId="0" applyFont="1" applyFill="1" applyBorder="1" applyAlignment="1">
      <alignment horizontal="center" vertical="center" wrapText="1"/>
    </xf>
    <xf numFmtId="0" fontId="14" fillId="8" borderId="1" xfId="0" applyFont="1" applyFill="1" applyBorder="1" applyAlignment="1">
      <alignment horizontal="center" vertical="center" wrapText="1"/>
    </xf>
    <xf numFmtId="14" fontId="30" fillId="8" borderId="1" xfId="0" applyNumberFormat="1" applyFont="1" applyFill="1" applyBorder="1" applyAlignment="1">
      <alignment horizontal="center" vertical="center"/>
    </xf>
    <xf numFmtId="0" fontId="2" fillId="8" borderId="1" xfId="0" applyFont="1" applyFill="1" applyBorder="1" applyAlignment="1">
      <alignment horizontal="center" vertical="center"/>
    </xf>
    <xf numFmtId="0" fontId="2" fillId="8" borderId="0" xfId="0" applyFont="1" applyFill="1" applyAlignment="1">
      <alignment horizontal="center" vertical="center"/>
    </xf>
    <xf numFmtId="0" fontId="17" fillId="8" borderId="1" xfId="0" applyFont="1" applyFill="1" applyBorder="1" applyAlignment="1">
      <alignment horizontal="center" vertical="center" wrapText="1"/>
    </xf>
    <xf numFmtId="167" fontId="17" fillId="8" borderId="1" xfId="0" applyNumberFormat="1" applyFont="1" applyFill="1" applyBorder="1" applyAlignment="1">
      <alignment horizontal="center" vertical="center" wrapText="1"/>
    </xf>
    <xf numFmtId="3" fontId="17" fillId="8" borderId="1" xfId="0" applyNumberFormat="1" applyFont="1" applyFill="1" applyBorder="1" applyAlignment="1">
      <alignment horizontal="center" vertical="center" wrapText="1"/>
    </xf>
    <xf numFmtId="0" fontId="33" fillId="8" borderId="1" xfId="0" applyFont="1" applyFill="1" applyBorder="1" applyAlignment="1">
      <alignment horizontal="center" vertical="center" wrapText="1"/>
    </xf>
    <xf numFmtId="0" fontId="2" fillId="8" borderId="0" xfId="0" applyFont="1" applyFill="1" applyBorder="1" applyAlignment="1">
      <alignment horizontal="center" vertical="center" wrapText="1"/>
    </xf>
    <xf numFmtId="0" fontId="33" fillId="8" borderId="0" xfId="0" applyFont="1" applyFill="1" applyBorder="1" applyAlignment="1">
      <alignment horizontal="center" vertical="center" wrapText="1"/>
    </xf>
    <xf numFmtId="0" fontId="16" fillId="8" borderId="9" xfId="0" applyFont="1" applyFill="1" applyBorder="1" applyAlignment="1">
      <alignment horizontal="center" vertical="center" wrapText="1"/>
    </xf>
    <xf numFmtId="167" fontId="17" fillId="8" borderId="9" xfId="0" applyNumberFormat="1" applyFont="1" applyFill="1" applyBorder="1" applyAlignment="1">
      <alignment horizontal="center" vertical="center" wrapText="1"/>
    </xf>
    <xf numFmtId="167" fontId="17" fillId="8" borderId="13"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1" fillId="4" borderId="6"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6" fillId="2" borderId="6"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24" xfId="0" applyFont="1" applyFill="1" applyBorder="1" applyAlignment="1">
      <alignment horizontal="center" vertical="center"/>
    </xf>
    <xf numFmtId="0" fontId="6" fillId="2" borderId="12" xfId="0" applyFont="1" applyFill="1" applyBorder="1" applyAlignment="1">
      <alignment horizontal="center" vertical="center"/>
    </xf>
    <xf numFmtId="14" fontId="9" fillId="0" borderId="1" xfId="0" applyNumberFormat="1" applyFont="1" applyBorder="1" applyAlignment="1">
      <alignment horizontal="center" vertical="center" wrapText="1"/>
    </xf>
    <xf numFmtId="0" fontId="8" fillId="0" borderId="21"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 xfId="0" applyFont="1" applyBorder="1" applyAlignment="1">
      <alignment horizontal="left" vertical="center" wrapText="1"/>
    </xf>
    <xf numFmtId="167" fontId="6" fillId="2" borderId="1" xfId="0" applyNumberFormat="1" applyFont="1" applyFill="1" applyBorder="1" applyAlignment="1">
      <alignment horizontal="center" vertical="center"/>
    </xf>
    <xf numFmtId="167" fontId="6" fillId="2" borderId="12" xfId="0" applyNumberFormat="1" applyFont="1" applyFill="1" applyBorder="1" applyAlignment="1">
      <alignment horizontal="center" vertical="center"/>
    </xf>
    <xf numFmtId="0" fontId="6" fillId="3" borderId="7" xfId="0" applyFont="1" applyFill="1" applyBorder="1" applyAlignment="1">
      <alignment horizontal="center" vertical="center" wrapText="1"/>
    </xf>
    <xf numFmtId="0" fontId="1" fillId="0" borderId="18" xfId="0" applyFont="1"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3" fontId="6" fillId="2" borderId="1" xfId="0" applyNumberFormat="1" applyFont="1" applyFill="1" applyBorder="1" applyAlignment="1">
      <alignment horizontal="center" vertical="center"/>
    </xf>
    <xf numFmtId="3" fontId="6" fillId="2" borderId="12" xfId="0" applyNumberFormat="1" applyFont="1" applyFill="1" applyBorder="1" applyAlignment="1">
      <alignment horizontal="center" vertical="center"/>
    </xf>
    <xf numFmtId="0" fontId="8" fillId="0" borderId="22" xfId="0" applyFont="1" applyBorder="1" applyAlignment="1">
      <alignment horizontal="center" vertical="center" wrapText="1"/>
    </xf>
    <xf numFmtId="1" fontId="8" fillId="0" borderId="1" xfId="0" applyNumberFormat="1" applyFont="1" applyBorder="1" applyAlignment="1">
      <alignment horizontal="center" vertical="center"/>
    </xf>
    <xf numFmtId="14" fontId="9" fillId="0" borderId="1" xfId="0" applyNumberFormat="1"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1" fillId="4" borderId="6" xfId="0" applyFont="1" applyFill="1" applyBorder="1" applyAlignment="1">
      <alignment horizontal="center" vertical="center"/>
    </xf>
    <xf numFmtId="0" fontId="1" fillId="4" borderId="1" xfId="0" applyFont="1" applyFill="1" applyBorder="1" applyAlignment="1">
      <alignment horizontal="center" vertical="center"/>
    </xf>
    <xf numFmtId="0" fontId="8" fillId="0" borderId="9"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3" xfId="0" applyFont="1" applyBorder="1" applyAlignment="1">
      <alignment horizontal="center" vertical="center" wrapText="1"/>
    </xf>
    <xf numFmtId="165" fontId="6" fillId="3" borderId="1" xfId="0" applyNumberFormat="1" applyFont="1" applyFill="1" applyBorder="1" applyAlignment="1">
      <alignment horizontal="center" vertical="center" wrapText="1"/>
    </xf>
    <xf numFmtId="0" fontId="6" fillId="3" borderId="1" xfId="0" applyFont="1" applyFill="1" applyBorder="1" applyAlignment="1">
      <alignment horizontal="center" wrapText="1"/>
    </xf>
    <xf numFmtId="0" fontId="7" fillId="3" borderId="1" xfId="0" applyFont="1" applyFill="1" applyBorder="1" applyAlignment="1">
      <alignment horizontal="center" wrapText="1"/>
    </xf>
    <xf numFmtId="3" fontId="6" fillId="3" borderId="1" xfId="0" applyNumberFormat="1" applyFont="1" applyFill="1" applyBorder="1" applyAlignment="1">
      <alignment horizontal="center" vertical="center" wrapText="1"/>
    </xf>
    <xf numFmtId="3" fontId="6" fillId="3" borderId="9" xfId="0" applyNumberFormat="1" applyFont="1" applyFill="1" applyBorder="1" applyAlignment="1">
      <alignment horizontal="center" vertical="center" wrapText="1"/>
    </xf>
    <xf numFmtId="3" fontId="6" fillId="3" borderId="13" xfId="0" applyNumberFormat="1" applyFont="1" applyFill="1" applyBorder="1" applyAlignment="1">
      <alignment horizontal="center" vertical="center" wrapText="1"/>
    </xf>
    <xf numFmtId="0" fontId="8" fillId="0" borderId="1" xfId="0" applyFont="1" applyBorder="1" applyAlignment="1">
      <alignment horizontal="center" vertical="center"/>
    </xf>
    <xf numFmtId="165" fontId="6" fillId="3" borderId="1" xfId="0" applyNumberFormat="1" applyFont="1" applyFill="1" applyBorder="1" applyAlignment="1">
      <alignment horizontal="center" vertical="center"/>
    </xf>
    <xf numFmtId="0" fontId="6" fillId="3" borderId="6"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8" fillId="0" borderId="6" xfId="0" applyFont="1" applyBorder="1" applyAlignment="1">
      <alignment horizontal="center" vertical="center" wrapText="1"/>
    </xf>
    <xf numFmtId="0" fontId="8" fillId="0" borderId="6" xfId="0" applyFont="1" applyBorder="1" applyAlignment="1">
      <alignment horizontal="center" vertical="center"/>
    </xf>
    <xf numFmtId="167" fontId="6" fillId="2" borderId="9" xfId="0" applyNumberFormat="1" applyFont="1" applyFill="1" applyBorder="1" applyAlignment="1">
      <alignment horizontal="center" vertical="center"/>
    </xf>
    <xf numFmtId="167" fontId="6" fillId="2" borderId="14" xfId="0" applyNumberFormat="1" applyFont="1" applyFill="1" applyBorder="1" applyAlignment="1">
      <alignment horizontal="center" vertical="center"/>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1" fillId="0" borderId="1" xfId="0" applyFont="1" applyBorder="1" applyAlignment="1">
      <alignment horizontal="center" vertical="center"/>
    </xf>
    <xf numFmtId="165" fontId="6" fillId="2" borderId="1" xfId="4" applyNumberFormat="1" applyFont="1" applyFill="1" applyBorder="1" applyAlignment="1">
      <alignment horizontal="center" vertical="center"/>
    </xf>
    <xf numFmtId="0" fontId="7" fillId="3" borderId="1" xfId="0" applyFont="1" applyFill="1" applyBorder="1" applyAlignment="1">
      <alignment horizontal="center" vertical="center" wrapText="1"/>
    </xf>
    <xf numFmtId="1" fontId="8" fillId="0" borderId="1" xfId="0" applyNumberFormat="1" applyFont="1" applyBorder="1" applyAlignment="1">
      <alignment horizontal="center" vertical="center" wrapText="1"/>
    </xf>
    <xf numFmtId="168" fontId="8" fillId="0" borderId="1" xfId="0" applyNumberFormat="1" applyFont="1" applyBorder="1" applyAlignment="1">
      <alignment horizontal="center" vertical="center" wrapText="1"/>
    </xf>
    <xf numFmtId="166" fontId="8" fillId="0" borderId="1" xfId="1" applyNumberFormat="1" applyFont="1" applyBorder="1" applyAlignment="1">
      <alignment horizontal="center" vertical="center" wrapText="1"/>
    </xf>
    <xf numFmtId="3" fontId="14" fillId="0" borderId="1" xfId="0" applyNumberFormat="1" applyFont="1" applyBorder="1" applyAlignment="1">
      <alignment horizontal="center" vertical="center" wrapText="1"/>
    </xf>
    <xf numFmtId="3" fontId="14" fillId="5" borderId="1" xfId="0" applyNumberFormat="1" applyFont="1" applyFill="1" applyBorder="1" applyAlignment="1">
      <alignment horizontal="center" vertical="center" wrapText="1"/>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3" fontId="14" fillId="0" borderId="9" xfId="0" applyNumberFormat="1" applyFont="1" applyFill="1" applyBorder="1" applyAlignment="1">
      <alignment horizontal="center" vertical="center" wrapText="1"/>
    </xf>
    <xf numFmtId="3" fontId="14" fillId="0" borderId="13" xfId="0" applyNumberFormat="1" applyFont="1" applyFill="1" applyBorder="1" applyAlignment="1">
      <alignment horizontal="center" vertical="center" wrapText="1"/>
    </xf>
    <xf numFmtId="0" fontId="16" fillId="0" borderId="9" xfId="0" applyFont="1" applyBorder="1" applyAlignment="1">
      <alignment horizontal="center" vertical="center" wrapText="1"/>
    </xf>
    <xf numFmtId="0" fontId="16" fillId="0" borderId="13" xfId="0" applyFont="1" applyBorder="1" applyAlignment="1">
      <alignment horizontal="center" vertical="center" wrapText="1"/>
    </xf>
    <xf numFmtId="1" fontId="16" fillId="0" borderId="9" xfId="0" applyNumberFormat="1" applyFont="1" applyBorder="1" applyAlignment="1">
      <alignment horizontal="center" vertical="center" wrapText="1"/>
    </xf>
    <xf numFmtId="1" fontId="16" fillId="0" borderId="13" xfId="0" applyNumberFormat="1" applyFont="1" applyBorder="1" applyAlignment="1">
      <alignment horizontal="center" vertical="center" wrapText="1"/>
    </xf>
    <xf numFmtId="0" fontId="16" fillId="0" borderId="9"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2" fillId="0" borderId="38" xfId="0" applyFont="1" applyBorder="1" applyAlignment="1">
      <alignment horizontal="center" vertical="center"/>
    </xf>
    <xf numFmtId="0" fontId="2" fillId="0" borderId="35" xfId="0" applyFont="1" applyBorder="1" applyAlignment="1">
      <alignment horizontal="center" vertical="center"/>
    </xf>
    <xf numFmtId="0" fontId="2" fillId="0" borderId="39" xfId="0" applyFont="1" applyBorder="1" applyAlignment="1">
      <alignment horizontal="center" vertical="center"/>
    </xf>
    <xf numFmtId="3" fontId="14" fillId="0" borderId="9" xfId="0" applyNumberFormat="1" applyFont="1" applyBorder="1" applyAlignment="1">
      <alignment horizontal="center" vertical="center" wrapText="1"/>
    </xf>
    <xf numFmtId="3" fontId="14" fillId="0" borderId="13" xfId="0" applyNumberFormat="1" applyFont="1" applyBorder="1" applyAlignment="1">
      <alignment horizontal="center" vertical="center" wrapText="1"/>
    </xf>
    <xf numFmtId="14" fontId="16" fillId="0" borderId="9" xfId="0" applyNumberFormat="1" applyFont="1" applyBorder="1" applyAlignment="1">
      <alignment horizontal="center" vertical="center" wrapText="1"/>
    </xf>
    <xf numFmtId="14" fontId="16" fillId="0" borderId="13" xfId="0" applyNumberFormat="1" applyFont="1" applyBorder="1" applyAlignment="1">
      <alignment horizontal="center" vertical="center" wrapText="1"/>
    </xf>
    <xf numFmtId="3" fontId="14" fillId="5" borderId="9" xfId="0" applyNumberFormat="1" applyFont="1" applyFill="1" applyBorder="1" applyAlignment="1">
      <alignment horizontal="center" vertical="center" wrapText="1"/>
    </xf>
    <xf numFmtId="3" fontId="14" fillId="5" borderId="13" xfId="0" applyNumberFormat="1" applyFont="1" applyFill="1" applyBorder="1" applyAlignment="1">
      <alignment horizontal="center" vertical="center" wrapText="1"/>
    </xf>
    <xf numFmtId="0" fontId="16" fillId="0" borderId="25" xfId="0" applyFont="1" applyBorder="1" applyAlignment="1">
      <alignment horizontal="center" vertical="center" wrapText="1"/>
    </xf>
    <xf numFmtId="167" fontId="16" fillId="0" borderId="9" xfId="0" applyNumberFormat="1" applyFont="1" applyBorder="1" applyAlignment="1">
      <alignment horizontal="center" vertical="center" wrapText="1"/>
    </xf>
    <xf numFmtId="167" fontId="16" fillId="0" borderId="13" xfId="0" applyNumberFormat="1" applyFont="1" applyBorder="1" applyAlignment="1">
      <alignment horizontal="center" vertical="center" wrapText="1"/>
    </xf>
    <xf numFmtId="14" fontId="16" fillId="0" borderId="9" xfId="0" applyNumberFormat="1" applyFont="1" applyFill="1" applyBorder="1" applyAlignment="1">
      <alignment horizontal="center" vertical="center" wrapText="1"/>
    </xf>
    <xf numFmtId="14" fontId="16" fillId="0" borderId="13" xfId="0" applyNumberFormat="1" applyFont="1" applyFill="1" applyBorder="1" applyAlignment="1">
      <alignment horizontal="center" vertical="center" wrapText="1"/>
    </xf>
    <xf numFmtId="167" fontId="16" fillId="0" borderId="9" xfId="0" applyNumberFormat="1" applyFont="1" applyFill="1" applyBorder="1" applyAlignment="1">
      <alignment horizontal="center" vertical="center" wrapText="1"/>
    </xf>
    <xf numFmtId="167" fontId="16" fillId="0" borderId="13" xfId="0" applyNumberFormat="1" applyFont="1" applyFill="1" applyBorder="1" applyAlignment="1">
      <alignment horizontal="center" vertical="center" wrapText="1"/>
    </xf>
    <xf numFmtId="10" fontId="16" fillId="0" borderId="9" xfId="0" applyNumberFormat="1" applyFont="1" applyBorder="1" applyAlignment="1">
      <alignment horizontal="center" vertical="center" wrapText="1"/>
    </xf>
    <xf numFmtId="10" fontId="16" fillId="0" borderId="13" xfId="0" applyNumberFormat="1" applyFont="1" applyBorder="1" applyAlignment="1">
      <alignment horizontal="center" vertical="center" wrapText="1"/>
    </xf>
    <xf numFmtId="9" fontId="16" fillId="0" borderId="9" xfId="0" applyNumberFormat="1" applyFont="1" applyBorder="1" applyAlignment="1">
      <alignment horizontal="center" vertical="center" wrapText="1"/>
    </xf>
    <xf numFmtId="9" fontId="16" fillId="0" borderId="13" xfId="0" applyNumberFormat="1" applyFont="1" applyBorder="1" applyAlignment="1">
      <alignment horizontal="center" vertical="center" wrapText="1"/>
    </xf>
    <xf numFmtId="0" fontId="15" fillId="3" borderId="10" xfId="0" applyFont="1" applyFill="1" applyBorder="1" applyAlignment="1">
      <alignment horizontal="center" vertical="center" wrapText="1"/>
    </xf>
    <xf numFmtId="0" fontId="15" fillId="3" borderId="37" xfId="0" applyFont="1" applyFill="1" applyBorder="1" applyAlignment="1">
      <alignment horizontal="center" vertical="center" wrapText="1"/>
    </xf>
    <xf numFmtId="0" fontId="15" fillId="3" borderId="36" xfId="0" applyFont="1" applyFill="1" applyBorder="1" applyAlignment="1">
      <alignment horizontal="center" vertical="center" wrapText="1"/>
    </xf>
    <xf numFmtId="3" fontId="15" fillId="3" borderId="9" xfId="0" applyNumberFormat="1" applyFont="1" applyFill="1" applyBorder="1" applyAlignment="1">
      <alignment horizontal="center" vertical="center" wrapText="1"/>
    </xf>
    <xf numFmtId="3" fontId="15" fillId="3" borderId="13" xfId="0" applyNumberFormat="1" applyFont="1" applyFill="1" applyBorder="1" applyAlignment="1">
      <alignment horizontal="center" vertical="center" wrapText="1"/>
    </xf>
    <xf numFmtId="165" fontId="15" fillId="10" borderId="9" xfId="0" applyNumberFormat="1" applyFont="1" applyFill="1" applyBorder="1" applyAlignment="1">
      <alignment horizontal="center" vertical="center" wrapText="1"/>
    </xf>
    <xf numFmtId="165" fontId="15" fillId="10" borderId="13" xfId="0" applyNumberFormat="1" applyFont="1" applyFill="1" applyBorder="1" applyAlignment="1">
      <alignment horizontal="center" vertical="center" wrapText="1"/>
    </xf>
    <xf numFmtId="165" fontId="15" fillId="3" borderId="9" xfId="0" applyNumberFormat="1" applyFont="1" applyFill="1" applyBorder="1" applyAlignment="1">
      <alignment horizontal="center" vertical="center" wrapText="1"/>
    </xf>
    <xf numFmtId="165" fontId="15" fillId="3" borderId="13" xfId="0" applyNumberFormat="1" applyFont="1" applyFill="1" applyBorder="1" applyAlignment="1">
      <alignment horizontal="center" vertical="center" wrapText="1"/>
    </xf>
    <xf numFmtId="3" fontId="15" fillId="10" borderId="9" xfId="0" applyNumberFormat="1" applyFont="1" applyFill="1" applyBorder="1" applyAlignment="1">
      <alignment horizontal="center" vertical="center" wrapText="1"/>
    </xf>
    <xf numFmtId="3" fontId="15" fillId="10" borderId="13" xfId="0" applyNumberFormat="1" applyFont="1" applyFill="1" applyBorder="1" applyAlignment="1">
      <alignment horizontal="center" vertical="center" wrapText="1"/>
    </xf>
    <xf numFmtId="0" fontId="29" fillId="0" borderId="10" xfId="0" applyFont="1" applyBorder="1" applyAlignment="1">
      <alignment horizontal="center" vertical="center" wrapText="1"/>
    </xf>
    <xf numFmtId="0" fontId="29" fillId="0" borderId="36" xfId="0" applyFont="1" applyBorder="1" applyAlignment="1">
      <alignment horizontal="center" vertical="center" wrapText="1"/>
    </xf>
    <xf numFmtId="0" fontId="29" fillId="0" borderId="37" xfId="0" applyFont="1" applyBorder="1" applyAlignment="1">
      <alignment horizontal="center" vertical="center" wrapText="1"/>
    </xf>
    <xf numFmtId="0" fontId="15" fillId="3" borderId="9" xfId="0" applyFont="1" applyFill="1" applyBorder="1" applyAlignment="1">
      <alignment horizontal="center" vertical="center" wrapText="1"/>
    </xf>
    <xf numFmtId="0" fontId="15" fillId="3" borderId="13" xfId="0" applyFont="1" applyFill="1" applyBorder="1" applyAlignment="1">
      <alignment horizontal="center" vertical="center" wrapText="1"/>
    </xf>
    <xf numFmtId="165" fontId="15" fillId="3" borderId="10" xfId="0" applyNumberFormat="1" applyFont="1" applyFill="1" applyBorder="1" applyAlignment="1">
      <alignment horizontal="center" vertical="center" wrapText="1"/>
    </xf>
    <xf numFmtId="165" fontId="15" fillId="3" borderId="37" xfId="0" applyNumberFormat="1" applyFont="1" applyFill="1" applyBorder="1" applyAlignment="1">
      <alignment horizontal="center" vertical="center" wrapText="1"/>
    </xf>
    <xf numFmtId="0" fontId="2" fillId="8" borderId="10" xfId="0" applyFont="1" applyFill="1" applyBorder="1" applyAlignment="1">
      <alignment horizontal="center" vertical="center" wrapText="1"/>
    </xf>
    <xf numFmtId="0" fontId="2" fillId="8" borderId="36" xfId="0" applyFont="1" applyFill="1" applyBorder="1" applyAlignment="1">
      <alignment horizontal="center" vertical="center" wrapText="1"/>
    </xf>
    <xf numFmtId="0" fontId="2" fillId="8" borderId="37" xfId="0" applyFont="1" applyFill="1" applyBorder="1" applyAlignment="1">
      <alignment horizontal="center" vertical="center" wrapText="1"/>
    </xf>
    <xf numFmtId="14" fontId="30" fillId="8" borderId="13" xfId="0" applyNumberFormat="1" applyFont="1" applyFill="1" applyBorder="1" applyAlignment="1">
      <alignment horizontal="center" vertical="center"/>
    </xf>
    <xf numFmtId="14" fontId="30" fillId="8" borderId="13" xfId="0" applyNumberFormat="1" applyFont="1" applyFill="1" applyBorder="1" applyAlignment="1">
      <alignment horizontal="center" vertical="center" wrapText="1"/>
    </xf>
    <xf numFmtId="0" fontId="16" fillId="8" borderId="9" xfId="0" applyFont="1" applyFill="1" applyBorder="1" applyAlignment="1">
      <alignment horizontal="center" vertical="center" wrapText="1"/>
    </xf>
    <xf numFmtId="0" fontId="16" fillId="8" borderId="13" xfId="0" applyFont="1" applyFill="1" applyBorder="1" applyAlignment="1">
      <alignment horizontal="center" vertical="center" wrapText="1"/>
    </xf>
    <xf numFmtId="167" fontId="17" fillId="8" borderId="9" xfId="0" applyNumberFormat="1" applyFont="1" applyFill="1" applyBorder="1" applyAlignment="1">
      <alignment horizontal="center" vertical="center" wrapText="1"/>
    </xf>
    <xf numFmtId="167" fontId="17" fillId="8" borderId="13" xfId="0" applyNumberFormat="1" applyFont="1" applyFill="1" applyBorder="1" applyAlignment="1">
      <alignment horizontal="center" vertical="center" wrapText="1"/>
    </xf>
    <xf numFmtId="0" fontId="33" fillId="8" borderId="1" xfId="0" applyFont="1" applyFill="1" applyBorder="1" applyAlignment="1">
      <alignment horizontal="left" vertical="center" wrapText="1"/>
    </xf>
    <xf numFmtId="0" fontId="25" fillId="0" borderId="28" xfId="0" applyFont="1" applyBorder="1" applyAlignment="1">
      <alignment horizontal="left" vertical="center" wrapText="1"/>
    </xf>
    <xf numFmtId="0" fontId="25" fillId="0" borderId="26" xfId="0" applyFont="1" applyBorder="1" applyAlignment="1">
      <alignment horizontal="left" vertical="center" wrapText="1"/>
    </xf>
    <xf numFmtId="0" fontId="25" fillId="0" borderId="15" xfId="0" applyFont="1" applyBorder="1" applyAlignment="1">
      <alignment horizontal="left" vertical="center" wrapText="1"/>
    </xf>
    <xf numFmtId="0" fontId="25" fillId="0" borderId="34" xfId="0" applyFont="1" applyBorder="1" applyAlignment="1">
      <alignment horizontal="left" vertical="center" wrapText="1"/>
    </xf>
    <xf numFmtId="0" fontId="25" fillId="0" borderId="35" xfId="0" applyFont="1" applyBorder="1" applyAlignment="1">
      <alignment horizontal="left" vertical="center" wrapText="1"/>
    </xf>
    <xf numFmtId="0" fontId="25" fillId="0" borderId="17" xfId="0" applyFont="1" applyBorder="1" applyAlignment="1">
      <alignment horizontal="left" vertical="center" wrapText="1"/>
    </xf>
    <xf numFmtId="0" fontId="25" fillId="0" borderId="27" xfId="0" applyFont="1" applyBorder="1" applyAlignment="1">
      <alignment horizontal="center" vertical="center" wrapText="1"/>
    </xf>
    <xf numFmtId="0" fontId="40" fillId="8" borderId="10" xfId="0" applyFont="1" applyFill="1" applyBorder="1" applyAlignment="1">
      <alignment horizontal="center" vertical="center" wrapText="1"/>
    </xf>
    <xf numFmtId="0" fontId="29" fillId="8" borderId="36" xfId="0" applyFont="1" applyFill="1" applyBorder="1" applyAlignment="1">
      <alignment horizontal="center" vertical="center" wrapText="1"/>
    </xf>
    <xf numFmtId="0" fontId="40" fillId="8" borderId="36" xfId="0" applyFont="1" applyFill="1" applyBorder="1" applyAlignment="1">
      <alignment horizontal="center" vertical="center" wrapText="1"/>
    </xf>
    <xf numFmtId="0" fontId="29" fillId="8" borderId="37" xfId="0" applyFont="1" applyFill="1" applyBorder="1" applyAlignment="1">
      <alignment horizontal="center" vertical="center" wrapText="1"/>
    </xf>
    <xf numFmtId="0" fontId="40" fillId="8" borderId="40" xfId="0" applyFont="1" applyFill="1" applyBorder="1" applyAlignment="1">
      <alignment horizontal="center" vertical="center" wrapText="1"/>
    </xf>
    <xf numFmtId="0" fontId="40" fillId="8" borderId="0" xfId="0" applyFont="1" applyFill="1" applyBorder="1" applyAlignment="1">
      <alignment horizontal="center" vertical="center" wrapText="1"/>
    </xf>
    <xf numFmtId="0" fontId="40" fillId="8" borderId="0" xfId="0" applyFont="1" applyFill="1" applyBorder="1" applyAlignment="1">
      <alignment horizontal="center" vertical="center" wrapText="1"/>
    </xf>
    <xf numFmtId="0" fontId="33" fillId="8" borderId="0" xfId="0" applyFont="1" applyFill="1" applyAlignment="1">
      <alignment horizontal="center" vertical="center"/>
    </xf>
    <xf numFmtId="0" fontId="37" fillId="8" borderId="9" xfId="0" applyFont="1" applyFill="1" applyBorder="1" applyAlignment="1">
      <alignment horizontal="center" vertical="center" wrapText="1"/>
    </xf>
    <xf numFmtId="0" fontId="15" fillId="8" borderId="9" xfId="0" applyFont="1" applyFill="1" applyBorder="1" applyAlignment="1">
      <alignment horizontal="center" vertical="center" wrapText="1"/>
    </xf>
    <xf numFmtId="165" fontId="37" fillId="8" borderId="9" xfId="0" applyNumberFormat="1" applyFont="1" applyFill="1" applyBorder="1" applyAlignment="1">
      <alignment horizontal="center" vertical="center" wrapText="1"/>
    </xf>
    <xf numFmtId="165" fontId="15" fillId="8" borderId="10" xfId="0" applyNumberFormat="1" applyFont="1" applyFill="1" applyBorder="1" applyAlignment="1">
      <alignment horizontal="center" vertical="center" wrapText="1"/>
    </xf>
    <xf numFmtId="165" fontId="15" fillId="8" borderId="37" xfId="0" applyNumberFormat="1" applyFont="1" applyFill="1" applyBorder="1" applyAlignment="1">
      <alignment horizontal="center" vertical="center" wrapText="1"/>
    </xf>
    <xf numFmtId="165" fontId="15" fillId="8" borderId="9" xfId="0" applyNumberFormat="1" applyFont="1" applyFill="1" applyBorder="1" applyAlignment="1">
      <alignment horizontal="center" vertical="center" wrapText="1"/>
    </xf>
    <xf numFmtId="3" fontId="37" fillId="8" borderId="9" xfId="0" applyNumberFormat="1" applyFont="1" applyFill="1" applyBorder="1" applyAlignment="1">
      <alignment horizontal="center" vertical="center" wrapText="1"/>
    </xf>
    <xf numFmtId="3" fontId="15" fillId="8" borderId="9" xfId="0" applyNumberFormat="1" applyFont="1" applyFill="1" applyBorder="1" applyAlignment="1">
      <alignment horizontal="center" vertical="center" wrapText="1"/>
    </xf>
    <xf numFmtId="0" fontId="15" fillId="8" borderId="10" xfId="0" applyFont="1" applyFill="1" applyBorder="1" applyAlignment="1">
      <alignment horizontal="center" vertical="center" wrapText="1"/>
    </xf>
    <xf numFmtId="0" fontId="15" fillId="8" borderId="37" xfId="0" applyFont="1" applyFill="1" applyBorder="1" applyAlignment="1">
      <alignment horizontal="center" vertical="center" wrapText="1"/>
    </xf>
    <xf numFmtId="0" fontId="15" fillId="8" borderId="36" xfId="0" applyFont="1" applyFill="1" applyBorder="1" applyAlignment="1">
      <alignment horizontal="center" vertical="center" wrapText="1"/>
    </xf>
    <xf numFmtId="2" fontId="37" fillId="8" borderId="1" xfId="0" applyNumberFormat="1" applyFont="1" applyFill="1" applyBorder="1" applyAlignment="1">
      <alignment horizontal="center" vertical="center" wrapText="1"/>
    </xf>
    <xf numFmtId="0" fontId="38" fillId="8" borderId="28" xfId="0" applyFont="1" applyFill="1" applyBorder="1" applyAlignment="1">
      <alignment horizontal="center" vertical="center" wrapText="1"/>
    </xf>
    <xf numFmtId="0" fontId="38" fillId="8" borderId="26" xfId="0" applyFont="1" applyFill="1" applyBorder="1" applyAlignment="1">
      <alignment horizontal="center" vertical="center" wrapText="1"/>
    </xf>
    <xf numFmtId="0" fontId="38" fillId="8" borderId="15" xfId="0" applyFont="1" applyFill="1" applyBorder="1" applyAlignment="1">
      <alignment horizontal="center" vertical="center" wrapText="1"/>
    </xf>
    <xf numFmtId="0" fontId="38" fillId="8" borderId="9" xfId="0" applyFont="1" applyFill="1" applyBorder="1" applyAlignment="1">
      <alignment horizontal="center" vertical="center" wrapText="1"/>
    </xf>
    <xf numFmtId="0" fontId="33" fillId="8" borderId="9" xfId="0" applyFont="1" applyFill="1" applyBorder="1" applyAlignment="1">
      <alignment horizontal="center" vertical="center"/>
    </xf>
    <xf numFmtId="0" fontId="33" fillId="8" borderId="0" xfId="0" applyFont="1" applyFill="1" applyBorder="1" applyAlignment="1">
      <alignment horizontal="center" vertical="center" wrapText="1"/>
    </xf>
    <xf numFmtId="0" fontId="37" fillId="8" borderId="13" xfId="0" applyFont="1" applyFill="1" applyBorder="1" applyAlignment="1">
      <alignment horizontal="center" vertical="center" wrapText="1"/>
    </xf>
    <xf numFmtId="0" fontId="15" fillId="8" borderId="13" xfId="0" applyFont="1" applyFill="1" applyBorder="1" applyAlignment="1">
      <alignment horizontal="center" vertical="center" wrapText="1"/>
    </xf>
    <xf numFmtId="165" fontId="37" fillId="8" borderId="13" xfId="0" applyNumberFormat="1" applyFont="1" applyFill="1" applyBorder="1" applyAlignment="1">
      <alignment horizontal="center" vertical="center" wrapText="1"/>
    </xf>
    <xf numFmtId="165" fontId="15" fillId="8" borderId="1" xfId="0" applyNumberFormat="1" applyFont="1" applyFill="1" applyBorder="1" applyAlignment="1">
      <alignment horizontal="center" vertical="center" wrapText="1"/>
    </xf>
    <xf numFmtId="165" fontId="15" fillId="8" borderId="13" xfId="0" applyNumberFormat="1" applyFont="1" applyFill="1" applyBorder="1" applyAlignment="1">
      <alignment horizontal="center" vertical="center" wrapText="1"/>
    </xf>
    <xf numFmtId="3" fontId="37" fillId="8" borderId="13" xfId="0" applyNumberFormat="1" applyFont="1" applyFill="1" applyBorder="1" applyAlignment="1">
      <alignment horizontal="center" vertical="center" wrapText="1"/>
    </xf>
    <xf numFmtId="3" fontId="15" fillId="8" borderId="13" xfId="0" applyNumberFormat="1" applyFont="1" applyFill="1" applyBorder="1" applyAlignment="1">
      <alignment horizontal="center" vertical="center" wrapText="1"/>
    </xf>
    <xf numFmtId="165" fontId="15" fillId="8" borderId="10" xfId="0" applyNumberFormat="1" applyFont="1" applyFill="1" applyBorder="1" applyAlignment="1">
      <alignment horizontal="center" vertical="center" wrapText="1"/>
    </xf>
    <xf numFmtId="2" fontId="39" fillId="8" borderId="1" xfId="0" applyNumberFormat="1" applyFont="1" applyFill="1" applyBorder="1" applyAlignment="1">
      <alignment horizontal="center" vertical="center" wrapText="1"/>
    </xf>
    <xf numFmtId="0" fontId="38" fillId="8" borderId="34" xfId="0" applyFont="1" applyFill="1" applyBorder="1" applyAlignment="1">
      <alignment horizontal="center" vertical="center" wrapText="1"/>
    </xf>
    <xf numFmtId="0" fontId="38" fillId="8" borderId="35" xfId="0" applyFont="1" applyFill="1" applyBorder="1" applyAlignment="1">
      <alignment horizontal="center" vertical="center" wrapText="1"/>
    </xf>
    <xf numFmtId="0" fontId="38" fillId="8" borderId="17" xfId="0" applyFont="1" applyFill="1" applyBorder="1" applyAlignment="1">
      <alignment horizontal="center" vertical="center" wrapText="1"/>
    </xf>
    <xf numFmtId="0" fontId="38" fillId="8" borderId="13" xfId="0" applyFont="1" applyFill="1" applyBorder="1" applyAlignment="1">
      <alignment horizontal="center" vertical="center" wrapText="1"/>
    </xf>
    <xf numFmtId="0" fontId="33" fillId="8" borderId="13" xfId="0" applyFont="1" applyFill="1" applyBorder="1" applyAlignment="1">
      <alignment horizontal="center" vertical="center"/>
    </xf>
    <xf numFmtId="0" fontId="38" fillId="8" borderId="0" xfId="0" applyFont="1" applyFill="1" applyAlignment="1">
      <alignment horizontal="center" vertical="center"/>
    </xf>
    <xf numFmtId="1" fontId="17" fillId="8" borderId="1" xfId="0" applyNumberFormat="1" applyFont="1" applyFill="1" applyBorder="1" applyAlignment="1">
      <alignment horizontal="center" vertical="center" wrapText="1"/>
    </xf>
    <xf numFmtId="14" fontId="16" fillId="8" borderId="1" xfId="0" applyNumberFormat="1" applyFont="1" applyFill="1" applyBorder="1" applyAlignment="1">
      <alignment horizontal="center" vertical="center" wrapText="1"/>
    </xf>
    <xf numFmtId="10" fontId="16" fillId="8" borderId="1" xfId="0" applyNumberFormat="1" applyFont="1" applyFill="1" applyBorder="1" applyAlignment="1">
      <alignment horizontal="center" vertical="center" wrapText="1"/>
    </xf>
    <xf numFmtId="10" fontId="14" fillId="8" borderId="1" xfId="0" applyNumberFormat="1" applyFont="1" applyFill="1" applyBorder="1" applyAlignment="1">
      <alignment horizontal="center" vertical="center" wrapText="1"/>
    </xf>
    <xf numFmtId="10" fontId="14" fillId="8" borderId="10" xfId="0" applyNumberFormat="1" applyFont="1" applyFill="1" applyBorder="1" applyAlignment="1">
      <alignment horizontal="center" vertical="center" wrapText="1"/>
    </xf>
    <xf numFmtId="10" fontId="35" fillId="8" borderId="1" xfId="0" applyNumberFormat="1" applyFont="1" applyFill="1" applyBorder="1" applyAlignment="1">
      <alignment horizontal="center" vertical="center" wrapText="1"/>
    </xf>
    <xf numFmtId="0" fontId="35" fillId="8" borderId="1" xfId="0" applyFont="1" applyFill="1" applyBorder="1" applyAlignment="1">
      <alignment horizontal="center" vertical="center" wrapText="1"/>
    </xf>
    <xf numFmtId="14" fontId="35" fillId="8" borderId="1" xfId="0" applyNumberFormat="1" applyFont="1" applyFill="1" applyBorder="1" applyAlignment="1">
      <alignment horizontal="center" vertical="center"/>
    </xf>
    <xf numFmtId="0" fontId="33" fillId="8" borderId="10" xfId="0" applyFont="1" applyFill="1" applyBorder="1" applyAlignment="1">
      <alignment horizontal="center" vertical="center" wrapText="1"/>
    </xf>
    <xf numFmtId="0" fontId="33" fillId="8" borderId="36" xfId="0" applyFont="1" applyFill="1" applyBorder="1" applyAlignment="1">
      <alignment horizontal="center" vertical="center" wrapText="1"/>
    </xf>
    <xf numFmtId="0" fontId="33" fillId="8" borderId="37" xfId="0" applyFont="1" applyFill="1" applyBorder="1" applyAlignment="1">
      <alignment horizontal="center" vertical="center" wrapText="1"/>
    </xf>
    <xf numFmtId="0" fontId="17" fillId="8" borderId="9" xfId="0" applyFont="1" applyFill="1" applyBorder="1" applyAlignment="1">
      <alignment horizontal="center" vertical="center" wrapText="1"/>
    </xf>
    <xf numFmtId="9" fontId="35" fillId="8" borderId="1" xfId="0" applyNumberFormat="1" applyFont="1" applyFill="1" applyBorder="1" applyAlignment="1">
      <alignment horizontal="center" vertical="center"/>
    </xf>
    <xf numFmtId="14" fontId="34" fillId="8" borderId="10" xfId="0" applyNumberFormat="1" applyFont="1" applyFill="1" applyBorder="1" applyAlignment="1">
      <alignment horizontal="center" vertical="center" wrapText="1"/>
    </xf>
    <xf numFmtId="14" fontId="34" fillId="8" borderId="36" xfId="0" applyNumberFormat="1" applyFont="1" applyFill="1" applyBorder="1" applyAlignment="1">
      <alignment horizontal="center" vertical="center" wrapText="1"/>
    </xf>
    <xf numFmtId="0" fontId="33" fillId="8" borderId="0" xfId="0" applyFont="1" applyFill="1" applyAlignment="1">
      <alignment horizontal="center" vertical="center" wrapText="1"/>
    </xf>
    <xf numFmtId="0" fontId="17" fillId="8" borderId="25" xfId="0" applyFont="1" applyFill="1" applyBorder="1" applyAlignment="1">
      <alignment horizontal="center" vertical="center" wrapText="1"/>
    </xf>
    <xf numFmtId="10" fontId="35" fillId="8" borderId="1" xfId="0" applyNumberFormat="1" applyFont="1" applyFill="1" applyBorder="1" applyAlignment="1">
      <alignment horizontal="center" vertical="center"/>
    </xf>
    <xf numFmtId="14" fontId="35" fillId="8" borderId="1" xfId="0" applyNumberFormat="1" applyFont="1" applyFill="1" applyBorder="1" applyAlignment="1">
      <alignment horizontal="center" vertical="center" wrapText="1"/>
    </xf>
    <xf numFmtId="0" fontId="33" fillId="8" borderId="1" xfId="0" applyFont="1" applyFill="1" applyBorder="1" applyAlignment="1">
      <alignment horizontal="center" vertical="center"/>
    </xf>
    <xf numFmtId="10" fontId="35" fillId="8" borderId="1" xfId="4" applyNumberFormat="1" applyFont="1" applyFill="1" applyBorder="1" applyAlignment="1">
      <alignment horizontal="center" vertical="center"/>
    </xf>
    <xf numFmtId="0" fontId="33" fillId="8" borderId="0" xfId="0" applyFont="1" applyFill="1" applyBorder="1" applyAlignment="1">
      <alignment vertical="center" wrapText="1"/>
    </xf>
    <xf numFmtId="0" fontId="17" fillId="8" borderId="13" xfId="0" applyFont="1" applyFill="1" applyBorder="1" applyAlignment="1">
      <alignment horizontal="center" vertical="center" wrapText="1"/>
    </xf>
    <xf numFmtId="9" fontId="35" fillId="8" borderId="1" xfId="0" applyNumberFormat="1" applyFont="1" applyFill="1" applyBorder="1" applyAlignment="1">
      <alignment horizontal="center" vertical="center" wrapText="1"/>
    </xf>
    <xf numFmtId="10" fontId="17" fillId="8" borderId="1" xfId="0" applyNumberFormat="1" applyFont="1" applyFill="1" applyBorder="1" applyAlignment="1">
      <alignment horizontal="center" vertical="center" wrapText="1"/>
    </xf>
    <xf numFmtId="9" fontId="33" fillId="8" borderId="1" xfId="0" applyNumberFormat="1" applyFont="1" applyFill="1" applyBorder="1" applyAlignment="1">
      <alignment horizontal="center" vertical="center"/>
    </xf>
    <xf numFmtId="0" fontId="33" fillId="8" borderId="9" xfId="0" applyFont="1" applyFill="1" applyBorder="1" applyAlignment="1">
      <alignment horizontal="center" vertical="center" wrapText="1"/>
    </xf>
    <xf numFmtId="0" fontId="17" fillId="8" borderId="1" xfId="0" applyFont="1" applyFill="1" applyBorder="1" applyAlignment="1">
      <alignment horizontal="center" vertical="center" wrapText="1"/>
    </xf>
    <xf numFmtId="10" fontId="33" fillId="8" borderId="1" xfId="0" applyNumberFormat="1" applyFont="1" applyFill="1" applyBorder="1" applyAlignment="1">
      <alignment horizontal="center" vertical="center"/>
    </xf>
    <xf numFmtId="1" fontId="17" fillId="8" borderId="9" xfId="0" applyNumberFormat="1" applyFont="1" applyFill="1" applyBorder="1" applyAlignment="1">
      <alignment horizontal="center" vertical="center" wrapText="1"/>
    </xf>
    <xf numFmtId="14" fontId="16" fillId="8" borderId="9" xfId="0" applyNumberFormat="1" applyFont="1" applyFill="1" applyBorder="1" applyAlignment="1">
      <alignment horizontal="center" vertical="center" wrapText="1"/>
    </xf>
    <xf numFmtId="10" fontId="16" fillId="8" borderId="9" xfId="0" applyNumberFormat="1" applyFont="1" applyFill="1" applyBorder="1" applyAlignment="1">
      <alignment horizontal="center" vertical="center" wrapText="1"/>
    </xf>
    <xf numFmtId="10" fontId="16" fillId="8" borderId="1" xfId="0" applyNumberFormat="1" applyFont="1" applyFill="1" applyBorder="1" applyAlignment="1">
      <alignment vertical="center" wrapText="1"/>
    </xf>
    <xf numFmtId="10" fontId="14" fillId="8" borderId="9" xfId="0" applyNumberFormat="1" applyFont="1" applyFill="1" applyBorder="1" applyAlignment="1">
      <alignment horizontal="center" vertical="center" wrapText="1"/>
    </xf>
    <xf numFmtId="10" fontId="14" fillId="8" borderId="9" xfId="0" applyNumberFormat="1" applyFont="1" applyFill="1" applyBorder="1" applyAlignment="1">
      <alignment horizontal="center" vertical="center" wrapText="1"/>
    </xf>
    <xf numFmtId="10" fontId="14" fillId="8" borderId="28" xfId="0" applyNumberFormat="1" applyFont="1" applyFill="1" applyBorder="1" applyAlignment="1">
      <alignment horizontal="center" vertical="center" wrapText="1"/>
    </xf>
    <xf numFmtId="10" fontId="35" fillId="8" borderId="9" xfId="0" applyNumberFormat="1" applyFont="1" applyFill="1" applyBorder="1" applyAlignment="1">
      <alignment horizontal="center" vertical="center" wrapText="1"/>
    </xf>
    <xf numFmtId="10" fontId="35" fillId="8" borderId="9" xfId="0" applyNumberFormat="1" applyFont="1" applyFill="1" applyBorder="1" applyAlignment="1">
      <alignment horizontal="center" vertical="center"/>
    </xf>
    <xf numFmtId="0" fontId="35" fillId="8" borderId="9" xfId="0" applyFont="1" applyFill="1" applyBorder="1" applyAlignment="1">
      <alignment horizontal="center" vertical="center" wrapText="1"/>
    </xf>
    <xf numFmtId="14" fontId="35" fillId="8" borderId="9" xfId="0" applyNumberFormat="1" applyFont="1" applyFill="1" applyBorder="1" applyAlignment="1">
      <alignment horizontal="center" vertical="center" wrapText="1"/>
    </xf>
    <xf numFmtId="14" fontId="35" fillId="8" borderId="9" xfId="0" applyNumberFormat="1" applyFont="1" applyFill="1" applyBorder="1" applyAlignment="1">
      <alignment horizontal="center" vertical="center"/>
    </xf>
    <xf numFmtId="0" fontId="33" fillId="8" borderId="28" xfId="0" applyFont="1" applyFill="1" applyBorder="1" applyAlignment="1">
      <alignment horizontal="center" vertical="center" wrapText="1"/>
    </xf>
    <xf numFmtId="0" fontId="33" fillId="8" borderId="26" xfId="0" applyFont="1" applyFill="1" applyBorder="1" applyAlignment="1">
      <alignment horizontal="center" vertical="center" wrapText="1"/>
    </xf>
    <xf numFmtId="0" fontId="33" fillId="8" borderId="15" xfId="0" applyFont="1" applyFill="1" applyBorder="1" applyAlignment="1">
      <alignment horizontal="center" vertical="center" wrapText="1"/>
    </xf>
    <xf numFmtId="0" fontId="33" fillId="8" borderId="9" xfId="0" applyFont="1" applyFill="1" applyBorder="1" applyAlignment="1">
      <alignment horizontal="center" vertical="center" wrapText="1"/>
    </xf>
    <xf numFmtId="0" fontId="39" fillId="8" borderId="0" xfId="0" applyFont="1" applyFill="1" applyAlignment="1">
      <alignment horizontal="center" vertical="center"/>
    </xf>
    <xf numFmtId="1" fontId="17" fillId="8" borderId="13" xfId="0" applyNumberFormat="1" applyFont="1" applyFill="1" applyBorder="1" applyAlignment="1">
      <alignment horizontal="center" vertical="center" wrapText="1"/>
    </xf>
    <xf numFmtId="14" fontId="16" fillId="8" borderId="13" xfId="0" applyNumberFormat="1" applyFont="1" applyFill="1" applyBorder="1" applyAlignment="1">
      <alignment horizontal="center" vertical="center" wrapText="1"/>
    </xf>
    <xf numFmtId="10" fontId="16" fillId="8" borderId="13" xfId="0" applyNumberFormat="1" applyFont="1" applyFill="1" applyBorder="1" applyAlignment="1">
      <alignment horizontal="center" vertical="center" wrapText="1"/>
    </xf>
    <xf numFmtId="10" fontId="14" fillId="8" borderId="13" xfId="0" applyNumberFormat="1" applyFont="1" applyFill="1" applyBorder="1" applyAlignment="1">
      <alignment horizontal="center" vertical="center" wrapText="1"/>
    </xf>
    <xf numFmtId="10" fontId="14" fillId="8" borderId="13" xfId="0" applyNumberFormat="1" applyFont="1" applyFill="1" applyBorder="1" applyAlignment="1">
      <alignment horizontal="center" vertical="center" wrapText="1"/>
    </xf>
    <xf numFmtId="10" fontId="14" fillId="8" borderId="34" xfId="0" applyNumberFormat="1" applyFont="1" applyFill="1" applyBorder="1" applyAlignment="1">
      <alignment horizontal="center" vertical="center" wrapText="1"/>
    </xf>
    <xf numFmtId="10" fontId="35" fillId="8" borderId="13" xfId="0" applyNumberFormat="1" applyFont="1" applyFill="1" applyBorder="1" applyAlignment="1">
      <alignment horizontal="center" vertical="center" wrapText="1"/>
    </xf>
    <xf numFmtId="10" fontId="35" fillId="8" borderId="13" xfId="0" applyNumberFormat="1" applyFont="1" applyFill="1" applyBorder="1" applyAlignment="1">
      <alignment horizontal="center" vertical="center"/>
    </xf>
    <xf numFmtId="0" fontId="35" fillId="8" borderId="13" xfId="0" applyFont="1" applyFill="1" applyBorder="1" applyAlignment="1">
      <alignment horizontal="center" vertical="center" wrapText="1"/>
    </xf>
    <xf numFmtId="14" fontId="35" fillId="8" borderId="13" xfId="0" applyNumberFormat="1" applyFont="1" applyFill="1" applyBorder="1" applyAlignment="1">
      <alignment horizontal="center" vertical="center" wrapText="1"/>
    </xf>
    <xf numFmtId="14" fontId="35" fillId="8" borderId="13" xfId="0" applyNumberFormat="1" applyFont="1" applyFill="1" applyBorder="1" applyAlignment="1">
      <alignment horizontal="center" vertical="center"/>
    </xf>
    <xf numFmtId="0" fontId="33" fillId="8" borderId="34" xfId="0" applyFont="1" applyFill="1" applyBorder="1" applyAlignment="1">
      <alignment horizontal="center" vertical="center" wrapText="1"/>
    </xf>
    <xf numFmtId="0" fontId="33" fillId="8" borderId="35" xfId="0" applyFont="1" applyFill="1" applyBorder="1" applyAlignment="1">
      <alignment horizontal="center" vertical="center" wrapText="1"/>
    </xf>
    <xf numFmtId="0" fontId="33" fillId="8" borderId="17" xfId="0" applyFont="1" applyFill="1" applyBorder="1" applyAlignment="1">
      <alignment horizontal="center" vertical="center" wrapText="1"/>
    </xf>
    <xf numFmtId="0" fontId="33" fillId="8" borderId="13" xfId="0" applyFont="1" applyFill="1" applyBorder="1" applyAlignment="1">
      <alignment horizontal="center" vertical="center" wrapText="1"/>
    </xf>
    <xf numFmtId="0" fontId="16" fillId="8" borderId="9" xfId="0" applyFont="1" applyFill="1" applyBorder="1" applyAlignment="1">
      <alignment vertical="center" wrapText="1"/>
    </xf>
    <xf numFmtId="0" fontId="33" fillId="8" borderId="40" xfId="0" applyFont="1" applyFill="1" applyBorder="1" applyAlignment="1">
      <alignment horizontal="center" vertical="center" wrapText="1"/>
    </xf>
    <xf numFmtId="0" fontId="33" fillId="8" borderId="1" xfId="0" applyFont="1" applyFill="1" applyBorder="1" applyAlignment="1">
      <alignment horizontal="center" vertical="center" wrapText="1"/>
    </xf>
    <xf numFmtId="14" fontId="34" fillId="8" borderId="37" xfId="0" applyNumberFormat="1" applyFont="1" applyFill="1" applyBorder="1" applyAlignment="1">
      <alignment horizontal="center" vertical="center" wrapText="1"/>
    </xf>
    <xf numFmtId="167" fontId="16" fillId="8" borderId="9" xfId="0" applyNumberFormat="1" applyFont="1" applyFill="1" applyBorder="1" applyAlignment="1">
      <alignment horizontal="center" vertical="center" wrapText="1"/>
    </xf>
    <xf numFmtId="14" fontId="35" fillId="8" borderId="9" xfId="0" applyNumberFormat="1" applyFont="1" applyFill="1" applyBorder="1" applyAlignment="1">
      <alignment horizontal="center" vertical="center" wrapText="1"/>
    </xf>
    <xf numFmtId="14" fontId="34" fillId="8" borderId="1" xfId="0" applyNumberFormat="1" applyFont="1" applyFill="1" applyBorder="1" applyAlignment="1">
      <alignment horizontal="center" vertical="center" wrapText="1"/>
    </xf>
    <xf numFmtId="0" fontId="33" fillId="8" borderId="10" xfId="0" applyFont="1" applyFill="1" applyBorder="1" applyAlignment="1">
      <alignment horizontal="center" vertical="center"/>
    </xf>
    <xf numFmtId="0" fontId="33" fillId="8" borderId="36" xfId="0" applyFont="1" applyFill="1" applyBorder="1" applyAlignment="1">
      <alignment horizontal="center" vertical="center"/>
    </xf>
    <xf numFmtId="0" fontId="33" fillId="8" borderId="37" xfId="0" applyFont="1" applyFill="1" applyBorder="1" applyAlignment="1">
      <alignment horizontal="center" vertical="center"/>
    </xf>
    <xf numFmtId="165" fontId="35" fillId="8" borderId="1" xfId="0" applyNumberFormat="1" applyFont="1" applyFill="1" applyBorder="1" applyAlignment="1">
      <alignment horizontal="center" vertical="center" wrapText="1"/>
    </xf>
    <xf numFmtId="14" fontId="33" fillId="8" borderId="1" xfId="0" applyNumberFormat="1" applyFont="1" applyFill="1" applyBorder="1" applyAlignment="1">
      <alignment horizontal="center" vertical="center"/>
    </xf>
    <xf numFmtId="0" fontId="38" fillId="8" borderId="25" xfId="0" applyFont="1" applyFill="1" applyBorder="1" applyAlignment="1">
      <alignment horizontal="center" vertical="center" wrapText="1"/>
    </xf>
    <xf numFmtId="14" fontId="36" fillId="8" borderId="1" xfId="0" applyNumberFormat="1" applyFont="1" applyFill="1" applyBorder="1" applyAlignment="1">
      <alignment horizontal="center" vertical="center" wrapText="1"/>
    </xf>
    <xf numFmtId="14" fontId="36" fillId="8" borderId="9" xfId="0" applyNumberFormat="1" applyFont="1" applyFill="1" applyBorder="1" applyAlignment="1">
      <alignment horizontal="center" vertical="center" wrapText="1"/>
    </xf>
    <xf numFmtId="167" fontId="16" fillId="8" borderId="9" xfId="0" applyNumberFormat="1" applyFont="1" applyFill="1" applyBorder="1" applyAlignment="1">
      <alignment horizontal="center" vertical="center" wrapText="1"/>
    </xf>
    <xf numFmtId="10" fontId="17" fillId="8" borderId="9" xfId="0" applyNumberFormat="1" applyFont="1" applyFill="1" applyBorder="1" applyAlignment="1">
      <alignment horizontal="center" vertical="center" wrapText="1"/>
    </xf>
    <xf numFmtId="14" fontId="33" fillId="8" borderId="9" xfId="0" applyNumberFormat="1" applyFont="1" applyFill="1" applyBorder="1" applyAlignment="1">
      <alignment horizontal="center" vertical="center" wrapText="1"/>
    </xf>
    <xf numFmtId="14" fontId="33" fillId="8" borderId="9" xfId="0" applyNumberFormat="1" applyFont="1" applyFill="1" applyBorder="1" applyAlignment="1">
      <alignment horizontal="center" vertical="center"/>
    </xf>
    <xf numFmtId="14" fontId="36" fillId="8" borderId="13" xfId="0" applyNumberFormat="1" applyFont="1" applyFill="1" applyBorder="1" applyAlignment="1">
      <alignment horizontal="center" vertical="center" wrapText="1"/>
    </xf>
    <xf numFmtId="167" fontId="16" fillId="8" borderId="13" xfId="0" applyNumberFormat="1" applyFont="1" applyFill="1" applyBorder="1" applyAlignment="1">
      <alignment horizontal="center" vertical="center" wrapText="1"/>
    </xf>
    <xf numFmtId="10" fontId="17" fillId="8" borderId="13" xfId="0" applyNumberFormat="1" applyFont="1" applyFill="1" applyBorder="1" applyAlignment="1">
      <alignment horizontal="center" vertical="center" wrapText="1"/>
    </xf>
    <xf numFmtId="0" fontId="35" fillId="8" borderId="13" xfId="0" applyFont="1" applyFill="1" applyBorder="1" applyAlignment="1">
      <alignment horizontal="center" vertical="center"/>
    </xf>
    <xf numFmtId="14" fontId="33" fillId="8" borderId="13" xfId="0" applyNumberFormat="1" applyFont="1" applyFill="1" applyBorder="1" applyAlignment="1">
      <alignment horizontal="center" vertical="center" wrapText="1"/>
    </xf>
    <xf numFmtId="14" fontId="33" fillId="8" borderId="13" xfId="0" applyNumberFormat="1" applyFont="1" applyFill="1" applyBorder="1" applyAlignment="1">
      <alignment horizontal="center" vertical="center"/>
    </xf>
    <xf numFmtId="9" fontId="35" fillId="8" borderId="1" xfId="4" applyFont="1" applyFill="1" applyBorder="1" applyAlignment="1">
      <alignment horizontal="center" vertical="center"/>
    </xf>
    <xf numFmtId="0" fontId="38" fillId="8" borderId="1" xfId="0" applyFont="1" applyFill="1" applyBorder="1" applyAlignment="1">
      <alignment horizontal="center" vertical="center" wrapText="1"/>
    </xf>
    <xf numFmtId="14" fontId="9" fillId="8" borderId="1" xfId="0" applyNumberFormat="1" applyFont="1" applyFill="1" applyBorder="1" applyAlignment="1">
      <alignment horizontal="center" vertical="center" wrapText="1"/>
    </xf>
    <xf numFmtId="14" fontId="12" fillId="8" borderId="1" xfId="0" applyNumberFormat="1" applyFont="1" applyFill="1" applyBorder="1" applyAlignment="1">
      <alignment horizontal="center" vertical="center" wrapText="1"/>
    </xf>
    <xf numFmtId="167" fontId="42" fillId="8" borderId="1" xfId="0" applyNumberFormat="1" applyFont="1" applyFill="1" applyBorder="1" applyAlignment="1">
      <alignment horizontal="center" vertical="center" wrapText="1"/>
    </xf>
    <xf numFmtId="167" fontId="8" fillId="8" borderId="1" xfId="0" applyNumberFormat="1" applyFont="1" applyFill="1" applyBorder="1" applyAlignment="1">
      <alignment horizontal="center" vertical="center" wrapText="1"/>
    </xf>
    <xf numFmtId="3" fontId="42" fillId="8" borderId="1" xfId="0" applyNumberFormat="1" applyFont="1" applyFill="1" applyBorder="1" applyAlignment="1">
      <alignment horizontal="center" vertical="center" wrapText="1"/>
    </xf>
    <xf numFmtId="166" fontId="17" fillId="8" borderId="1" xfId="1" applyNumberFormat="1" applyFont="1" applyFill="1" applyBorder="1" applyAlignment="1">
      <alignment horizontal="center" vertical="center" wrapText="1"/>
    </xf>
    <xf numFmtId="167" fontId="17" fillId="8" borderId="1" xfId="1" applyNumberFormat="1" applyFont="1" applyFill="1" applyBorder="1" applyAlignment="1">
      <alignment horizontal="center" vertical="center" wrapText="1"/>
    </xf>
    <xf numFmtId="0" fontId="33" fillId="8" borderId="10" xfId="0" applyFont="1" applyFill="1" applyBorder="1" applyAlignment="1">
      <alignment horizontal="center" wrapText="1"/>
    </xf>
    <xf numFmtId="0" fontId="33" fillId="8" borderId="36" xfId="0" applyFont="1" applyFill="1" applyBorder="1" applyAlignment="1">
      <alignment horizontal="center" wrapText="1"/>
    </xf>
    <xf numFmtId="0" fontId="33" fillId="8" borderId="37" xfId="0" applyFont="1" applyFill="1" applyBorder="1" applyAlignment="1">
      <alignment horizontal="center" wrapText="1"/>
    </xf>
    <xf numFmtId="167" fontId="14" fillId="8" borderId="1" xfId="0" applyNumberFormat="1" applyFont="1" applyFill="1" applyBorder="1" applyAlignment="1">
      <alignment horizontal="center" vertical="center" wrapText="1"/>
    </xf>
    <xf numFmtId="10" fontId="14" fillId="8" borderId="1" xfId="4" applyNumberFormat="1" applyFont="1" applyFill="1" applyBorder="1" applyAlignment="1">
      <alignment horizontal="center" vertical="center" wrapText="1"/>
    </xf>
    <xf numFmtId="10" fontId="16" fillId="8" borderId="1" xfId="4" applyNumberFormat="1" applyFont="1" applyFill="1" applyBorder="1" applyAlignment="1">
      <alignment horizontal="center" vertical="center" wrapText="1"/>
    </xf>
    <xf numFmtId="14" fontId="33" fillId="8" borderId="1" xfId="0" applyNumberFormat="1" applyFont="1" applyFill="1" applyBorder="1" applyAlignment="1">
      <alignment horizontal="center" vertical="center" wrapText="1"/>
    </xf>
    <xf numFmtId="0" fontId="17" fillId="8" borderId="9" xfId="0" applyFont="1" applyFill="1" applyBorder="1" applyAlignment="1">
      <alignment horizontal="center" vertical="center" wrapText="1"/>
    </xf>
    <xf numFmtId="166" fontId="17" fillId="8" borderId="9" xfId="1" applyNumberFormat="1" applyFont="1" applyFill="1" applyBorder="1" applyAlignment="1">
      <alignment horizontal="center" vertical="center" wrapText="1"/>
    </xf>
    <xf numFmtId="14" fontId="16" fillId="8" borderId="9" xfId="0" applyNumberFormat="1" applyFont="1" applyFill="1" applyBorder="1" applyAlignment="1">
      <alignment horizontal="center" vertical="center" wrapText="1"/>
    </xf>
    <xf numFmtId="3" fontId="17" fillId="8" borderId="9" xfId="0" applyNumberFormat="1" applyFont="1" applyFill="1" applyBorder="1" applyAlignment="1">
      <alignment horizontal="center" vertical="center" wrapText="1"/>
    </xf>
    <xf numFmtId="10" fontId="16" fillId="8" borderId="9" xfId="0" applyNumberFormat="1" applyFont="1" applyFill="1" applyBorder="1" applyAlignment="1">
      <alignment horizontal="center" vertical="center" wrapText="1"/>
    </xf>
    <xf numFmtId="10" fontId="14" fillId="8" borderId="28" xfId="0" applyNumberFormat="1" applyFont="1" applyFill="1" applyBorder="1" applyAlignment="1">
      <alignment horizontal="center" vertical="center" wrapText="1"/>
    </xf>
    <xf numFmtId="1" fontId="42" fillId="8" borderId="1" xfId="0" applyNumberFormat="1" applyFont="1" applyFill="1" applyBorder="1" applyAlignment="1">
      <alignment horizontal="center" vertical="center" wrapText="1"/>
    </xf>
    <xf numFmtId="167" fontId="17" fillId="8" borderId="25" xfId="0" applyNumberFormat="1" applyFont="1" applyFill="1" applyBorder="1" applyAlignment="1">
      <alignment horizontal="center" vertical="center" wrapText="1"/>
    </xf>
    <xf numFmtId="9" fontId="33" fillId="8" borderId="1" xfId="0" applyNumberFormat="1" applyFont="1" applyFill="1" applyBorder="1" applyAlignment="1">
      <alignment horizontal="center" vertical="center" wrapText="1"/>
    </xf>
    <xf numFmtId="9" fontId="35" fillId="8" borderId="1" xfId="4" applyNumberFormat="1" applyFont="1" applyFill="1" applyBorder="1" applyAlignment="1">
      <alignment horizontal="center" vertical="center"/>
    </xf>
    <xf numFmtId="10" fontId="16" fillId="8" borderId="13" xfId="0" applyNumberFormat="1" applyFont="1" applyFill="1" applyBorder="1" applyAlignment="1">
      <alignment horizontal="center" vertical="center" wrapText="1"/>
    </xf>
    <xf numFmtId="0" fontId="42" fillId="8" borderId="1" xfId="0" applyFont="1" applyFill="1" applyBorder="1" applyAlignment="1">
      <alignment horizontal="center" vertical="center" wrapText="1"/>
    </xf>
    <xf numFmtId="0" fontId="8" fillId="8" borderId="1" xfId="0" applyFont="1" applyFill="1" applyBorder="1" applyAlignment="1">
      <alignment horizontal="center" vertical="center" wrapText="1"/>
    </xf>
    <xf numFmtId="0" fontId="10" fillId="8" borderId="1" xfId="0" applyFont="1" applyFill="1" applyBorder="1" applyAlignment="1">
      <alignment horizontal="center" vertical="center" wrapText="1"/>
    </xf>
    <xf numFmtId="3" fontId="1" fillId="8" borderId="1" xfId="0" applyNumberFormat="1" applyFont="1" applyFill="1" applyBorder="1" applyAlignment="1">
      <alignment horizontal="center" vertical="center" wrapText="1"/>
    </xf>
    <xf numFmtId="3" fontId="1" fillId="8" borderId="10" xfId="0" applyNumberFormat="1" applyFont="1" applyFill="1" applyBorder="1" applyAlignment="1">
      <alignment horizontal="center" vertical="center" wrapText="1"/>
    </xf>
    <xf numFmtId="167" fontId="9" fillId="8" borderId="1" xfId="0" applyNumberFormat="1" applyFont="1" applyFill="1" applyBorder="1" applyAlignment="1">
      <alignment horizontal="center" vertical="center" wrapText="1"/>
    </xf>
    <xf numFmtId="10" fontId="33" fillId="8" borderId="1" xfId="0" applyNumberFormat="1" applyFont="1" applyFill="1" applyBorder="1" applyAlignment="1">
      <alignment horizontal="center" vertical="center" wrapText="1"/>
    </xf>
    <xf numFmtId="165" fontId="33" fillId="8" borderId="0" xfId="0" applyNumberFormat="1" applyFont="1" applyFill="1" applyAlignment="1">
      <alignment horizontal="center" vertical="center"/>
    </xf>
    <xf numFmtId="3" fontId="2" fillId="8" borderId="0" xfId="0" applyNumberFormat="1" applyFont="1" applyFill="1" applyAlignment="1">
      <alignment horizontal="center" vertical="center"/>
    </xf>
    <xf numFmtId="3" fontId="33" fillId="8" borderId="0" xfId="0" applyNumberFormat="1" applyFont="1" applyFill="1" applyAlignment="1">
      <alignment horizontal="center" vertical="center"/>
    </xf>
    <xf numFmtId="9" fontId="2" fillId="8" borderId="0" xfId="0" applyNumberFormat="1" applyFont="1" applyFill="1" applyAlignment="1">
      <alignment horizontal="center" vertical="center"/>
    </xf>
    <xf numFmtId="10" fontId="2" fillId="8" borderId="0" xfId="0" applyNumberFormat="1" applyFont="1" applyFill="1" applyAlignment="1">
      <alignment horizontal="center" vertical="center"/>
    </xf>
    <xf numFmtId="165" fontId="2" fillId="8" borderId="0" xfId="0" applyNumberFormat="1" applyFont="1" applyFill="1" applyAlignment="1">
      <alignment horizontal="center" vertical="center"/>
    </xf>
    <xf numFmtId="10" fontId="35" fillId="8" borderId="9" xfId="4" applyNumberFormat="1" applyFont="1" applyFill="1" applyBorder="1" applyAlignment="1">
      <alignment horizontal="center" vertical="center"/>
    </xf>
    <xf numFmtId="0" fontId="16" fillId="8" borderId="25" xfId="0" applyFont="1" applyFill="1" applyBorder="1" applyAlignment="1">
      <alignment horizontal="center" vertical="center" wrapText="1"/>
    </xf>
    <xf numFmtId="1" fontId="16" fillId="8" borderId="13" xfId="0" applyNumberFormat="1" applyFont="1" applyFill="1" applyBorder="1" applyAlignment="1">
      <alignment horizontal="center" vertical="center" wrapText="1"/>
    </xf>
    <xf numFmtId="167" fontId="16" fillId="8" borderId="13" xfId="0" applyNumberFormat="1" applyFont="1" applyFill="1" applyBorder="1" applyAlignment="1">
      <alignment horizontal="center" vertical="center" wrapText="1"/>
    </xf>
    <xf numFmtId="3" fontId="16" fillId="8" borderId="1" xfId="0" applyNumberFormat="1" applyFont="1" applyFill="1" applyBorder="1" applyAlignment="1">
      <alignment horizontal="center" vertical="center" wrapText="1"/>
    </xf>
    <xf numFmtId="10" fontId="31" fillId="8" borderId="13" xfId="0" applyNumberFormat="1" applyFont="1" applyFill="1" applyBorder="1" applyAlignment="1">
      <alignment horizontal="center" vertical="center" wrapText="1"/>
    </xf>
    <xf numFmtId="10" fontId="31" fillId="8" borderId="13" xfId="4" applyNumberFormat="1" applyFont="1" applyFill="1" applyBorder="1" applyAlignment="1">
      <alignment horizontal="center" vertical="center"/>
    </xf>
    <xf numFmtId="0" fontId="30" fillId="8" borderId="13" xfId="0" applyFont="1" applyFill="1" applyBorder="1" applyAlignment="1">
      <alignment horizontal="center" vertical="center" wrapText="1"/>
    </xf>
    <xf numFmtId="0" fontId="2" fillId="8" borderId="34" xfId="0" applyFont="1" applyFill="1" applyBorder="1" applyAlignment="1">
      <alignment horizontal="center" vertical="center" wrapText="1"/>
    </xf>
    <xf numFmtId="0" fontId="2" fillId="8" borderId="35" xfId="0" applyFont="1" applyFill="1" applyBorder="1" applyAlignment="1">
      <alignment horizontal="center" vertical="center" wrapText="1"/>
    </xf>
    <xf numFmtId="0" fontId="2" fillId="8" borderId="17" xfId="0" applyFont="1" applyFill="1" applyBorder="1" applyAlignment="1">
      <alignment horizontal="center" vertical="center" wrapText="1"/>
    </xf>
    <xf numFmtId="1" fontId="16" fillId="8" borderId="1" xfId="0" applyNumberFormat="1" applyFont="1" applyFill="1" applyBorder="1" applyAlignment="1">
      <alignment horizontal="center" vertical="center" wrapText="1"/>
    </xf>
    <xf numFmtId="9" fontId="31" fillId="8" borderId="1" xfId="0" applyNumberFormat="1" applyFont="1" applyFill="1" applyBorder="1" applyAlignment="1">
      <alignment horizontal="center" vertical="center" wrapText="1"/>
    </xf>
    <xf numFmtId="10" fontId="2" fillId="8" borderId="1" xfId="0" applyNumberFormat="1" applyFont="1" applyFill="1" applyBorder="1" applyAlignment="1">
      <alignment horizontal="center" vertical="center"/>
    </xf>
    <xf numFmtId="165" fontId="31" fillId="8" borderId="1" xfId="0" applyNumberFormat="1" applyFont="1" applyFill="1" applyBorder="1" applyAlignment="1">
      <alignment horizontal="center" vertical="center" wrapText="1"/>
    </xf>
    <xf numFmtId="14" fontId="30" fillId="8" borderId="1" xfId="0" applyNumberFormat="1" applyFont="1" applyFill="1" applyBorder="1" applyAlignment="1">
      <alignment horizontal="center" vertical="center" wrapText="1"/>
    </xf>
  </cellXfs>
  <cellStyles count="5">
    <cellStyle name="Millares" xfId="1" builtinId="3"/>
    <cellStyle name="Millares 2" xfId="2"/>
    <cellStyle name="Millares 3" xfId="3"/>
    <cellStyle name="Normal" xfId="0" builtinId="0"/>
    <cellStyle name="Porcentaje"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lang="es-ES"/>
            </a:pPr>
            <a:r>
              <a:rPr lang="en-US"/>
              <a:t>PROYECTOS</a:t>
            </a:r>
            <a:r>
              <a:rPr lang="en-US" baseline="0"/>
              <a:t> REGIONALES POR </a:t>
            </a:r>
            <a:r>
              <a:rPr lang="en-US"/>
              <a:t>SECRETARIAS</a:t>
            </a:r>
          </a:p>
        </c:rich>
      </c:tx>
      <c:layout>
        <c:manualLayout>
          <c:xMode val="edge"/>
          <c:yMode val="edge"/>
          <c:x val="0.21898821725594494"/>
          <c:y val="3.8986354775828458E-3"/>
        </c:manualLayout>
      </c:layout>
      <c:overlay val="1"/>
    </c:title>
    <c:autoTitleDeleted val="0"/>
    <c:view3D>
      <c:rotX val="20"/>
      <c:rotY val="100"/>
      <c:depthPercent val="70"/>
      <c:rAngAx val="1"/>
    </c:view3D>
    <c:floor>
      <c:thickness val="0"/>
    </c:floor>
    <c:sideWall>
      <c:thickness val="0"/>
    </c:sideWall>
    <c:backWall>
      <c:thickness val="0"/>
    </c:backWall>
    <c:plotArea>
      <c:layout/>
      <c:bar3DChart>
        <c:barDir val="col"/>
        <c:grouping val="clustered"/>
        <c:varyColors val="0"/>
        <c:ser>
          <c:idx val="1"/>
          <c:order val="0"/>
          <c:tx>
            <c:strRef>
              <c:f>'GRAFICA SECRETARIAS'!$B$2</c:f>
              <c:strCache>
                <c:ptCount val="1"/>
                <c:pt idx="0">
                  <c:v>VALOR APROBADO SGR</c:v>
                </c:pt>
              </c:strCache>
            </c:strRef>
          </c:tx>
          <c:invertIfNegative val="0"/>
          <c:dLbls>
            <c:spPr>
              <a:noFill/>
              <a:ln>
                <a:noFill/>
              </a:ln>
              <a:effectLst/>
            </c:spPr>
            <c:txPr>
              <a:bodyPr/>
              <a:lstStyle/>
              <a:p>
                <a:pPr>
                  <a:defRPr lang="es-ES"/>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'GRAFICA SECRETARIAS'!$A$3:$A$18</c:f>
              <c:strCache>
                <c:ptCount val="15"/>
                <c:pt idx="0">
                  <c:v>General</c:v>
                </c:pt>
                <c:pt idx="1">
                  <c:v>Gobierno</c:v>
                </c:pt>
                <c:pt idx="2">
                  <c:v>Competitividad</c:v>
                </c:pt>
                <c:pt idx="3">
                  <c:v>Ambiente</c:v>
                </c:pt>
                <c:pt idx="4">
                  <c:v>Minas y Energia</c:v>
                </c:pt>
                <c:pt idx="5">
                  <c:v>Agricultura</c:v>
                </c:pt>
                <c:pt idx="6">
                  <c:v>ICCU</c:v>
                </c:pt>
                <c:pt idx="7">
                  <c:v>Educacion</c:v>
                </c:pt>
                <c:pt idx="8">
                  <c:v>Dllo. Social</c:v>
                </c:pt>
                <c:pt idx="9">
                  <c:v>Integracion Regional</c:v>
                </c:pt>
                <c:pt idx="10">
                  <c:v>Movilidad</c:v>
                </c:pt>
                <c:pt idx="11">
                  <c:v>Unidad de Vivienda</c:v>
                </c:pt>
                <c:pt idx="12">
                  <c:v>Planeación</c:v>
                </c:pt>
                <c:pt idx="13">
                  <c:v>Integracion Regional</c:v>
                </c:pt>
                <c:pt idx="14">
                  <c:v>Ciencia Tecnología e Innovación</c:v>
                </c:pt>
              </c:strCache>
            </c:strRef>
          </c:cat>
          <c:val>
            <c:numRef>
              <c:f>'GRAFICA SECRETARIAS'!$B$3:$B$18</c:f>
              <c:numCache>
                <c:formatCode>_-* #,##0\ _€_-;\-* #,##0\ _€_-;_-* "-"??\ _€_-;_-@_-</c:formatCode>
                <c:ptCount val="15"/>
                <c:pt idx="0">
                  <c:v>1000000000</c:v>
                </c:pt>
                <c:pt idx="1">
                  <c:v>16370000000</c:v>
                </c:pt>
                <c:pt idx="2">
                  <c:v>0</c:v>
                </c:pt>
                <c:pt idx="3">
                  <c:v>0</c:v>
                </c:pt>
                <c:pt idx="4">
                  <c:v>0</c:v>
                </c:pt>
                <c:pt idx="5">
                  <c:v>0</c:v>
                </c:pt>
                <c:pt idx="6">
                  <c:v>0</c:v>
                </c:pt>
                <c:pt idx="7">
                  <c:v>0</c:v>
                </c:pt>
                <c:pt idx="8">
                  <c:v>9000000000</c:v>
                </c:pt>
                <c:pt idx="9">
                  <c:v>1000000000</c:v>
                </c:pt>
                <c:pt idx="10">
                  <c:v>3800000000</c:v>
                </c:pt>
                <c:pt idx="11">
                  <c:v>5555500782</c:v>
                </c:pt>
                <c:pt idx="12">
                  <c:v>1419042711</c:v>
                </c:pt>
                <c:pt idx="13">
                  <c:v>1000000000</c:v>
                </c:pt>
                <c:pt idx="14">
                  <c:v>98943818077</c:v>
                </c:pt>
              </c:numCache>
            </c:numRef>
          </c:val>
        </c:ser>
        <c:ser>
          <c:idx val="0"/>
          <c:order val="1"/>
          <c:tx>
            <c:strRef>
              <c:f>'GRAFICA SECRETARIAS'!$C$2</c:f>
              <c:strCache>
                <c:ptCount val="1"/>
                <c:pt idx="0">
                  <c:v>VALOR EN EJECUCION SGR</c:v>
                </c:pt>
              </c:strCache>
            </c:strRef>
          </c:tx>
          <c:invertIfNegative val="0"/>
          <c:dLbls>
            <c:dLbl>
              <c:idx val="0"/>
              <c:layout>
                <c:manualLayout>
                  <c:x val="-1.0568028772775873E-2"/>
                  <c:y val="-2.0764511562057573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0"/>
                  <c:y val="-2.9259084473808539E-2"/>
                </c:manualLayout>
              </c:layout>
              <c:showLegendKey val="0"/>
              <c:showVal val="1"/>
              <c:showCatName val="0"/>
              <c:showSerName val="0"/>
              <c:showPercent val="0"/>
              <c:showBubbleSize val="0"/>
              <c:extLst>
                <c:ext xmlns:c15="http://schemas.microsoft.com/office/drawing/2012/chart" uri="{CE6537A1-D6FC-4f65-9D91-7224C49458BB}">
                  <c15:layout>
                    <c:manualLayout>
                      <c:w val="0.1171905630554196"/>
                      <c:h val="1.3600829391370911E-2"/>
                    </c:manualLayout>
                  </c15:layout>
                </c:ext>
              </c:extLst>
            </c:dLbl>
            <c:spPr>
              <a:noFill/>
              <a:ln>
                <a:noFill/>
              </a:ln>
              <a:effectLst/>
            </c:spPr>
            <c:txPr>
              <a:bodyPr/>
              <a:lstStyle/>
              <a:p>
                <a:pPr>
                  <a:defRPr lang="es-ES"/>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'GRAFICA SECRETARIAS'!$A$3:$A$18</c:f>
              <c:strCache>
                <c:ptCount val="15"/>
                <c:pt idx="0">
                  <c:v>General</c:v>
                </c:pt>
                <c:pt idx="1">
                  <c:v>Gobierno</c:v>
                </c:pt>
                <c:pt idx="2">
                  <c:v>Competitividad</c:v>
                </c:pt>
                <c:pt idx="3">
                  <c:v>Ambiente</c:v>
                </c:pt>
                <c:pt idx="4">
                  <c:v>Minas y Energia</c:v>
                </c:pt>
                <c:pt idx="5">
                  <c:v>Agricultura</c:v>
                </c:pt>
                <c:pt idx="6">
                  <c:v>ICCU</c:v>
                </c:pt>
                <c:pt idx="7">
                  <c:v>Educacion</c:v>
                </c:pt>
                <c:pt idx="8">
                  <c:v>Dllo. Social</c:v>
                </c:pt>
                <c:pt idx="9">
                  <c:v>Integracion Regional</c:v>
                </c:pt>
                <c:pt idx="10">
                  <c:v>Movilidad</c:v>
                </c:pt>
                <c:pt idx="11">
                  <c:v>Unidad de Vivienda</c:v>
                </c:pt>
                <c:pt idx="12">
                  <c:v>Planeación</c:v>
                </c:pt>
                <c:pt idx="13">
                  <c:v>Integracion Regional</c:v>
                </c:pt>
                <c:pt idx="14">
                  <c:v>Ciencia Tecnología e Innovación</c:v>
                </c:pt>
              </c:strCache>
            </c:strRef>
          </c:cat>
          <c:val>
            <c:numRef>
              <c:f>'GRAFICA SECRETARIAS'!$C$3:$C$18</c:f>
              <c:numCache>
                <c:formatCode>_-* #,##0\ _€_-;\-* #,##0\ _€_-;_-* "-"??\ _€_-;_-@_-</c:formatCode>
                <c:ptCount val="15"/>
                <c:pt idx="0">
                  <c:v>672848546</c:v>
                </c:pt>
                <c:pt idx="1">
                  <c:v>0</c:v>
                </c:pt>
                <c:pt idx="2">
                  <c:v>1595436685</c:v>
                </c:pt>
                <c:pt idx="3">
                  <c:v>0</c:v>
                </c:pt>
                <c:pt idx="4">
                  <c:v>4091846488</c:v>
                </c:pt>
                <c:pt idx="5">
                  <c:v>12844459478</c:v>
                </c:pt>
                <c:pt idx="6">
                  <c:v>24366810405</c:v>
                </c:pt>
                <c:pt idx="7">
                  <c:v>16314501886</c:v>
                </c:pt>
                <c:pt idx="8">
                  <c:v>1096537366</c:v>
                </c:pt>
                <c:pt idx="9">
                  <c:v>0</c:v>
                </c:pt>
                <c:pt idx="10">
                  <c:v>1071563116</c:v>
                </c:pt>
                <c:pt idx="11">
                  <c:v>0</c:v>
                </c:pt>
                <c:pt idx="12">
                  <c:v>0</c:v>
                </c:pt>
                <c:pt idx="13">
                  <c:v>1000000000</c:v>
                </c:pt>
                <c:pt idx="14">
                  <c:v>26305126977</c:v>
                </c:pt>
              </c:numCache>
            </c:numRef>
          </c:val>
        </c:ser>
        <c:dLbls>
          <c:showLegendKey val="0"/>
          <c:showVal val="1"/>
          <c:showCatName val="0"/>
          <c:showSerName val="0"/>
          <c:showPercent val="0"/>
          <c:showBubbleSize val="0"/>
        </c:dLbls>
        <c:gapWidth val="150"/>
        <c:shape val="cylinder"/>
        <c:axId val="147667272"/>
        <c:axId val="147667656"/>
        <c:axId val="0"/>
      </c:bar3DChart>
      <c:catAx>
        <c:axId val="147667272"/>
        <c:scaling>
          <c:orientation val="minMax"/>
        </c:scaling>
        <c:delete val="0"/>
        <c:axPos val="b"/>
        <c:majorGridlines/>
        <c:minorGridlines/>
        <c:numFmt formatCode="General" sourceLinked="0"/>
        <c:majorTickMark val="none"/>
        <c:minorTickMark val="none"/>
        <c:tickLblPos val="nextTo"/>
        <c:txPr>
          <a:bodyPr/>
          <a:lstStyle/>
          <a:p>
            <a:pPr>
              <a:defRPr lang="es-ES"/>
            </a:pPr>
            <a:endParaRPr lang="es-CO"/>
          </a:p>
        </c:txPr>
        <c:crossAx val="147667656"/>
        <c:crosses val="autoZero"/>
        <c:auto val="1"/>
        <c:lblAlgn val="ctr"/>
        <c:lblOffset val="100"/>
        <c:noMultiLvlLbl val="0"/>
      </c:catAx>
      <c:valAx>
        <c:axId val="147667656"/>
        <c:scaling>
          <c:orientation val="minMax"/>
        </c:scaling>
        <c:delete val="1"/>
        <c:axPos val="l"/>
        <c:majorGridlines/>
        <c:minorGridlines/>
        <c:numFmt formatCode="_-* #,##0\ _€_-;\-* #,##0\ _€_-;_-* &quot;-&quot;??\ _€_-;_-@_-" sourceLinked="1"/>
        <c:majorTickMark val="out"/>
        <c:minorTickMark val="none"/>
        <c:tickLblPos val="nextTo"/>
        <c:crossAx val="147667272"/>
        <c:crosses val="autoZero"/>
        <c:crossBetween val="between"/>
      </c:valAx>
    </c:plotArea>
    <c:legend>
      <c:legendPos val="t"/>
      <c:layout>
        <c:manualLayout>
          <c:xMode val="edge"/>
          <c:yMode val="edge"/>
          <c:x val="0.30714202800555745"/>
          <c:y val="5.8479532163742687E-2"/>
          <c:w val="0.47626721690684892"/>
          <c:h val="3.6979372977153854E-2"/>
        </c:manualLayout>
      </c:layout>
      <c:overlay val="0"/>
      <c:txPr>
        <a:bodyPr/>
        <a:lstStyle/>
        <a:p>
          <a:pPr>
            <a:defRPr lang="es-ES"/>
          </a:pPr>
          <a:endParaRPr lang="es-CO"/>
        </a:p>
      </c:txPr>
    </c:legend>
    <c:plotVisOnly val="1"/>
    <c:dispBlanksAs val="gap"/>
    <c:showDLblsOverMax val="0"/>
  </c:chart>
  <c:printSettings>
    <c:headerFooter/>
    <c:pageMargins b="0.74803149606306518" l="0.70866141732290078" r="0.70866141732290078" t="0.74803149606306518" header="0.31496062992129714" footer="0.31496062992129714"/>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41"/>
    </mc:Choice>
    <mc:Fallback>
      <c:style val="41"/>
    </mc:Fallback>
  </mc:AlternateContent>
  <c:chart>
    <c:title>
      <c:overlay val="0"/>
      <c:txPr>
        <a:bodyPr/>
        <a:lstStyle/>
        <a:p>
          <a:pPr>
            <a:defRPr lang="es-ES"/>
          </a:pPr>
          <a:endParaRPr lang="es-CO"/>
        </a:p>
      </c:txPr>
    </c:title>
    <c:autoTitleDeleted val="0"/>
    <c:view3D>
      <c:rotX val="15"/>
      <c:rotY val="20"/>
      <c:rAngAx val="0"/>
    </c:view3D>
    <c:floor>
      <c:thickness val="0"/>
    </c:floor>
    <c:sideWall>
      <c:thickness val="0"/>
    </c:sideWall>
    <c:backWall>
      <c:thickness val="0"/>
    </c:backWall>
    <c:plotArea>
      <c:layout/>
      <c:bar3DChart>
        <c:barDir val="col"/>
        <c:grouping val="standard"/>
        <c:varyColors val="0"/>
        <c:ser>
          <c:idx val="0"/>
          <c:order val="0"/>
          <c:tx>
            <c:strRef>
              <c:f>'GRAFICA SECRETARIAS'!$A$18</c:f>
              <c:strCache>
                <c:ptCount val="1"/>
                <c:pt idx="0">
                  <c:v>Ciencia Tecnología e Innovación</c:v>
                </c:pt>
              </c:strCache>
            </c:strRef>
          </c:tx>
          <c:invertIfNegative val="0"/>
          <c:dLbls>
            <c:spPr>
              <a:noFill/>
              <a:ln>
                <a:noFill/>
              </a:ln>
              <a:effectLst/>
            </c:spPr>
            <c:txPr>
              <a:bodyPr/>
              <a:lstStyle/>
              <a:p>
                <a:pPr>
                  <a:defRPr lang="es-ES"/>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'GRAFICA SECRETARIAS'!$B$2:$C$2</c:f>
              <c:strCache>
                <c:ptCount val="2"/>
                <c:pt idx="0">
                  <c:v>VALOR APROBADO SGR</c:v>
                </c:pt>
                <c:pt idx="1">
                  <c:v>VALOR EN EJECUCION SGR</c:v>
                </c:pt>
              </c:strCache>
            </c:strRef>
          </c:cat>
          <c:val>
            <c:numRef>
              <c:f>'GRAFICA SECRETARIAS'!$B$18:$C$18</c:f>
              <c:numCache>
                <c:formatCode>_-* #,##0\ _€_-;\-* #,##0\ _€_-;_-* "-"??\ _€_-;_-@_-</c:formatCode>
                <c:ptCount val="2"/>
                <c:pt idx="0">
                  <c:v>98943818077</c:v>
                </c:pt>
                <c:pt idx="1">
                  <c:v>26305126977</c:v>
                </c:pt>
              </c:numCache>
            </c:numRef>
          </c:val>
        </c:ser>
        <c:dLbls>
          <c:showLegendKey val="0"/>
          <c:showVal val="1"/>
          <c:showCatName val="0"/>
          <c:showSerName val="0"/>
          <c:showPercent val="0"/>
          <c:showBubbleSize val="0"/>
        </c:dLbls>
        <c:gapWidth val="75"/>
        <c:shape val="cylinder"/>
        <c:axId val="147810536"/>
        <c:axId val="147273008"/>
        <c:axId val="147492376"/>
      </c:bar3DChart>
      <c:catAx>
        <c:axId val="147810536"/>
        <c:scaling>
          <c:orientation val="minMax"/>
        </c:scaling>
        <c:delete val="0"/>
        <c:axPos val="b"/>
        <c:majorGridlines/>
        <c:minorGridlines/>
        <c:numFmt formatCode="General" sourceLinked="0"/>
        <c:majorTickMark val="none"/>
        <c:minorTickMark val="none"/>
        <c:tickLblPos val="nextTo"/>
        <c:txPr>
          <a:bodyPr/>
          <a:lstStyle/>
          <a:p>
            <a:pPr>
              <a:defRPr lang="es-ES"/>
            </a:pPr>
            <a:endParaRPr lang="es-CO"/>
          </a:p>
        </c:txPr>
        <c:crossAx val="147273008"/>
        <c:crosses val="autoZero"/>
        <c:auto val="1"/>
        <c:lblAlgn val="ctr"/>
        <c:lblOffset val="100"/>
        <c:noMultiLvlLbl val="0"/>
      </c:catAx>
      <c:valAx>
        <c:axId val="147273008"/>
        <c:scaling>
          <c:orientation val="minMax"/>
        </c:scaling>
        <c:delete val="0"/>
        <c:axPos val="l"/>
        <c:majorGridlines/>
        <c:minorGridlines/>
        <c:numFmt formatCode="_-* #,##0\ _€_-;\-* #,##0\ _€_-;_-* &quot;-&quot;??\ _€_-;_-@_-" sourceLinked="1"/>
        <c:majorTickMark val="none"/>
        <c:minorTickMark val="none"/>
        <c:tickLblPos val="nextTo"/>
        <c:spPr>
          <a:ln w="9525">
            <a:noFill/>
          </a:ln>
        </c:spPr>
        <c:txPr>
          <a:bodyPr/>
          <a:lstStyle/>
          <a:p>
            <a:pPr>
              <a:defRPr lang="es-ES"/>
            </a:pPr>
            <a:endParaRPr lang="es-CO"/>
          </a:p>
        </c:txPr>
        <c:crossAx val="147810536"/>
        <c:crosses val="autoZero"/>
        <c:crossBetween val="between"/>
      </c:valAx>
      <c:serAx>
        <c:axId val="147492376"/>
        <c:scaling>
          <c:orientation val="minMax"/>
        </c:scaling>
        <c:delete val="1"/>
        <c:axPos val="b"/>
        <c:majorTickMark val="out"/>
        <c:minorTickMark val="none"/>
        <c:tickLblPos val="nextTo"/>
        <c:crossAx val="147273008"/>
        <c:crosses val="autoZero"/>
      </c:serAx>
    </c:plotArea>
    <c:legend>
      <c:legendPos val="b"/>
      <c:overlay val="0"/>
      <c:txPr>
        <a:bodyPr/>
        <a:lstStyle/>
        <a:p>
          <a:pPr>
            <a:defRPr lang="es-ES"/>
          </a:pPr>
          <a:endParaRPr lang="es-CO"/>
        </a:p>
      </c:txPr>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lang="es-ES"/>
            </a:pPr>
            <a:r>
              <a:rPr lang="es-ES"/>
              <a:t>PROYECTOS APROBADOS POR FONDOS</a:t>
            </a:r>
          </a:p>
        </c:rich>
      </c:tx>
      <c:overlay val="1"/>
    </c:title>
    <c:autoTitleDeleted val="0"/>
    <c:view3D>
      <c:rotX val="40"/>
      <c:rotY val="50"/>
      <c:rAngAx val="0"/>
    </c:view3D>
    <c:floor>
      <c:thickness val="0"/>
    </c:floor>
    <c:sideWall>
      <c:thickness val="0"/>
    </c:sideWall>
    <c:backWall>
      <c:thickness val="0"/>
    </c:backWall>
    <c:plotArea>
      <c:layout/>
      <c:bar3DChart>
        <c:barDir val="col"/>
        <c:grouping val="standard"/>
        <c:varyColors val="0"/>
        <c:ser>
          <c:idx val="0"/>
          <c:order val="0"/>
          <c:tx>
            <c:strRef>
              <c:f>'GRAFICA FONDOS (2)'!#REF!</c:f>
              <c:strCache>
                <c:ptCount val="1"/>
                <c:pt idx="0">
                  <c:v>#REF!</c:v>
                </c:pt>
              </c:strCache>
            </c:strRef>
          </c:tx>
          <c:invertIfNegative val="0"/>
          <c:dLbls>
            <c:spPr>
              <a:noFill/>
              <a:ln>
                <a:noFill/>
              </a:ln>
              <a:effectLst/>
            </c:spPr>
            <c:txPr>
              <a:bodyPr/>
              <a:lstStyle/>
              <a:p>
                <a:pPr>
                  <a:defRPr lang="es-ES"/>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'GRAFICA FONDOS (2)'!#REF!</c:f>
              <c:numCache>
                <c:formatCode>General</c:formatCode>
                <c:ptCount val="1"/>
                <c:pt idx="0">
                  <c:v>1</c:v>
                </c:pt>
              </c:numCache>
            </c:numRef>
          </c:val>
        </c:ser>
        <c:ser>
          <c:idx val="1"/>
          <c:order val="1"/>
          <c:tx>
            <c:strRef>
              <c:f>'GRAFICA FONDOS (2)'!$A$3</c:f>
              <c:strCache>
                <c:ptCount val="1"/>
                <c:pt idx="0">
                  <c:v>Fondo de Compensacion Regional</c:v>
                </c:pt>
              </c:strCache>
            </c:strRef>
          </c:tx>
          <c:invertIfNegative val="0"/>
          <c:dLbls>
            <c:spPr>
              <a:noFill/>
              <a:ln>
                <a:noFill/>
              </a:ln>
              <a:effectLst/>
            </c:spPr>
            <c:txPr>
              <a:bodyPr/>
              <a:lstStyle/>
              <a:p>
                <a:pPr>
                  <a:defRPr lang="es-ES"/>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'GRAFICA FONDOS (2)'!$B$3:$C$3</c:f>
              <c:numCache>
                <c:formatCode>_-* #,##0\ _€_-;\-* #,##0\ _€_-;_-* "-"??\ _€_-;_-@_-</c:formatCode>
                <c:ptCount val="2"/>
                <c:pt idx="0">
                  <c:v>51840938668</c:v>
                </c:pt>
                <c:pt idx="1">
                  <c:v>40422494893</c:v>
                </c:pt>
              </c:numCache>
            </c:numRef>
          </c:val>
        </c:ser>
        <c:ser>
          <c:idx val="2"/>
          <c:order val="2"/>
          <c:tx>
            <c:strRef>
              <c:f>'GRAFICA FONDOS (2)'!$A$4</c:f>
              <c:strCache>
                <c:ptCount val="1"/>
                <c:pt idx="0">
                  <c:v>Fondo de Desarrollo Regional</c:v>
                </c:pt>
              </c:strCache>
            </c:strRef>
          </c:tx>
          <c:invertIfNegative val="0"/>
          <c:dLbls>
            <c:dLbl>
              <c:idx val="1"/>
              <c:layout>
                <c:manualLayout>
                  <c:x val="-7.3868882733149014E-3"/>
                  <c:y val="1.9774006901106166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lang="es-ES"/>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'GRAFICA FONDOS (2)'!$B$4:$C$4</c:f>
              <c:numCache>
                <c:formatCode>_-* #,##0\ _€_-;\-* #,##0\ _€_-;_-* "-"??\ _€_-;_-@_-</c:formatCode>
                <c:ptCount val="2"/>
                <c:pt idx="0">
                  <c:v>104416685197</c:v>
                </c:pt>
                <c:pt idx="1">
                  <c:v>66491768455</c:v>
                </c:pt>
              </c:numCache>
            </c:numRef>
          </c:val>
        </c:ser>
        <c:ser>
          <c:idx val="3"/>
          <c:order val="3"/>
          <c:tx>
            <c:strRef>
              <c:f>'GRAFICA FONDOS (2)'!$A$5</c:f>
              <c:strCache>
                <c:ptCount val="1"/>
                <c:pt idx="0">
                  <c:v>Fondo de Ciencia, Tecnologia e Innovación</c:v>
                </c:pt>
              </c:strCache>
            </c:strRef>
          </c:tx>
          <c:invertIfNegative val="0"/>
          <c:dLbls>
            <c:spPr>
              <a:noFill/>
              <a:ln>
                <a:noFill/>
              </a:ln>
              <a:effectLst/>
            </c:spPr>
            <c:txPr>
              <a:bodyPr/>
              <a:lstStyle/>
              <a:p>
                <a:pPr>
                  <a:defRPr lang="es-ES"/>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'GRAFICA FONDOS (2)'!$B$5:$C$5</c:f>
              <c:numCache>
                <c:formatCode>_-* #,##0\ _€_-;\-* #,##0\ _€_-;_-* "-"??\ _€_-;_-@_-</c:formatCode>
                <c:ptCount val="2"/>
                <c:pt idx="0">
                  <c:v>97737183886</c:v>
                </c:pt>
                <c:pt idx="1">
                  <c:v>54961429676</c:v>
                </c:pt>
              </c:numCache>
            </c:numRef>
          </c:val>
        </c:ser>
        <c:dLbls>
          <c:showLegendKey val="0"/>
          <c:showVal val="1"/>
          <c:showCatName val="0"/>
          <c:showSerName val="0"/>
          <c:showPercent val="0"/>
          <c:showBubbleSize val="0"/>
        </c:dLbls>
        <c:gapWidth val="150"/>
        <c:shape val="cylinder"/>
        <c:axId val="147883360"/>
        <c:axId val="147887840"/>
        <c:axId val="147864432"/>
      </c:bar3DChart>
      <c:catAx>
        <c:axId val="147883360"/>
        <c:scaling>
          <c:orientation val="minMax"/>
        </c:scaling>
        <c:delete val="1"/>
        <c:axPos val="b"/>
        <c:minorGridlines/>
        <c:majorTickMark val="out"/>
        <c:minorTickMark val="none"/>
        <c:tickLblPos val="nextTo"/>
        <c:crossAx val="147887840"/>
        <c:crosses val="autoZero"/>
        <c:auto val="1"/>
        <c:lblAlgn val="ctr"/>
        <c:lblOffset val="100"/>
        <c:noMultiLvlLbl val="0"/>
      </c:catAx>
      <c:valAx>
        <c:axId val="147887840"/>
        <c:scaling>
          <c:orientation val="minMax"/>
        </c:scaling>
        <c:delete val="0"/>
        <c:axPos val="l"/>
        <c:majorGridlines/>
        <c:numFmt formatCode="General" sourceLinked="1"/>
        <c:majorTickMark val="out"/>
        <c:minorTickMark val="none"/>
        <c:tickLblPos val="nextTo"/>
        <c:txPr>
          <a:bodyPr/>
          <a:lstStyle/>
          <a:p>
            <a:pPr>
              <a:defRPr lang="es-ES"/>
            </a:pPr>
            <a:endParaRPr lang="es-CO"/>
          </a:p>
        </c:txPr>
        <c:crossAx val="147883360"/>
        <c:crosses val="autoZero"/>
        <c:crossBetween val="between"/>
      </c:valAx>
      <c:serAx>
        <c:axId val="147864432"/>
        <c:scaling>
          <c:orientation val="minMax"/>
        </c:scaling>
        <c:delete val="1"/>
        <c:axPos val="b"/>
        <c:majorTickMark val="out"/>
        <c:minorTickMark val="none"/>
        <c:tickLblPos val="nextTo"/>
        <c:crossAx val="147887840"/>
        <c:crosses val="autoZero"/>
      </c:serAx>
    </c:plotArea>
    <c:legend>
      <c:legendPos val="r"/>
      <c:overlay val="0"/>
      <c:txPr>
        <a:bodyPr/>
        <a:lstStyle/>
        <a:p>
          <a:pPr>
            <a:defRPr lang="es-ES"/>
          </a:pPr>
          <a:endParaRPr lang="es-CO"/>
        </a:p>
      </c:txPr>
    </c:legend>
    <c:plotVisOnly val="1"/>
    <c:dispBlanksAs val="zero"/>
    <c:showDLblsOverMax val="0"/>
  </c:chart>
  <c:printSettings>
    <c:headerFooter/>
    <c:pageMargins b="0.74803149606306563" l="0.708661417322901" r="0.708661417322901" t="0.74803149606306563" header="0.31496062992129736" footer="0.31496062992129736"/>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lang="es-ES"/>
            </a:pPr>
            <a:r>
              <a:rPr lang="es-ES"/>
              <a:t>PROYECTOS APROBADOS POR FONDOS</a:t>
            </a:r>
          </a:p>
        </c:rich>
      </c:tx>
      <c:overlay val="1"/>
    </c:title>
    <c:autoTitleDeleted val="0"/>
    <c:view3D>
      <c:rotX val="40"/>
      <c:rotY val="50"/>
      <c:rAngAx val="0"/>
    </c:view3D>
    <c:floor>
      <c:thickness val="0"/>
    </c:floor>
    <c:sideWall>
      <c:thickness val="0"/>
    </c:sideWall>
    <c:backWall>
      <c:thickness val="0"/>
    </c:backWall>
    <c:plotArea>
      <c:layout/>
      <c:bar3DChart>
        <c:barDir val="col"/>
        <c:grouping val="standard"/>
        <c:varyColors val="0"/>
        <c:ser>
          <c:idx val="0"/>
          <c:order val="0"/>
          <c:tx>
            <c:strRef>
              <c:f>'GRAFICA FONDOS'!$A$3</c:f>
              <c:strCache>
                <c:ptCount val="1"/>
                <c:pt idx="0">
                  <c:v>Asignaciones directas</c:v>
                </c:pt>
              </c:strCache>
            </c:strRef>
          </c:tx>
          <c:invertIfNegative val="0"/>
          <c:dLbls>
            <c:spPr>
              <a:noFill/>
              <a:ln>
                <a:noFill/>
              </a:ln>
              <a:effectLst/>
            </c:spPr>
            <c:txPr>
              <a:bodyPr/>
              <a:lstStyle/>
              <a:p>
                <a:pPr>
                  <a:defRPr lang="es-ES"/>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'GRAFICA FONDOS'!$B$3:$C$3</c:f>
              <c:numCache>
                <c:formatCode>_-* #,##0\ _€_-;\-* #,##0\ _€_-;_-* "-"??\ _€_-;_-@_-</c:formatCode>
                <c:ptCount val="2"/>
                <c:pt idx="0">
                  <c:v>11502528213</c:v>
                </c:pt>
                <c:pt idx="1">
                  <c:v>7361845410</c:v>
                </c:pt>
              </c:numCache>
            </c:numRef>
          </c:val>
        </c:ser>
        <c:ser>
          <c:idx val="1"/>
          <c:order val="1"/>
          <c:tx>
            <c:strRef>
              <c:f>'GRAFICA FONDOS'!$A$4</c:f>
              <c:strCache>
                <c:ptCount val="1"/>
                <c:pt idx="0">
                  <c:v>Fondo de Compensacion Regional</c:v>
                </c:pt>
              </c:strCache>
            </c:strRef>
          </c:tx>
          <c:invertIfNegative val="0"/>
          <c:dLbls>
            <c:spPr>
              <a:noFill/>
              <a:ln>
                <a:noFill/>
              </a:ln>
              <a:effectLst/>
            </c:spPr>
            <c:txPr>
              <a:bodyPr/>
              <a:lstStyle/>
              <a:p>
                <a:pPr>
                  <a:defRPr lang="es-ES"/>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'GRAFICA FONDOS'!$B$4:$C$4</c:f>
              <c:numCache>
                <c:formatCode>_-* #,##0\ _€_-;\-* #,##0\ _€_-;_-* "-"??\ _€_-;_-@_-</c:formatCode>
                <c:ptCount val="2"/>
                <c:pt idx="0">
                  <c:v>51840938668</c:v>
                </c:pt>
                <c:pt idx="1">
                  <c:v>40422494893</c:v>
                </c:pt>
              </c:numCache>
            </c:numRef>
          </c:val>
        </c:ser>
        <c:ser>
          <c:idx val="2"/>
          <c:order val="2"/>
          <c:tx>
            <c:strRef>
              <c:f>'GRAFICA FONDOS'!$A$5</c:f>
              <c:strCache>
                <c:ptCount val="1"/>
                <c:pt idx="0">
                  <c:v>Fondo de Desarrollo Regional</c:v>
                </c:pt>
              </c:strCache>
            </c:strRef>
          </c:tx>
          <c:invertIfNegative val="0"/>
          <c:dLbls>
            <c:dLbl>
              <c:idx val="1"/>
              <c:layout>
                <c:manualLayout>
                  <c:x val="-7.3868882733149014E-3"/>
                  <c:y val="1.9774006901106166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lang="es-ES"/>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'GRAFICA FONDOS'!$B$5:$C$5</c:f>
              <c:numCache>
                <c:formatCode>_-* #,##0\ _€_-;\-* #,##0\ _€_-;_-* "-"??\ _€_-;_-@_-</c:formatCode>
                <c:ptCount val="2"/>
                <c:pt idx="0">
                  <c:v>104416685197</c:v>
                </c:pt>
                <c:pt idx="1">
                  <c:v>66491768455</c:v>
                </c:pt>
              </c:numCache>
            </c:numRef>
          </c:val>
        </c:ser>
        <c:ser>
          <c:idx val="3"/>
          <c:order val="3"/>
          <c:tx>
            <c:strRef>
              <c:f>'GRAFICA FONDOS'!$A$6</c:f>
              <c:strCache>
                <c:ptCount val="1"/>
                <c:pt idx="0">
                  <c:v>Fondo de Ciencia, Tecnologia e Innovación</c:v>
                </c:pt>
              </c:strCache>
            </c:strRef>
          </c:tx>
          <c:invertIfNegative val="0"/>
          <c:dLbls>
            <c:spPr>
              <a:noFill/>
              <a:ln>
                <a:noFill/>
              </a:ln>
              <a:effectLst/>
            </c:spPr>
            <c:txPr>
              <a:bodyPr/>
              <a:lstStyle/>
              <a:p>
                <a:pPr>
                  <a:defRPr lang="es-ES"/>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'GRAFICA FONDOS'!$B$6:$C$6</c:f>
              <c:numCache>
                <c:formatCode>_-* #,##0\ _€_-;\-* #,##0\ _€_-;_-* "-"??\ _€_-;_-@_-</c:formatCode>
                <c:ptCount val="2"/>
                <c:pt idx="0">
                  <c:v>97737183886</c:v>
                </c:pt>
                <c:pt idx="1">
                  <c:v>54961429676</c:v>
                </c:pt>
              </c:numCache>
            </c:numRef>
          </c:val>
        </c:ser>
        <c:dLbls>
          <c:showLegendKey val="0"/>
          <c:showVal val="1"/>
          <c:showCatName val="0"/>
          <c:showSerName val="0"/>
          <c:showPercent val="0"/>
          <c:showBubbleSize val="0"/>
        </c:dLbls>
        <c:gapWidth val="150"/>
        <c:shape val="cylinder"/>
        <c:axId val="147938832"/>
        <c:axId val="147330824"/>
        <c:axId val="147866552"/>
      </c:bar3DChart>
      <c:catAx>
        <c:axId val="147938832"/>
        <c:scaling>
          <c:orientation val="minMax"/>
        </c:scaling>
        <c:delete val="1"/>
        <c:axPos val="b"/>
        <c:minorGridlines/>
        <c:majorTickMark val="out"/>
        <c:minorTickMark val="none"/>
        <c:tickLblPos val="nextTo"/>
        <c:crossAx val="147330824"/>
        <c:crosses val="autoZero"/>
        <c:auto val="1"/>
        <c:lblAlgn val="ctr"/>
        <c:lblOffset val="100"/>
        <c:noMultiLvlLbl val="0"/>
      </c:catAx>
      <c:valAx>
        <c:axId val="147330824"/>
        <c:scaling>
          <c:orientation val="minMax"/>
        </c:scaling>
        <c:delete val="0"/>
        <c:axPos val="l"/>
        <c:majorGridlines/>
        <c:numFmt formatCode="_-* #,##0\ _€_-;\-* #,##0\ _€_-;_-* &quot;-&quot;??\ _€_-;_-@_-" sourceLinked="1"/>
        <c:majorTickMark val="out"/>
        <c:minorTickMark val="none"/>
        <c:tickLblPos val="nextTo"/>
        <c:txPr>
          <a:bodyPr/>
          <a:lstStyle/>
          <a:p>
            <a:pPr>
              <a:defRPr lang="es-ES"/>
            </a:pPr>
            <a:endParaRPr lang="es-CO"/>
          </a:p>
        </c:txPr>
        <c:crossAx val="147938832"/>
        <c:crosses val="autoZero"/>
        <c:crossBetween val="between"/>
      </c:valAx>
      <c:serAx>
        <c:axId val="147866552"/>
        <c:scaling>
          <c:orientation val="minMax"/>
        </c:scaling>
        <c:delete val="1"/>
        <c:axPos val="b"/>
        <c:majorTickMark val="out"/>
        <c:minorTickMark val="none"/>
        <c:tickLblPos val="nextTo"/>
        <c:crossAx val="147330824"/>
        <c:crosses val="autoZero"/>
      </c:serAx>
    </c:plotArea>
    <c:legend>
      <c:legendPos val="r"/>
      <c:overlay val="0"/>
      <c:txPr>
        <a:bodyPr/>
        <a:lstStyle/>
        <a:p>
          <a:pPr>
            <a:defRPr lang="es-ES"/>
          </a:pPr>
          <a:endParaRPr lang="es-CO"/>
        </a:p>
      </c:txPr>
    </c:legend>
    <c:plotVisOnly val="1"/>
    <c:dispBlanksAs val="zero"/>
    <c:showDLblsOverMax val="0"/>
  </c:chart>
  <c:printSettings>
    <c:headerFooter/>
    <c:pageMargins b="0.74803149606306518" l="0.70866141732290078" r="0.70866141732290078" t="0.74803149606306518" header="0.31496062992129714" footer="0.31496062992129714"/>
    <c:pageSetup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0.31877454448628706"/>
          <c:y val="1.0540184453227961E-2"/>
          <c:w val="0.51794621324509715"/>
          <c:h val="0.91704646602969164"/>
        </c:manualLayout>
      </c:layout>
      <c:bar3DChart>
        <c:barDir val="bar"/>
        <c:grouping val="clustered"/>
        <c:varyColors val="0"/>
        <c:ser>
          <c:idx val="0"/>
          <c:order val="0"/>
          <c:tx>
            <c:strRef>
              <c:f>'GRAFICA SECTORES'!$F$2</c:f>
              <c:strCache>
                <c:ptCount val="1"/>
                <c:pt idx="0">
                  <c:v>Valor</c:v>
                </c:pt>
              </c:strCache>
            </c:strRef>
          </c:tx>
          <c:invertIfNegative val="0"/>
          <c:dLbls>
            <c:dLbl>
              <c:idx val="0"/>
              <c:tx>
                <c:rich>
                  <a:bodyPr/>
                  <a:lstStyle/>
                  <a:p>
                    <a:r>
                      <a:rPr lang="en-US"/>
                      <a:t> 8.700   </a:t>
                    </a:r>
                  </a:p>
                </c:rich>
              </c:tx>
              <c:showLegendKey val="0"/>
              <c:showVal val="1"/>
              <c:showCatName val="0"/>
              <c:showSerName val="0"/>
              <c:showPercent val="0"/>
              <c:showBubbleSize val="0"/>
              <c:extLst>
                <c:ext xmlns:c15="http://schemas.microsoft.com/office/drawing/2012/chart" uri="{CE6537A1-D6FC-4f65-9D91-7224C49458BB}"/>
              </c:extLst>
            </c:dLbl>
            <c:dLbl>
              <c:idx val="1"/>
              <c:tx>
                <c:rich>
                  <a:bodyPr/>
                  <a:lstStyle/>
                  <a:p>
                    <a:r>
                      <a:rPr lang="en-US"/>
                      <a:t> 1.708   </a:t>
                    </a:r>
                  </a:p>
                </c:rich>
              </c:tx>
              <c:showLegendKey val="0"/>
              <c:showVal val="1"/>
              <c:showCatName val="0"/>
              <c:showSerName val="0"/>
              <c:showPercent val="0"/>
              <c:showBubbleSize val="0"/>
              <c:extLst>
                <c:ext xmlns:c15="http://schemas.microsoft.com/office/drawing/2012/chart" uri="{CE6537A1-D6FC-4f65-9D91-7224C49458BB}"/>
              </c:extLst>
            </c:dLbl>
            <c:dLbl>
              <c:idx val="2"/>
              <c:tx>
                <c:rich>
                  <a:bodyPr/>
                  <a:lstStyle/>
                  <a:p>
                    <a:r>
                      <a:rPr lang="en-US"/>
                      <a:t> 5.363   </a:t>
                    </a:r>
                  </a:p>
                </c:rich>
              </c:tx>
              <c:showLegendKey val="0"/>
              <c:showVal val="1"/>
              <c:showCatName val="0"/>
              <c:showSerName val="0"/>
              <c:showPercent val="0"/>
              <c:showBubbleSize val="0"/>
              <c:extLst>
                <c:ext xmlns:c15="http://schemas.microsoft.com/office/drawing/2012/chart" uri="{CE6537A1-D6FC-4f65-9D91-7224C49458BB}"/>
              </c:extLst>
            </c:dLbl>
            <c:dLbl>
              <c:idx val="3"/>
              <c:tx>
                <c:rich>
                  <a:bodyPr/>
                  <a:lstStyle/>
                  <a:p>
                    <a:r>
                      <a:rPr lang="en-US"/>
                      <a:t> 4.000   </a:t>
                    </a:r>
                  </a:p>
                </c:rich>
              </c:tx>
              <c:showLegendKey val="0"/>
              <c:showVal val="1"/>
              <c:showCatName val="0"/>
              <c:showSerName val="0"/>
              <c:showPercent val="0"/>
              <c:showBubbleSize val="0"/>
              <c:extLst>
                <c:ext xmlns:c15="http://schemas.microsoft.com/office/drawing/2012/chart" uri="{CE6537A1-D6FC-4f65-9D91-7224C49458BB}"/>
              </c:extLst>
            </c:dLbl>
            <c:dLbl>
              <c:idx val="4"/>
              <c:tx>
                <c:rich>
                  <a:bodyPr/>
                  <a:lstStyle/>
                  <a:p>
                    <a:r>
                      <a:rPr lang="en-US"/>
                      <a:t> 30.826   </a:t>
                    </a:r>
                  </a:p>
                </c:rich>
              </c:tx>
              <c:showLegendKey val="0"/>
              <c:showVal val="1"/>
              <c:showCatName val="0"/>
              <c:showSerName val="0"/>
              <c:showPercent val="0"/>
              <c:showBubbleSize val="0"/>
              <c:extLst>
                <c:ext xmlns:c15="http://schemas.microsoft.com/office/drawing/2012/chart" uri="{CE6537A1-D6FC-4f65-9D91-7224C49458BB}"/>
              </c:extLst>
            </c:dLbl>
            <c:dLbl>
              <c:idx val="5"/>
              <c:tx>
                <c:rich>
                  <a:bodyPr/>
                  <a:lstStyle/>
                  <a:p>
                    <a:r>
                      <a:rPr lang="en-US"/>
                      <a:t> 7.709   </a:t>
                    </a:r>
                  </a:p>
                </c:rich>
              </c:tx>
              <c:showLegendKey val="0"/>
              <c:showVal val="1"/>
              <c:showCatName val="0"/>
              <c:showSerName val="0"/>
              <c:showPercent val="0"/>
              <c:showBubbleSize val="0"/>
              <c:extLst>
                <c:ext xmlns:c15="http://schemas.microsoft.com/office/drawing/2012/chart" uri="{CE6537A1-D6FC-4f65-9D91-7224C49458BB}"/>
              </c:extLst>
            </c:dLbl>
            <c:dLbl>
              <c:idx val="6"/>
              <c:tx>
                <c:rich>
                  <a:bodyPr/>
                  <a:lstStyle/>
                  <a:p>
                    <a:r>
                      <a:rPr lang="en-US"/>
                      <a:t> 4.581   </a:t>
                    </a:r>
                  </a:p>
                </c:rich>
              </c:tx>
              <c:showLegendKey val="0"/>
              <c:showVal val="1"/>
              <c:showCatName val="0"/>
              <c:showSerName val="0"/>
              <c:showPercent val="0"/>
              <c:showBubbleSize val="0"/>
              <c:extLst>
                <c:ext xmlns:c15="http://schemas.microsoft.com/office/drawing/2012/chart" uri="{CE6537A1-D6FC-4f65-9D91-7224C49458BB}"/>
              </c:extLst>
            </c:dLbl>
            <c:dLbl>
              <c:idx val="7"/>
              <c:tx>
                <c:rich>
                  <a:bodyPr/>
                  <a:lstStyle/>
                  <a:p>
                    <a:r>
                      <a:rPr lang="en-US"/>
                      <a:t> 58.030   </a:t>
                    </a:r>
                  </a:p>
                </c:rich>
              </c:tx>
              <c:showLegendKey val="0"/>
              <c:showVal val="1"/>
              <c:showCatName val="0"/>
              <c:showSerName val="0"/>
              <c:showPercent val="0"/>
              <c:showBubbleSize val="0"/>
              <c:extLst>
                <c:ext xmlns:c15="http://schemas.microsoft.com/office/drawing/2012/chart" uri="{CE6537A1-D6FC-4f65-9D91-7224C49458BB}"/>
              </c:extLst>
            </c:dLbl>
            <c:dLbl>
              <c:idx val="8"/>
              <c:tx>
                <c:rich>
                  <a:bodyPr/>
                  <a:lstStyle/>
                  <a:p>
                    <a:r>
                      <a:rPr lang="en-US"/>
                      <a:t> 19.783   </a:t>
                    </a:r>
                  </a:p>
                </c:rich>
              </c:tx>
              <c:showLegendKey val="0"/>
              <c:showVal val="1"/>
              <c:showCatName val="0"/>
              <c:showSerName val="0"/>
              <c:showPercent val="0"/>
              <c:showBubbleSize val="0"/>
              <c:extLst>
                <c:ext xmlns:c15="http://schemas.microsoft.com/office/drawing/2012/chart" uri="{CE6537A1-D6FC-4f65-9D91-7224C49458BB}"/>
              </c:extLst>
            </c:dLbl>
            <c:dLbl>
              <c:idx val="9"/>
              <c:tx>
                <c:rich>
                  <a:bodyPr/>
                  <a:lstStyle/>
                  <a:p>
                    <a:r>
                      <a:rPr lang="en-US"/>
                      <a:t> 18.059   </a:t>
                    </a:r>
                  </a:p>
                </c:rich>
              </c:tx>
              <c:showLegendKey val="0"/>
              <c:showVal val="1"/>
              <c:showCatName val="0"/>
              <c:showSerName val="0"/>
              <c:showPercent val="0"/>
              <c:showBubbleSize val="0"/>
              <c:extLst>
                <c:ext xmlns:c15="http://schemas.microsoft.com/office/drawing/2012/chart" uri="{CE6537A1-D6FC-4f65-9D91-7224C49458BB}"/>
              </c:extLst>
            </c:dLbl>
            <c:dLbl>
              <c:idx val="10"/>
              <c:tx>
                <c:rich>
                  <a:bodyPr/>
                  <a:lstStyle/>
                  <a:p>
                    <a:r>
                      <a:rPr lang="en-US"/>
                      <a:t> 9.000   </a:t>
                    </a:r>
                  </a:p>
                </c:rich>
              </c:tx>
              <c:showLegendKey val="0"/>
              <c:showVal val="1"/>
              <c:showCatName val="0"/>
              <c:showSerName val="0"/>
              <c:showPercent val="0"/>
              <c:showBubbleSize val="0"/>
              <c:extLst>
                <c:ext xmlns:c15="http://schemas.microsoft.com/office/drawing/2012/chart" uri="{CE6537A1-D6FC-4f65-9D91-7224C49458BB}"/>
              </c:extLst>
            </c:dLbl>
            <c:dLbl>
              <c:idx val="11"/>
              <c:tx>
                <c:rich>
                  <a:bodyPr/>
                  <a:lstStyle/>
                  <a:p>
                    <a:r>
                      <a:rPr lang="en-US"/>
                      <a:t> 97.737   </a:t>
                    </a:r>
                  </a:p>
                </c:rich>
              </c:tx>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lang="es-ES"/>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'GRAFICA SECTORES'!$E$3:$E$15</c:f>
              <c:strCache>
                <c:ptCount val="13"/>
                <c:pt idx="0">
                  <c:v>Defensa y Seguridad</c:v>
                </c:pt>
                <c:pt idx="1">
                  <c:v>Trabajo</c:v>
                </c:pt>
                <c:pt idx="2">
                  <c:v>Minas y Energia</c:v>
                </c:pt>
                <c:pt idx="3">
                  <c:v>Medio Ambiente</c:v>
                </c:pt>
                <c:pt idx="4">
                  <c:v>Agua Potable y Saneamiento Basico</c:v>
                </c:pt>
                <c:pt idx="5">
                  <c:v>vivienda</c:v>
                </c:pt>
                <c:pt idx="6">
                  <c:v>Infraestructura</c:v>
                </c:pt>
                <c:pt idx="7">
                  <c:v>Transporte</c:v>
                </c:pt>
                <c:pt idx="8">
                  <c:v>Agricultura</c:v>
                </c:pt>
                <c:pt idx="9">
                  <c:v>Educacion</c:v>
                </c:pt>
                <c:pt idx="10">
                  <c:v>Inclusion Social</c:v>
                </c:pt>
                <c:pt idx="11">
                  <c:v>TIC´s</c:v>
                </c:pt>
                <c:pt idx="12">
                  <c:v>Ciencia Tecnologia e Innovacion</c:v>
                </c:pt>
              </c:strCache>
            </c:strRef>
          </c:cat>
          <c:val>
            <c:numRef>
              <c:f>'GRAFICA SECTORES'!$F$3:$F$15</c:f>
              <c:numCache>
                <c:formatCode>_-* #,##0\ _€_-;\-* #,##0\ _€_-;_-* "-"??\ _€_-;_-@_-</c:formatCode>
                <c:ptCount val="13"/>
                <c:pt idx="0">
                  <c:v>8700000000</c:v>
                </c:pt>
                <c:pt idx="1">
                  <c:v>1708104361</c:v>
                </c:pt>
                <c:pt idx="2">
                  <c:v>5363224381</c:v>
                </c:pt>
                <c:pt idx="3">
                  <c:v>9089042711</c:v>
                </c:pt>
                <c:pt idx="4">
                  <c:v>38073444466</c:v>
                </c:pt>
                <c:pt idx="5">
                  <c:v>13264357000</c:v>
                </c:pt>
                <c:pt idx="6">
                  <c:v>4581530801</c:v>
                </c:pt>
                <c:pt idx="7">
                  <c:v>88255314397</c:v>
                </c:pt>
                <c:pt idx="8">
                  <c:v>26548303659</c:v>
                </c:pt>
                <c:pt idx="9">
                  <c:v>50734184625</c:v>
                </c:pt>
                <c:pt idx="10">
                  <c:v>9000000000</c:v>
                </c:pt>
                <c:pt idx="11">
                  <c:v>7000000000</c:v>
                </c:pt>
                <c:pt idx="12">
                  <c:v>98943818077</c:v>
                </c:pt>
              </c:numCache>
            </c:numRef>
          </c:val>
        </c:ser>
        <c:ser>
          <c:idx val="1"/>
          <c:order val="1"/>
          <c:tx>
            <c:strRef>
              <c:f>'GRAFICA SECTORES'!$G$2</c:f>
              <c:strCache>
                <c:ptCount val="1"/>
                <c:pt idx="0">
                  <c:v>Ejecución</c:v>
                </c:pt>
              </c:strCache>
            </c:strRef>
          </c:tx>
          <c:invertIfNegative val="0"/>
          <c:dLbls>
            <c:dLbl>
              <c:idx val="0"/>
              <c:tx>
                <c:rich>
                  <a:bodyPr/>
                  <a:lstStyle/>
                  <a:p>
                    <a:r>
                      <a:rPr lang="en-US"/>
                      <a:t> 200   </a:t>
                    </a:r>
                  </a:p>
                </c:rich>
              </c:tx>
              <c:showLegendKey val="0"/>
              <c:showVal val="1"/>
              <c:showCatName val="0"/>
              <c:showSerName val="0"/>
              <c:showPercent val="0"/>
              <c:showBubbleSize val="0"/>
              <c:extLst>
                <c:ext xmlns:c15="http://schemas.microsoft.com/office/drawing/2012/chart" uri="{CE6537A1-D6FC-4f65-9D91-7224C49458BB}"/>
              </c:extLst>
            </c:dLbl>
            <c:dLbl>
              <c:idx val="1"/>
              <c:tx>
                <c:rich>
                  <a:bodyPr/>
                  <a:lstStyle/>
                  <a:p>
                    <a:r>
                      <a:rPr lang="en-US"/>
                      <a:t> 1.597   </a:t>
                    </a:r>
                  </a:p>
                </c:rich>
              </c:tx>
              <c:showLegendKey val="0"/>
              <c:showVal val="1"/>
              <c:showCatName val="0"/>
              <c:showSerName val="0"/>
              <c:showPercent val="0"/>
              <c:showBubbleSize val="0"/>
              <c:extLst>
                <c:ext xmlns:c15="http://schemas.microsoft.com/office/drawing/2012/chart" uri="{CE6537A1-D6FC-4f65-9D91-7224C49458BB}"/>
              </c:extLst>
            </c:dLbl>
            <c:dLbl>
              <c:idx val="2"/>
              <c:tx>
                <c:rich>
                  <a:bodyPr/>
                  <a:lstStyle/>
                  <a:p>
                    <a:r>
                      <a:rPr lang="en-US"/>
                      <a:t> 5.363   </a:t>
                    </a:r>
                  </a:p>
                </c:rich>
              </c:tx>
              <c:showLegendKey val="0"/>
              <c:showVal val="1"/>
              <c:showCatName val="0"/>
              <c:showSerName val="0"/>
              <c:showPercent val="0"/>
              <c:showBubbleSize val="0"/>
              <c:extLst>
                <c:ext xmlns:c15="http://schemas.microsoft.com/office/drawing/2012/chart" uri="{CE6537A1-D6FC-4f65-9D91-7224C49458BB}"/>
              </c:extLst>
            </c:dLbl>
            <c:dLbl>
              <c:idx val="3"/>
              <c:tx>
                <c:rich>
                  <a:bodyPr/>
                  <a:lstStyle/>
                  <a:p>
                    <a:r>
                      <a:rPr lang="en-US"/>
                      <a:t> 3.999   </a:t>
                    </a:r>
                  </a:p>
                </c:rich>
              </c:tx>
              <c:showLegendKey val="0"/>
              <c:showVal val="1"/>
              <c:showCatName val="0"/>
              <c:showSerName val="0"/>
              <c:showPercent val="0"/>
              <c:showBubbleSize val="0"/>
              <c:extLst>
                <c:ext xmlns:c15="http://schemas.microsoft.com/office/drawing/2012/chart" uri="{CE6537A1-D6FC-4f65-9D91-7224C49458BB}"/>
              </c:extLst>
            </c:dLbl>
            <c:dLbl>
              <c:idx val="4"/>
              <c:tx>
                <c:rich>
                  <a:bodyPr/>
                  <a:lstStyle/>
                  <a:p>
                    <a:r>
                      <a:rPr lang="en-US"/>
                      <a:t> 26.098   </a:t>
                    </a:r>
                  </a:p>
                </c:rich>
              </c:tx>
              <c:showLegendKey val="0"/>
              <c:showVal val="1"/>
              <c:showCatName val="0"/>
              <c:showSerName val="0"/>
              <c:showPercent val="0"/>
              <c:showBubbleSize val="0"/>
              <c:extLst>
                <c:ext xmlns:c15="http://schemas.microsoft.com/office/drawing/2012/chart" uri="{CE6537A1-D6FC-4f65-9D91-7224C49458BB}"/>
              </c:extLst>
            </c:dLbl>
            <c:dLbl>
              <c:idx val="5"/>
              <c:tx>
                <c:rich>
                  <a:bodyPr/>
                  <a:lstStyle/>
                  <a:p>
                    <a:r>
                      <a:rPr lang="en-US"/>
                      <a:t> 7.709   </a:t>
                    </a:r>
                  </a:p>
                </c:rich>
              </c:tx>
              <c:showLegendKey val="0"/>
              <c:showVal val="1"/>
              <c:showCatName val="0"/>
              <c:showSerName val="0"/>
              <c:showPercent val="0"/>
              <c:showBubbleSize val="0"/>
              <c:extLst>
                <c:ext xmlns:c15="http://schemas.microsoft.com/office/drawing/2012/chart" uri="{CE6537A1-D6FC-4f65-9D91-7224C49458BB}"/>
              </c:extLst>
            </c:dLbl>
            <c:dLbl>
              <c:idx val="6"/>
              <c:tx>
                <c:rich>
                  <a:bodyPr/>
                  <a:lstStyle/>
                  <a:p>
                    <a:r>
                      <a:rPr lang="en-US"/>
                      <a:t> 2.426   </a:t>
                    </a:r>
                  </a:p>
                </c:rich>
              </c:tx>
              <c:showLegendKey val="0"/>
              <c:showVal val="1"/>
              <c:showCatName val="0"/>
              <c:showSerName val="0"/>
              <c:showPercent val="0"/>
              <c:showBubbleSize val="0"/>
              <c:extLst>
                <c:ext xmlns:c15="http://schemas.microsoft.com/office/drawing/2012/chart" uri="{CE6537A1-D6FC-4f65-9D91-7224C49458BB}"/>
              </c:extLst>
            </c:dLbl>
            <c:dLbl>
              <c:idx val="7"/>
              <c:tx>
                <c:rich>
                  <a:bodyPr/>
                  <a:lstStyle/>
                  <a:p>
                    <a:r>
                      <a:rPr lang="en-US"/>
                      <a:t> 30.760   </a:t>
                    </a:r>
                  </a:p>
                </c:rich>
              </c:tx>
              <c:showLegendKey val="0"/>
              <c:showVal val="1"/>
              <c:showCatName val="0"/>
              <c:showSerName val="0"/>
              <c:showPercent val="0"/>
              <c:showBubbleSize val="0"/>
              <c:extLst>
                <c:ext xmlns:c15="http://schemas.microsoft.com/office/drawing/2012/chart" uri="{CE6537A1-D6FC-4f65-9D91-7224C49458BB}"/>
              </c:extLst>
            </c:dLbl>
            <c:dLbl>
              <c:idx val="8"/>
              <c:tx>
                <c:rich>
                  <a:bodyPr/>
                  <a:lstStyle/>
                  <a:p>
                    <a:r>
                      <a:rPr lang="en-US"/>
                      <a:t> 19.783   </a:t>
                    </a:r>
                  </a:p>
                </c:rich>
              </c:tx>
              <c:showLegendKey val="0"/>
              <c:showVal val="1"/>
              <c:showCatName val="0"/>
              <c:showSerName val="0"/>
              <c:showPercent val="0"/>
              <c:showBubbleSize val="0"/>
              <c:extLst>
                <c:ext xmlns:c15="http://schemas.microsoft.com/office/drawing/2012/chart" uri="{CE6537A1-D6FC-4f65-9D91-7224C49458BB}"/>
              </c:extLst>
            </c:dLbl>
            <c:dLbl>
              <c:idx val="9"/>
              <c:tx>
                <c:rich>
                  <a:bodyPr/>
                  <a:lstStyle/>
                  <a:p>
                    <a:r>
                      <a:rPr lang="en-US"/>
                      <a:t> 13.339   </a:t>
                    </a:r>
                  </a:p>
                </c:rich>
              </c:tx>
              <c:showLegendKey val="0"/>
              <c:showVal val="1"/>
              <c:showCatName val="0"/>
              <c:showSerName val="0"/>
              <c:showPercent val="0"/>
              <c:showBubbleSize val="0"/>
              <c:extLst>
                <c:ext xmlns:c15="http://schemas.microsoft.com/office/drawing/2012/chart" uri="{CE6537A1-D6FC-4f65-9D91-7224C49458BB}"/>
              </c:extLst>
            </c:dLbl>
            <c:dLbl>
              <c:idx val="10"/>
              <c:tx>
                <c:rich>
                  <a:bodyPr/>
                  <a:lstStyle/>
                  <a:p>
                    <a:r>
                      <a:rPr lang="en-US"/>
                      <a:t> 3.000   </a:t>
                    </a:r>
                  </a:p>
                </c:rich>
              </c:tx>
              <c:showLegendKey val="0"/>
              <c:showVal val="1"/>
              <c:showCatName val="0"/>
              <c:showSerName val="0"/>
              <c:showPercent val="0"/>
              <c:showBubbleSize val="0"/>
              <c:extLst>
                <c:ext xmlns:c15="http://schemas.microsoft.com/office/drawing/2012/chart" uri="{CE6537A1-D6FC-4f65-9D91-7224C49458BB}"/>
              </c:extLst>
            </c:dLbl>
            <c:dLbl>
              <c:idx val="11"/>
              <c:tx>
                <c:rich>
                  <a:bodyPr/>
                  <a:lstStyle/>
                  <a:p>
                    <a:r>
                      <a:rPr lang="en-US"/>
                      <a:t> 54.961   </a:t>
                    </a:r>
                  </a:p>
                </c:rich>
              </c:tx>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lang="es-ES"/>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'GRAFICA SECTORES'!$E$3:$E$15</c:f>
              <c:strCache>
                <c:ptCount val="13"/>
                <c:pt idx="0">
                  <c:v>Defensa y Seguridad</c:v>
                </c:pt>
                <c:pt idx="1">
                  <c:v>Trabajo</c:v>
                </c:pt>
                <c:pt idx="2">
                  <c:v>Minas y Energia</c:v>
                </c:pt>
                <c:pt idx="3">
                  <c:v>Medio Ambiente</c:v>
                </c:pt>
                <c:pt idx="4">
                  <c:v>Agua Potable y Saneamiento Basico</c:v>
                </c:pt>
                <c:pt idx="5">
                  <c:v>vivienda</c:v>
                </c:pt>
                <c:pt idx="6">
                  <c:v>Infraestructura</c:v>
                </c:pt>
                <c:pt idx="7">
                  <c:v>Transporte</c:v>
                </c:pt>
                <c:pt idx="8">
                  <c:v>Agricultura</c:v>
                </c:pt>
                <c:pt idx="9">
                  <c:v>Educacion</c:v>
                </c:pt>
                <c:pt idx="10">
                  <c:v>Inclusion Social</c:v>
                </c:pt>
                <c:pt idx="11">
                  <c:v>TIC´s</c:v>
                </c:pt>
                <c:pt idx="12">
                  <c:v>Ciencia Tecnologia e Innovacion</c:v>
                </c:pt>
              </c:strCache>
            </c:strRef>
          </c:cat>
          <c:val>
            <c:numRef>
              <c:f>'GRAFICA SECTORES'!$G$3:$G$15</c:f>
              <c:numCache>
                <c:formatCode>_-* #,##0\ _€_-;\-* #,##0\ _€_-;_-* "-"??\ _€_-;_-@_-</c:formatCode>
                <c:ptCount val="13"/>
                <c:pt idx="0">
                  <c:v>199999999</c:v>
                </c:pt>
                <c:pt idx="1">
                  <c:v>1649606910</c:v>
                </c:pt>
                <c:pt idx="2">
                  <c:v>4939431750</c:v>
                </c:pt>
                <c:pt idx="3">
                  <c:v>4000000000</c:v>
                </c:pt>
                <c:pt idx="4">
                  <c:v>25180262552</c:v>
                </c:pt>
                <c:pt idx="5">
                  <c:v>10402266609</c:v>
                </c:pt>
                <c:pt idx="6">
                  <c:v>4047400431</c:v>
                </c:pt>
                <c:pt idx="7">
                  <c:v>38626134008</c:v>
                </c:pt>
                <c:pt idx="8">
                  <c:v>17947191923</c:v>
                </c:pt>
                <c:pt idx="9">
                  <c:v>16901707222</c:v>
                </c:pt>
                <c:pt idx="10">
                  <c:v>8217374153</c:v>
                </c:pt>
                <c:pt idx="11">
                  <c:v>0</c:v>
                </c:pt>
                <c:pt idx="12">
                  <c:v>32429445440</c:v>
                </c:pt>
              </c:numCache>
            </c:numRef>
          </c:val>
        </c:ser>
        <c:dLbls>
          <c:showLegendKey val="0"/>
          <c:showVal val="1"/>
          <c:showCatName val="0"/>
          <c:showSerName val="0"/>
          <c:showPercent val="0"/>
          <c:showBubbleSize val="0"/>
        </c:dLbls>
        <c:gapWidth val="150"/>
        <c:shape val="box"/>
        <c:axId val="147519960"/>
        <c:axId val="147735936"/>
        <c:axId val="0"/>
      </c:bar3DChart>
      <c:catAx>
        <c:axId val="147519960"/>
        <c:scaling>
          <c:orientation val="minMax"/>
        </c:scaling>
        <c:delete val="0"/>
        <c:axPos val="l"/>
        <c:minorGridlines/>
        <c:numFmt formatCode="General" sourceLinked="0"/>
        <c:majorTickMark val="out"/>
        <c:minorTickMark val="none"/>
        <c:tickLblPos val="nextTo"/>
        <c:txPr>
          <a:bodyPr/>
          <a:lstStyle/>
          <a:p>
            <a:pPr>
              <a:defRPr lang="es-ES"/>
            </a:pPr>
            <a:endParaRPr lang="es-CO"/>
          </a:p>
        </c:txPr>
        <c:crossAx val="147735936"/>
        <c:crosses val="autoZero"/>
        <c:auto val="1"/>
        <c:lblAlgn val="ctr"/>
        <c:lblOffset val="100"/>
        <c:noMultiLvlLbl val="0"/>
      </c:catAx>
      <c:valAx>
        <c:axId val="147735936"/>
        <c:scaling>
          <c:orientation val="minMax"/>
        </c:scaling>
        <c:delete val="0"/>
        <c:axPos val="b"/>
        <c:minorGridlines/>
        <c:numFmt formatCode="_-* #,##0\ _€_-;\-* #,##0\ _€_-;_-* &quot;-&quot;??\ _€_-;_-@_-" sourceLinked="1"/>
        <c:majorTickMark val="out"/>
        <c:minorTickMark val="none"/>
        <c:tickLblPos val="nextTo"/>
        <c:txPr>
          <a:bodyPr/>
          <a:lstStyle/>
          <a:p>
            <a:pPr>
              <a:defRPr lang="es-ES"/>
            </a:pPr>
            <a:endParaRPr lang="es-CO"/>
          </a:p>
        </c:txPr>
        <c:crossAx val="147519960"/>
        <c:crosses val="autoZero"/>
        <c:crossBetween val="between"/>
      </c:valAx>
    </c:plotArea>
    <c:legend>
      <c:legendPos val="r"/>
      <c:overlay val="0"/>
      <c:txPr>
        <a:bodyPr/>
        <a:lstStyle/>
        <a:p>
          <a:pPr>
            <a:defRPr lang="es-ES"/>
          </a:pPr>
          <a:endParaRPr lang="es-CO"/>
        </a:p>
      </c:txPr>
    </c:legend>
    <c:plotVisOnly val="1"/>
    <c:dispBlanksAs val="gap"/>
    <c:showDLblsOverMax val="0"/>
  </c:chart>
  <c:printSettings>
    <c:headerFooter/>
    <c:pageMargins b="0.74803149606300834" l="0.70866141732284849" r="0.70866141732284849" t="0.74803149606300834" header="0.31496062992127083" footer="0.31496062992127083"/>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48"/>
    </mc:Choice>
    <mc:Fallback>
      <c:style val="48"/>
    </mc:Fallback>
  </mc:AlternateContent>
  <c:chart>
    <c:title>
      <c:tx>
        <c:rich>
          <a:bodyPr/>
          <a:lstStyle/>
          <a:p>
            <a:pPr>
              <a:defRPr lang="es-ES"/>
            </a:pPr>
            <a:r>
              <a:rPr lang="es-CO"/>
              <a:t>RECURSOS</a:t>
            </a:r>
            <a:r>
              <a:rPr lang="es-CO" baseline="0"/>
              <a:t> APROPIADOS A LOS PROYECTOS DE REGALIAS</a:t>
            </a:r>
            <a:endParaRPr lang="es-CO"/>
          </a:p>
        </c:rich>
      </c:tx>
      <c:overlay val="0"/>
    </c:title>
    <c:autoTitleDeleted val="0"/>
    <c:plotArea>
      <c:layout/>
      <c:doughnutChart>
        <c:varyColors val="1"/>
        <c:ser>
          <c:idx val="0"/>
          <c:order val="0"/>
          <c:explosion val="19"/>
          <c:dLbls>
            <c:dLbl>
              <c:idx val="0"/>
              <c:spPr/>
              <c:txPr>
                <a:bodyPr/>
                <a:lstStyle/>
                <a:p>
                  <a:pPr>
                    <a:defRPr lang="es-ES" sz="1800">
                      <a:latin typeface="Arial" pitchFamily="34" charset="0"/>
                      <a:cs typeface="Arial" pitchFamily="34" charset="0"/>
                    </a:defRPr>
                  </a:pPr>
                  <a:endParaRPr lang="es-CO"/>
                </a:p>
              </c:txPr>
              <c:showLegendKey val="0"/>
              <c:showVal val="0"/>
              <c:showCatName val="0"/>
              <c:showSerName val="0"/>
              <c:showPercent val="1"/>
              <c:showBubbleSize val="0"/>
            </c:dLbl>
            <c:dLbl>
              <c:idx val="1"/>
              <c:spPr/>
              <c:txPr>
                <a:bodyPr/>
                <a:lstStyle/>
                <a:p>
                  <a:pPr>
                    <a:defRPr lang="es-ES" sz="1800">
                      <a:latin typeface="Arial" pitchFamily="34" charset="0"/>
                      <a:cs typeface="Arial" pitchFamily="34" charset="0"/>
                    </a:defRPr>
                  </a:pPr>
                  <a:endParaRPr lang="es-CO"/>
                </a:p>
              </c:txPr>
              <c:showLegendKey val="0"/>
              <c:showVal val="0"/>
              <c:showCatName val="0"/>
              <c:showSerName val="0"/>
              <c:showPercent val="1"/>
              <c:showBubbleSize val="0"/>
            </c:dLbl>
            <c:spPr>
              <a:noFill/>
              <a:ln>
                <a:noFill/>
              </a:ln>
              <a:effectLst/>
            </c:spPr>
            <c:txPr>
              <a:bodyPr/>
              <a:lstStyle/>
              <a:p>
                <a:pPr>
                  <a:defRPr lang="es-ES"/>
                </a:pPr>
                <a:endParaRPr lang="es-CO"/>
              </a:p>
            </c:txPr>
            <c:showLegendKey val="0"/>
            <c:showVal val="0"/>
            <c:showCatName val="0"/>
            <c:showSerName val="0"/>
            <c:showPercent val="1"/>
            <c:showBubbleSize val="0"/>
            <c:showLeaderLines val="1"/>
            <c:extLst>
              <c:ext xmlns:c15="http://schemas.microsoft.com/office/drawing/2012/chart" uri="{CE6537A1-D6FC-4f65-9D91-7224C49458BB}"/>
            </c:extLst>
          </c:dLbls>
          <c:cat>
            <c:strRef>
              <c:f>Hoja2!$A$4:$A$5</c:f>
              <c:strCache>
                <c:ptCount val="2"/>
                <c:pt idx="0">
                  <c:v>SGR</c:v>
                </c:pt>
                <c:pt idx="1">
                  <c:v>Otros </c:v>
                </c:pt>
              </c:strCache>
            </c:strRef>
          </c:cat>
          <c:val>
            <c:numRef>
              <c:f>Hoja2!$B$4:$B$5</c:f>
              <c:numCache>
                <c:formatCode>_-* #,##0\ _€_-;\-* #,##0\ _€_-;_-* "-"??\ _€_-;_-@_-</c:formatCode>
                <c:ptCount val="2"/>
                <c:pt idx="0">
                  <c:v>239563569060</c:v>
                </c:pt>
                <c:pt idx="1">
                  <c:v>2371781630183</c:v>
                </c:pt>
              </c:numCache>
            </c:numRef>
          </c:val>
        </c:ser>
        <c:dLbls>
          <c:showLegendKey val="0"/>
          <c:showVal val="0"/>
          <c:showCatName val="0"/>
          <c:showSerName val="0"/>
          <c:showPercent val="1"/>
          <c:showBubbleSize val="0"/>
          <c:showLeaderLines val="1"/>
        </c:dLbls>
        <c:firstSliceAng val="0"/>
        <c:holeSize val="50"/>
      </c:doughnutChart>
    </c:plotArea>
    <c:legend>
      <c:legendPos val="r"/>
      <c:overlay val="0"/>
      <c:txPr>
        <a:bodyPr/>
        <a:lstStyle/>
        <a:p>
          <a:pPr>
            <a:defRPr lang="es-ES" sz="1800" b="1">
              <a:latin typeface="Arial" pitchFamily="34" charset="0"/>
              <a:cs typeface="Arial" pitchFamily="34" charset="0"/>
            </a:defRPr>
          </a:pPr>
          <a:endParaRPr lang="es-CO"/>
        </a:p>
      </c:txPr>
    </c:legend>
    <c:plotVisOnly val="1"/>
    <c:dispBlanksAs val="zero"/>
    <c:showDLblsOverMax val="0"/>
  </c:chart>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46"/>
    </mc:Choice>
    <mc:Fallback>
      <c:style val="46"/>
    </mc:Fallback>
  </mc:AlternateContent>
  <c:chart>
    <c:title>
      <c:tx>
        <c:rich>
          <a:bodyPr/>
          <a:lstStyle/>
          <a:p>
            <a:pPr>
              <a:defRPr lang="es-ES"/>
            </a:pPr>
            <a:r>
              <a:rPr lang="en-US"/>
              <a:t>REGALIAS EN EL TIEMPO</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Hoja2!$B$15</c:f>
              <c:strCache>
                <c:ptCount val="1"/>
                <c:pt idx="0">
                  <c:v>PRESUPUESTO</c:v>
                </c:pt>
              </c:strCache>
            </c:strRef>
          </c:tx>
          <c:invertIfNegative val="0"/>
          <c:dLbls>
            <c:delete val="1"/>
          </c:dLbls>
          <c:cat>
            <c:strRef>
              <c:f>Hoja2!$A$16:$A$17</c:f>
              <c:strCache>
                <c:ptCount val="2"/>
                <c:pt idx="0">
                  <c:v>2012</c:v>
                </c:pt>
                <c:pt idx="1">
                  <c:v>2013-2014</c:v>
                </c:pt>
              </c:strCache>
            </c:strRef>
          </c:cat>
          <c:val>
            <c:numRef>
              <c:f>Hoja2!$B$16:$B$17</c:f>
              <c:numCache>
                <c:formatCode>_-* #,##0\ _€_-;\-* #,##0\ _€_-;_-* "-"??\ _€_-;_-@_-</c:formatCode>
                <c:ptCount val="2"/>
                <c:pt idx="0">
                  <c:v>93497</c:v>
                </c:pt>
                <c:pt idx="1">
                  <c:v>219556</c:v>
                </c:pt>
              </c:numCache>
            </c:numRef>
          </c:val>
        </c:ser>
        <c:dLbls>
          <c:showLegendKey val="0"/>
          <c:showVal val="1"/>
          <c:showCatName val="0"/>
          <c:showSerName val="0"/>
          <c:showPercent val="0"/>
          <c:showBubbleSize val="0"/>
        </c:dLbls>
        <c:gapWidth val="150"/>
        <c:shape val="box"/>
        <c:axId val="122717984"/>
        <c:axId val="122718376"/>
        <c:axId val="0"/>
      </c:bar3DChart>
      <c:catAx>
        <c:axId val="122717984"/>
        <c:scaling>
          <c:orientation val="minMax"/>
        </c:scaling>
        <c:delete val="0"/>
        <c:axPos val="b"/>
        <c:majorGridlines/>
        <c:minorGridlines/>
        <c:numFmt formatCode="General" sourceLinked="0"/>
        <c:majorTickMark val="out"/>
        <c:minorTickMark val="none"/>
        <c:tickLblPos val="nextTo"/>
        <c:txPr>
          <a:bodyPr/>
          <a:lstStyle/>
          <a:p>
            <a:pPr>
              <a:defRPr lang="es-ES"/>
            </a:pPr>
            <a:endParaRPr lang="es-CO"/>
          </a:p>
        </c:txPr>
        <c:crossAx val="122718376"/>
        <c:crosses val="autoZero"/>
        <c:auto val="1"/>
        <c:lblAlgn val="ctr"/>
        <c:lblOffset val="100"/>
        <c:noMultiLvlLbl val="0"/>
      </c:catAx>
      <c:valAx>
        <c:axId val="122718376"/>
        <c:scaling>
          <c:orientation val="minMax"/>
        </c:scaling>
        <c:delete val="0"/>
        <c:axPos val="l"/>
        <c:majorGridlines/>
        <c:minorGridlines/>
        <c:numFmt formatCode="_-* #,##0\ _€_-;\-* #,##0\ _€_-;_-* &quot;-&quot;??\ _€_-;_-@_-" sourceLinked="1"/>
        <c:majorTickMark val="out"/>
        <c:minorTickMark val="none"/>
        <c:tickLblPos val="nextTo"/>
        <c:txPr>
          <a:bodyPr/>
          <a:lstStyle/>
          <a:p>
            <a:pPr>
              <a:defRPr lang="es-ES" sz="1800"/>
            </a:pPr>
            <a:endParaRPr lang="es-CO"/>
          </a:p>
        </c:txPr>
        <c:crossAx val="122717984"/>
        <c:crosses val="autoZero"/>
        <c:crossBetween val="between"/>
      </c:valAx>
      <c:dTable>
        <c:showHorzBorder val="1"/>
        <c:showVertBorder val="1"/>
        <c:showOutline val="1"/>
        <c:showKeys val="1"/>
        <c:txPr>
          <a:bodyPr/>
          <a:lstStyle/>
          <a:p>
            <a:pPr rtl="0">
              <a:defRPr lang="es-ES" sz="1800"/>
            </a:pPr>
            <a:endParaRPr lang="es-CO"/>
          </a:p>
        </c:txPr>
      </c:dTable>
    </c:plotArea>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4</xdr:col>
      <xdr:colOff>523873</xdr:colOff>
      <xdr:row>0</xdr:row>
      <xdr:rowOff>28575</xdr:rowOff>
    </xdr:from>
    <xdr:to>
      <xdr:col>14</xdr:col>
      <xdr:colOff>114300</xdr:colOff>
      <xdr:row>31</xdr:row>
      <xdr:rowOff>57150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219075</xdr:colOff>
      <xdr:row>58</xdr:row>
      <xdr:rowOff>152400</xdr:rowOff>
    </xdr:from>
    <xdr:to>
      <xdr:col>5</xdr:col>
      <xdr:colOff>28574</xdr:colOff>
      <xdr:row>82</xdr:row>
      <xdr:rowOff>133350</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9525</xdr:colOff>
      <xdr:row>10</xdr:row>
      <xdr:rowOff>123824</xdr:rowOff>
    </xdr:from>
    <xdr:to>
      <xdr:col>8</xdr:col>
      <xdr:colOff>1095375</xdr:colOff>
      <xdr:row>33</xdr:row>
      <xdr:rowOff>28575</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0.12355</cdr:x>
      <cdr:y>0.73043</cdr:y>
    </cdr:from>
    <cdr:to>
      <cdr:x>0.27616</cdr:x>
      <cdr:y>0.74435</cdr:y>
    </cdr:to>
    <cdr:sp macro="" textlink="">
      <cdr:nvSpPr>
        <cdr:cNvPr id="4" name="3 CuadroTexto"/>
        <cdr:cNvSpPr txBox="1"/>
      </cdr:nvSpPr>
      <cdr:spPr>
        <a:xfrm xmlns:a="http://schemas.openxmlformats.org/drawingml/2006/main">
          <a:off x="809626" y="4000501"/>
          <a:ext cx="1000125" cy="7620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ES" sz="1100">
              <a:solidFill>
                <a:schemeClr val="bg1"/>
              </a:solidFill>
            </a:rPr>
            <a:t>APROBADO</a:t>
          </a:r>
        </a:p>
      </cdr:txBody>
    </cdr:sp>
  </cdr:relSizeAnchor>
  <cdr:relSizeAnchor xmlns:cdr="http://schemas.openxmlformats.org/drawingml/2006/chartDrawing">
    <cdr:from>
      <cdr:x>0.22384</cdr:x>
      <cdr:y>0.83304</cdr:y>
    </cdr:from>
    <cdr:to>
      <cdr:x>0.36773</cdr:x>
      <cdr:y>0.87826</cdr:y>
    </cdr:to>
    <cdr:sp macro="" textlink="">
      <cdr:nvSpPr>
        <cdr:cNvPr id="5" name="4 CuadroTexto"/>
        <cdr:cNvSpPr txBox="1"/>
      </cdr:nvSpPr>
      <cdr:spPr>
        <a:xfrm xmlns:a="http://schemas.openxmlformats.org/drawingml/2006/main">
          <a:off x="1466851" y="4562476"/>
          <a:ext cx="942975" cy="2476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ES" sz="1100">
              <a:solidFill>
                <a:schemeClr val="bg1"/>
              </a:solidFill>
            </a:rPr>
            <a:t>EJECUCION</a:t>
          </a:r>
        </a:p>
      </cdr:txBody>
    </cdr:sp>
  </cdr:relSizeAnchor>
</c:userShapes>
</file>

<file path=xl/drawings/drawing4.xml><?xml version="1.0" encoding="utf-8"?>
<xdr:wsDr xmlns:xdr="http://schemas.openxmlformats.org/drawingml/2006/spreadsheetDrawing" xmlns:a="http://schemas.openxmlformats.org/drawingml/2006/main">
  <xdr:twoCellAnchor>
    <xdr:from>
      <xdr:col>2</xdr:col>
      <xdr:colOff>9525</xdr:colOff>
      <xdr:row>10</xdr:row>
      <xdr:rowOff>123824</xdr:rowOff>
    </xdr:from>
    <xdr:to>
      <xdr:col>8</xdr:col>
      <xdr:colOff>1095375</xdr:colOff>
      <xdr:row>33</xdr:row>
      <xdr:rowOff>28575</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0.12355</cdr:x>
      <cdr:y>0.73043</cdr:y>
    </cdr:from>
    <cdr:to>
      <cdr:x>0.27616</cdr:x>
      <cdr:y>0.74435</cdr:y>
    </cdr:to>
    <cdr:sp macro="" textlink="">
      <cdr:nvSpPr>
        <cdr:cNvPr id="4" name="3 CuadroTexto"/>
        <cdr:cNvSpPr txBox="1"/>
      </cdr:nvSpPr>
      <cdr:spPr>
        <a:xfrm xmlns:a="http://schemas.openxmlformats.org/drawingml/2006/main">
          <a:off x="809626" y="4000501"/>
          <a:ext cx="1000125" cy="7620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ES" sz="1100">
              <a:solidFill>
                <a:schemeClr val="bg1"/>
              </a:solidFill>
            </a:rPr>
            <a:t>APROBADO</a:t>
          </a:r>
        </a:p>
      </cdr:txBody>
    </cdr:sp>
  </cdr:relSizeAnchor>
  <cdr:relSizeAnchor xmlns:cdr="http://schemas.openxmlformats.org/drawingml/2006/chartDrawing">
    <cdr:from>
      <cdr:x>0.22384</cdr:x>
      <cdr:y>0.83304</cdr:y>
    </cdr:from>
    <cdr:to>
      <cdr:x>0.36773</cdr:x>
      <cdr:y>0.87826</cdr:y>
    </cdr:to>
    <cdr:sp macro="" textlink="">
      <cdr:nvSpPr>
        <cdr:cNvPr id="5" name="4 CuadroTexto"/>
        <cdr:cNvSpPr txBox="1"/>
      </cdr:nvSpPr>
      <cdr:spPr>
        <a:xfrm xmlns:a="http://schemas.openxmlformats.org/drawingml/2006/main">
          <a:off x="1466851" y="4562476"/>
          <a:ext cx="942975" cy="2476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ES" sz="1100">
              <a:solidFill>
                <a:schemeClr val="bg1"/>
              </a:solidFill>
            </a:rPr>
            <a:t>EJECUCION</a:t>
          </a:r>
        </a:p>
      </cdr:txBody>
    </cdr:sp>
  </cdr:relSizeAnchor>
</c:userShapes>
</file>

<file path=xl/drawings/drawing6.xml><?xml version="1.0" encoding="utf-8"?>
<xdr:wsDr xmlns:xdr="http://schemas.openxmlformats.org/drawingml/2006/spreadsheetDrawing" xmlns:a="http://schemas.openxmlformats.org/drawingml/2006/main">
  <xdr:twoCellAnchor>
    <xdr:from>
      <xdr:col>2</xdr:col>
      <xdr:colOff>504826</xdr:colOff>
      <xdr:row>19</xdr:row>
      <xdr:rowOff>19050</xdr:rowOff>
    </xdr:from>
    <xdr:to>
      <xdr:col>8</xdr:col>
      <xdr:colOff>276226</xdr:colOff>
      <xdr:row>44</xdr:row>
      <xdr:rowOff>76200</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3</xdr:col>
      <xdr:colOff>238124</xdr:colOff>
      <xdr:row>1</xdr:row>
      <xdr:rowOff>19049</xdr:rowOff>
    </xdr:from>
    <xdr:to>
      <xdr:col>10</xdr:col>
      <xdr:colOff>685800</xdr:colOff>
      <xdr:row>20</xdr:row>
      <xdr:rowOff>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25</xdr:row>
      <xdr:rowOff>28575</xdr:rowOff>
    </xdr:from>
    <xdr:to>
      <xdr:col>6</xdr:col>
      <xdr:colOff>371475</xdr:colOff>
      <xdr:row>42</xdr:row>
      <xdr:rowOff>123825</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2"/>
  <sheetViews>
    <sheetView topLeftCell="B1" workbookViewId="0">
      <pane ySplit="3" topLeftCell="A19" activePane="bottomLeft" state="frozen"/>
      <selection pane="bottomLeft" activeCell="E4" sqref="E4"/>
    </sheetView>
  </sheetViews>
  <sheetFormatPr baseColWidth="10" defaultColWidth="11.42578125" defaultRowHeight="12" x14ac:dyDescent="0.2"/>
  <cols>
    <col min="1" max="1" width="9.42578125" style="2" customWidth="1"/>
    <col min="2" max="2" width="8" style="2" customWidth="1"/>
    <col min="3" max="3" width="12.28515625" style="5" customWidth="1"/>
    <col min="4" max="4" width="28.5703125" style="2" customWidth="1"/>
    <col min="5" max="5" width="8.85546875" style="2" customWidth="1"/>
    <col min="6" max="6" width="7.42578125" style="2" customWidth="1"/>
    <col min="7" max="7" width="13" style="6" customWidth="1"/>
    <col min="8" max="8" width="12.7109375" style="6" customWidth="1"/>
    <col min="9" max="9" width="12.85546875" style="6" customWidth="1"/>
    <col min="10" max="10" width="13.5703125" style="6" customWidth="1"/>
    <col min="11" max="11" width="11.85546875" style="6" customWidth="1"/>
    <col min="12" max="12" width="12.7109375" style="6" customWidth="1"/>
    <col min="13" max="13" width="6" style="6" customWidth="1"/>
    <col min="14" max="14" width="13.85546875" style="2" customWidth="1"/>
    <col min="15" max="15" width="12.85546875" style="6" customWidth="1"/>
    <col min="16" max="16" width="14" style="6" customWidth="1"/>
    <col min="17" max="18" width="13.28515625" style="6" customWidth="1"/>
    <col min="19" max="19" width="9.140625" style="5" customWidth="1"/>
    <col min="20" max="20" width="8.140625" style="5" customWidth="1"/>
    <col min="21" max="21" width="9.42578125" style="5" customWidth="1"/>
    <col min="22" max="22" width="6.7109375" style="2" customWidth="1"/>
    <col min="23" max="24" width="4.28515625" style="2" customWidth="1"/>
    <col min="25" max="25" width="5.140625" style="2" customWidth="1"/>
    <col min="26" max="26" width="5.5703125" style="2" customWidth="1"/>
    <col min="27" max="27" width="5.7109375" style="2" customWidth="1"/>
    <col min="28" max="28" width="20.140625" style="2" customWidth="1"/>
    <col min="29" max="29" width="16.85546875" style="2" customWidth="1"/>
    <col min="30" max="16384" width="11.42578125" style="2"/>
  </cols>
  <sheetData>
    <row r="1" spans="1:34" ht="15" customHeight="1" x14ac:dyDescent="0.2">
      <c r="A1" s="255" t="s">
        <v>107</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7"/>
    </row>
    <row r="2" spans="1:34" ht="31.5" customHeight="1" x14ac:dyDescent="0.2">
      <c r="A2" s="279" t="s">
        <v>0</v>
      </c>
      <c r="B2" s="280" t="s">
        <v>55</v>
      </c>
      <c r="C2" s="278" t="s">
        <v>34</v>
      </c>
      <c r="D2" s="278" t="s">
        <v>22</v>
      </c>
      <c r="E2" s="271" t="s">
        <v>56</v>
      </c>
      <c r="F2" s="271" t="s">
        <v>57</v>
      </c>
      <c r="G2" s="274" t="s">
        <v>109</v>
      </c>
      <c r="H2" s="275" t="s">
        <v>156</v>
      </c>
      <c r="I2" s="274" t="s">
        <v>66</v>
      </c>
      <c r="J2" s="274" t="s">
        <v>67</v>
      </c>
      <c r="K2" s="274" t="s">
        <v>69</v>
      </c>
      <c r="L2" s="274" t="s">
        <v>70</v>
      </c>
      <c r="M2" s="274" t="s">
        <v>47</v>
      </c>
      <c r="N2" s="271" t="s">
        <v>33</v>
      </c>
      <c r="O2" s="274" t="s">
        <v>51</v>
      </c>
      <c r="P2" s="274" t="s">
        <v>52</v>
      </c>
      <c r="Q2" s="274" t="s">
        <v>136</v>
      </c>
      <c r="R2" s="275" t="s">
        <v>170</v>
      </c>
      <c r="S2" s="271" t="s">
        <v>95</v>
      </c>
      <c r="T2" s="271" t="s">
        <v>68</v>
      </c>
      <c r="U2" s="271" t="s">
        <v>102</v>
      </c>
      <c r="V2" s="278" t="s">
        <v>35</v>
      </c>
      <c r="W2" s="272" t="s">
        <v>42</v>
      </c>
      <c r="X2" s="273"/>
      <c r="Y2" s="272" t="s">
        <v>43</v>
      </c>
      <c r="Z2" s="273"/>
      <c r="AA2" s="273"/>
      <c r="AB2" s="254" t="s">
        <v>105</v>
      </c>
    </row>
    <row r="3" spans="1:34" s="3" customFormat="1" ht="35.25" customHeight="1" x14ac:dyDescent="0.2">
      <c r="A3" s="279"/>
      <c r="B3" s="280"/>
      <c r="C3" s="278"/>
      <c r="D3" s="278"/>
      <c r="E3" s="271"/>
      <c r="F3" s="271"/>
      <c r="G3" s="274"/>
      <c r="H3" s="276"/>
      <c r="I3" s="274"/>
      <c r="J3" s="274"/>
      <c r="K3" s="274"/>
      <c r="L3" s="274"/>
      <c r="M3" s="274"/>
      <c r="N3" s="271"/>
      <c r="O3" s="274"/>
      <c r="P3" s="274"/>
      <c r="Q3" s="274"/>
      <c r="R3" s="276"/>
      <c r="S3" s="271"/>
      <c r="T3" s="271"/>
      <c r="U3" s="271"/>
      <c r="V3" s="278"/>
      <c r="W3" s="13" t="s">
        <v>40</v>
      </c>
      <c r="X3" s="13" t="s">
        <v>41</v>
      </c>
      <c r="Y3" s="13" t="s">
        <v>44</v>
      </c>
      <c r="Z3" s="13" t="s">
        <v>45</v>
      </c>
      <c r="AA3" s="13" t="s">
        <v>46</v>
      </c>
      <c r="AB3" s="254"/>
    </row>
    <row r="4" spans="1:34" ht="56.25" x14ac:dyDescent="0.2">
      <c r="A4" s="14" t="s">
        <v>2</v>
      </c>
      <c r="B4" s="15" t="s">
        <v>4</v>
      </c>
      <c r="C4" s="16">
        <v>2012000050010</v>
      </c>
      <c r="D4" s="46" t="s">
        <v>94</v>
      </c>
      <c r="E4" s="18">
        <v>41254</v>
      </c>
      <c r="F4" s="19" t="s">
        <v>58</v>
      </c>
      <c r="G4" s="20">
        <v>1000000000</v>
      </c>
      <c r="H4" s="20">
        <v>0</v>
      </c>
      <c r="I4" s="20">
        <v>0</v>
      </c>
      <c r="J4" s="20">
        <f>I4+G4</f>
        <v>1000000000</v>
      </c>
      <c r="K4" s="20" t="s">
        <v>96</v>
      </c>
      <c r="L4" s="20" t="s">
        <v>96</v>
      </c>
      <c r="M4" s="21" t="s">
        <v>49</v>
      </c>
      <c r="N4" s="20">
        <v>1000000000</v>
      </c>
      <c r="O4" s="20">
        <v>1000000000</v>
      </c>
      <c r="P4" s="20">
        <v>0</v>
      </c>
      <c r="Q4" s="20">
        <v>0</v>
      </c>
      <c r="R4" s="20">
        <f>N4-Q4</f>
        <v>1000000000</v>
      </c>
      <c r="S4" s="22">
        <f>Q4/N4</f>
        <v>0</v>
      </c>
      <c r="T4" s="16"/>
      <c r="U4" s="16">
        <v>6</v>
      </c>
      <c r="V4" s="15" t="s">
        <v>37</v>
      </c>
      <c r="W4" s="23" t="s">
        <v>50</v>
      </c>
      <c r="X4" s="23"/>
      <c r="Y4" s="23"/>
      <c r="Z4" s="69"/>
      <c r="AA4" s="23"/>
      <c r="AB4" s="69" t="s">
        <v>155</v>
      </c>
      <c r="AC4" s="4"/>
      <c r="AD4" s="4"/>
      <c r="AE4" s="4"/>
      <c r="AF4" s="4"/>
      <c r="AG4" s="4"/>
      <c r="AH4" s="4"/>
    </row>
    <row r="5" spans="1:34" ht="34.5" customHeight="1" x14ac:dyDescent="0.2">
      <c r="A5" s="242" t="s">
        <v>3</v>
      </c>
      <c r="B5" s="243"/>
      <c r="C5" s="25"/>
      <c r="D5" s="47"/>
      <c r="E5" s="26"/>
      <c r="F5" s="26"/>
      <c r="G5" s="27">
        <f>G4</f>
        <v>1000000000</v>
      </c>
      <c r="H5" s="27">
        <f t="shared" ref="H5:Q5" si="0">H4</f>
        <v>0</v>
      </c>
      <c r="I5" s="27">
        <f t="shared" si="0"/>
        <v>0</v>
      </c>
      <c r="J5" s="27">
        <f t="shared" si="0"/>
        <v>1000000000</v>
      </c>
      <c r="K5" s="27"/>
      <c r="L5" s="27"/>
      <c r="M5" s="27"/>
      <c r="N5" s="27">
        <f t="shared" si="0"/>
        <v>1000000000</v>
      </c>
      <c r="O5" s="27">
        <f t="shared" si="0"/>
        <v>1000000000</v>
      </c>
      <c r="P5" s="27">
        <f t="shared" si="0"/>
        <v>0</v>
      </c>
      <c r="Q5" s="27">
        <f t="shared" si="0"/>
        <v>0</v>
      </c>
      <c r="R5" s="27">
        <f t="shared" ref="R5:R49" si="1">N5-Q5</f>
        <v>1000000000</v>
      </c>
      <c r="S5" s="30"/>
      <c r="T5" s="58"/>
      <c r="U5" s="58"/>
      <c r="V5" s="31"/>
      <c r="W5" s="32"/>
      <c r="X5" s="32"/>
      <c r="Y5" s="32"/>
      <c r="Z5" s="32"/>
      <c r="AA5" s="32"/>
      <c r="AB5" s="33"/>
      <c r="AC5" s="4"/>
      <c r="AD5" s="4"/>
      <c r="AE5" s="4"/>
      <c r="AF5" s="4"/>
      <c r="AG5" s="4"/>
      <c r="AH5" s="4"/>
    </row>
    <row r="6" spans="1:34" ht="56.25" x14ac:dyDescent="0.2">
      <c r="A6" s="14" t="s">
        <v>5</v>
      </c>
      <c r="B6" s="15" t="s">
        <v>4</v>
      </c>
      <c r="C6" s="16">
        <v>2012000050025</v>
      </c>
      <c r="D6" s="46" t="s">
        <v>76</v>
      </c>
      <c r="E6" s="18">
        <v>41254</v>
      </c>
      <c r="F6" s="19" t="s">
        <v>60</v>
      </c>
      <c r="G6" s="20">
        <v>200000000</v>
      </c>
      <c r="H6" s="20">
        <v>0</v>
      </c>
      <c r="I6" s="20">
        <v>0</v>
      </c>
      <c r="J6" s="20">
        <f>G6+I6</f>
        <v>200000000</v>
      </c>
      <c r="K6" s="20" t="s">
        <v>96</v>
      </c>
      <c r="L6" s="20" t="s">
        <v>96</v>
      </c>
      <c r="M6" s="21" t="s">
        <v>49</v>
      </c>
      <c r="N6" s="20">
        <v>200000000</v>
      </c>
      <c r="O6" s="20">
        <v>200000000</v>
      </c>
      <c r="P6" s="20">
        <v>199999999</v>
      </c>
      <c r="Q6" s="20">
        <v>74766355</v>
      </c>
      <c r="R6" s="20">
        <f t="shared" si="1"/>
        <v>125233645</v>
      </c>
      <c r="S6" s="22">
        <f>Q6/N6</f>
        <v>0.37383177499999998</v>
      </c>
      <c r="T6" s="16"/>
      <c r="U6" s="16">
        <v>4</v>
      </c>
      <c r="V6" s="15" t="s">
        <v>103</v>
      </c>
      <c r="W6" s="23" t="s">
        <v>50</v>
      </c>
      <c r="X6" s="23"/>
      <c r="Y6" s="23" t="s">
        <v>50</v>
      </c>
      <c r="AA6" s="23"/>
      <c r="AB6" s="69" t="s">
        <v>137</v>
      </c>
      <c r="AC6" s="4"/>
      <c r="AD6" s="4"/>
      <c r="AE6" s="4"/>
      <c r="AF6" s="4"/>
      <c r="AG6" s="4"/>
      <c r="AH6" s="4"/>
    </row>
    <row r="7" spans="1:34" ht="34.5" customHeight="1" x14ac:dyDescent="0.2">
      <c r="A7" s="242" t="s">
        <v>6</v>
      </c>
      <c r="B7" s="243"/>
      <c r="C7" s="25"/>
      <c r="D7" s="47"/>
      <c r="E7" s="26"/>
      <c r="F7" s="26"/>
      <c r="G7" s="27">
        <f>G6</f>
        <v>200000000</v>
      </c>
      <c r="H7" s="27">
        <f t="shared" ref="H7:Q7" si="2">H6</f>
        <v>0</v>
      </c>
      <c r="I7" s="27">
        <f t="shared" si="2"/>
        <v>0</v>
      </c>
      <c r="J7" s="27">
        <f t="shared" si="2"/>
        <v>200000000</v>
      </c>
      <c r="K7" s="27"/>
      <c r="L7" s="27"/>
      <c r="M7" s="27"/>
      <c r="N7" s="27">
        <f t="shared" si="2"/>
        <v>200000000</v>
      </c>
      <c r="O7" s="27">
        <f t="shared" si="2"/>
        <v>200000000</v>
      </c>
      <c r="P7" s="27">
        <f t="shared" si="2"/>
        <v>199999999</v>
      </c>
      <c r="Q7" s="27">
        <f t="shared" si="2"/>
        <v>74766355</v>
      </c>
      <c r="R7" s="27">
        <f t="shared" si="1"/>
        <v>125233645</v>
      </c>
      <c r="S7" s="30"/>
      <c r="T7" s="58"/>
      <c r="U7" s="58"/>
      <c r="V7" s="31"/>
      <c r="W7" s="32"/>
      <c r="X7" s="32"/>
      <c r="Y7" s="32"/>
      <c r="Z7" s="32"/>
      <c r="AA7" s="32"/>
      <c r="AB7" s="33"/>
      <c r="AC7" s="4"/>
      <c r="AD7" s="4"/>
      <c r="AE7" s="4"/>
      <c r="AF7" s="4"/>
      <c r="AG7" s="4"/>
      <c r="AH7" s="4"/>
    </row>
    <row r="8" spans="1:34" ht="78.75" x14ac:dyDescent="0.2">
      <c r="A8" s="14" t="s">
        <v>7</v>
      </c>
      <c r="B8" s="15" t="s">
        <v>4</v>
      </c>
      <c r="C8" s="16">
        <v>2012000050030</v>
      </c>
      <c r="D8" s="46" t="s">
        <v>77</v>
      </c>
      <c r="E8" s="18">
        <v>41254</v>
      </c>
      <c r="F8" s="19" t="s">
        <v>59</v>
      </c>
      <c r="G8" s="20">
        <v>1708104361</v>
      </c>
      <c r="H8" s="20">
        <v>0</v>
      </c>
      <c r="I8" s="20">
        <v>0</v>
      </c>
      <c r="J8" s="20">
        <f>G8+I8</f>
        <v>1708104361</v>
      </c>
      <c r="K8" s="20">
        <v>0</v>
      </c>
      <c r="L8" s="20">
        <f>K8+J8</f>
        <v>1708104361</v>
      </c>
      <c r="M8" s="21" t="s">
        <v>49</v>
      </c>
      <c r="N8" s="20">
        <v>1708104361</v>
      </c>
      <c r="O8" s="20">
        <v>1497082091</v>
      </c>
      <c r="P8" s="20">
        <v>1497082091</v>
      </c>
      <c r="Q8" s="20">
        <v>0</v>
      </c>
      <c r="R8" s="20">
        <f t="shared" si="1"/>
        <v>1708104361</v>
      </c>
      <c r="S8" s="22">
        <f>Q8/N8</f>
        <v>0</v>
      </c>
      <c r="T8" s="16"/>
      <c r="U8" s="16">
        <v>12</v>
      </c>
      <c r="V8" s="15" t="s">
        <v>39</v>
      </c>
      <c r="W8" s="23" t="s">
        <v>50</v>
      </c>
      <c r="X8" s="23"/>
      <c r="Y8" s="23" t="s">
        <v>50</v>
      </c>
      <c r="Z8" s="23"/>
      <c r="AA8" s="23"/>
      <c r="AB8" s="69" t="s">
        <v>134</v>
      </c>
      <c r="AC8" s="4"/>
      <c r="AD8" s="4"/>
      <c r="AE8" s="4"/>
      <c r="AF8" s="4"/>
      <c r="AG8" s="4"/>
      <c r="AH8" s="4"/>
    </row>
    <row r="9" spans="1:34" ht="36" customHeight="1" x14ac:dyDescent="0.2">
      <c r="A9" s="242" t="s">
        <v>8</v>
      </c>
      <c r="B9" s="243"/>
      <c r="C9" s="25"/>
      <c r="D9" s="47"/>
      <c r="E9" s="26"/>
      <c r="F9" s="26"/>
      <c r="G9" s="27">
        <f>G8</f>
        <v>1708104361</v>
      </c>
      <c r="H9" s="27">
        <f t="shared" ref="H9:Q9" si="3">H8</f>
        <v>0</v>
      </c>
      <c r="I9" s="27">
        <f t="shared" si="3"/>
        <v>0</v>
      </c>
      <c r="J9" s="27">
        <f t="shared" si="3"/>
        <v>1708104361</v>
      </c>
      <c r="K9" s="27">
        <f t="shared" si="3"/>
        <v>0</v>
      </c>
      <c r="L9" s="27">
        <f t="shared" si="3"/>
        <v>1708104361</v>
      </c>
      <c r="M9" s="27"/>
      <c r="N9" s="27">
        <f t="shared" si="3"/>
        <v>1708104361</v>
      </c>
      <c r="O9" s="27">
        <f t="shared" si="3"/>
        <v>1497082091</v>
      </c>
      <c r="P9" s="27">
        <f t="shared" si="3"/>
        <v>1497082091</v>
      </c>
      <c r="Q9" s="27">
        <f t="shared" si="3"/>
        <v>0</v>
      </c>
      <c r="R9" s="27">
        <f t="shared" si="1"/>
        <v>1708104361</v>
      </c>
      <c r="S9" s="30"/>
      <c r="T9" s="58"/>
      <c r="U9" s="58"/>
      <c r="V9" s="31"/>
      <c r="W9" s="32"/>
      <c r="X9" s="32"/>
      <c r="Y9" s="32"/>
      <c r="Z9" s="32"/>
      <c r="AA9" s="32"/>
      <c r="AB9" s="33"/>
      <c r="AC9" s="4"/>
      <c r="AD9" s="4"/>
      <c r="AE9" s="4"/>
      <c r="AF9" s="4"/>
      <c r="AG9" s="4"/>
      <c r="AH9" s="4"/>
    </row>
    <row r="10" spans="1:34" ht="157.5" x14ac:dyDescent="0.2">
      <c r="A10" s="14" t="s">
        <v>9</v>
      </c>
      <c r="B10" s="15" t="s">
        <v>4</v>
      </c>
      <c r="C10" s="16">
        <v>2012000050005</v>
      </c>
      <c r="D10" s="48" t="s">
        <v>23</v>
      </c>
      <c r="E10" s="18">
        <v>41254</v>
      </c>
      <c r="F10" s="19" t="s">
        <v>61</v>
      </c>
      <c r="G10" s="20">
        <v>1000000000</v>
      </c>
      <c r="H10" s="20">
        <v>0</v>
      </c>
      <c r="I10" s="20">
        <v>3000000000</v>
      </c>
      <c r="J10" s="20">
        <f>G10+I10</f>
        <v>4000000000</v>
      </c>
      <c r="K10" s="20" t="s">
        <v>96</v>
      </c>
      <c r="L10" s="20" t="s">
        <v>96</v>
      </c>
      <c r="M10" s="21" t="s">
        <v>49</v>
      </c>
      <c r="N10" s="20">
        <v>1000000000</v>
      </c>
      <c r="O10" s="20">
        <v>1000000000</v>
      </c>
      <c r="P10" s="20">
        <v>1000000000</v>
      </c>
      <c r="Q10" s="20">
        <v>1000000000</v>
      </c>
      <c r="R10" s="20">
        <f>N10-Q10</f>
        <v>0</v>
      </c>
      <c r="S10" s="22">
        <f>Q10/N10</f>
        <v>1</v>
      </c>
      <c r="T10" s="16"/>
      <c r="U10" s="16">
        <v>6</v>
      </c>
      <c r="V10" s="34" t="s">
        <v>78</v>
      </c>
      <c r="W10" s="23" t="s">
        <v>50</v>
      </c>
      <c r="X10" s="23"/>
      <c r="Y10" s="23"/>
      <c r="Z10" s="23" t="s">
        <v>50</v>
      </c>
      <c r="AA10" s="23"/>
      <c r="AB10" s="69" t="s">
        <v>163</v>
      </c>
      <c r="AC10" s="4"/>
      <c r="AD10" s="4"/>
      <c r="AE10" s="4"/>
      <c r="AF10" s="4"/>
      <c r="AG10" s="4"/>
      <c r="AH10" s="4"/>
    </row>
    <row r="11" spans="1:34" ht="33" customHeight="1" x14ac:dyDescent="0.2">
      <c r="A11" s="242" t="s">
        <v>10</v>
      </c>
      <c r="B11" s="243"/>
      <c r="C11" s="25"/>
      <c r="D11" s="47"/>
      <c r="E11" s="26"/>
      <c r="F11" s="26"/>
      <c r="G11" s="27">
        <f>G10</f>
        <v>1000000000</v>
      </c>
      <c r="H11" s="27">
        <f t="shared" ref="H11:Q11" si="4">H10</f>
        <v>0</v>
      </c>
      <c r="I11" s="27">
        <f t="shared" si="4"/>
        <v>3000000000</v>
      </c>
      <c r="J11" s="27">
        <f t="shared" si="4"/>
        <v>4000000000</v>
      </c>
      <c r="K11" s="27"/>
      <c r="L11" s="27"/>
      <c r="M11" s="27"/>
      <c r="N11" s="27">
        <f t="shared" si="4"/>
        <v>1000000000</v>
      </c>
      <c r="O11" s="27">
        <f t="shared" si="4"/>
        <v>1000000000</v>
      </c>
      <c r="P11" s="27">
        <f t="shared" si="4"/>
        <v>1000000000</v>
      </c>
      <c r="Q11" s="27">
        <f t="shared" si="4"/>
        <v>1000000000</v>
      </c>
      <c r="R11" s="27">
        <f t="shared" si="1"/>
        <v>0</v>
      </c>
      <c r="S11" s="30"/>
      <c r="T11" s="58"/>
      <c r="U11" s="58"/>
      <c r="V11" s="31"/>
      <c r="W11" s="32"/>
      <c r="X11" s="32"/>
      <c r="Y11" s="32"/>
      <c r="Z11" s="32"/>
      <c r="AA11" s="32"/>
      <c r="AB11" s="33"/>
      <c r="AC11" s="4"/>
      <c r="AD11" s="4"/>
      <c r="AE11" s="4"/>
      <c r="AF11" s="4"/>
      <c r="AG11" s="4"/>
      <c r="AH11" s="4"/>
    </row>
    <row r="12" spans="1:34" ht="56.25" x14ac:dyDescent="0.2">
      <c r="A12" s="249" t="s">
        <v>11</v>
      </c>
      <c r="B12" s="15" t="s">
        <v>4</v>
      </c>
      <c r="C12" s="16">
        <v>2012000050029</v>
      </c>
      <c r="D12" s="46" t="s">
        <v>79</v>
      </c>
      <c r="E12" s="18">
        <v>41254</v>
      </c>
      <c r="F12" s="19" t="s">
        <v>80</v>
      </c>
      <c r="G12" s="20">
        <v>2199142000</v>
      </c>
      <c r="H12" s="20">
        <v>0</v>
      </c>
      <c r="I12" s="20">
        <v>12994060000</v>
      </c>
      <c r="J12" s="20">
        <f>G12+I12</f>
        <v>15193202000</v>
      </c>
      <c r="K12" s="20" t="s">
        <v>96</v>
      </c>
      <c r="L12" s="20" t="s">
        <v>96</v>
      </c>
      <c r="M12" s="21" t="s">
        <v>48</v>
      </c>
      <c r="N12" s="20">
        <v>2199142000</v>
      </c>
      <c r="O12" s="20">
        <v>0</v>
      </c>
      <c r="P12" s="20">
        <v>0</v>
      </c>
      <c r="Q12" s="20">
        <v>0</v>
      </c>
      <c r="R12" s="20">
        <f t="shared" si="1"/>
        <v>2199142000</v>
      </c>
      <c r="S12" s="22">
        <f>Q12/N12</f>
        <v>0</v>
      </c>
      <c r="T12" s="16"/>
      <c r="U12" s="16">
        <v>18</v>
      </c>
      <c r="V12" s="15" t="s">
        <v>81</v>
      </c>
      <c r="W12" s="23" t="s">
        <v>50</v>
      </c>
      <c r="X12" s="23"/>
      <c r="Y12" s="23"/>
      <c r="Z12" s="23"/>
      <c r="AA12" s="23"/>
      <c r="AB12" s="69" t="s">
        <v>138</v>
      </c>
      <c r="AC12" s="4"/>
      <c r="AD12" s="4"/>
      <c r="AE12" s="4"/>
      <c r="AF12" s="4"/>
      <c r="AG12" s="4"/>
      <c r="AH12" s="4"/>
    </row>
    <row r="13" spans="1:34" customFormat="1" ht="24.75" customHeight="1" x14ac:dyDescent="0.25">
      <c r="A13" s="260"/>
      <c r="B13" s="277"/>
      <c r="C13" s="261">
        <v>2013000050026</v>
      </c>
      <c r="D13" s="251" t="s">
        <v>82</v>
      </c>
      <c r="E13" s="262">
        <v>41481</v>
      </c>
      <c r="F13" s="248" t="s">
        <v>80</v>
      </c>
      <c r="G13" s="20">
        <v>0</v>
      </c>
      <c r="H13" s="20">
        <v>885575990</v>
      </c>
      <c r="I13" s="20">
        <v>0</v>
      </c>
      <c r="J13" s="20">
        <f>I13+G13</f>
        <v>0</v>
      </c>
      <c r="K13" s="20" t="s">
        <v>96</v>
      </c>
      <c r="L13" s="20" t="s">
        <v>96</v>
      </c>
      <c r="M13" s="21" t="s">
        <v>48</v>
      </c>
      <c r="N13" s="20">
        <v>885575990</v>
      </c>
      <c r="O13" s="20">
        <v>0</v>
      </c>
      <c r="P13" s="20">
        <v>0</v>
      </c>
      <c r="Q13" s="20">
        <v>0</v>
      </c>
      <c r="R13" s="20">
        <f t="shared" si="1"/>
        <v>885575990</v>
      </c>
      <c r="S13" s="22">
        <f>Q13/N13</f>
        <v>0</v>
      </c>
      <c r="T13" s="261"/>
      <c r="U13" s="261">
        <v>6</v>
      </c>
      <c r="V13" s="241" t="s">
        <v>81</v>
      </c>
      <c r="W13" s="23"/>
      <c r="X13" s="23"/>
      <c r="Y13" s="23"/>
      <c r="Z13" s="23"/>
      <c r="AA13" s="23"/>
      <c r="AB13" s="69" t="s">
        <v>151</v>
      </c>
    </row>
    <row r="14" spans="1:34" customFormat="1" ht="25.5" customHeight="1" x14ac:dyDescent="0.25">
      <c r="A14" s="250"/>
      <c r="B14" s="277"/>
      <c r="C14" s="261"/>
      <c r="D14" s="251"/>
      <c r="E14" s="262"/>
      <c r="F14" s="248"/>
      <c r="G14" s="20">
        <v>0</v>
      </c>
      <c r="H14" s="20">
        <v>159543237</v>
      </c>
      <c r="I14" s="20">
        <v>0</v>
      </c>
      <c r="J14" s="20">
        <f>I13+G14</f>
        <v>0</v>
      </c>
      <c r="K14" s="20" t="s">
        <v>96</v>
      </c>
      <c r="L14" s="20" t="s">
        <v>96</v>
      </c>
      <c r="M14" s="21" t="s">
        <v>49</v>
      </c>
      <c r="N14" s="20">
        <v>159543237</v>
      </c>
      <c r="O14" s="20">
        <v>0</v>
      </c>
      <c r="P14" s="20">
        <v>0</v>
      </c>
      <c r="Q14" s="20">
        <v>0</v>
      </c>
      <c r="R14" s="20">
        <f t="shared" si="1"/>
        <v>159543237</v>
      </c>
      <c r="S14" s="22">
        <f>Q14/N14</f>
        <v>0</v>
      </c>
      <c r="T14" s="261"/>
      <c r="U14" s="261"/>
      <c r="V14" s="241"/>
      <c r="W14" s="23"/>
      <c r="X14" s="23"/>
      <c r="Y14" s="23"/>
      <c r="Z14" s="23"/>
      <c r="AA14" s="23"/>
      <c r="AB14" s="24"/>
    </row>
    <row r="15" spans="1:34" ht="34.5" customHeight="1" x14ac:dyDescent="0.2">
      <c r="A15" s="242" t="s">
        <v>12</v>
      </c>
      <c r="B15" s="243"/>
      <c r="C15" s="25"/>
      <c r="D15" s="47"/>
      <c r="E15" s="26"/>
      <c r="F15" s="26"/>
      <c r="G15" s="27">
        <f>G12+G13+G14</f>
        <v>2199142000</v>
      </c>
      <c r="H15" s="27">
        <f t="shared" ref="H15:Q15" si="5">H12+H13+H14</f>
        <v>1045119227</v>
      </c>
      <c r="I15" s="27">
        <f t="shared" si="5"/>
        <v>12994060000</v>
      </c>
      <c r="J15" s="27">
        <f t="shared" si="5"/>
        <v>15193202000</v>
      </c>
      <c r="K15" s="27"/>
      <c r="L15" s="27"/>
      <c r="M15" s="27"/>
      <c r="N15" s="27">
        <f t="shared" si="5"/>
        <v>3244261227</v>
      </c>
      <c r="O15" s="27">
        <f t="shared" si="5"/>
        <v>0</v>
      </c>
      <c r="P15" s="27">
        <f t="shared" si="5"/>
        <v>0</v>
      </c>
      <c r="Q15" s="27">
        <f t="shared" si="5"/>
        <v>0</v>
      </c>
      <c r="R15" s="27">
        <f t="shared" si="1"/>
        <v>3244261227</v>
      </c>
      <c r="S15" s="30"/>
      <c r="T15" s="58"/>
      <c r="U15" s="58"/>
      <c r="V15" s="31"/>
      <c r="W15" s="32"/>
      <c r="X15" s="32"/>
      <c r="Y15" s="32"/>
      <c r="Z15" s="32"/>
      <c r="AA15" s="32"/>
      <c r="AB15" s="33"/>
      <c r="AC15" s="4"/>
      <c r="AD15" s="4"/>
      <c r="AE15" s="4"/>
      <c r="AF15" s="4"/>
      <c r="AG15" s="4"/>
      <c r="AH15" s="4"/>
    </row>
    <row r="16" spans="1:34" ht="78.75" x14ac:dyDescent="0.2">
      <c r="A16" s="249" t="s">
        <v>83</v>
      </c>
      <c r="B16" s="241" t="s">
        <v>4</v>
      </c>
      <c r="C16" s="56">
        <v>2012000050024</v>
      </c>
      <c r="D16" s="17" t="s">
        <v>84</v>
      </c>
      <c r="E16" s="18">
        <v>41254</v>
      </c>
      <c r="F16" s="57" t="s">
        <v>62</v>
      </c>
      <c r="G16" s="20">
        <v>900000000</v>
      </c>
      <c r="H16" s="20">
        <v>0</v>
      </c>
      <c r="I16" s="20">
        <v>1050149973</v>
      </c>
      <c r="J16" s="20">
        <f>G16+I16</f>
        <v>1950149973</v>
      </c>
      <c r="K16" s="20">
        <v>0</v>
      </c>
      <c r="L16" s="20">
        <f>K16+J16</f>
        <v>1950149973</v>
      </c>
      <c r="M16" s="21" t="s">
        <v>49</v>
      </c>
      <c r="N16" s="20">
        <v>900000000</v>
      </c>
      <c r="O16" s="20">
        <v>900000000</v>
      </c>
      <c r="P16" s="20">
        <v>0</v>
      </c>
      <c r="Q16" s="20">
        <v>0</v>
      </c>
      <c r="R16" s="20">
        <f t="shared" si="1"/>
        <v>900000000</v>
      </c>
      <c r="S16" s="22">
        <f>Q16/N16</f>
        <v>0</v>
      </c>
      <c r="T16" s="16"/>
      <c r="U16" s="16">
        <v>24</v>
      </c>
      <c r="V16" s="15" t="s">
        <v>38</v>
      </c>
      <c r="W16" s="23" t="s">
        <v>50</v>
      </c>
      <c r="X16" s="23"/>
      <c r="Y16" s="23"/>
      <c r="Z16" s="52"/>
      <c r="AA16" s="52"/>
      <c r="AB16" s="69" t="s">
        <v>134</v>
      </c>
      <c r="AC16" s="4"/>
      <c r="AD16" s="4"/>
      <c r="AE16" s="4"/>
      <c r="AF16" s="4"/>
      <c r="AG16" s="4"/>
      <c r="AH16" s="4"/>
    </row>
    <row r="17" spans="1:34" ht="56.25" customHeight="1" x14ac:dyDescent="0.2">
      <c r="A17" s="260"/>
      <c r="B17" s="241"/>
      <c r="C17" s="16">
        <v>2012000050009</v>
      </c>
      <c r="D17" s="46" t="s">
        <v>24</v>
      </c>
      <c r="E17" s="18">
        <v>41254</v>
      </c>
      <c r="F17" s="19" t="s">
        <v>62</v>
      </c>
      <c r="G17" s="20">
        <v>1200000000</v>
      </c>
      <c r="H17" s="20">
        <v>0</v>
      </c>
      <c r="I17" s="20">
        <v>1134689275</v>
      </c>
      <c r="J17" s="20">
        <f>G17+I17</f>
        <v>2334689275</v>
      </c>
      <c r="K17" s="20" t="s">
        <v>96</v>
      </c>
      <c r="L17" s="20" t="s">
        <v>96</v>
      </c>
      <c r="M17" s="21" t="s">
        <v>49</v>
      </c>
      <c r="N17" s="20">
        <v>1200000000</v>
      </c>
      <c r="O17" s="35">
        <v>1200000000</v>
      </c>
      <c r="P17" s="20">
        <v>1200000000</v>
      </c>
      <c r="Q17" s="20">
        <v>600000000</v>
      </c>
      <c r="R17" s="20">
        <f t="shared" si="1"/>
        <v>600000000</v>
      </c>
      <c r="S17" s="22">
        <f t="shared" ref="S17:S23" si="6">Q17/N17</f>
        <v>0.5</v>
      </c>
      <c r="T17" s="16"/>
      <c r="U17" s="16">
        <v>12</v>
      </c>
      <c r="V17" s="15" t="s">
        <v>38</v>
      </c>
      <c r="W17" s="23" t="s">
        <v>50</v>
      </c>
      <c r="X17" s="23"/>
      <c r="Y17" s="23"/>
      <c r="Z17" s="23" t="s">
        <v>50</v>
      </c>
      <c r="AA17" s="23"/>
      <c r="AB17" s="69" t="s">
        <v>139</v>
      </c>
      <c r="AC17" s="4"/>
      <c r="AD17" s="4"/>
      <c r="AE17" s="4"/>
      <c r="AF17" s="4"/>
      <c r="AG17" s="4"/>
      <c r="AH17" s="4"/>
    </row>
    <row r="18" spans="1:34" ht="56.25" customHeight="1" x14ac:dyDescent="0.2">
      <c r="A18" s="260"/>
      <c r="B18" s="241"/>
      <c r="C18" s="16">
        <v>2012000050007</v>
      </c>
      <c r="D18" s="46" t="s">
        <v>85</v>
      </c>
      <c r="E18" s="18">
        <v>41254</v>
      </c>
      <c r="F18" s="19" t="s">
        <v>62</v>
      </c>
      <c r="G18" s="20">
        <v>1300000000</v>
      </c>
      <c r="H18" s="20">
        <v>0</v>
      </c>
      <c r="I18" s="20">
        <v>1190400000</v>
      </c>
      <c r="J18" s="20">
        <f>I18+G18</f>
        <v>2490400000</v>
      </c>
      <c r="K18" s="20" t="s">
        <v>96</v>
      </c>
      <c r="L18" s="20" t="s">
        <v>96</v>
      </c>
      <c r="M18" s="21" t="s">
        <v>49</v>
      </c>
      <c r="N18" s="20">
        <v>1300000000</v>
      </c>
      <c r="O18" s="35">
        <v>1300000000</v>
      </c>
      <c r="P18" s="20">
        <v>1300000000</v>
      </c>
      <c r="Q18" s="20">
        <v>650000000</v>
      </c>
      <c r="R18" s="20">
        <f t="shared" si="1"/>
        <v>650000000</v>
      </c>
      <c r="S18" s="22">
        <f t="shared" si="6"/>
        <v>0.5</v>
      </c>
      <c r="T18" s="16"/>
      <c r="U18" s="16">
        <v>12</v>
      </c>
      <c r="V18" s="15" t="s">
        <v>38</v>
      </c>
      <c r="W18" s="23" t="s">
        <v>50</v>
      </c>
      <c r="X18" s="23"/>
      <c r="Y18" s="23"/>
      <c r="Z18" s="23" t="s">
        <v>50</v>
      </c>
      <c r="AA18" s="23"/>
      <c r="AB18" s="69" t="s">
        <v>140</v>
      </c>
      <c r="AC18" s="4"/>
      <c r="AD18" s="4"/>
      <c r="AE18" s="4"/>
      <c r="AF18" s="4"/>
      <c r="AG18" s="4"/>
      <c r="AH18" s="4"/>
    </row>
    <row r="19" spans="1:34" ht="56.25" customHeight="1" x14ac:dyDescent="0.2">
      <c r="A19" s="260"/>
      <c r="B19" s="241"/>
      <c r="C19" s="16">
        <v>2012000050014</v>
      </c>
      <c r="D19" s="46" t="s">
        <v>25</v>
      </c>
      <c r="E19" s="18">
        <v>41254</v>
      </c>
      <c r="F19" s="19" t="s">
        <v>62</v>
      </c>
      <c r="G19" s="20">
        <v>1300000000</v>
      </c>
      <c r="H19" s="20">
        <v>0</v>
      </c>
      <c r="I19" s="20">
        <v>259272190</v>
      </c>
      <c r="J19" s="20">
        <f>G19+I19</f>
        <v>1559272190</v>
      </c>
      <c r="K19" s="20" t="s">
        <v>96</v>
      </c>
      <c r="L19" s="20" t="s">
        <v>96</v>
      </c>
      <c r="M19" s="21" t="s">
        <v>49</v>
      </c>
      <c r="N19" s="20">
        <v>1300000000</v>
      </c>
      <c r="O19" s="35">
        <v>1300000000</v>
      </c>
      <c r="P19" s="20">
        <v>1300000000</v>
      </c>
      <c r="Q19" s="20">
        <v>650000000</v>
      </c>
      <c r="R19" s="20">
        <f t="shared" si="1"/>
        <v>650000000</v>
      </c>
      <c r="S19" s="22">
        <f t="shared" si="6"/>
        <v>0.5</v>
      </c>
      <c r="T19" s="16"/>
      <c r="U19" s="16">
        <v>12</v>
      </c>
      <c r="V19" s="15" t="s">
        <v>38</v>
      </c>
      <c r="W19" s="23" t="s">
        <v>50</v>
      </c>
      <c r="X19" s="23"/>
      <c r="Y19" s="23" t="s">
        <v>50</v>
      </c>
      <c r="Z19" s="23"/>
      <c r="AA19" s="23"/>
      <c r="AB19" s="69" t="s">
        <v>141</v>
      </c>
      <c r="AC19" s="4"/>
      <c r="AD19" s="4"/>
      <c r="AE19" s="4"/>
      <c r="AF19" s="4"/>
      <c r="AG19" s="4"/>
      <c r="AH19" s="4"/>
    </row>
    <row r="20" spans="1:34" ht="56.25" customHeight="1" x14ac:dyDescent="0.2">
      <c r="A20" s="260"/>
      <c r="B20" s="15" t="s">
        <v>4</v>
      </c>
      <c r="C20" s="16">
        <v>2012000050023</v>
      </c>
      <c r="D20" s="46" t="s">
        <v>26</v>
      </c>
      <c r="E20" s="18">
        <v>41254</v>
      </c>
      <c r="F20" s="19" t="s">
        <v>62</v>
      </c>
      <c r="G20" s="20">
        <v>1300000000</v>
      </c>
      <c r="H20" s="20">
        <v>0</v>
      </c>
      <c r="I20" s="20">
        <v>7619581451</v>
      </c>
      <c r="J20" s="20">
        <f>G20+I20</f>
        <v>8919581451</v>
      </c>
      <c r="K20" s="20" t="s">
        <v>96</v>
      </c>
      <c r="L20" s="20" t="s">
        <v>96</v>
      </c>
      <c r="M20" s="21" t="s">
        <v>49</v>
      </c>
      <c r="N20" s="20">
        <v>1300000000</v>
      </c>
      <c r="O20" s="35">
        <v>1300000000</v>
      </c>
      <c r="P20" s="20">
        <v>1300000000</v>
      </c>
      <c r="Q20" s="20">
        <v>520000000</v>
      </c>
      <c r="R20" s="20">
        <f t="shared" si="1"/>
        <v>780000000</v>
      </c>
      <c r="S20" s="22">
        <f t="shared" si="6"/>
        <v>0.4</v>
      </c>
      <c r="T20" s="16"/>
      <c r="U20" s="16">
        <v>12</v>
      </c>
      <c r="V20" s="15" t="s">
        <v>38</v>
      </c>
      <c r="W20" s="23" t="s">
        <v>50</v>
      </c>
      <c r="X20" s="23"/>
      <c r="Y20" s="23"/>
      <c r="Z20" s="23" t="s">
        <v>50</v>
      </c>
      <c r="AA20" s="23"/>
      <c r="AB20" s="69" t="s">
        <v>142</v>
      </c>
      <c r="AC20" s="4"/>
      <c r="AD20" s="4"/>
      <c r="AE20" s="4"/>
      <c r="AF20" s="4"/>
      <c r="AG20" s="4"/>
      <c r="AH20" s="4"/>
    </row>
    <row r="21" spans="1:34" ht="45" customHeight="1" x14ac:dyDescent="0.25">
      <c r="A21" s="260"/>
      <c r="B21" s="55"/>
      <c r="C21" s="56">
        <v>2012000050024</v>
      </c>
      <c r="D21" s="17" t="s">
        <v>84</v>
      </c>
      <c r="E21" s="18">
        <v>41376</v>
      </c>
      <c r="F21" s="19" t="s">
        <v>62</v>
      </c>
      <c r="G21" s="20">
        <v>0</v>
      </c>
      <c r="H21" s="20">
        <v>923985000</v>
      </c>
      <c r="I21" s="20">
        <v>497551400</v>
      </c>
      <c r="J21" s="20">
        <f>I21+G21</f>
        <v>497551400</v>
      </c>
      <c r="K21" s="20" t="s">
        <v>96</v>
      </c>
      <c r="L21" s="20" t="s">
        <v>96</v>
      </c>
      <c r="M21" s="21" t="s">
        <v>49</v>
      </c>
      <c r="N21" s="20">
        <v>923985000</v>
      </c>
      <c r="O21" s="20">
        <v>0</v>
      </c>
      <c r="P21" s="20">
        <v>0</v>
      </c>
      <c r="Q21" s="20">
        <v>0</v>
      </c>
      <c r="R21" s="20">
        <f t="shared" si="1"/>
        <v>923985000</v>
      </c>
      <c r="S21" s="22">
        <f>Q21/N21</f>
        <v>0</v>
      </c>
      <c r="T21" s="16"/>
      <c r="U21" s="16">
        <v>24</v>
      </c>
      <c r="V21" s="15" t="s">
        <v>38</v>
      </c>
      <c r="W21" s="23"/>
      <c r="X21" s="23"/>
      <c r="Y21" s="23"/>
      <c r="Z21" s="23"/>
      <c r="AA21" s="23"/>
      <c r="AB21" s="69" t="s">
        <v>152</v>
      </c>
      <c r="AC21" s="4"/>
      <c r="AD21" s="4"/>
      <c r="AE21" s="4"/>
      <c r="AF21" s="4"/>
      <c r="AG21" s="4"/>
      <c r="AH21" s="4"/>
    </row>
    <row r="22" spans="1:34" ht="45" x14ac:dyDescent="0.2">
      <c r="A22" s="260"/>
      <c r="B22" s="36"/>
      <c r="C22" s="16">
        <v>2013000050028</v>
      </c>
      <c r="D22" s="46" t="s">
        <v>86</v>
      </c>
      <c r="E22" s="18">
        <v>41481</v>
      </c>
      <c r="F22" s="19" t="s">
        <v>62</v>
      </c>
      <c r="G22" s="20">
        <v>0</v>
      </c>
      <c r="H22" s="20">
        <v>2599564479</v>
      </c>
      <c r="I22" s="20">
        <v>827715347</v>
      </c>
      <c r="J22" s="20">
        <f>I22+G22</f>
        <v>827715347</v>
      </c>
      <c r="K22" s="20" t="s">
        <v>96</v>
      </c>
      <c r="L22" s="20" t="s">
        <v>96</v>
      </c>
      <c r="M22" s="21" t="s">
        <v>49</v>
      </c>
      <c r="N22" s="20">
        <v>2599564479</v>
      </c>
      <c r="O22" s="35">
        <v>0</v>
      </c>
      <c r="P22" s="20">
        <v>0</v>
      </c>
      <c r="Q22" s="20">
        <v>0</v>
      </c>
      <c r="R22" s="20">
        <f t="shared" si="1"/>
        <v>2599564479</v>
      </c>
      <c r="S22" s="22">
        <f t="shared" si="6"/>
        <v>0</v>
      </c>
      <c r="T22" s="16"/>
      <c r="U22" s="16">
        <v>24</v>
      </c>
      <c r="V22" s="15" t="s">
        <v>38</v>
      </c>
      <c r="W22" s="23"/>
      <c r="X22" s="23"/>
      <c r="Y22" s="23"/>
      <c r="Z22" s="23"/>
      <c r="AA22" s="23"/>
      <c r="AB22" s="69" t="s">
        <v>152</v>
      </c>
      <c r="AC22" s="4"/>
      <c r="AD22" s="4"/>
      <c r="AE22" s="4"/>
      <c r="AF22" s="4"/>
      <c r="AG22" s="4"/>
      <c r="AH22" s="4"/>
    </row>
    <row r="23" spans="1:34" ht="56.25" x14ac:dyDescent="0.2">
      <c r="A23" s="250"/>
      <c r="B23" s="36"/>
      <c r="C23" s="16">
        <v>2013000050027</v>
      </c>
      <c r="D23" s="46" t="s">
        <v>72</v>
      </c>
      <c r="E23" s="18">
        <v>41481</v>
      </c>
      <c r="F23" s="19" t="s">
        <v>62</v>
      </c>
      <c r="G23" s="20">
        <v>0</v>
      </c>
      <c r="H23" s="20">
        <v>3000000000</v>
      </c>
      <c r="I23" s="20">
        <v>15756930869</v>
      </c>
      <c r="J23" s="20">
        <f>I23+G23</f>
        <v>15756930869</v>
      </c>
      <c r="K23" s="20" t="s">
        <v>96</v>
      </c>
      <c r="L23" s="20" t="s">
        <v>96</v>
      </c>
      <c r="M23" s="21" t="s">
        <v>49</v>
      </c>
      <c r="N23" s="20">
        <v>3000000000</v>
      </c>
      <c r="O23" s="35">
        <v>0</v>
      </c>
      <c r="P23" s="20">
        <v>0</v>
      </c>
      <c r="Q23" s="20">
        <v>0</v>
      </c>
      <c r="R23" s="20">
        <f t="shared" si="1"/>
        <v>3000000000</v>
      </c>
      <c r="S23" s="22">
        <f t="shared" si="6"/>
        <v>0</v>
      </c>
      <c r="T23" s="16"/>
      <c r="U23" s="16">
        <v>24</v>
      </c>
      <c r="V23" s="15" t="s">
        <v>38</v>
      </c>
      <c r="W23" s="23"/>
      <c r="X23" s="23"/>
      <c r="Y23" s="23"/>
      <c r="Z23" s="23"/>
      <c r="AA23" s="23"/>
      <c r="AB23" s="69" t="s">
        <v>152</v>
      </c>
      <c r="AC23" s="4"/>
      <c r="AD23" s="4"/>
      <c r="AE23" s="4"/>
      <c r="AF23" s="4"/>
      <c r="AG23" s="4"/>
      <c r="AH23" s="4"/>
    </row>
    <row r="24" spans="1:34" ht="45" customHeight="1" x14ac:dyDescent="0.2">
      <c r="A24" s="242" t="s">
        <v>13</v>
      </c>
      <c r="B24" s="243"/>
      <c r="C24" s="25"/>
      <c r="D24" s="47"/>
      <c r="E24" s="26"/>
      <c r="F24" s="26"/>
      <c r="G24" s="27">
        <f>SUM(G16:G23)</f>
        <v>6000000000</v>
      </c>
      <c r="H24" s="27">
        <f t="shared" ref="H24:Q24" si="7">SUM(H16:H23)</f>
        <v>6523549479</v>
      </c>
      <c r="I24" s="27">
        <f>SUM(I16:I23)</f>
        <v>28336290505</v>
      </c>
      <c r="J24" s="27">
        <f t="shared" si="7"/>
        <v>34336290505</v>
      </c>
      <c r="K24" s="27"/>
      <c r="L24" s="27">
        <f t="shared" si="7"/>
        <v>1950149973</v>
      </c>
      <c r="M24" s="27"/>
      <c r="N24" s="27">
        <f>SUM(N16:N23)</f>
        <v>12523549479</v>
      </c>
      <c r="O24" s="27">
        <f t="shared" si="7"/>
        <v>6000000000</v>
      </c>
      <c r="P24" s="27">
        <f t="shared" si="7"/>
        <v>5100000000</v>
      </c>
      <c r="Q24" s="27">
        <f t="shared" si="7"/>
        <v>2420000000</v>
      </c>
      <c r="R24" s="27">
        <f t="shared" si="1"/>
        <v>10103549479</v>
      </c>
      <c r="S24" s="30"/>
      <c r="T24" s="58"/>
      <c r="U24" s="58"/>
      <c r="V24" s="31"/>
      <c r="W24" s="32"/>
      <c r="X24" s="32"/>
      <c r="Y24" s="32"/>
      <c r="Z24" s="32"/>
      <c r="AA24" s="32"/>
      <c r="AB24" s="33"/>
      <c r="AC24" s="4"/>
      <c r="AD24" s="4"/>
      <c r="AE24" s="4"/>
      <c r="AF24" s="4"/>
      <c r="AG24" s="4"/>
      <c r="AH24" s="4"/>
    </row>
    <row r="25" spans="1:34" ht="78.75" x14ac:dyDescent="0.2">
      <c r="A25" s="263" t="s">
        <v>14</v>
      </c>
      <c r="B25" s="15" t="s">
        <v>4</v>
      </c>
      <c r="C25" s="16">
        <v>2012000050027</v>
      </c>
      <c r="D25" s="46" t="s">
        <v>27</v>
      </c>
      <c r="E25" s="18">
        <v>41254</v>
      </c>
      <c r="F25" s="18" t="s">
        <v>14</v>
      </c>
      <c r="G25" s="20">
        <v>3000000000</v>
      </c>
      <c r="H25" s="20">
        <v>0</v>
      </c>
      <c r="I25" s="20">
        <v>0</v>
      </c>
      <c r="J25" s="20">
        <f t="shared" ref="J25:J32" si="8">G25+I25</f>
        <v>3000000000</v>
      </c>
      <c r="K25" s="20">
        <v>0</v>
      </c>
      <c r="L25" s="20">
        <f>K25+J25</f>
        <v>3000000000</v>
      </c>
      <c r="M25" s="21" t="s">
        <v>48</v>
      </c>
      <c r="N25" s="20">
        <v>3000000000</v>
      </c>
      <c r="O25" s="20">
        <v>0</v>
      </c>
      <c r="P25" s="20">
        <v>0</v>
      </c>
      <c r="Q25" s="20">
        <v>0</v>
      </c>
      <c r="R25" s="20">
        <f t="shared" si="1"/>
        <v>3000000000</v>
      </c>
      <c r="S25" s="22">
        <f>Q25/N25</f>
        <v>0</v>
      </c>
      <c r="T25" s="16"/>
      <c r="U25" s="16">
        <v>6</v>
      </c>
      <c r="V25" s="15" t="s">
        <v>36</v>
      </c>
      <c r="W25" s="23" t="s">
        <v>50</v>
      </c>
      <c r="X25" s="23"/>
      <c r="Y25" s="23"/>
      <c r="Z25" s="23"/>
      <c r="AA25" s="23"/>
      <c r="AB25" s="69" t="s">
        <v>143</v>
      </c>
      <c r="AC25" s="4"/>
      <c r="AD25" s="4"/>
      <c r="AE25" s="4"/>
      <c r="AF25" s="4"/>
      <c r="AG25" s="4"/>
      <c r="AH25" s="4"/>
    </row>
    <row r="26" spans="1:34" ht="101.25" x14ac:dyDescent="0.2">
      <c r="A26" s="264"/>
      <c r="B26" s="15" t="s">
        <v>4</v>
      </c>
      <c r="C26" s="16">
        <v>2012000050051</v>
      </c>
      <c r="D26" s="46" t="s">
        <v>87</v>
      </c>
      <c r="E26" s="18">
        <v>41254</v>
      </c>
      <c r="F26" s="18" t="s">
        <v>14</v>
      </c>
      <c r="G26" s="20">
        <v>620304130</v>
      </c>
      <c r="H26" s="20">
        <v>0</v>
      </c>
      <c r="I26" s="20">
        <v>0</v>
      </c>
      <c r="J26" s="20">
        <f t="shared" si="8"/>
        <v>620304130</v>
      </c>
      <c r="K26" s="20">
        <v>107811063</v>
      </c>
      <c r="L26" s="20">
        <f>K26+J26</f>
        <v>728115193</v>
      </c>
      <c r="M26" s="21" t="s">
        <v>48</v>
      </c>
      <c r="N26" s="20">
        <f>G26</f>
        <v>620304130</v>
      </c>
      <c r="O26" s="20">
        <v>0</v>
      </c>
      <c r="P26" s="20">
        <v>0</v>
      </c>
      <c r="Q26" s="20">
        <v>0</v>
      </c>
      <c r="R26" s="20">
        <f t="shared" si="1"/>
        <v>620304130</v>
      </c>
      <c r="S26" s="22">
        <f t="shared" ref="S26:S32" si="9">Q26/N26</f>
        <v>0</v>
      </c>
      <c r="T26" s="16"/>
      <c r="U26" s="16">
        <v>4</v>
      </c>
      <c r="V26" s="15" t="s">
        <v>36</v>
      </c>
      <c r="W26" s="23" t="s">
        <v>50</v>
      </c>
      <c r="X26" s="23"/>
      <c r="Y26" s="23"/>
      <c r="Z26" s="23"/>
      <c r="AA26" s="23"/>
      <c r="AB26" s="69" t="s">
        <v>144</v>
      </c>
      <c r="AC26" s="4"/>
      <c r="AD26" s="4"/>
      <c r="AE26" s="4"/>
      <c r="AF26" s="4"/>
      <c r="AG26" s="4"/>
      <c r="AH26" s="4"/>
    </row>
    <row r="27" spans="1:34" ht="67.5" x14ac:dyDescent="0.2">
      <c r="A27" s="264"/>
      <c r="B27" s="15" t="s">
        <v>4</v>
      </c>
      <c r="C27" s="16">
        <v>2012000050054</v>
      </c>
      <c r="D27" s="46" t="s">
        <v>88</v>
      </c>
      <c r="E27" s="18">
        <v>41254</v>
      </c>
      <c r="F27" s="18" t="s">
        <v>14</v>
      </c>
      <c r="G27" s="20">
        <v>755000000</v>
      </c>
      <c r="H27" s="20">
        <v>0</v>
      </c>
      <c r="I27" s="20">
        <v>0</v>
      </c>
      <c r="J27" s="20">
        <f t="shared" si="8"/>
        <v>755000000</v>
      </c>
      <c r="K27" s="20" t="s">
        <v>96</v>
      </c>
      <c r="L27" s="20" t="s">
        <v>96</v>
      </c>
      <c r="M27" s="21" t="s">
        <v>49</v>
      </c>
      <c r="N27" s="20">
        <v>755000000</v>
      </c>
      <c r="O27" s="20">
        <v>0</v>
      </c>
      <c r="P27" s="20">
        <v>0</v>
      </c>
      <c r="Q27" s="20">
        <v>0</v>
      </c>
      <c r="R27" s="20">
        <f t="shared" si="1"/>
        <v>755000000</v>
      </c>
      <c r="S27" s="22">
        <f t="shared" si="9"/>
        <v>0</v>
      </c>
      <c r="T27" s="16"/>
      <c r="U27" s="16">
        <v>5</v>
      </c>
      <c r="V27" s="15" t="s">
        <v>36</v>
      </c>
      <c r="W27" s="23" t="s">
        <v>50</v>
      </c>
      <c r="X27" s="23"/>
      <c r="Y27" s="23"/>
      <c r="Z27" s="23"/>
      <c r="AA27" s="23"/>
      <c r="AB27" s="24" t="s">
        <v>145</v>
      </c>
      <c r="AC27" s="4"/>
      <c r="AD27" s="4"/>
      <c r="AE27" s="4"/>
      <c r="AF27" s="4"/>
      <c r="AG27" s="4"/>
      <c r="AH27" s="4"/>
    </row>
    <row r="28" spans="1:34" ht="45" x14ac:dyDescent="0.2">
      <c r="A28" s="264"/>
      <c r="B28" s="15" t="s">
        <v>4</v>
      </c>
      <c r="C28" s="16">
        <v>2012000050052</v>
      </c>
      <c r="D28" s="46" t="s">
        <v>28</v>
      </c>
      <c r="E28" s="18">
        <v>41254</v>
      </c>
      <c r="F28" s="18" t="s">
        <v>14</v>
      </c>
      <c r="G28" s="20">
        <v>250000000</v>
      </c>
      <c r="H28" s="20">
        <v>0</v>
      </c>
      <c r="I28" s="20">
        <v>0</v>
      </c>
      <c r="J28" s="20">
        <f t="shared" si="8"/>
        <v>250000000</v>
      </c>
      <c r="K28" s="20" t="s">
        <v>96</v>
      </c>
      <c r="L28" s="20" t="s">
        <v>96</v>
      </c>
      <c r="M28" s="21" t="s">
        <v>49</v>
      </c>
      <c r="N28" s="20">
        <v>250000000</v>
      </c>
      <c r="O28" s="20">
        <v>0</v>
      </c>
      <c r="P28" s="20">
        <v>0</v>
      </c>
      <c r="Q28" s="20">
        <v>0</v>
      </c>
      <c r="R28" s="20">
        <f t="shared" si="1"/>
        <v>250000000</v>
      </c>
      <c r="S28" s="22">
        <f t="shared" si="9"/>
        <v>0</v>
      </c>
      <c r="T28" s="16"/>
      <c r="U28" s="16">
        <v>4</v>
      </c>
      <c r="V28" s="15" t="s">
        <v>36</v>
      </c>
      <c r="W28" s="23" t="s">
        <v>50</v>
      </c>
      <c r="X28" s="23"/>
      <c r="Y28" s="23"/>
      <c r="Z28" s="23"/>
      <c r="AA28" s="23"/>
      <c r="AB28" s="24" t="s">
        <v>145</v>
      </c>
      <c r="AC28" s="4"/>
      <c r="AD28" s="4"/>
      <c r="AE28" s="4"/>
      <c r="AF28" s="4"/>
      <c r="AG28" s="4"/>
      <c r="AH28" s="4"/>
    </row>
    <row r="29" spans="1:34" ht="45" x14ac:dyDescent="0.2">
      <c r="A29" s="264"/>
      <c r="B29" s="15" t="s">
        <v>4</v>
      </c>
      <c r="C29" s="16">
        <v>2012000050028</v>
      </c>
      <c r="D29" s="46" t="s">
        <v>29</v>
      </c>
      <c r="E29" s="18">
        <v>41254</v>
      </c>
      <c r="F29" s="18" t="s">
        <v>14</v>
      </c>
      <c r="G29" s="20">
        <v>8103535586</v>
      </c>
      <c r="H29" s="20">
        <v>0</v>
      </c>
      <c r="I29" s="20">
        <v>11666236757</v>
      </c>
      <c r="J29" s="20">
        <f t="shared" si="8"/>
        <v>19769772343</v>
      </c>
      <c r="K29" s="20" t="s">
        <v>96</v>
      </c>
      <c r="L29" s="20" t="s">
        <v>96</v>
      </c>
      <c r="M29" s="21" t="s">
        <v>49</v>
      </c>
      <c r="N29" s="20">
        <v>8103535586</v>
      </c>
      <c r="O29" s="20">
        <v>0</v>
      </c>
      <c r="P29" s="20">
        <v>0</v>
      </c>
      <c r="Q29" s="20">
        <v>0</v>
      </c>
      <c r="R29" s="20">
        <f t="shared" si="1"/>
        <v>8103535586</v>
      </c>
      <c r="S29" s="22">
        <f t="shared" si="9"/>
        <v>0</v>
      </c>
      <c r="T29" s="16"/>
      <c r="U29" s="16">
        <v>12</v>
      </c>
      <c r="V29" s="15" t="s">
        <v>36</v>
      </c>
      <c r="W29" s="23" t="s">
        <v>50</v>
      </c>
      <c r="X29" s="23"/>
      <c r="Y29" s="23"/>
      <c r="Z29" s="23"/>
      <c r="AA29" s="23"/>
      <c r="AB29" s="24" t="s">
        <v>146</v>
      </c>
      <c r="AC29" s="4"/>
      <c r="AD29" s="4"/>
      <c r="AE29" s="4"/>
      <c r="AF29" s="4"/>
      <c r="AG29" s="4"/>
      <c r="AH29" s="4"/>
    </row>
    <row r="30" spans="1:34" ht="78.75" x14ac:dyDescent="0.2">
      <c r="A30" s="264"/>
      <c r="B30" s="15" t="s">
        <v>4</v>
      </c>
      <c r="C30" s="16">
        <v>2012000050006</v>
      </c>
      <c r="D30" s="46" t="s">
        <v>30</v>
      </c>
      <c r="E30" s="18">
        <v>41254</v>
      </c>
      <c r="F30" s="18" t="s">
        <v>14</v>
      </c>
      <c r="G30" s="20">
        <v>3581530801</v>
      </c>
      <c r="H30" s="20">
        <v>0</v>
      </c>
      <c r="I30" s="20">
        <v>656000000</v>
      </c>
      <c r="J30" s="20">
        <f t="shared" si="8"/>
        <v>4237530801</v>
      </c>
      <c r="K30" s="20">
        <v>1115086935</v>
      </c>
      <c r="L30" s="20">
        <f>K30+J30</f>
        <v>5352617736</v>
      </c>
      <c r="M30" s="21" t="s">
        <v>49</v>
      </c>
      <c r="N30" s="20">
        <f>G30</f>
        <v>3581530801</v>
      </c>
      <c r="O30" s="20">
        <f>N30</f>
        <v>3581530801</v>
      </c>
      <c r="P30" s="20">
        <v>0</v>
      </c>
      <c r="Q30" s="20">
        <v>0</v>
      </c>
      <c r="R30" s="20">
        <f t="shared" si="1"/>
        <v>3581530801</v>
      </c>
      <c r="S30" s="22">
        <f t="shared" si="9"/>
        <v>0</v>
      </c>
      <c r="T30" s="16"/>
      <c r="U30" s="16">
        <v>9</v>
      </c>
      <c r="V30" s="15" t="s">
        <v>37</v>
      </c>
      <c r="W30" s="23" t="s">
        <v>50</v>
      </c>
      <c r="X30" s="23"/>
      <c r="Y30" s="23"/>
      <c r="Z30" s="23"/>
      <c r="AA30" s="23"/>
      <c r="AB30" s="69" t="s">
        <v>134</v>
      </c>
      <c r="AC30" s="4"/>
      <c r="AD30" s="4"/>
      <c r="AE30" s="4"/>
      <c r="AF30" s="4"/>
      <c r="AG30" s="4"/>
      <c r="AH30" s="4"/>
    </row>
    <row r="31" spans="1:34" ht="56.25" x14ac:dyDescent="0.2">
      <c r="A31" s="264"/>
      <c r="B31" s="17"/>
      <c r="C31" s="16">
        <v>2013000050003</v>
      </c>
      <c r="D31" s="46" t="s">
        <v>128</v>
      </c>
      <c r="E31" s="18">
        <v>41376</v>
      </c>
      <c r="F31" s="18" t="s">
        <v>14</v>
      </c>
      <c r="G31" s="20">
        <v>0</v>
      </c>
      <c r="H31" s="20">
        <v>245000000</v>
      </c>
      <c r="I31" s="20">
        <v>0</v>
      </c>
      <c r="J31" s="20">
        <f t="shared" si="8"/>
        <v>0</v>
      </c>
      <c r="K31" s="20" t="s">
        <v>96</v>
      </c>
      <c r="L31" s="20" t="s">
        <v>96</v>
      </c>
      <c r="M31" s="21" t="s">
        <v>49</v>
      </c>
      <c r="N31" s="20">
        <v>245000000</v>
      </c>
      <c r="O31" s="20">
        <v>0</v>
      </c>
      <c r="P31" s="20">
        <v>0</v>
      </c>
      <c r="Q31" s="20">
        <v>0</v>
      </c>
      <c r="R31" s="20">
        <f t="shared" si="1"/>
        <v>245000000</v>
      </c>
      <c r="S31" s="22">
        <f t="shared" si="9"/>
        <v>0</v>
      </c>
      <c r="T31" s="16"/>
      <c r="U31" s="16">
        <v>3</v>
      </c>
      <c r="V31" s="15" t="s">
        <v>36</v>
      </c>
      <c r="W31" s="23"/>
      <c r="X31" s="23"/>
      <c r="Y31" s="23"/>
      <c r="Z31" s="23"/>
      <c r="AA31" s="23"/>
      <c r="AB31" s="69" t="s">
        <v>153</v>
      </c>
      <c r="AC31" s="4"/>
      <c r="AD31" s="4"/>
      <c r="AE31" s="4"/>
      <c r="AF31" s="4"/>
      <c r="AG31" s="4"/>
      <c r="AH31" s="4"/>
    </row>
    <row r="32" spans="1:34" ht="45" x14ac:dyDescent="0.2">
      <c r="A32" s="265"/>
      <c r="B32" s="17"/>
      <c r="C32" s="16">
        <v>2013000050004</v>
      </c>
      <c r="D32" s="46" t="s">
        <v>129</v>
      </c>
      <c r="E32" s="18">
        <v>41376</v>
      </c>
      <c r="F32" s="18" t="s">
        <v>14</v>
      </c>
      <c r="G32" s="20">
        <v>0</v>
      </c>
      <c r="H32" s="20">
        <v>250000000</v>
      </c>
      <c r="I32" s="20">
        <v>0</v>
      </c>
      <c r="J32" s="20">
        <f t="shared" si="8"/>
        <v>0</v>
      </c>
      <c r="K32" s="20" t="s">
        <v>96</v>
      </c>
      <c r="L32" s="20" t="s">
        <v>96</v>
      </c>
      <c r="M32" s="21" t="s">
        <v>48</v>
      </c>
      <c r="N32" s="20">
        <v>250000000</v>
      </c>
      <c r="O32" s="20">
        <v>0</v>
      </c>
      <c r="P32" s="20">
        <v>0</v>
      </c>
      <c r="Q32" s="20">
        <v>0</v>
      </c>
      <c r="R32" s="20">
        <f t="shared" si="1"/>
        <v>250000000</v>
      </c>
      <c r="S32" s="22">
        <f t="shared" si="9"/>
        <v>0</v>
      </c>
      <c r="T32" s="16"/>
      <c r="U32" s="16">
        <v>3</v>
      </c>
      <c r="V32" s="15" t="s">
        <v>36</v>
      </c>
      <c r="W32" s="23"/>
      <c r="X32" s="23"/>
      <c r="Y32" s="23"/>
      <c r="Z32" s="23"/>
      <c r="AA32" s="23"/>
      <c r="AB32" s="69" t="s">
        <v>153</v>
      </c>
      <c r="AC32" s="4"/>
      <c r="AD32" s="4"/>
      <c r="AE32" s="4"/>
      <c r="AF32" s="4"/>
      <c r="AG32" s="4"/>
      <c r="AH32" s="4"/>
    </row>
    <row r="33" spans="1:34" ht="33" customHeight="1" x14ac:dyDescent="0.2">
      <c r="A33" s="266" t="s">
        <v>15</v>
      </c>
      <c r="B33" s="267"/>
      <c r="C33" s="25"/>
      <c r="D33" s="49"/>
      <c r="E33" s="39"/>
      <c r="F33" s="39"/>
      <c r="G33" s="27">
        <f>SUM(G25:G32)</f>
        <v>16310370517</v>
      </c>
      <c r="H33" s="27">
        <f t="shared" ref="H33:Q33" si="10">SUM(H25:H32)</f>
        <v>495000000</v>
      </c>
      <c r="I33" s="27">
        <f>SUM(I25:I32)</f>
        <v>12322236757</v>
      </c>
      <c r="J33" s="27">
        <f t="shared" si="10"/>
        <v>28632607274</v>
      </c>
      <c r="K33" s="27">
        <f t="shared" si="10"/>
        <v>1222897998</v>
      </c>
      <c r="L33" s="27">
        <f>SUM(L25:L32)</f>
        <v>9080732929</v>
      </c>
      <c r="M33" s="27">
        <f t="shared" si="10"/>
        <v>0</v>
      </c>
      <c r="N33" s="27">
        <f t="shared" si="10"/>
        <v>16805370517</v>
      </c>
      <c r="O33" s="27">
        <f t="shared" si="10"/>
        <v>3581530801</v>
      </c>
      <c r="P33" s="27">
        <f t="shared" si="10"/>
        <v>0</v>
      </c>
      <c r="Q33" s="27">
        <f t="shared" si="10"/>
        <v>0</v>
      </c>
      <c r="R33" s="27">
        <f t="shared" si="1"/>
        <v>16805370517</v>
      </c>
      <c r="S33" s="58"/>
      <c r="T33" s="58"/>
      <c r="U33" s="58"/>
      <c r="V33" s="31"/>
      <c r="W33" s="32"/>
      <c r="X33" s="32"/>
      <c r="Y33" s="32"/>
      <c r="Z33" s="32"/>
      <c r="AA33" s="32"/>
      <c r="AB33" s="33"/>
      <c r="AC33" s="4"/>
      <c r="AD33" s="4"/>
      <c r="AE33" s="4"/>
      <c r="AF33" s="4"/>
      <c r="AG33" s="4"/>
      <c r="AH33" s="4"/>
    </row>
    <row r="34" spans="1:34" ht="112.5" x14ac:dyDescent="0.2">
      <c r="A34" s="249" t="s">
        <v>90</v>
      </c>
      <c r="B34" s="15" t="s">
        <v>91</v>
      </c>
      <c r="C34" s="16">
        <v>2013000050011</v>
      </c>
      <c r="D34" s="46" t="s">
        <v>31</v>
      </c>
      <c r="E34" s="18">
        <v>41170</v>
      </c>
      <c r="F34" s="19" t="s">
        <v>90</v>
      </c>
      <c r="G34" s="20">
        <v>6000000000</v>
      </c>
      <c r="H34" s="20">
        <v>0</v>
      </c>
      <c r="I34" s="20">
        <v>0</v>
      </c>
      <c r="J34" s="20">
        <f>I34+G34</f>
        <v>6000000000</v>
      </c>
      <c r="K34" s="20">
        <v>1774493283</v>
      </c>
      <c r="L34" s="20">
        <f>J34-K34</f>
        <v>4225506717</v>
      </c>
      <c r="M34" s="21" t="s">
        <v>48</v>
      </c>
      <c r="N34" s="20">
        <f>G34</f>
        <v>6000000000</v>
      </c>
      <c r="O34" s="20">
        <v>4698582496</v>
      </c>
      <c r="P34" s="20">
        <v>4698582496</v>
      </c>
      <c r="Q34" s="20">
        <v>6000000000</v>
      </c>
      <c r="R34" s="20">
        <f t="shared" si="1"/>
        <v>0</v>
      </c>
      <c r="S34" s="22">
        <f>Q34/N34</f>
        <v>1</v>
      </c>
      <c r="T34" s="16"/>
      <c r="U34" s="16">
        <v>3</v>
      </c>
      <c r="V34" s="15" t="s">
        <v>92</v>
      </c>
      <c r="W34" s="37" t="s">
        <v>50</v>
      </c>
      <c r="X34" s="37"/>
      <c r="Y34" s="37"/>
      <c r="Z34" s="37"/>
      <c r="AA34" s="37" t="s">
        <v>50</v>
      </c>
      <c r="AB34" s="67" t="s">
        <v>154</v>
      </c>
      <c r="AC34" s="4"/>
      <c r="AD34" s="4"/>
      <c r="AE34" s="4"/>
      <c r="AF34" s="4"/>
      <c r="AG34" s="4"/>
      <c r="AH34" s="4"/>
    </row>
    <row r="35" spans="1:34" ht="78.75" x14ac:dyDescent="0.2">
      <c r="A35" s="250"/>
      <c r="B35" s="15" t="s">
        <v>91</v>
      </c>
      <c r="C35" s="16">
        <v>2013000050011</v>
      </c>
      <c r="D35" s="46" t="s">
        <v>104</v>
      </c>
      <c r="E35" s="18">
        <v>41376</v>
      </c>
      <c r="F35" s="19" t="s">
        <v>90</v>
      </c>
      <c r="G35" s="20">
        <v>0</v>
      </c>
      <c r="H35" s="20">
        <v>12000000000</v>
      </c>
      <c r="I35" s="20">
        <v>0</v>
      </c>
      <c r="J35" s="20">
        <f>I35+G35+H35</f>
        <v>12000000000</v>
      </c>
      <c r="K35" s="20">
        <v>1360387595</v>
      </c>
      <c r="L35" s="20">
        <f>K35+J35</f>
        <v>13360387595</v>
      </c>
      <c r="M35" s="21" t="s">
        <v>48</v>
      </c>
      <c r="N35" s="20">
        <v>13360387595</v>
      </c>
      <c r="O35" s="20">
        <v>0</v>
      </c>
      <c r="P35" s="20">
        <v>0</v>
      </c>
      <c r="Q35" s="20">
        <v>0</v>
      </c>
      <c r="R35" s="20">
        <f t="shared" si="1"/>
        <v>13360387595</v>
      </c>
      <c r="S35" s="22">
        <v>0</v>
      </c>
      <c r="T35" s="16"/>
      <c r="U35" s="16">
        <v>24</v>
      </c>
      <c r="V35" s="15" t="s">
        <v>92</v>
      </c>
      <c r="W35" s="37"/>
      <c r="X35" s="37"/>
      <c r="Y35" s="37"/>
      <c r="Z35" s="37"/>
      <c r="AA35" s="37"/>
      <c r="AB35" s="69" t="s">
        <v>134</v>
      </c>
      <c r="AC35" s="4"/>
      <c r="AD35" s="4"/>
      <c r="AE35" s="4"/>
      <c r="AF35" s="4"/>
      <c r="AG35" s="4"/>
      <c r="AH35" s="4"/>
    </row>
    <row r="36" spans="1:34" ht="33.75" customHeight="1" x14ac:dyDescent="0.2">
      <c r="A36" s="242" t="s">
        <v>1</v>
      </c>
      <c r="B36" s="243"/>
      <c r="C36" s="42"/>
      <c r="D36" s="47"/>
      <c r="E36" s="26"/>
      <c r="F36" s="26"/>
      <c r="G36" s="27">
        <f>G34+G35</f>
        <v>6000000000</v>
      </c>
      <c r="H36" s="27">
        <f t="shared" ref="H36:Q36" si="11">H34+H35</f>
        <v>12000000000</v>
      </c>
      <c r="I36" s="27">
        <f t="shared" si="11"/>
        <v>0</v>
      </c>
      <c r="J36" s="27">
        <f t="shared" si="11"/>
        <v>18000000000</v>
      </c>
      <c r="K36" s="27">
        <f t="shared" si="11"/>
        <v>3134880878</v>
      </c>
      <c r="L36" s="27">
        <f t="shared" si="11"/>
        <v>17585894312</v>
      </c>
      <c r="M36" s="27"/>
      <c r="N36" s="27">
        <f t="shared" si="11"/>
        <v>19360387595</v>
      </c>
      <c r="O36" s="27">
        <f t="shared" si="11"/>
        <v>4698582496</v>
      </c>
      <c r="P36" s="27">
        <f t="shared" si="11"/>
        <v>4698582496</v>
      </c>
      <c r="Q36" s="27">
        <f t="shared" si="11"/>
        <v>6000000000</v>
      </c>
      <c r="R36" s="27">
        <f t="shared" si="1"/>
        <v>13360387595</v>
      </c>
      <c r="S36" s="29"/>
      <c r="T36" s="58"/>
      <c r="U36" s="58"/>
      <c r="V36" s="31"/>
      <c r="W36" s="39"/>
      <c r="X36" s="39"/>
      <c r="Y36" s="39"/>
      <c r="Z36" s="39"/>
      <c r="AA36" s="39"/>
      <c r="AB36" s="43"/>
      <c r="AC36" s="4"/>
      <c r="AD36" s="4"/>
      <c r="AE36" s="4"/>
      <c r="AF36" s="4"/>
      <c r="AG36" s="4"/>
      <c r="AH36" s="4"/>
    </row>
    <row r="37" spans="1:34" ht="78.75" x14ac:dyDescent="0.2">
      <c r="A37" s="249" t="s">
        <v>16</v>
      </c>
      <c r="B37" s="15" t="s">
        <v>93</v>
      </c>
      <c r="C37" s="40">
        <v>2012000050012</v>
      </c>
      <c r="D37" s="46" t="s">
        <v>101</v>
      </c>
      <c r="E37" s="18">
        <v>41170</v>
      </c>
      <c r="F37" s="19" t="s">
        <v>64</v>
      </c>
      <c r="G37" s="20">
        <v>3000000000</v>
      </c>
      <c r="H37" s="20">
        <v>0</v>
      </c>
      <c r="I37" s="20">
        <v>1000000000</v>
      </c>
      <c r="J37" s="20">
        <f>I37+G37</f>
        <v>4000000000</v>
      </c>
      <c r="K37" s="20">
        <v>531022720</v>
      </c>
      <c r="L37" s="20">
        <f>K37+J37</f>
        <v>4531022720</v>
      </c>
      <c r="M37" s="21" t="s">
        <v>48</v>
      </c>
      <c r="N37" s="20">
        <f>G37</f>
        <v>3000000000</v>
      </c>
      <c r="O37" s="44">
        <v>3000000000</v>
      </c>
      <c r="P37" s="44">
        <v>3000000000</v>
      </c>
      <c r="Q37" s="44">
        <v>3000000000</v>
      </c>
      <c r="R37" s="20">
        <f t="shared" si="1"/>
        <v>0</v>
      </c>
      <c r="S37" s="22">
        <f>Q37/N37</f>
        <v>1</v>
      </c>
      <c r="T37" s="16"/>
      <c r="U37" s="16">
        <v>12</v>
      </c>
      <c r="V37" s="15" t="s">
        <v>127</v>
      </c>
      <c r="W37" s="23" t="s">
        <v>50</v>
      </c>
      <c r="X37" s="23"/>
      <c r="Y37" s="23" t="s">
        <v>50</v>
      </c>
      <c r="Z37" s="23"/>
      <c r="AA37" s="23"/>
      <c r="AB37" s="69" t="s">
        <v>135</v>
      </c>
      <c r="AC37" s="4"/>
      <c r="AD37" s="4"/>
      <c r="AE37" s="4"/>
      <c r="AF37" s="4"/>
      <c r="AG37" s="4"/>
      <c r="AH37" s="4"/>
    </row>
    <row r="38" spans="1:34" ht="67.5" x14ac:dyDescent="0.2">
      <c r="A38" s="250"/>
      <c r="B38" s="15"/>
      <c r="C38" s="40">
        <v>2013000050005</v>
      </c>
      <c r="D38" s="46" t="s">
        <v>126</v>
      </c>
      <c r="E38" s="18">
        <v>41376</v>
      </c>
      <c r="F38" s="19" t="s">
        <v>64</v>
      </c>
      <c r="G38" s="20">
        <v>0</v>
      </c>
      <c r="H38" s="20">
        <v>6000000000</v>
      </c>
      <c r="I38" s="20">
        <v>0</v>
      </c>
      <c r="J38" s="20">
        <f>G38+I38</f>
        <v>0</v>
      </c>
      <c r="K38" s="20" t="s">
        <v>96</v>
      </c>
      <c r="L38" s="20" t="s">
        <v>96</v>
      </c>
      <c r="M38" s="21" t="s">
        <v>48</v>
      </c>
      <c r="N38" s="20">
        <f>H38</f>
        <v>6000000000</v>
      </c>
      <c r="O38" s="44">
        <v>0</v>
      </c>
      <c r="P38" s="20">
        <v>0</v>
      </c>
      <c r="Q38" s="20">
        <v>0</v>
      </c>
      <c r="R38" s="20">
        <f t="shared" si="1"/>
        <v>6000000000</v>
      </c>
      <c r="S38" s="22">
        <f>Q38/N38</f>
        <v>0</v>
      </c>
      <c r="T38" s="16"/>
      <c r="U38" s="16">
        <v>24</v>
      </c>
      <c r="V38" s="15" t="s">
        <v>127</v>
      </c>
      <c r="W38" s="23"/>
      <c r="X38" s="23"/>
      <c r="Y38" s="23"/>
      <c r="Z38" s="23"/>
      <c r="AA38" s="23"/>
      <c r="AB38" s="69" t="s">
        <v>133</v>
      </c>
      <c r="AC38" s="4"/>
      <c r="AD38" s="4"/>
      <c r="AE38" s="4"/>
      <c r="AF38" s="4"/>
      <c r="AG38" s="4"/>
      <c r="AH38" s="4"/>
    </row>
    <row r="39" spans="1:34" ht="33" customHeight="1" x14ac:dyDescent="0.2">
      <c r="A39" s="242" t="s">
        <v>17</v>
      </c>
      <c r="B39" s="243"/>
      <c r="C39" s="42"/>
      <c r="D39" s="47"/>
      <c r="E39" s="26"/>
      <c r="F39" s="26"/>
      <c r="G39" s="27">
        <f>G37+G38</f>
        <v>3000000000</v>
      </c>
      <c r="H39" s="27">
        <f t="shared" ref="H39:Q39" si="12">H37+H38</f>
        <v>6000000000</v>
      </c>
      <c r="I39" s="27">
        <f t="shared" si="12"/>
        <v>1000000000</v>
      </c>
      <c r="J39" s="27">
        <f t="shared" si="12"/>
        <v>4000000000</v>
      </c>
      <c r="K39" s="27">
        <f>K37</f>
        <v>531022720</v>
      </c>
      <c r="L39" s="27">
        <f>L37</f>
        <v>4531022720</v>
      </c>
      <c r="M39" s="27"/>
      <c r="N39" s="27">
        <f t="shared" si="12"/>
        <v>9000000000</v>
      </c>
      <c r="O39" s="27">
        <f t="shared" si="12"/>
        <v>3000000000</v>
      </c>
      <c r="P39" s="27">
        <f t="shared" si="12"/>
        <v>3000000000</v>
      </c>
      <c r="Q39" s="27">
        <f t="shared" si="12"/>
        <v>3000000000</v>
      </c>
      <c r="R39" s="27">
        <f t="shared" si="1"/>
        <v>6000000000</v>
      </c>
      <c r="S39" s="30"/>
      <c r="T39" s="58"/>
      <c r="U39" s="58"/>
      <c r="V39" s="31"/>
      <c r="W39" s="32"/>
      <c r="X39" s="32"/>
      <c r="Y39" s="32"/>
      <c r="Z39" s="32"/>
      <c r="AA39" s="32"/>
      <c r="AB39" s="33"/>
      <c r="AC39" s="4"/>
      <c r="AD39" s="4"/>
      <c r="AE39" s="4"/>
      <c r="AF39" s="4"/>
      <c r="AG39" s="4"/>
      <c r="AH39" s="4"/>
    </row>
    <row r="40" spans="1:34" ht="78.75" x14ac:dyDescent="0.2">
      <c r="A40" s="14" t="s">
        <v>18</v>
      </c>
      <c r="B40" s="15" t="s">
        <v>93</v>
      </c>
      <c r="C40" s="40">
        <v>2012000050013</v>
      </c>
      <c r="D40" s="46" t="s">
        <v>32</v>
      </c>
      <c r="E40" s="18">
        <v>41170</v>
      </c>
      <c r="F40" s="19" t="s">
        <v>65</v>
      </c>
      <c r="G40" s="20">
        <v>3800000000</v>
      </c>
      <c r="H40" s="20">
        <v>0</v>
      </c>
      <c r="I40" s="20">
        <v>0</v>
      </c>
      <c r="J40" s="20">
        <f>I40+G40</f>
        <v>3800000000</v>
      </c>
      <c r="K40" s="20">
        <v>-669212645</v>
      </c>
      <c r="L40" s="20">
        <f>K40+J40</f>
        <v>3130787355</v>
      </c>
      <c r="M40" s="21" t="s">
        <v>49</v>
      </c>
      <c r="N40" s="20">
        <v>3130787355</v>
      </c>
      <c r="O40" s="20">
        <v>3800000000</v>
      </c>
      <c r="P40" s="20">
        <v>3800000000</v>
      </c>
      <c r="Q40" s="20">
        <v>3800000000</v>
      </c>
      <c r="R40" s="20">
        <f t="shared" si="1"/>
        <v>-669212645</v>
      </c>
      <c r="S40" s="22">
        <f>Q40/N40</f>
        <v>1.2137521872672825</v>
      </c>
      <c r="T40" s="16"/>
      <c r="U40" s="16">
        <v>12</v>
      </c>
      <c r="V40" s="15" t="s">
        <v>97</v>
      </c>
      <c r="W40" s="23" t="s">
        <v>50</v>
      </c>
      <c r="X40" s="23"/>
      <c r="Y40" s="23" t="s">
        <v>50</v>
      </c>
      <c r="Z40" s="23"/>
      <c r="AA40" s="23"/>
      <c r="AB40" s="69" t="s">
        <v>134</v>
      </c>
      <c r="AC40" s="4"/>
      <c r="AD40" s="4"/>
      <c r="AE40" s="4"/>
      <c r="AF40" s="4"/>
      <c r="AG40" s="4"/>
      <c r="AH40" s="4"/>
    </row>
    <row r="41" spans="1:34" ht="48" customHeight="1" x14ac:dyDescent="0.2">
      <c r="A41" s="242" t="s">
        <v>19</v>
      </c>
      <c r="B41" s="243"/>
      <c r="C41" s="28"/>
      <c r="D41" s="47"/>
      <c r="E41" s="26"/>
      <c r="F41" s="26"/>
      <c r="G41" s="27">
        <f t="shared" ref="G41:Q41" si="13">SUM(G40:G40)</f>
        <v>3800000000</v>
      </c>
      <c r="H41" s="27">
        <f t="shared" si="13"/>
        <v>0</v>
      </c>
      <c r="I41" s="27">
        <f t="shared" si="13"/>
        <v>0</v>
      </c>
      <c r="J41" s="27">
        <f t="shared" si="13"/>
        <v>3800000000</v>
      </c>
      <c r="K41" s="27">
        <f t="shared" si="13"/>
        <v>-669212645</v>
      </c>
      <c r="L41" s="27">
        <f t="shared" si="13"/>
        <v>3130787355</v>
      </c>
      <c r="M41" s="27">
        <f t="shared" si="13"/>
        <v>0</v>
      </c>
      <c r="N41" s="27">
        <f t="shared" si="13"/>
        <v>3130787355</v>
      </c>
      <c r="O41" s="27">
        <f t="shared" si="13"/>
        <v>3800000000</v>
      </c>
      <c r="P41" s="27">
        <f t="shared" si="13"/>
        <v>3800000000</v>
      </c>
      <c r="Q41" s="27">
        <f t="shared" si="13"/>
        <v>3800000000</v>
      </c>
      <c r="R41" s="27">
        <f t="shared" si="1"/>
        <v>-669212645</v>
      </c>
      <c r="S41" s="30"/>
      <c r="T41" s="59"/>
      <c r="U41" s="59"/>
      <c r="V41" s="31"/>
      <c r="W41" s="32"/>
      <c r="X41" s="32"/>
      <c r="Y41" s="32"/>
      <c r="Z41" s="32"/>
      <c r="AA41" s="32"/>
      <c r="AB41" s="33"/>
      <c r="AC41" s="4"/>
      <c r="AD41" s="4"/>
      <c r="AE41" s="4"/>
      <c r="AF41" s="4"/>
      <c r="AG41" s="4"/>
      <c r="AH41" s="4"/>
    </row>
    <row r="42" spans="1:34" ht="56.25" x14ac:dyDescent="0.2">
      <c r="A42" s="14" t="s">
        <v>124</v>
      </c>
      <c r="B42" s="15"/>
      <c r="C42" s="40">
        <v>2012000050053</v>
      </c>
      <c r="D42" s="17" t="s">
        <v>125</v>
      </c>
      <c r="E42" s="41">
        <v>41376</v>
      </c>
      <c r="F42" s="15" t="s">
        <v>124</v>
      </c>
      <c r="G42" s="15">
        <v>0</v>
      </c>
      <c r="H42" s="20">
        <v>1000000000</v>
      </c>
      <c r="I42" s="20">
        <v>0</v>
      </c>
      <c r="J42" s="20">
        <f>I42+H42</f>
        <v>1000000000</v>
      </c>
      <c r="K42" s="20" t="s">
        <v>96</v>
      </c>
      <c r="L42" s="20" t="s">
        <v>96</v>
      </c>
      <c r="M42" s="45" t="s">
        <v>49</v>
      </c>
      <c r="N42" s="20">
        <v>1000000000</v>
      </c>
      <c r="O42" s="20">
        <v>0</v>
      </c>
      <c r="P42" s="20">
        <v>0</v>
      </c>
      <c r="Q42" s="20">
        <v>0</v>
      </c>
      <c r="R42" s="20">
        <f t="shared" si="1"/>
        <v>1000000000</v>
      </c>
      <c r="S42" s="22">
        <f>Q42/N42</f>
        <v>0</v>
      </c>
      <c r="T42" s="16"/>
      <c r="U42" s="16">
        <v>12</v>
      </c>
      <c r="V42" s="15" t="s">
        <v>97</v>
      </c>
      <c r="W42" s="23"/>
      <c r="X42" s="23"/>
      <c r="Y42" s="23"/>
      <c r="Z42" s="23"/>
      <c r="AA42" s="23"/>
      <c r="AB42" s="69" t="s">
        <v>153</v>
      </c>
      <c r="AC42" s="4"/>
      <c r="AD42" s="4"/>
      <c r="AE42" s="4"/>
      <c r="AF42" s="4"/>
      <c r="AG42" s="4"/>
      <c r="AH42" s="4"/>
    </row>
    <row r="43" spans="1:34" ht="48" customHeight="1" x14ac:dyDescent="0.2">
      <c r="A43" s="242" t="s">
        <v>98</v>
      </c>
      <c r="B43" s="243"/>
      <c r="C43" s="28"/>
      <c r="D43" s="47"/>
      <c r="E43" s="26"/>
      <c r="F43" s="26"/>
      <c r="G43" s="27">
        <f>G42</f>
        <v>0</v>
      </c>
      <c r="H43" s="27">
        <f>H42</f>
        <v>1000000000</v>
      </c>
      <c r="I43" s="27">
        <f>I42</f>
        <v>0</v>
      </c>
      <c r="J43" s="27">
        <f>J42</f>
        <v>1000000000</v>
      </c>
      <c r="K43" s="27"/>
      <c r="L43" s="27"/>
      <c r="M43" s="27"/>
      <c r="N43" s="27">
        <f>N42</f>
        <v>1000000000</v>
      </c>
      <c r="O43" s="27">
        <f>O42</f>
        <v>0</v>
      </c>
      <c r="P43" s="27">
        <f>P42</f>
        <v>0</v>
      </c>
      <c r="Q43" s="27">
        <f>Q42</f>
        <v>0</v>
      </c>
      <c r="R43" s="27">
        <f t="shared" si="1"/>
        <v>1000000000</v>
      </c>
      <c r="S43" s="30"/>
      <c r="T43" s="59"/>
      <c r="U43" s="59"/>
      <c r="V43" s="31"/>
      <c r="W43" s="32"/>
      <c r="X43" s="32"/>
      <c r="Y43" s="32"/>
      <c r="Z43" s="32"/>
      <c r="AA43" s="32"/>
      <c r="AB43" s="33"/>
      <c r="AC43" s="4"/>
      <c r="AD43" s="4"/>
      <c r="AE43" s="4"/>
      <c r="AF43" s="4"/>
      <c r="AG43" s="4"/>
      <c r="AH43" s="4"/>
    </row>
    <row r="44" spans="1:34" ht="29.25" customHeight="1" x14ac:dyDescent="0.2">
      <c r="A44" s="268" t="s">
        <v>157</v>
      </c>
      <c r="B44" s="241" t="s">
        <v>4</v>
      </c>
      <c r="C44" s="261">
        <v>2012000050026</v>
      </c>
      <c r="D44" s="251" t="s">
        <v>89</v>
      </c>
      <c r="E44" s="262">
        <v>41263</v>
      </c>
      <c r="F44" s="248" t="s">
        <v>63</v>
      </c>
      <c r="G44" s="20">
        <v>277000000</v>
      </c>
      <c r="H44" s="20">
        <v>0</v>
      </c>
      <c r="I44" s="20">
        <v>0</v>
      </c>
      <c r="J44" s="20">
        <f>G44+I44</f>
        <v>277000000</v>
      </c>
      <c r="K44" s="20" t="s">
        <v>96</v>
      </c>
      <c r="L44" s="20" t="s">
        <v>96</v>
      </c>
      <c r="M44" s="21" t="s">
        <v>48</v>
      </c>
      <c r="N44" s="20">
        <v>277000000</v>
      </c>
      <c r="O44" s="20">
        <v>0</v>
      </c>
      <c r="P44" s="20">
        <v>0</v>
      </c>
      <c r="Q44" s="20">
        <v>0</v>
      </c>
      <c r="R44" s="20">
        <f t="shared" si="1"/>
        <v>277000000</v>
      </c>
      <c r="S44" s="22">
        <f>Q44/N44</f>
        <v>0</v>
      </c>
      <c r="T44" s="261"/>
      <c r="U44" s="261">
        <v>6</v>
      </c>
      <c r="V44" s="241" t="s">
        <v>97</v>
      </c>
      <c r="W44" s="37" t="s">
        <v>50</v>
      </c>
      <c r="X44" s="37"/>
      <c r="Y44" s="37"/>
      <c r="Z44" s="37"/>
      <c r="AA44" s="37"/>
      <c r="AB44" s="69" t="s">
        <v>147</v>
      </c>
      <c r="AC44" s="4"/>
      <c r="AD44" s="4"/>
      <c r="AE44" s="4"/>
      <c r="AF44" s="4"/>
      <c r="AG44" s="4"/>
      <c r="AH44" s="4"/>
    </row>
    <row r="45" spans="1:34" ht="30" customHeight="1" x14ac:dyDescent="0.2">
      <c r="A45" s="269"/>
      <c r="B45" s="241"/>
      <c r="C45" s="261"/>
      <c r="D45" s="251"/>
      <c r="E45" s="262"/>
      <c r="F45" s="248"/>
      <c r="G45" s="20">
        <v>1723000000</v>
      </c>
      <c r="H45" s="20">
        <v>0</v>
      </c>
      <c r="I45" s="20">
        <v>0</v>
      </c>
      <c r="J45" s="20">
        <f>G45+I45</f>
        <v>1723000000</v>
      </c>
      <c r="K45" s="20" t="s">
        <v>96</v>
      </c>
      <c r="L45" s="20" t="s">
        <v>96</v>
      </c>
      <c r="M45" s="21" t="s">
        <v>49</v>
      </c>
      <c r="N45" s="20">
        <v>1723000000</v>
      </c>
      <c r="O45" s="20">
        <v>0</v>
      </c>
      <c r="P45" s="20">
        <v>0</v>
      </c>
      <c r="Q45" s="20">
        <v>0</v>
      </c>
      <c r="R45" s="20">
        <f t="shared" si="1"/>
        <v>1723000000</v>
      </c>
      <c r="S45" s="76">
        <f>Q45/N45</f>
        <v>0</v>
      </c>
      <c r="T45" s="261"/>
      <c r="U45" s="261"/>
      <c r="V45" s="241"/>
      <c r="W45" s="37" t="s">
        <v>50</v>
      </c>
      <c r="X45" s="37"/>
      <c r="Y45" s="37"/>
      <c r="Z45" s="37"/>
      <c r="AA45" s="37"/>
      <c r="AB45" s="38"/>
      <c r="AC45" s="4"/>
      <c r="AD45" s="4"/>
      <c r="AE45" s="4"/>
      <c r="AF45" s="4"/>
      <c r="AG45" s="4"/>
      <c r="AH45" s="4"/>
    </row>
    <row r="46" spans="1:34" ht="56.25" x14ac:dyDescent="0.2">
      <c r="A46" s="269"/>
      <c r="B46" s="15"/>
      <c r="C46" s="63">
        <v>2012000050031</v>
      </c>
      <c r="D46" s="46" t="s">
        <v>130</v>
      </c>
      <c r="E46" s="18">
        <v>41254</v>
      </c>
      <c r="F46" s="19" t="s">
        <v>108</v>
      </c>
      <c r="G46" s="20">
        <v>500000000</v>
      </c>
      <c r="H46" s="20">
        <v>0</v>
      </c>
      <c r="I46" s="20">
        <v>700000000</v>
      </c>
      <c r="J46" s="20">
        <f>I46+G46</f>
        <v>1200000000</v>
      </c>
      <c r="K46" s="20">
        <v>0</v>
      </c>
      <c r="L46" s="20">
        <v>0</v>
      </c>
      <c r="M46" s="21" t="s">
        <v>49</v>
      </c>
      <c r="N46" s="20">
        <f>G46</f>
        <v>500000000</v>
      </c>
      <c r="O46" s="20">
        <v>0</v>
      </c>
      <c r="P46" s="20">
        <v>0</v>
      </c>
      <c r="Q46" s="20">
        <v>0</v>
      </c>
      <c r="R46" s="20">
        <f t="shared" si="1"/>
        <v>500000000</v>
      </c>
      <c r="S46" s="22">
        <f>Q46/N46</f>
        <v>0</v>
      </c>
      <c r="T46" s="16"/>
      <c r="U46" s="16">
        <v>8</v>
      </c>
      <c r="V46" s="15" t="s">
        <v>97</v>
      </c>
      <c r="W46" s="37" t="s">
        <v>50</v>
      </c>
      <c r="X46" s="37"/>
      <c r="Y46" s="37"/>
      <c r="Z46" s="37"/>
      <c r="AA46" s="37"/>
      <c r="AB46" s="69" t="s">
        <v>148</v>
      </c>
      <c r="AC46" s="4"/>
      <c r="AD46" s="4"/>
      <c r="AE46" s="4"/>
      <c r="AF46" s="4"/>
      <c r="AG46" s="4"/>
      <c r="AH46" s="4"/>
    </row>
    <row r="47" spans="1:34" ht="78.75" x14ac:dyDescent="0.2">
      <c r="A47" s="269"/>
      <c r="B47" s="15"/>
      <c r="C47" s="40">
        <v>2012000050044</v>
      </c>
      <c r="D47" s="46" t="s">
        <v>131</v>
      </c>
      <c r="E47" s="18">
        <v>41170</v>
      </c>
      <c r="F47" s="19" t="s">
        <v>99</v>
      </c>
      <c r="G47" s="20">
        <v>1000000000</v>
      </c>
      <c r="H47" s="20">
        <v>0</v>
      </c>
      <c r="I47" s="20">
        <v>0</v>
      </c>
      <c r="J47" s="20">
        <f>I47+G47</f>
        <v>1000000000</v>
      </c>
      <c r="K47" s="20" t="s">
        <v>96</v>
      </c>
      <c r="L47" s="20" t="s">
        <v>96</v>
      </c>
      <c r="M47" s="21" t="s">
        <v>49</v>
      </c>
      <c r="N47" s="20">
        <f>G47</f>
        <v>1000000000</v>
      </c>
      <c r="O47" s="20">
        <v>0</v>
      </c>
      <c r="P47" s="20">
        <v>0</v>
      </c>
      <c r="Q47" s="20">
        <v>0</v>
      </c>
      <c r="R47" s="20">
        <f t="shared" si="1"/>
        <v>1000000000</v>
      </c>
      <c r="S47" s="22">
        <f>Q47/N47</f>
        <v>0</v>
      </c>
      <c r="T47" s="16"/>
      <c r="U47" s="16">
        <v>4</v>
      </c>
      <c r="V47" s="15" t="s">
        <v>97</v>
      </c>
      <c r="W47" s="23" t="s">
        <v>50</v>
      </c>
      <c r="X47" s="23"/>
      <c r="Y47" s="23"/>
      <c r="Z47" s="23"/>
      <c r="AA47" s="23"/>
      <c r="AB47" s="69" t="s">
        <v>149</v>
      </c>
      <c r="AC47" s="4"/>
      <c r="AD47" s="4"/>
      <c r="AE47" s="4"/>
      <c r="AF47" s="4"/>
      <c r="AG47" s="4"/>
      <c r="AH47" s="4"/>
    </row>
    <row r="48" spans="1:34" ht="45" x14ac:dyDescent="0.2">
      <c r="A48" s="270"/>
      <c r="B48" s="15"/>
      <c r="C48" s="50">
        <v>2012000050039</v>
      </c>
      <c r="D48" s="46" t="s">
        <v>132</v>
      </c>
      <c r="E48" s="18">
        <v>41170</v>
      </c>
      <c r="F48" s="19" t="s">
        <v>100</v>
      </c>
      <c r="G48" s="20">
        <v>1000000000</v>
      </c>
      <c r="H48" s="20">
        <v>0</v>
      </c>
      <c r="I48" s="20">
        <v>1436453228</v>
      </c>
      <c r="J48" s="20">
        <f>I48+G48</f>
        <v>2436453228</v>
      </c>
      <c r="K48" s="20" t="s">
        <v>96</v>
      </c>
      <c r="L48" s="20" t="s">
        <v>96</v>
      </c>
      <c r="M48" s="21" t="s">
        <v>49</v>
      </c>
      <c r="N48" s="20">
        <f>G48</f>
        <v>1000000000</v>
      </c>
      <c r="O48" s="20">
        <v>0</v>
      </c>
      <c r="P48" s="20">
        <v>0</v>
      </c>
      <c r="Q48" s="20">
        <v>0</v>
      </c>
      <c r="R48" s="20">
        <f t="shared" si="1"/>
        <v>1000000000</v>
      </c>
      <c r="S48" s="22">
        <f>Q48/N48</f>
        <v>0</v>
      </c>
      <c r="T48" s="16"/>
      <c r="U48" s="16">
        <v>7</v>
      </c>
      <c r="V48" s="15" t="s">
        <v>97</v>
      </c>
      <c r="W48" s="23" t="s">
        <v>50</v>
      </c>
      <c r="X48" s="23"/>
      <c r="Y48" s="23"/>
      <c r="Z48" s="23"/>
      <c r="AA48" s="23"/>
      <c r="AB48" s="69" t="s">
        <v>150</v>
      </c>
      <c r="AC48" s="4"/>
      <c r="AD48" s="4"/>
      <c r="AE48" s="4"/>
      <c r="AF48" s="4"/>
      <c r="AG48" s="4"/>
      <c r="AH48" s="4"/>
    </row>
    <row r="49" spans="1:34" ht="48" customHeight="1" x14ac:dyDescent="0.2">
      <c r="A49" s="242" t="s">
        <v>168</v>
      </c>
      <c r="B49" s="243"/>
      <c r="C49" s="28"/>
      <c r="D49" s="47"/>
      <c r="E49" s="26"/>
      <c r="F49" s="26"/>
      <c r="G49" s="27">
        <f>SUM(G44:G48)</f>
        <v>4500000000</v>
      </c>
      <c r="H49" s="27">
        <f t="shared" ref="H49:Q49" si="14">SUM(H44:H48)</f>
        <v>0</v>
      </c>
      <c r="I49" s="27">
        <f t="shared" si="14"/>
        <v>2136453228</v>
      </c>
      <c r="J49" s="27">
        <f t="shared" si="14"/>
        <v>6636453228</v>
      </c>
      <c r="K49" s="27">
        <f t="shared" si="14"/>
        <v>0</v>
      </c>
      <c r="L49" s="27">
        <f t="shared" si="14"/>
        <v>0</v>
      </c>
      <c r="M49" s="27"/>
      <c r="N49" s="27">
        <f t="shared" si="14"/>
        <v>4500000000</v>
      </c>
      <c r="O49" s="27">
        <f t="shared" si="14"/>
        <v>0</v>
      </c>
      <c r="P49" s="27">
        <f t="shared" si="14"/>
        <v>0</v>
      </c>
      <c r="Q49" s="27">
        <f t="shared" si="14"/>
        <v>0</v>
      </c>
      <c r="R49" s="27">
        <f t="shared" si="1"/>
        <v>4500000000</v>
      </c>
      <c r="S49" s="30"/>
      <c r="T49" s="59"/>
      <c r="U49" s="59"/>
      <c r="V49" s="31"/>
      <c r="W49" s="32"/>
      <c r="X49" s="32"/>
      <c r="Y49" s="32"/>
      <c r="Z49" s="32"/>
      <c r="AA49" s="32"/>
      <c r="AB49" s="33"/>
      <c r="AC49" s="4"/>
      <c r="AD49" s="4"/>
      <c r="AE49" s="4"/>
      <c r="AF49" s="4"/>
      <c r="AG49" s="4"/>
      <c r="AH49" s="4"/>
    </row>
    <row r="50" spans="1:34" x14ac:dyDescent="0.2">
      <c r="A50" s="244" t="s">
        <v>20</v>
      </c>
      <c r="B50" s="245"/>
      <c r="C50" s="258"/>
      <c r="D50" s="245"/>
      <c r="E50" s="245"/>
      <c r="F50" s="245"/>
      <c r="G50" s="252">
        <f t="shared" ref="G50:L50" si="15">G41+G39+G36+G33+G24+G15+G11+G7+G5+G49+G9+G43</f>
        <v>45717616878</v>
      </c>
      <c r="H50" s="252">
        <f t="shared" si="15"/>
        <v>27063668706</v>
      </c>
      <c r="I50" s="252">
        <f t="shared" si="15"/>
        <v>59789040490</v>
      </c>
      <c r="J50" s="252">
        <f t="shared" si="15"/>
        <v>118506657368</v>
      </c>
      <c r="K50" s="252">
        <f t="shared" si="15"/>
        <v>4219588951</v>
      </c>
      <c r="L50" s="252">
        <f t="shared" si="15"/>
        <v>37986691650</v>
      </c>
      <c r="M50" s="252"/>
      <c r="N50" s="252">
        <f>N41+N39+N36+N33+N24+N15+N11+N7+N5+N49+N9+N43</f>
        <v>73472460534</v>
      </c>
      <c r="O50" s="252">
        <f>O41+O39+O36+O33+O24+O15+O11+O7+O5+O49+O9+O43</f>
        <v>24777195388</v>
      </c>
      <c r="P50" s="252">
        <f>P41+P39+P36+P33+P24+P15+P11+P7+P5+P49+P9+P43</f>
        <v>19295664586</v>
      </c>
      <c r="Q50" s="252">
        <f>Q41+Q39+Q36+Q33+Q24+Q15+Q11+Q7+Q5+Q49+Q9+Q43</f>
        <v>16294766355</v>
      </c>
      <c r="R50" s="252">
        <f>N50-Q50</f>
        <v>57177694179</v>
      </c>
      <c r="S50" s="252"/>
      <c r="T50" s="258"/>
      <c r="U50" s="258"/>
      <c r="V50" s="258"/>
      <c r="W50" s="245"/>
      <c r="X50" s="245"/>
      <c r="Y50" s="245"/>
      <c r="Z50" s="245"/>
      <c r="AA50" s="245"/>
      <c r="AB50" s="53"/>
    </row>
    <row r="51" spans="1:34" ht="15.75" customHeight="1" thickBot="1" x14ac:dyDescent="0.25">
      <c r="A51" s="246"/>
      <c r="B51" s="247"/>
      <c r="C51" s="259"/>
      <c r="D51" s="247"/>
      <c r="E51" s="247"/>
      <c r="F51" s="247"/>
      <c r="G51" s="253"/>
      <c r="H51" s="253"/>
      <c r="I51" s="253"/>
      <c r="J51" s="253"/>
      <c r="K51" s="253"/>
      <c r="L51" s="253"/>
      <c r="M51" s="253"/>
      <c r="N51" s="253"/>
      <c r="O51" s="253"/>
      <c r="P51" s="253"/>
      <c r="Q51" s="253"/>
      <c r="R51" s="253"/>
      <c r="S51" s="253"/>
      <c r="T51" s="259"/>
      <c r="U51" s="259"/>
      <c r="V51" s="259"/>
      <c r="W51" s="247"/>
      <c r="X51" s="247"/>
      <c r="Y51" s="247"/>
      <c r="Z51" s="247"/>
      <c r="AA51" s="247"/>
      <c r="AB51" s="54"/>
    </row>
    <row r="52" spans="1:34" x14ac:dyDescent="0.2">
      <c r="N52" s="6"/>
    </row>
    <row r="53" spans="1:34" x14ac:dyDescent="0.2">
      <c r="N53" s="62"/>
    </row>
    <row r="54" spans="1:34" x14ac:dyDescent="0.2">
      <c r="N54" s="61"/>
    </row>
    <row r="55" spans="1:34" ht="15" customHeight="1" x14ac:dyDescent="0.2"/>
    <row r="56" spans="1:34" ht="15.75" hidden="1" customHeight="1" x14ac:dyDescent="0.2">
      <c r="A56" s="7" t="s">
        <v>21</v>
      </c>
      <c r="B56" s="8">
        <f>G5+G7+G9+G11+G15+G24+G33</f>
        <v>28417616878</v>
      </c>
    </row>
    <row r="57" spans="1:34" hidden="1" x14ac:dyDescent="0.2">
      <c r="A57" s="7" t="s">
        <v>73</v>
      </c>
      <c r="B57" s="8" t="e">
        <f>'2013-2014'!H14+#REF!+G39+G41</f>
        <v>#REF!</v>
      </c>
    </row>
    <row r="58" spans="1:34" hidden="1" x14ac:dyDescent="0.2">
      <c r="A58" s="7" t="s">
        <v>74</v>
      </c>
      <c r="B58" s="8" t="e">
        <f>#REF!+#REF!</f>
        <v>#REF!</v>
      </c>
    </row>
    <row r="59" spans="1:34" hidden="1" x14ac:dyDescent="0.2">
      <c r="A59" s="7" t="s">
        <v>75</v>
      </c>
      <c r="B59" s="8">
        <f>'2013-2014'!H16</f>
        <v>1000000000</v>
      </c>
    </row>
    <row r="60" spans="1:34" hidden="1" x14ac:dyDescent="0.2">
      <c r="A60" s="9" t="s">
        <v>20</v>
      </c>
      <c r="B60" s="10" t="e">
        <f>B56+B57+B58+B59</f>
        <v>#REF!</v>
      </c>
    </row>
    <row r="61" spans="1:34" ht="12.75" hidden="1" thickBot="1" x14ac:dyDescent="0.25">
      <c r="A61" s="11"/>
      <c r="B61" s="12"/>
    </row>
    <row r="72" spans="2:21" x14ac:dyDescent="0.2">
      <c r="B72" s="6"/>
      <c r="C72" s="2"/>
      <c r="G72" s="5"/>
      <c r="H72" s="5"/>
      <c r="I72" s="5"/>
      <c r="J72" s="5"/>
      <c r="K72" s="5"/>
      <c r="L72" s="5"/>
      <c r="M72" s="5"/>
      <c r="O72" s="2"/>
      <c r="P72" s="2"/>
      <c r="Q72" s="2"/>
      <c r="R72" s="2"/>
      <c r="S72" s="2"/>
      <c r="T72" s="2"/>
      <c r="U72" s="2"/>
    </row>
  </sheetData>
  <autoFilter ref="A3:AA53"/>
  <mergeCells count="87">
    <mergeCell ref="Y2:AA2"/>
    <mergeCell ref="V2:V3"/>
    <mergeCell ref="U2:U3"/>
    <mergeCell ref="T2:T3"/>
    <mergeCell ref="A2:A3"/>
    <mergeCell ref="B2:B3"/>
    <mergeCell ref="D2:D3"/>
    <mergeCell ref="F2:F3"/>
    <mergeCell ref="C2:C3"/>
    <mergeCell ref="J2:J3"/>
    <mergeCell ref="G2:G3"/>
    <mergeCell ref="O2:O3"/>
    <mergeCell ref="M2:M3"/>
    <mergeCell ref="K2:K3"/>
    <mergeCell ref="L2:L3"/>
    <mergeCell ref="I2:I3"/>
    <mergeCell ref="A7:B7"/>
    <mergeCell ref="A9:B9"/>
    <mergeCell ref="A11:B11"/>
    <mergeCell ref="U13:U14"/>
    <mergeCell ref="B13:B14"/>
    <mergeCell ref="A12:A14"/>
    <mergeCell ref="N2:N3"/>
    <mergeCell ref="E2:E3"/>
    <mergeCell ref="H2:H3"/>
    <mergeCell ref="A5:B5"/>
    <mergeCell ref="P2:P3"/>
    <mergeCell ref="S2:S3"/>
    <mergeCell ref="W2:X2"/>
    <mergeCell ref="Q2:Q3"/>
    <mergeCell ref="R2:R3"/>
    <mergeCell ref="S50:S51"/>
    <mergeCell ref="Q50:Q51"/>
    <mergeCell ref="U50:U51"/>
    <mergeCell ref="V50:V51"/>
    <mergeCell ref="T44:T45"/>
    <mergeCell ref="U44:U45"/>
    <mergeCell ref="V44:V45"/>
    <mergeCell ref="T50:T51"/>
    <mergeCell ref="R50:R51"/>
    <mergeCell ref="P50:P51"/>
    <mergeCell ref="E44:E45"/>
    <mergeCell ref="A25:A32"/>
    <mergeCell ref="A36:B36"/>
    <mergeCell ref="J50:J51"/>
    <mergeCell ref="K50:K51"/>
    <mergeCell ref="E50:E51"/>
    <mergeCell ref="F50:F51"/>
    <mergeCell ref="A49:B49"/>
    <mergeCell ref="A33:B33"/>
    <mergeCell ref="H50:H51"/>
    <mergeCell ref="A43:B43"/>
    <mergeCell ref="G50:G51"/>
    <mergeCell ref="A44:A48"/>
    <mergeCell ref="B44:B45"/>
    <mergeCell ref="C44:C45"/>
    <mergeCell ref="AB2:AB3"/>
    <mergeCell ref="A1:AB1"/>
    <mergeCell ref="W50:W51"/>
    <mergeCell ref="X50:X51"/>
    <mergeCell ref="Y50:Y51"/>
    <mergeCell ref="Z50:Z51"/>
    <mergeCell ref="AA50:AA51"/>
    <mergeCell ref="C50:C51"/>
    <mergeCell ref="D50:D51"/>
    <mergeCell ref="A16:A23"/>
    <mergeCell ref="V13:V14"/>
    <mergeCell ref="C13:C14"/>
    <mergeCell ref="D13:D14"/>
    <mergeCell ref="E13:E14"/>
    <mergeCell ref="F13:F14"/>
    <mergeCell ref="T13:T14"/>
    <mergeCell ref="O50:O51"/>
    <mergeCell ref="I50:I51"/>
    <mergeCell ref="L50:L51"/>
    <mergeCell ref="N50:N51"/>
    <mergeCell ref="M50:M51"/>
    <mergeCell ref="F44:F45"/>
    <mergeCell ref="A41:B41"/>
    <mergeCell ref="A37:A38"/>
    <mergeCell ref="A34:A35"/>
    <mergeCell ref="D44:D45"/>
    <mergeCell ref="B16:B19"/>
    <mergeCell ref="A39:B39"/>
    <mergeCell ref="A24:B24"/>
    <mergeCell ref="A15:B15"/>
    <mergeCell ref="A50:B51"/>
  </mergeCells>
  <phoneticPr fontId="12" type="noConversion"/>
  <pageMargins left="0.51181102362204722" right="0.31496062992125984" top="0.94488188976377963" bottom="0.94488188976377963" header="0.31496062992125984" footer="0.31496062992125984"/>
  <pageSetup paperSize="129" scale="5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3"/>
  <sheetViews>
    <sheetView workbookViewId="0">
      <selection activeCell="F7" sqref="F7"/>
    </sheetView>
  </sheetViews>
  <sheetFormatPr baseColWidth="10" defaultRowHeight="15" x14ac:dyDescent="0.25"/>
  <cols>
    <col min="5" max="5" width="27.85546875" customWidth="1"/>
    <col min="6" max="6" width="20.140625" customWidth="1"/>
    <col min="7" max="7" width="19.5703125" customWidth="1"/>
    <col min="8" max="8" width="11.5703125" customWidth="1"/>
    <col min="10" max="10" width="16.7109375" bestFit="1" customWidth="1"/>
  </cols>
  <sheetData>
    <row r="1" spans="2:10" ht="33.75" customHeight="1" thickBot="1" x14ac:dyDescent="0.3">
      <c r="D1" s="361" t="s">
        <v>307</v>
      </c>
      <c r="E1" s="361"/>
      <c r="F1" s="361"/>
      <c r="G1" s="361"/>
      <c r="H1" s="361"/>
    </row>
    <row r="2" spans="2:10" ht="30" x14ac:dyDescent="0.25">
      <c r="D2" s="171" t="s">
        <v>293</v>
      </c>
      <c r="E2" s="170" t="s">
        <v>295</v>
      </c>
      <c r="F2" s="172" t="s">
        <v>304</v>
      </c>
      <c r="G2" s="172" t="s">
        <v>305</v>
      </c>
      <c r="H2" s="173" t="s">
        <v>306</v>
      </c>
    </row>
    <row r="3" spans="2:10" x14ac:dyDescent="0.25">
      <c r="D3" s="161">
        <v>2</v>
      </c>
      <c r="E3" s="160" t="s">
        <v>103</v>
      </c>
      <c r="F3" s="174">
        <v>8700000000</v>
      </c>
      <c r="G3" s="174">
        <v>199999999</v>
      </c>
      <c r="H3" s="175">
        <f t="shared" ref="H3:H16" si="0">G3/F3</f>
        <v>2.2988505632183909E-2</v>
      </c>
    </row>
    <row r="4" spans="2:10" x14ac:dyDescent="0.25">
      <c r="D4" s="161">
        <v>1</v>
      </c>
      <c r="E4" s="160" t="s">
        <v>39</v>
      </c>
      <c r="F4" s="174">
        <v>1708104361</v>
      </c>
      <c r="G4" s="174">
        <v>1649606910</v>
      </c>
      <c r="H4" s="175">
        <f t="shared" si="0"/>
        <v>0.9657529994445111</v>
      </c>
      <c r="I4" s="155"/>
      <c r="J4" s="155"/>
    </row>
    <row r="5" spans="2:10" x14ac:dyDescent="0.25">
      <c r="D5" s="161">
        <v>3</v>
      </c>
      <c r="E5" s="160" t="s">
        <v>191</v>
      </c>
      <c r="F5" s="174">
        <v>5363224381</v>
      </c>
      <c r="G5" s="174">
        <v>4939431750</v>
      </c>
      <c r="H5" s="175">
        <f t="shared" si="0"/>
        <v>0.92098174514171982</v>
      </c>
    </row>
    <row r="6" spans="2:10" x14ac:dyDescent="0.25">
      <c r="D6" s="161">
        <v>3</v>
      </c>
      <c r="E6" s="160" t="s">
        <v>273</v>
      </c>
      <c r="F6" s="174">
        <v>9089042711</v>
      </c>
      <c r="G6" s="174">
        <v>4000000000</v>
      </c>
      <c r="H6" s="175">
        <f t="shared" si="0"/>
        <v>0.44009035133689117</v>
      </c>
    </row>
    <row r="7" spans="2:10" ht="28.5" x14ac:dyDescent="0.25">
      <c r="D7" s="161">
        <v>2</v>
      </c>
      <c r="E7" s="160" t="s">
        <v>270</v>
      </c>
      <c r="F7" s="174">
        <v>38073444466</v>
      </c>
      <c r="G7" s="174">
        <v>25180262552</v>
      </c>
      <c r="H7" s="175">
        <f t="shared" si="0"/>
        <v>0.66136024478915345</v>
      </c>
    </row>
    <row r="8" spans="2:10" x14ac:dyDescent="0.25">
      <c r="D8" s="161">
        <v>2</v>
      </c>
      <c r="E8" s="160" t="s">
        <v>272</v>
      </c>
      <c r="F8" s="174">
        <v>13264357000</v>
      </c>
      <c r="G8" s="174">
        <v>10402266609</v>
      </c>
      <c r="H8" s="175">
        <f t="shared" si="0"/>
        <v>0.78422697828473709</v>
      </c>
    </row>
    <row r="9" spans="2:10" x14ac:dyDescent="0.25">
      <c r="D9" s="161">
        <v>2</v>
      </c>
      <c r="E9" s="160" t="s">
        <v>37</v>
      </c>
      <c r="F9" s="174">
        <v>4581530801</v>
      </c>
      <c r="G9" s="174">
        <v>4047400431</v>
      </c>
      <c r="H9" s="175">
        <f t="shared" si="0"/>
        <v>0.88341661483899303</v>
      </c>
      <c r="J9" s="153"/>
    </row>
    <row r="10" spans="2:10" x14ac:dyDescent="0.25">
      <c r="D10" s="161">
        <v>25</v>
      </c>
      <c r="E10" s="160" t="s">
        <v>97</v>
      </c>
      <c r="F10" s="176">
        <v>88255314397</v>
      </c>
      <c r="G10" s="174">
        <v>38626134008</v>
      </c>
      <c r="H10" s="175">
        <f t="shared" si="0"/>
        <v>0.43766354776379324</v>
      </c>
    </row>
    <row r="11" spans="2:10" x14ac:dyDescent="0.25">
      <c r="D11" s="161">
        <v>13</v>
      </c>
      <c r="E11" s="160" t="s">
        <v>38</v>
      </c>
      <c r="F11" s="174">
        <v>26548303659</v>
      </c>
      <c r="G11" s="174">
        <v>17947191923</v>
      </c>
      <c r="H11" s="175">
        <f t="shared" si="0"/>
        <v>0.67602028941370107</v>
      </c>
    </row>
    <row r="12" spans="2:10" x14ac:dyDescent="0.25">
      <c r="D12" s="161">
        <v>6</v>
      </c>
      <c r="E12" s="160" t="s">
        <v>192</v>
      </c>
      <c r="F12" s="174">
        <v>50734184625</v>
      </c>
      <c r="G12" s="174">
        <v>16901707222</v>
      </c>
      <c r="H12" s="175">
        <f t="shared" si="0"/>
        <v>0.33314238411296831</v>
      </c>
    </row>
    <row r="13" spans="2:10" x14ac:dyDescent="0.25">
      <c r="D13" s="161">
        <v>2</v>
      </c>
      <c r="E13" s="160" t="s">
        <v>271</v>
      </c>
      <c r="F13" s="174">
        <v>9000000000</v>
      </c>
      <c r="G13" s="174">
        <v>8217374153</v>
      </c>
      <c r="H13" s="175">
        <f t="shared" si="0"/>
        <v>0.91304157255555551</v>
      </c>
    </row>
    <row r="14" spans="2:10" x14ac:dyDescent="0.25">
      <c r="D14" s="161">
        <v>1</v>
      </c>
      <c r="E14" s="160" t="s">
        <v>400</v>
      </c>
      <c r="F14" s="174">
        <v>7000000000</v>
      </c>
      <c r="G14" s="174">
        <v>0</v>
      </c>
      <c r="H14" s="175">
        <f t="shared" si="0"/>
        <v>0</v>
      </c>
    </row>
    <row r="15" spans="2:10" ht="28.5" x14ac:dyDescent="0.25">
      <c r="D15" s="161">
        <v>15</v>
      </c>
      <c r="E15" s="160" t="s">
        <v>274</v>
      </c>
      <c r="F15" s="174">
        <v>98943818077</v>
      </c>
      <c r="G15" s="174">
        <v>32429445440</v>
      </c>
      <c r="H15" s="175">
        <f t="shared" si="0"/>
        <v>0.32775615566768179</v>
      </c>
    </row>
    <row r="16" spans="2:10" ht="15.75" thickBot="1" x14ac:dyDescent="0.3">
      <c r="B16" s="153">
        <f>D16-13</f>
        <v>64</v>
      </c>
      <c r="D16" s="177">
        <f>SUM(D3:D15)</f>
        <v>77</v>
      </c>
      <c r="E16" s="169" t="s">
        <v>20</v>
      </c>
      <c r="F16" s="177">
        <f>SUM(F3:F15)</f>
        <v>361261324478</v>
      </c>
      <c r="G16" s="177">
        <f>SUM(G3:G15)</f>
        <v>164540820997</v>
      </c>
      <c r="H16" s="178">
        <f t="shared" si="0"/>
        <v>0.45546204325843953</v>
      </c>
    </row>
    <row r="17" spans="5:8" x14ac:dyDescent="0.25">
      <c r="E17" s="179"/>
      <c r="F17" s="179"/>
      <c r="G17" s="179"/>
      <c r="H17" s="179"/>
    </row>
    <row r="18" spans="5:8" hidden="1" x14ac:dyDescent="0.25">
      <c r="E18" s="355" t="s">
        <v>333</v>
      </c>
      <c r="F18" s="356"/>
      <c r="G18" s="356"/>
      <c r="H18" s="357"/>
    </row>
    <row r="19" spans="5:8" hidden="1" x14ac:dyDescent="0.25">
      <c r="E19" s="358"/>
      <c r="F19" s="359"/>
      <c r="G19" s="359"/>
      <c r="H19" s="360"/>
    </row>
    <row r="21" spans="5:8" x14ac:dyDescent="0.25">
      <c r="F21" s="167"/>
    </row>
    <row r="22" spans="5:8" x14ac:dyDescent="0.25">
      <c r="F22" s="153"/>
    </row>
    <row r="23" spans="5:8" x14ac:dyDescent="0.25">
      <c r="F23" s="168"/>
    </row>
  </sheetData>
  <autoFilter ref="B2:J2">
    <sortState ref="D3:H15">
      <sortCondition ref="E2"/>
    </sortState>
  </autoFilter>
  <mergeCells count="2">
    <mergeCell ref="E18:H19"/>
    <mergeCell ref="D1:H1"/>
  </mergeCells>
  <pageMargins left="0.70866141732283472" right="0.70866141732283472" top="0.74803149606299213" bottom="0.74803149606299213" header="0.31496062992125984" footer="0.31496062992125984"/>
  <pageSetup scale="75" fitToWidth="0"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election activeCell="D15" sqref="D15"/>
    </sheetView>
  </sheetViews>
  <sheetFormatPr baseColWidth="10" defaultRowHeight="15" x14ac:dyDescent="0.25"/>
  <cols>
    <col min="2" max="2" width="17.42578125" customWidth="1"/>
    <col min="3" max="3" width="18.140625" bestFit="1" customWidth="1"/>
    <col min="4" max="4" width="17.85546875" customWidth="1"/>
    <col min="5" max="6" width="17.7109375" bestFit="1" customWidth="1"/>
    <col min="7" max="7" width="16.28515625" customWidth="1"/>
    <col min="8" max="8" width="14.140625" bestFit="1" customWidth="1"/>
  </cols>
  <sheetData>
    <row r="1" spans="1:8" ht="45" x14ac:dyDescent="0.25">
      <c r="A1" s="159" t="s">
        <v>293</v>
      </c>
      <c r="B1" s="112" t="s">
        <v>336</v>
      </c>
      <c r="C1" s="113" t="s">
        <v>33</v>
      </c>
      <c r="D1" s="113" t="s">
        <v>51</v>
      </c>
      <c r="E1" s="113" t="s">
        <v>52</v>
      </c>
      <c r="F1" s="113" t="s">
        <v>54</v>
      </c>
      <c r="G1" s="113" t="s">
        <v>170</v>
      </c>
      <c r="H1" s="112" t="s">
        <v>335</v>
      </c>
    </row>
    <row r="2" spans="1:8" x14ac:dyDescent="0.25">
      <c r="A2">
        <v>2</v>
      </c>
      <c r="B2" s="181" t="s">
        <v>103</v>
      </c>
      <c r="C2" s="108">
        <v>8700000000</v>
      </c>
      <c r="D2" s="108">
        <v>8700000000</v>
      </c>
      <c r="E2" s="108">
        <v>199999999</v>
      </c>
      <c r="F2" s="108">
        <v>199999998</v>
      </c>
      <c r="G2" s="108">
        <f>E2-F2</f>
        <v>1</v>
      </c>
      <c r="H2" s="180">
        <f>E2/C2</f>
        <v>2.2988505632183909E-2</v>
      </c>
    </row>
    <row r="3" spans="1:8" x14ac:dyDescent="0.25">
      <c r="A3">
        <v>1</v>
      </c>
      <c r="B3" s="181" t="s">
        <v>39</v>
      </c>
      <c r="C3" s="108">
        <v>1708104361</v>
      </c>
      <c r="D3" s="108">
        <v>1708104361</v>
      </c>
      <c r="E3" s="108">
        <v>1597103351</v>
      </c>
      <c r="F3" s="108">
        <v>1595436685</v>
      </c>
      <c r="G3" s="108">
        <f t="shared" ref="G3:G13" si="0">E3-F3</f>
        <v>1666666</v>
      </c>
      <c r="H3" s="180">
        <f t="shared" ref="H3:H14" si="1">E3/C3</f>
        <v>0.93501508892874963</v>
      </c>
    </row>
    <row r="4" spans="1:8" x14ac:dyDescent="0.25">
      <c r="A4">
        <v>3</v>
      </c>
      <c r="B4" s="181" t="s">
        <v>191</v>
      </c>
      <c r="C4" s="108">
        <v>5363224381</v>
      </c>
      <c r="D4" s="108">
        <v>5363224381</v>
      </c>
      <c r="E4" s="108">
        <v>5363224381</v>
      </c>
      <c r="F4" s="108">
        <v>4091846488</v>
      </c>
      <c r="G4" s="108">
        <f t="shared" si="0"/>
        <v>1271377893</v>
      </c>
      <c r="H4" s="180">
        <f t="shared" si="1"/>
        <v>1</v>
      </c>
    </row>
    <row r="5" spans="1:8" x14ac:dyDescent="0.25">
      <c r="A5">
        <v>1</v>
      </c>
      <c r="B5" s="181" t="s">
        <v>273</v>
      </c>
      <c r="C5" s="108">
        <v>4000000000</v>
      </c>
      <c r="D5" s="108">
        <v>4000000000</v>
      </c>
      <c r="E5" s="108">
        <v>3999680000</v>
      </c>
      <c r="F5" s="108">
        <v>0</v>
      </c>
      <c r="G5" s="108">
        <f t="shared" si="0"/>
        <v>3999680000</v>
      </c>
      <c r="H5" s="180">
        <f t="shared" si="1"/>
        <v>0.99992000000000003</v>
      </c>
    </row>
    <row r="6" spans="1:8" ht="22.5" x14ac:dyDescent="0.25">
      <c r="A6">
        <v>2</v>
      </c>
      <c r="B6" s="181" t="s">
        <v>270</v>
      </c>
      <c r="C6" s="108">
        <v>30825700453</v>
      </c>
      <c r="D6" s="108">
        <v>26098557650</v>
      </c>
      <c r="E6" s="108">
        <v>26098557650</v>
      </c>
      <c r="F6" s="108">
        <v>21039579749</v>
      </c>
      <c r="G6" s="108">
        <f t="shared" si="0"/>
        <v>5058977901</v>
      </c>
      <c r="H6" s="180">
        <f t="shared" si="1"/>
        <v>0.84664929803598521</v>
      </c>
    </row>
    <row r="7" spans="1:8" x14ac:dyDescent="0.25">
      <c r="A7">
        <v>1</v>
      </c>
      <c r="B7" s="181" t="s">
        <v>272</v>
      </c>
      <c r="C7" s="108">
        <v>7708856218</v>
      </c>
      <c r="D7" s="108">
        <v>7708856218</v>
      </c>
      <c r="E7" s="108">
        <v>7708856218</v>
      </c>
      <c r="F7" s="108">
        <v>0</v>
      </c>
      <c r="G7" s="108">
        <f t="shared" si="0"/>
        <v>7708856218</v>
      </c>
      <c r="H7" s="180">
        <f t="shared" si="1"/>
        <v>1</v>
      </c>
    </row>
    <row r="8" spans="1:8" x14ac:dyDescent="0.25">
      <c r="A8">
        <v>2</v>
      </c>
      <c r="B8" s="181" t="s">
        <v>37</v>
      </c>
      <c r="C8" s="108">
        <v>4581530801</v>
      </c>
      <c r="D8" s="108">
        <v>2475104985</v>
      </c>
      <c r="E8" s="108">
        <v>2426483509</v>
      </c>
      <c r="F8" s="108">
        <v>1937668615</v>
      </c>
      <c r="G8" s="108">
        <f t="shared" si="0"/>
        <v>488814894</v>
      </c>
      <c r="H8" s="180">
        <f t="shared" si="1"/>
        <v>0.52962287375005257</v>
      </c>
    </row>
    <row r="9" spans="1:8" x14ac:dyDescent="0.25">
      <c r="A9">
        <v>21</v>
      </c>
      <c r="B9" s="181" t="s">
        <v>97</v>
      </c>
      <c r="C9" s="108">
        <v>58030421364</v>
      </c>
      <c r="D9" s="108">
        <v>30760629962</v>
      </c>
      <c r="E9" s="108">
        <v>30760041526</v>
      </c>
      <c r="F9" s="108">
        <v>14724039724</v>
      </c>
      <c r="G9" s="108">
        <f t="shared" si="0"/>
        <v>16036001802</v>
      </c>
      <c r="H9" s="180">
        <f t="shared" si="1"/>
        <v>0.53006751981095268</v>
      </c>
    </row>
    <row r="10" spans="1:8" x14ac:dyDescent="0.25">
      <c r="A10">
        <v>10</v>
      </c>
      <c r="B10" s="181" t="s">
        <v>38</v>
      </c>
      <c r="C10" s="108">
        <v>19783344409</v>
      </c>
      <c r="D10" s="108">
        <v>19783344409</v>
      </c>
      <c r="E10" s="108">
        <v>19783344409</v>
      </c>
      <c r="F10" s="108">
        <v>12994887478</v>
      </c>
      <c r="G10" s="108">
        <f t="shared" si="0"/>
        <v>6788456931</v>
      </c>
      <c r="H10" s="180">
        <f t="shared" si="1"/>
        <v>1</v>
      </c>
    </row>
    <row r="11" spans="1:8" x14ac:dyDescent="0.25">
      <c r="A11">
        <v>2</v>
      </c>
      <c r="B11" s="181" t="s">
        <v>192</v>
      </c>
      <c r="C11" s="108">
        <v>18058970091</v>
      </c>
      <c r="D11" s="108">
        <v>13360387595</v>
      </c>
      <c r="E11" s="108">
        <v>13338817715</v>
      </c>
      <c r="F11" s="108">
        <v>13338817715</v>
      </c>
      <c r="G11" s="108">
        <f t="shared" si="0"/>
        <v>0</v>
      </c>
      <c r="H11" s="180">
        <f t="shared" si="1"/>
        <v>0.73862560532439392</v>
      </c>
    </row>
    <row r="12" spans="1:8" x14ac:dyDescent="0.25">
      <c r="A12">
        <v>2</v>
      </c>
      <c r="B12" s="181" t="s">
        <v>271</v>
      </c>
      <c r="C12" s="108">
        <v>9000000000</v>
      </c>
      <c r="D12" s="108">
        <v>8768178000</v>
      </c>
      <c r="E12" s="108">
        <v>3000000000</v>
      </c>
      <c r="F12" s="108">
        <v>1096537366</v>
      </c>
      <c r="G12" s="108">
        <f t="shared" si="0"/>
        <v>1903462634</v>
      </c>
      <c r="H12" s="180">
        <f t="shared" si="1"/>
        <v>0.33333333333333331</v>
      </c>
    </row>
    <row r="13" spans="1:8" ht="22.5" x14ac:dyDescent="0.25">
      <c r="A13">
        <v>15</v>
      </c>
      <c r="B13" s="181" t="s">
        <v>274</v>
      </c>
      <c r="C13" s="108">
        <v>97737183886</v>
      </c>
      <c r="D13" s="108">
        <v>77407638847</v>
      </c>
      <c r="E13" s="108">
        <v>54961429676</v>
      </c>
      <c r="F13" s="108">
        <v>29780630810</v>
      </c>
      <c r="G13" s="108">
        <f t="shared" si="0"/>
        <v>25180798866</v>
      </c>
      <c r="H13" s="180">
        <f t="shared" si="1"/>
        <v>0.56233899413458288</v>
      </c>
    </row>
    <row r="14" spans="1:8" x14ac:dyDescent="0.25">
      <c r="B14" s="181" t="s">
        <v>20</v>
      </c>
      <c r="C14" s="182">
        <f>SUM(C2:C13)</f>
        <v>265497335964</v>
      </c>
      <c r="D14" s="182">
        <f>SUM(D2:D13)</f>
        <v>206134026408</v>
      </c>
      <c r="E14" s="182">
        <f>SUM(E2:E13)</f>
        <v>169237538434</v>
      </c>
      <c r="F14" s="182">
        <f>SUM(F2:F13)</f>
        <v>100799444628</v>
      </c>
      <c r="G14" s="182">
        <f>SUM(G2:G13)</f>
        <v>68438093806</v>
      </c>
      <c r="H14" s="180">
        <f t="shared" si="1"/>
        <v>0.63743591934552479</v>
      </c>
    </row>
  </sheetData>
  <printOptions horizontalCentered="1" verticalCentered="1"/>
  <pageMargins left="0.70866141732283472" right="0.70866141732283472" top="0.74803149606299213" bottom="0.74803149606299213" header="0.31496062992125984" footer="0.31496062992125984"/>
  <pageSetup scale="8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R30"/>
  <sheetViews>
    <sheetView topLeftCell="A4" workbookViewId="0">
      <selection activeCell="B18" sqref="B18"/>
    </sheetView>
  </sheetViews>
  <sheetFormatPr baseColWidth="10" defaultRowHeight="15" x14ac:dyDescent="0.25"/>
  <cols>
    <col min="1" max="1" width="18" customWidth="1"/>
    <col min="2" max="2" width="19.42578125" customWidth="1"/>
    <col min="15" max="15" width="28.42578125" customWidth="1"/>
    <col min="16" max="16" width="10.140625" customWidth="1"/>
    <col min="17" max="17" width="9.85546875" customWidth="1"/>
  </cols>
  <sheetData>
    <row r="3" spans="1:18" ht="30" x14ac:dyDescent="0.25">
      <c r="B3" t="s">
        <v>280</v>
      </c>
      <c r="O3" s="156" t="s">
        <v>284</v>
      </c>
      <c r="P3" s="157" t="s">
        <v>285</v>
      </c>
      <c r="Q3" s="157" t="s">
        <v>286</v>
      </c>
    </row>
    <row r="4" spans="1:18" x14ac:dyDescent="0.25">
      <c r="A4" t="s">
        <v>195</v>
      </c>
      <c r="B4" s="154">
        <v>239563569060</v>
      </c>
      <c r="O4" s="158" t="s">
        <v>61</v>
      </c>
      <c r="P4" s="55">
        <v>1</v>
      </c>
      <c r="Q4" s="55">
        <f t="shared" ref="Q4:Q9" si="0">R4-P4</f>
        <v>1</v>
      </c>
      <c r="R4">
        <v>2</v>
      </c>
    </row>
    <row r="5" spans="1:18" ht="30" x14ac:dyDescent="0.25">
      <c r="A5" t="s">
        <v>283</v>
      </c>
      <c r="B5" s="154">
        <v>2371781630183</v>
      </c>
      <c r="O5" s="158" t="s">
        <v>287</v>
      </c>
      <c r="P5" s="55">
        <v>1</v>
      </c>
      <c r="Q5" s="55">
        <f t="shared" si="0"/>
        <v>0</v>
      </c>
      <c r="R5">
        <v>1</v>
      </c>
    </row>
    <row r="6" spans="1:18" ht="30" x14ac:dyDescent="0.25">
      <c r="B6" s="154">
        <f>B4+B5</f>
        <v>2611345199243</v>
      </c>
      <c r="O6" s="158" t="s">
        <v>288</v>
      </c>
      <c r="P6" s="55">
        <v>1</v>
      </c>
      <c r="Q6" s="55">
        <f t="shared" si="0"/>
        <v>0</v>
      </c>
      <c r="R6">
        <v>1</v>
      </c>
    </row>
    <row r="7" spans="1:18" x14ac:dyDescent="0.25">
      <c r="O7" s="158" t="s">
        <v>62</v>
      </c>
      <c r="P7" s="55">
        <v>7</v>
      </c>
      <c r="Q7" s="55">
        <f t="shared" si="0"/>
        <v>1</v>
      </c>
      <c r="R7">
        <v>8</v>
      </c>
    </row>
    <row r="8" spans="1:18" x14ac:dyDescent="0.25">
      <c r="O8" s="158" t="s">
        <v>289</v>
      </c>
      <c r="P8" s="55">
        <v>2</v>
      </c>
      <c r="Q8" s="55">
        <f t="shared" si="0"/>
        <v>1</v>
      </c>
      <c r="R8">
        <v>3</v>
      </c>
    </row>
    <row r="9" spans="1:18" x14ac:dyDescent="0.25">
      <c r="O9" s="158" t="s">
        <v>60</v>
      </c>
      <c r="P9" s="55">
        <v>1</v>
      </c>
      <c r="Q9" s="55">
        <f t="shared" si="0"/>
        <v>1</v>
      </c>
      <c r="R9">
        <v>2</v>
      </c>
    </row>
    <row r="10" spans="1:18" ht="30" x14ac:dyDescent="0.25">
      <c r="O10" s="156" t="s">
        <v>284</v>
      </c>
      <c r="P10" s="157" t="s">
        <v>285</v>
      </c>
      <c r="Q10" s="157" t="s">
        <v>286</v>
      </c>
      <c r="R10">
        <v>1</v>
      </c>
    </row>
    <row r="11" spans="1:18" x14ac:dyDescent="0.25">
      <c r="O11" s="158" t="s">
        <v>58</v>
      </c>
      <c r="P11" s="55">
        <v>0</v>
      </c>
      <c r="Q11" s="55">
        <f t="shared" ref="Q11:Q17" si="1">R10-P11</f>
        <v>1</v>
      </c>
      <c r="R11">
        <v>10</v>
      </c>
    </row>
    <row r="12" spans="1:18" ht="30" x14ac:dyDescent="0.25">
      <c r="O12" s="158" t="s">
        <v>290</v>
      </c>
      <c r="P12" s="55">
        <v>6</v>
      </c>
      <c r="Q12" s="55">
        <f t="shared" si="1"/>
        <v>4</v>
      </c>
      <c r="R12">
        <v>1</v>
      </c>
    </row>
    <row r="13" spans="1:18" x14ac:dyDescent="0.25">
      <c r="O13" s="158" t="s">
        <v>59</v>
      </c>
      <c r="P13" s="55">
        <v>1</v>
      </c>
      <c r="Q13" s="55">
        <f t="shared" si="1"/>
        <v>0</v>
      </c>
      <c r="R13">
        <v>1</v>
      </c>
    </row>
    <row r="14" spans="1:18" x14ac:dyDescent="0.25">
      <c r="O14" s="158" t="s">
        <v>291</v>
      </c>
      <c r="P14" s="55">
        <v>1</v>
      </c>
      <c r="Q14" s="55">
        <f t="shared" si="1"/>
        <v>0</v>
      </c>
      <c r="R14">
        <v>3</v>
      </c>
    </row>
    <row r="15" spans="1:18" x14ac:dyDescent="0.25">
      <c r="B15" t="s">
        <v>282</v>
      </c>
      <c r="O15" s="158" t="s">
        <v>292</v>
      </c>
      <c r="P15" s="55">
        <v>2</v>
      </c>
      <c r="Q15" s="55">
        <f t="shared" si="1"/>
        <v>1</v>
      </c>
      <c r="R15">
        <v>13</v>
      </c>
    </row>
    <row r="16" spans="1:18" x14ac:dyDescent="0.25">
      <c r="A16">
        <v>2012</v>
      </c>
      <c r="B16" s="154">
        <v>93497</v>
      </c>
      <c r="O16" s="158" t="s">
        <v>14</v>
      </c>
      <c r="P16" s="55">
        <v>3</v>
      </c>
      <c r="Q16" s="55">
        <f t="shared" si="1"/>
        <v>10</v>
      </c>
      <c r="R16">
        <v>2</v>
      </c>
    </row>
    <row r="17" spans="1:17" x14ac:dyDescent="0.25">
      <c r="A17" t="s">
        <v>281</v>
      </c>
      <c r="B17" s="154">
        <v>219556</v>
      </c>
      <c r="O17" s="158" t="s">
        <v>64</v>
      </c>
      <c r="P17" s="55">
        <v>1</v>
      </c>
      <c r="Q17" s="55">
        <f t="shared" si="1"/>
        <v>1</v>
      </c>
    </row>
    <row r="18" spans="1:17" x14ac:dyDescent="0.25">
      <c r="B18" s="153">
        <f>B16+B17</f>
        <v>313053</v>
      </c>
    </row>
    <row r="29" spans="1:17" x14ac:dyDescent="0.25">
      <c r="K29" s="155">
        <v>41400</v>
      </c>
      <c r="L29" s="155">
        <v>41728</v>
      </c>
    </row>
    <row r="30" spans="1:17" x14ac:dyDescent="0.25">
      <c r="L30">
        <f>L29-K29</f>
        <v>328</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4"/>
  <sheetViews>
    <sheetView workbookViewId="0">
      <pane ySplit="3" topLeftCell="A4" activePane="bottomLeft" state="frozen"/>
      <selection activeCell="H1" sqref="H1"/>
      <selection pane="bottomLeft" activeCell="C18" sqref="C18"/>
    </sheetView>
  </sheetViews>
  <sheetFormatPr baseColWidth="10" defaultRowHeight="15" x14ac:dyDescent="0.25"/>
  <cols>
    <col min="1" max="1" width="10.140625" customWidth="1"/>
    <col min="2" max="2" width="8.28515625" customWidth="1"/>
    <col min="3" max="3" width="12.42578125" style="1" customWidth="1"/>
    <col min="4" max="4" width="24" customWidth="1"/>
    <col min="5" max="5" width="10.85546875" customWidth="1"/>
    <col min="6" max="7" width="9.42578125" customWidth="1"/>
    <col min="8" max="9" width="12.85546875" customWidth="1"/>
    <col min="10" max="10" width="13" customWidth="1"/>
    <col min="11" max="11" width="12.28515625" bestFit="1" customWidth="1"/>
    <col min="12" max="12" width="12.7109375" customWidth="1"/>
    <col min="13" max="13" width="11.5703125" customWidth="1"/>
    <col min="14" max="14" width="12.85546875" customWidth="1"/>
    <col min="15" max="15" width="12.28515625" customWidth="1"/>
    <col min="16" max="16" width="12.85546875" bestFit="1" customWidth="1"/>
    <col min="17" max="17" width="9.28515625" bestFit="1" customWidth="1"/>
    <col min="18" max="19" width="9.140625" customWidth="1"/>
    <col min="20" max="20" width="9.28515625" customWidth="1"/>
    <col min="21" max="21" width="6.85546875" customWidth="1"/>
    <col min="22" max="22" width="4.140625" customWidth="1"/>
    <col min="23" max="23" width="4.42578125" bestFit="1" customWidth="1"/>
    <col min="24" max="24" width="6.5703125" customWidth="1"/>
    <col min="25" max="25" width="6.28515625" customWidth="1"/>
    <col min="26" max="26" width="5.5703125" customWidth="1"/>
    <col min="27" max="27" width="18.5703125" customWidth="1"/>
  </cols>
  <sheetData>
    <row r="1" spans="1:33" x14ac:dyDescent="0.25">
      <c r="A1" s="255" t="s">
        <v>107</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7"/>
    </row>
    <row r="2" spans="1:33" ht="22.5" customHeight="1" x14ac:dyDescent="0.25">
      <c r="A2" s="279" t="s">
        <v>0</v>
      </c>
      <c r="B2" s="280" t="s">
        <v>55</v>
      </c>
      <c r="C2" s="278" t="s">
        <v>34</v>
      </c>
      <c r="D2" s="278" t="s">
        <v>22</v>
      </c>
      <c r="E2" s="271" t="s">
        <v>56</v>
      </c>
      <c r="F2" s="271" t="s">
        <v>57</v>
      </c>
      <c r="G2" s="13"/>
      <c r="H2" s="274" t="s">
        <v>53</v>
      </c>
      <c r="I2" s="274" t="s">
        <v>66</v>
      </c>
      <c r="J2" s="274" t="s">
        <v>67</v>
      </c>
      <c r="K2" s="274" t="s">
        <v>69</v>
      </c>
      <c r="L2" s="274" t="s">
        <v>70</v>
      </c>
      <c r="M2" s="274" t="s">
        <v>47</v>
      </c>
      <c r="N2" s="271" t="s">
        <v>33</v>
      </c>
      <c r="O2" s="274" t="s">
        <v>51</v>
      </c>
      <c r="P2" s="274" t="s">
        <v>52</v>
      </c>
      <c r="Q2" s="274" t="s">
        <v>54</v>
      </c>
      <c r="R2" s="271" t="s">
        <v>95</v>
      </c>
      <c r="S2" s="271" t="s">
        <v>68</v>
      </c>
      <c r="T2" s="271" t="s">
        <v>102</v>
      </c>
      <c r="U2" s="278" t="s">
        <v>35</v>
      </c>
      <c r="V2" s="272" t="s">
        <v>42</v>
      </c>
      <c r="W2" s="273"/>
      <c r="X2" s="272" t="s">
        <v>43</v>
      </c>
      <c r="Y2" s="273"/>
      <c r="Z2" s="273"/>
      <c r="AA2" s="254" t="s">
        <v>106</v>
      </c>
    </row>
    <row r="3" spans="1:33" ht="33.75" customHeight="1" x14ac:dyDescent="0.25">
      <c r="A3" s="279"/>
      <c r="B3" s="280"/>
      <c r="C3" s="278"/>
      <c r="D3" s="278"/>
      <c r="E3" s="271"/>
      <c r="F3" s="271"/>
      <c r="G3" s="13"/>
      <c r="H3" s="274"/>
      <c r="I3" s="274"/>
      <c r="J3" s="274"/>
      <c r="K3" s="274"/>
      <c r="L3" s="274"/>
      <c r="M3" s="274"/>
      <c r="N3" s="271"/>
      <c r="O3" s="274"/>
      <c r="P3" s="274"/>
      <c r="Q3" s="274"/>
      <c r="R3" s="271"/>
      <c r="S3" s="271"/>
      <c r="T3" s="271"/>
      <c r="U3" s="278"/>
      <c r="V3" s="13" t="s">
        <v>40</v>
      </c>
      <c r="W3" s="13" t="s">
        <v>41</v>
      </c>
      <c r="X3" s="13" t="s">
        <v>44</v>
      </c>
      <c r="Y3" s="13" t="s">
        <v>45</v>
      </c>
      <c r="Z3" s="13" t="s">
        <v>46</v>
      </c>
      <c r="AA3" s="254"/>
    </row>
    <row r="4" spans="1:33" ht="24.75" customHeight="1" x14ac:dyDescent="0.25">
      <c r="A4" s="281" t="s">
        <v>11</v>
      </c>
      <c r="B4" s="277"/>
      <c r="C4" s="261">
        <v>2013000050026</v>
      </c>
      <c r="D4" s="251" t="s">
        <v>82</v>
      </c>
      <c r="E4" s="262">
        <v>41481</v>
      </c>
      <c r="F4" s="248" t="s">
        <v>71</v>
      </c>
      <c r="G4" s="19"/>
      <c r="H4" s="20">
        <v>885575990</v>
      </c>
      <c r="I4" s="20">
        <v>0</v>
      </c>
      <c r="J4" s="20">
        <f>I4+H4</f>
        <v>885575990</v>
      </c>
      <c r="K4" s="20" t="s">
        <v>96</v>
      </c>
      <c r="L4" s="20" t="s">
        <v>96</v>
      </c>
      <c r="M4" s="21" t="s">
        <v>48</v>
      </c>
      <c r="N4" s="20">
        <v>885575990</v>
      </c>
      <c r="O4" s="20">
        <v>0</v>
      </c>
      <c r="P4" s="20">
        <v>0</v>
      </c>
      <c r="Q4" s="20">
        <v>0</v>
      </c>
      <c r="R4" s="22">
        <v>0</v>
      </c>
      <c r="S4" s="261"/>
      <c r="T4" s="261">
        <v>6</v>
      </c>
      <c r="U4" s="241" t="s">
        <v>81</v>
      </c>
      <c r="V4" s="23"/>
      <c r="W4" s="23"/>
      <c r="X4" s="23"/>
      <c r="Y4" s="23"/>
      <c r="Z4" s="23"/>
      <c r="AA4" s="69" t="s">
        <v>151</v>
      </c>
    </row>
    <row r="5" spans="1:33" ht="25.5" customHeight="1" x14ac:dyDescent="0.25">
      <c r="A5" s="281"/>
      <c r="B5" s="277"/>
      <c r="C5" s="261"/>
      <c r="D5" s="251"/>
      <c r="E5" s="262"/>
      <c r="F5" s="248"/>
      <c r="G5" s="19"/>
      <c r="H5" s="20">
        <v>159543237</v>
      </c>
      <c r="I5" s="20">
        <v>0</v>
      </c>
      <c r="J5" s="20">
        <f>I4+H5</f>
        <v>159543237</v>
      </c>
      <c r="K5" s="20" t="s">
        <v>96</v>
      </c>
      <c r="L5" s="20" t="s">
        <v>96</v>
      </c>
      <c r="M5" s="21" t="s">
        <v>49</v>
      </c>
      <c r="N5" s="20">
        <v>159543237</v>
      </c>
      <c r="O5" s="20">
        <v>0</v>
      </c>
      <c r="P5" s="20">
        <v>0</v>
      </c>
      <c r="Q5" s="20">
        <v>0</v>
      </c>
      <c r="R5" s="22">
        <v>0</v>
      </c>
      <c r="S5" s="261"/>
      <c r="T5" s="261"/>
      <c r="U5" s="241"/>
      <c r="V5" s="23"/>
      <c r="W5" s="23"/>
      <c r="X5" s="23"/>
      <c r="Y5" s="23"/>
      <c r="Z5" s="23"/>
      <c r="AA5" s="24"/>
    </row>
    <row r="6" spans="1:33" s="2" customFormat="1" ht="34.5" customHeight="1" x14ac:dyDescent="0.2">
      <c r="A6" s="242" t="s">
        <v>12</v>
      </c>
      <c r="B6" s="243"/>
      <c r="C6" s="25"/>
      <c r="D6" s="47"/>
      <c r="E6" s="26"/>
      <c r="F6" s="26"/>
      <c r="G6" s="26"/>
      <c r="H6" s="27">
        <f>H4+H5</f>
        <v>1045119227</v>
      </c>
      <c r="I6" s="27">
        <f t="shared" ref="I6:Q6" si="0">I4+I5</f>
        <v>0</v>
      </c>
      <c r="J6" s="27">
        <f t="shared" si="0"/>
        <v>1045119227</v>
      </c>
      <c r="K6" s="27">
        <v>0</v>
      </c>
      <c r="L6" s="27">
        <v>0</v>
      </c>
      <c r="M6" s="27"/>
      <c r="N6" s="27">
        <f t="shared" si="0"/>
        <v>1045119227</v>
      </c>
      <c r="O6" s="27">
        <f t="shared" si="0"/>
        <v>0</v>
      </c>
      <c r="P6" s="27">
        <f t="shared" si="0"/>
        <v>0</v>
      </c>
      <c r="Q6" s="27">
        <f t="shared" si="0"/>
        <v>0</v>
      </c>
      <c r="R6" s="30">
        <f>R3</f>
        <v>0</v>
      </c>
      <c r="S6" s="58"/>
      <c r="T6" s="58"/>
      <c r="U6" s="31"/>
      <c r="V6" s="32"/>
      <c r="W6" s="32"/>
      <c r="X6" s="32"/>
      <c r="Y6" s="32"/>
      <c r="Z6" s="32"/>
      <c r="AA6" s="33"/>
      <c r="AB6" s="4"/>
      <c r="AC6" s="4"/>
      <c r="AD6" s="4"/>
      <c r="AE6" s="4"/>
      <c r="AF6" s="4"/>
      <c r="AG6" s="4"/>
    </row>
    <row r="7" spans="1:33" s="2" customFormat="1" ht="56.25" x14ac:dyDescent="0.25">
      <c r="A7" s="281" t="s">
        <v>83</v>
      </c>
      <c r="B7" s="55"/>
      <c r="C7" s="56">
        <v>2012000050024</v>
      </c>
      <c r="D7" s="17" t="s">
        <v>84</v>
      </c>
      <c r="E7" s="18">
        <v>41376</v>
      </c>
      <c r="F7" s="19" t="s">
        <v>62</v>
      </c>
      <c r="G7" s="19"/>
      <c r="H7" s="20">
        <v>923985000</v>
      </c>
      <c r="I7" s="20">
        <v>497551400</v>
      </c>
      <c r="J7" s="20">
        <f>I7+H7</f>
        <v>1421536400</v>
      </c>
      <c r="K7" s="20" t="s">
        <v>96</v>
      </c>
      <c r="L7" s="20" t="s">
        <v>96</v>
      </c>
      <c r="M7" s="21" t="s">
        <v>49</v>
      </c>
      <c r="N7" s="20">
        <f>H7</f>
        <v>923985000</v>
      </c>
      <c r="O7" s="20">
        <v>0</v>
      </c>
      <c r="P7" s="20">
        <v>0</v>
      </c>
      <c r="Q7" s="20">
        <v>0</v>
      </c>
      <c r="R7" s="22">
        <v>0</v>
      </c>
      <c r="S7" s="16"/>
      <c r="T7" s="16">
        <v>24</v>
      </c>
      <c r="U7" s="15" t="s">
        <v>38</v>
      </c>
      <c r="V7" s="23"/>
      <c r="W7" s="23"/>
      <c r="X7" s="23"/>
      <c r="Y7" s="23"/>
      <c r="Z7" s="23"/>
      <c r="AA7" s="69" t="s">
        <v>152</v>
      </c>
      <c r="AB7" s="4"/>
      <c r="AC7" s="4"/>
      <c r="AD7" s="4"/>
      <c r="AE7" s="4"/>
      <c r="AF7" s="4"/>
      <c r="AG7" s="4"/>
    </row>
    <row r="8" spans="1:33" s="2" customFormat="1" ht="33.75" x14ac:dyDescent="0.2">
      <c r="A8" s="281"/>
      <c r="B8" s="36"/>
      <c r="C8" s="16">
        <v>2013000050028</v>
      </c>
      <c r="D8" s="46" t="s">
        <v>86</v>
      </c>
      <c r="E8" s="18">
        <v>41481</v>
      </c>
      <c r="F8" s="19" t="s">
        <v>71</v>
      </c>
      <c r="G8" s="19"/>
      <c r="H8" s="20">
        <v>2599564479</v>
      </c>
      <c r="I8" s="20">
        <v>827715347</v>
      </c>
      <c r="J8" s="20">
        <f>I8+H8</f>
        <v>3427279826</v>
      </c>
      <c r="K8" s="20" t="s">
        <v>96</v>
      </c>
      <c r="L8" s="20" t="s">
        <v>96</v>
      </c>
      <c r="M8" s="21" t="s">
        <v>49</v>
      </c>
      <c r="N8" s="20">
        <v>2599564479</v>
      </c>
      <c r="O8" s="35">
        <v>0</v>
      </c>
      <c r="P8" s="20">
        <v>0</v>
      </c>
      <c r="Q8" s="20">
        <v>0</v>
      </c>
      <c r="R8" s="22">
        <v>0</v>
      </c>
      <c r="S8" s="16"/>
      <c r="T8" s="16">
        <v>24</v>
      </c>
      <c r="U8" s="15" t="s">
        <v>38</v>
      </c>
      <c r="V8" s="23"/>
      <c r="W8" s="23"/>
      <c r="X8" s="23"/>
      <c r="Y8" s="23"/>
      <c r="Z8" s="23"/>
      <c r="AA8" s="69" t="s">
        <v>152</v>
      </c>
      <c r="AB8" s="4"/>
      <c r="AC8" s="4"/>
      <c r="AD8" s="4"/>
      <c r="AE8" s="4"/>
      <c r="AF8" s="4"/>
      <c r="AG8" s="4"/>
    </row>
    <row r="9" spans="1:33" s="2" customFormat="1" ht="67.5" x14ac:dyDescent="0.2">
      <c r="A9" s="281"/>
      <c r="B9" s="36"/>
      <c r="C9" s="16">
        <v>2013000050027</v>
      </c>
      <c r="D9" s="46" t="s">
        <v>72</v>
      </c>
      <c r="E9" s="18">
        <v>41481</v>
      </c>
      <c r="F9" s="19" t="s">
        <v>71</v>
      </c>
      <c r="G9" s="19"/>
      <c r="H9" s="20">
        <v>3000000000</v>
      </c>
      <c r="I9" s="20">
        <v>15756930869</v>
      </c>
      <c r="J9" s="20">
        <f>I9+H9</f>
        <v>18756930869</v>
      </c>
      <c r="K9" s="20" t="s">
        <v>96</v>
      </c>
      <c r="L9" s="20" t="s">
        <v>96</v>
      </c>
      <c r="M9" s="21" t="s">
        <v>49</v>
      </c>
      <c r="N9" s="20">
        <v>3000000000</v>
      </c>
      <c r="O9" s="35">
        <v>0</v>
      </c>
      <c r="P9" s="20">
        <v>0</v>
      </c>
      <c r="Q9" s="20">
        <v>0</v>
      </c>
      <c r="R9" s="22">
        <v>0</v>
      </c>
      <c r="S9" s="16"/>
      <c r="T9" s="16">
        <v>24</v>
      </c>
      <c r="U9" s="15" t="s">
        <v>38</v>
      </c>
      <c r="V9" s="23"/>
      <c r="W9" s="23"/>
      <c r="X9" s="23"/>
      <c r="Y9" s="23"/>
      <c r="Z9" s="23"/>
      <c r="AA9" s="69" t="s">
        <v>152</v>
      </c>
      <c r="AB9" s="4"/>
      <c r="AC9" s="4"/>
      <c r="AD9" s="4"/>
      <c r="AE9" s="4"/>
      <c r="AF9" s="4"/>
      <c r="AG9" s="4"/>
    </row>
    <row r="10" spans="1:33" s="2" customFormat="1" ht="45" customHeight="1" x14ac:dyDescent="0.2">
      <c r="A10" s="242" t="s">
        <v>13</v>
      </c>
      <c r="B10" s="243"/>
      <c r="C10" s="25"/>
      <c r="D10" s="47"/>
      <c r="E10" s="26"/>
      <c r="F10" s="26"/>
      <c r="G10" s="26"/>
      <c r="H10" s="27">
        <f>SUM(H7:H9)</f>
        <v>6523549479</v>
      </c>
      <c r="I10" s="27">
        <f t="shared" ref="I10:Q10" si="1">SUM(I7:I9)</f>
        <v>17082197616</v>
      </c>
      <c r="J10" s="27">
        <f t="shared" si="1"/>
        <v>23605747095</v>
      </c>
      <c r="K10" s="27">
        <v>0</v>
      </c>
      <c r="L10" s="27">
        <v>0</v>
      </c>
      <c r="M10" s="27"/>
      <c r="N10" s="27">
        <f t="shared" si="1"/>
        <v>6523549479</v>
      </c>
      <c r="O10" s="27">
        <f t="shared" si="1"/>
        <v>0</v>
      </c>
      <c r="P10" s="27">
        <f t="shared" si="1"/>
        <v>0</v>
      </c>
      <c r="Q10" s="27">
        <f t="shared" si="1"/>
        <v>0</v>
      </c>
      <c r="R10" s="30">
        <f>Q10/H10</f>
        <v>0</v>
      </c>
      <c r="S10" s="58"/>
      <c r="T10" s="58"/>
      <c r="U10" s="31"/>
      <c r="V10" s="32"/>
      <c r="W10" s="32"/>
      <c r="X10" s="32"/>
      <c r="Y10" s="32"/>
      <c r="Z10" s="32"/>
      <c r="AA10" s="33"/>
      <c r="AB10" s="4"/>
      <c r="AC10" s="4"/>
      <c r="AD10" s="4"/>
      <c r="AE10" s="4"/>
      <c r="AF10" s="4"/>
      <c r="AG10" s="4"/>
    </row>
    <row r="11" spans="1:33" s="2" customFormat="1" ht="67.5" x14ac:dyDescent="0.2">
      <c r="A11" s="282" t="s">
        <v>14</v>
      </c>
      <c r="B11" s="17"/>
      <c r="C11" s="16">
        <v>2013000050003</v>
      </c>
      <c r="D11" s="46" t="s">
        <v>128</v>
      </c>
      <c r="E11" s="18">
        <v>41376</v>
      </c>
      <c r="F11" s="18" t="s">
        <v>14</v>
      </c>
      <c r="G11" s="18"/>
      <c r="H11" s="20">
        <v>245000000</v>
      </c>
      <c r="I11" s="20">
        <v>0</v>
      </c>
      <c r="J11" s="20">
        <f>H11+I11</f>
        <v>245000000</v>
      </c>
      <c r="K11" s="20" t="s">
        <v>96</v>
      </c>
      <c r="L11" s="20" t="s">
        <v>96</v>
      </c>
      <c r="M11" s="21" t="s">
        <v>49</v>
      </c>
      <c r="N11" s="20">
        <v>245000000</v>
      </c>
      <c r="O11" s="20">
        <v>0</v>
      </c>
      <c r="P11" s="20">
        <v>0</v>
      </c>
      <c r="Q11" s="20">
        <v>0</v>
      </c>
      <c r="R11" s="22">
        <v>0</v>
      </c>
      <c r="S11" s="16"/>
      <c r="T11" s="16">
        <v>3</v>
      </c>
      <c r="U11" s="15" t="s">
        <v>36</v>
      </c>
      <c r="V11" s="23"/>
      <c r="W11" s="23"/>
      <c r="X11" s="23"/>
      <c r="Y11" s="23"/>
      <c r="Z11" s="23"/>
      <c r="AA11" s="69" t="s">
        <v>153</v>
      </c>
      <c r="AB11" s="4"/>
      <c r="AC11" s="4"/>
      <c r="AD11" s="4"/>
      <c r="AE11" s="4"/>
      <c r="AF11" s="4"/>
      <c r="AG11" s="4"/>
    </row>
    <row r="12" spans="1:33" s="2" customFormat="1" ht="56.25" x14ac:dyDescent="0.2">
      <c r="A12" s="282"/>
      <c r="B12" s="17"/>
      <c r="C12" s="16">
        <v>2013000050004</v>
      </c>
      <c r="D12" s="46" t="s">
        <v>129</v>
      </c>
      <c r="E12" s="18">
        <v>41376</v>
      </c>
      <c r="F12" s="18" t="s">
        <v>14</v>
      </c>
      <c r="G12" s="18"/>
      <c r="H12" s="20">
        <v>250000000</v>
      </c>
      <c r="I12" s="20">
        <v>0</v>
      </c>
      <c r="J12" s="20">
        <f>H12+I12</f>
        <v>250000000</v>
      </c>
      <c r="K12" s="20" t="s">
        <v>96</v>
      </c>
      <c r="L12" s="20" t="s">
        <v>96</v>
      </c>
      <c r="M12" s="21" t="s">
        <v>48</v>
      </c>
      <c r="N12" s="20">
        <f>H12</f>
        <v>250000000</v>
      </c>
      <c r="O12" s="20">
        <v>0</v>
      </c>
      <c r="P12" s="20">
        <v>0</v>
      </c>
      <c r="Q12" s="20">
        <v>0</v>
      </c>
      <c r="R12" s="22">
        <v>0</v>
      </c>
      <c r="S12" s="16"/>
      <c r="T12" s="16">
        <v>3</v>
      </c>
      <c r="U12" s="15" t="s">
        <v>36</v>
      </c>
      <c r="V12" s="23"/>
      <c r="W12" s="23"/>
      <c r="X12" s="23"/>
      <c r="Y12" s="23"/>
      <c r="Z12" s="23"/>
      <c r="AA12" s="69" t="s">
        <v>153</v>
      </c>
      <c r="AB12" s="4"/>
      <c r="AC12" s="4"/>
      <c r="AD12" s="4"/>
      <c r="AE12" s="4"/>
      <c r="AF12" s="4"/>
      <c r="AG12" s="4"/>
    </row>
    <row r="13" spans="1:33" s="2" customFormat="1" ht="33" customHeight="1" x14ac:dyDescent="0.2">
      <c r="A13" s="266" t="s">
        <v>15</v>
      </c>
      <c r="B13" s="267"/>
      <c r="C13" s="25"/>
      <c r="D13" s="49"/>
      <c r="E13" s="39"/>
      <c r="F13" s="39"/>
      <c r="G13" s="39"/>
      <c r="H13" s="27">
        <f>H12+H11</f>
        <v>495000000</v>
      </c>
      <c r="I13" s="27">
        <f t="shared" ref="I13:Q13" si="2">I12+I11</f>
        <v>0</v>
      </c>
      <c r="J13" s="27">
        <f t="shared" si="2"/>
        <v>495000000</v>
      </c>
      <c r="K13" s="27">
        <v>0</v>
      </c>
      <c r="L13" s="27">
        <v>0</v>
      </c>
      <c r="M13" s="27"/>
      <c r="N13" s="27">
        <f t="shared" si="2"/>
        <v>495000000</v>
      </c>
      <c r="O13" s="27">
        <f t="shared" si="2"/>
        <v>0</v>
      </c>
      <c r="P13" s="27">
        <f t="shared" si="2"/>
        <v>0</v>
      </c>
      <c r="Q13" s="27">
        <f t="shared" si="2"/>
        <v>0</v>
      </c>
      <c r="R13" s="30">
        <f>Q13/H13</f>
        <v>0</v>
      </c>
      <c r="S13" s="58"/>
      <c r="T13" s="58"/>
      <c r="U13" s="31"/>
      <c r="V13" s="32"/>
      <c r="W13" s="32"/>
      <c r="X13" s="32"/>
      <c r="Y13" s="32"/>
      <c r="Z13" s="32"/>
      <c r="AA13" s="33"/>
      <c r="AB13" s="4"/>
      <c r="AC13" s="4"/>
      <c r="AD13" s="4"/>
      <c r="AE13" s="4"/>
      <c r="AF13" s="4"/>
      <c r="AG13" s="4"/>
    </row>
    <row r="14" spans="1:33" s="2" customFormat="1" ht="78.75" x14ac:dyDescent="0.2">
      <c r="A14" s="51" t="s">
        <v>90</v>
      </c>
      <c r="B14" s="15" t="s">
        <v>91</v>
      </c>
      <c r="C14" s="16">
        <v>2013000050011</v>
      </c>
      <c r="D14" s="46" t="s">
        <v>104</v>
      </c>
      <c r="E14" s="18">
        <v>41376</v>
      </c>
      <c r="F14" s="19" t="s">
        <v>90</v>
      </c>
      <c r="G14" s="19"/>
      <c r="H14" s="20">
        <v>12000000000</v>
      </c>
      <c r="I14" s="20">
        <v>0</v>
      </c>
      <c r="J14" s="20">
        <f>I14+H14</f>
        <v>12000000000</v>
      </c>
      <c r="K14" s="20">
        <v>1360387595</v>
      </c>
      <c r="L14" s="20">
        <f>K14+J14</f>
        <v>13360387595</v>
      </c>
      <c r="M14" s="21" t="s">
        <v>48</v>
      </c>
      <c r="N14" s="20">
        <v>13360387595</v>
      </c>
      <c r="O14" s="20">
        <v>0</v>
      </c>
      <c r="P14" s="20">
        <v>0</v>
      </c>
      <c r="Q14" s="20">
        <v>0</v>
      </c>
      <c r="R14" s="22">
        <f>P14/H14</f>
        <v>0</v>
      </c>
      <c r="S14" s="16"/>
      <c r="T14" s="16">
        <v>24</v>
      </c>
      <c r="U14" s="15" t="s">
        <v>92</v>
      </c>
      <c r="V14" s="37"/>
      <c r="W14" s="37"/>
      <c r="X14" s="37"/>
      <c r="Y14" s="37"/>
      <c r="Z14" s="37"/>
      <c r="AA14" s="69" t="s">
        <v>134</v>
      </c>
      <c r="AB14" s="4"/>
      <c r="AC14" s="4"/>
      <c r="AD14" s="4"/>
      <c r="AE14" s="4"/>
      <c r="AF14" s="4"/>
      <c r="AG14" s="4"/>
    </row>
    <row r="15" spans="1:33" s="2" customFormat="1" ht="33.75" customHeight="1" x14ac:dyDescent="0.2">
      <c r="A15" s="242" t="s">
        <v>1</v>
      </c>
      <c r="B15" s="243"/>
      <c r="C15" s="42"/>
      <c r="D15" s="47"/>
      <c r="E15" s="26"/>
      <c r="F15" s="26"/>
      <c r="G15" s="26"/>
      <c r="H15" s="27">
        <f>H14</f>
        <v>12000000000</v>
      </c>
      <c r="I15" s="27">
        <f t="shared" ref="I15:Q15" si="3">I14</f>
        <v>0</v>
      </c>
      <c r="J15" s="27">
        <f t="shared" si="3"/>
        <v>12000000000</v>
      </c>
      <c r="K15" s="27">
        <f t="shared" si="3"/>
        <v>1360387595</v>
      </c>
      <c r="L15" s="27">
        <f t="shared" si="3"/>
        <v>13360387595</v>
      </c>
      <c r="M15" s="27"/>
      <c r="N15" s="27">
        <f t="shared" si="3"/>
        <v>13360387595</v>
      </c>
      <c r="O15" s="27">
        <f t="shared" si="3"/>
        <v>0</v>
      </c>
      <c r="P15" s="27">
        <f t="shared" si="3"/>
        <v>0</v>
      </c>
      <c r="Q15" s="27">
        <f t="shared" si="3"/>
        <v>0</v>
      </c>
      <c r="R15" s="30">
        <f>Q15/H15</f>
        <v>0</v>
      </c>
      <c r="S15" s="58"/>
      <c r="T15" s="58"/>
      <c r="U15" s="31"/>
      <c r="V15" s="39"/>
      <c r="W15" s="39"/>
      <c r="X15" s="39"/>
      <c r="Y15" s="39"/>
      <c r="Z15" s="39"/>
      <c r="AA15" s="43"/>
      <c r="AB15" s="4"/>
      <c r="AC15" s="4"/>
      <c r="AD15" s="4"/>
      <c r="AE15" s="4"/>
      <c r="AF15" s="4"/>
      <c r="AG15" s="4"/>
    </row>
    <row r="16" spans="1:33" s="2" customFormat="1" ht="56.25" x14ac:dyDescent="0.2">
      <c r="A16" s="14" t="s">
        <v>124</v>
      </c>
      <c r="B16" s="15"/>
      <c r="C16" s="40">
        <v>2012000050053</v>
      </c>
      <c r="D16" s="17" t="s">
        <v>125</v>
      </c>
      <c r="E16" s="41">
        <v>41376</v>
      </c>
      <c r="F16" s="15" t="s">
        <v>124</v>
      </c>
      <c r="G16" s="15"/>
      <c r="H16" s="20">
        <v>1000000000</v>
      </c>
      <c r="I16" s="20">
        <v>0</v>
      </c>
      <c r="J16" s="20">
        <f>I16+H16</f>
        <v>1000000000</v>
      </c>
      <c r="K16" s="20" t="s">
        <v>96</v>
      </c>
      <c r="L16" s="20" t="s">
        <v>96</v>
      </c>
      <c r="M16" s="45" t="s">
        <v>49</v>
      </c>
      <c r="N16" s="20">
        <v>1000000000</v>
      </c>
      <c r="O16" s="20">
        <v>0</v>
      </c>
      <c r="P16" s="20">
        <v>0</v>
      </c>
      <c r="Q16" s="20">
        <v>0</v>
      </c>
      <c r="R16" s="22">
        <f>P16/H17</f>
        <v>0</v>
      </c>
      <c r="S16" s="16"/>
      <c r="T16" s="16">
        <v>12</v>
      </c>
      <c r="U16" s="15" t="s">
        <v>97</v>
      </c>
      <c r="V16" s="23"/>
      <c r="W16" s="23"/>
      <c r="X16" s="23"/>
      <c r="Y16" s="23"/>
      <c r="Z16" s="23"/>
      <c r="AA16" s="69" t="s">
        <v>153</v>
      </c>
      <c r="AB16" s="4"/>
      <c r="AC16" s="4"/>
      <c r="AD16" s="4"/>
      <c r="AE16" s="4"/>
      <c r="AF16" s="4"/>
      <c r="AG16" s="4"/>
    </row>
    <row r="17" spans="1:33" s="2" customFormat="1" ht="46.5" customHeight="1" x14ac:dyDescent="0.2">
      <c r="A17" s="242" t="s">
        <v>98</v>
      </c>
      <c r="B17" s="243"/>
      <c r="C17" s="42"/>
      <c r="D17" s="47"/>
      <c r="E17" s="26"/>
      <c r="F17" s="26"/>
      <c r="G17" s="26"/>
      <c r="H17" s="27">
        <f>H16</f>
        <v>1000000000</v>
      </c>
      <c r="I17" s="27">
        <f t="shared" ref="I17:Q17" si="4">I16</f>
        <v>0</v>
      </c>
      <c r="J17" s="27">
        <f t="shared" si="4"/>
        <v>1000000000</v>
      </c>
      <c r="K17" s="27">
        <v>0</v>
      </c>
      <c r="L17" s="27">
        <v>0</v>
      </c>
      <c r="M17" s="27"/>
      <c r="N17" s="27">
        <f t="shared" si="4"/>
        <v>1000000000</v>
      </c>
      <c r="O17" s="27">
        <f t="shared" si="4"/>
        <v>0</v>
      </c>
      <c r="P17" s="27">
        <f t="shared" si="4"/>
        <v>0</v>
      </c>
      <c r="Q17" s="27">
        <f t="shared" si="4"/>
        <v>0</v>
      </c>
      <c r="R17" s="30">
        <f>P17/H17</f>
        <v>0</v>
      </c>
      <c r="S17" s="58"/>
      <c r="T17" s="58"/>
      <c r="U17" s="31"/>
      <c r="V17" s="32"/>
      <c r="W17" s="32"/>
      <c r="X17" s="32"/>
      <c r="Y17" s="32"/>
      <c r="Z17" s="32"/>
      <c r="AA17" s="33"/>
      <c r="AB17" s="4"/>
      <c r="AC17" s="4"/>
      <c r="AD17" s="4"/>
      <c r="AE17" s="4"/>
      <c r="AF17" s="4"/>
      <c r="AG17" s="4"/>
    </row>
    <row r="18" spans="1:33" s="2" customFormat="1" ht="78.75" x14ac:dyDescent="0.2">
      <c r="A18" s="14" t="s">
        <v>16</v>
      </c>
      <c r="B18" s="15"/>
      <c r="C18" s="40">
        <v>2013000050005</v>
      </c>
      <c r="D18" s="46" t="s">
        <v>126</v>
      </c>
      <c r="E18" s="18">
        <v>41376</v>
      </c>
      <c r="F18" s="19" t="s">
        <v>64</v>
      </c>
      <c r="G18" s="19"/>
      <c r="H18" s="20">
        <v>6000000000</v>
      </c>
      <c r="I18" s="20">
        <v>0</v>
      </c>
      <c r="J18" s="20">
        <f>H18+I18</f>
        <v>6000000000</v>
      </c>
      <c r="K18" s="20" t="s">
        <v>96</v>
      </c>
      <c r="L18" s="20" t="s">
        <v>96</v>
      </c>
      <c r="M18" s="21" t="s">
        <v>48</v>
      </c>
      <c r="N18" s="20">
        <f>H18</f>
        <v>6000000000</v>
      </c>
      <c r="O18" s="44">
        <v>0</v>
      </c>
      <c r="P18" s="20">
        <v>0</v>
      </c>
      <c r="Q18" s="20">
        <v>0</v>
      </c>
      <c r="R18" s="22">
        <v>0</v>
      </c>
      <c r="S18" s="16"/>
      <c r="T18" s="16">
        <v>24</v>
      </c>
      <c r="U18" s="15" t="s">
        <v>127</v>
      </c>
      <c r="V18" s="23"/>
      <c r="W18" s="23"/>
      <c r="X18" s="23"/>
      <c r="Y18" s="23"/>
      <c r="Z18" s="23"/>
      <c r="AA18" s="69" t="s">
        <v>133</v>
      </c>
      <c r="AB18" s="4"/>
      <c r="AC18" s="4"/>
      <c r="AD18" s="4"/>
      <c r="AE18" s="4"/>
      <c r="AF18" s="4"/>
      <c r="AG18" s="4"/>
    </row>
    <row r="19" spans="1:33" s="2" customFormat="1" ht="33" customHeight="1" x14ac:dyDescent="0.2">
      <c r="A19" s="242" t="s">
        <v>17</v>
      </c>
      <c r="B19" s="243"/>
      <c r="C19" s="42"/>
      <c r="D19" s="47"/>
      <c r="E19" s="26"/>
      <c r="F19" s="26"/>
      <c r="G19" s="26"/>
      <c r="H19" s="27">
        <f>H18</f>
        <v>6000000000</v>
      </c>
      <c r="I19" s="27">
        <f t="shared" ref="I19:Q19" si="5">I18</f>
        <v>0</v>
      </c>
      <c r="J19" s="27">
        <f t="shared" si="5"/>
        <v>6000000000</v>
      </c>
      <c r="K19" s="27">
        <v>0</v>
      </c>
      <c r="L19" s="27">
        <v>0</v>
      </c>
      <c r="M19" s="27"/>
      <c r="N19" s="27">
        <f t="shared" si="5"/>
        <v>6000000000</v>
      </c>
      <c r="O19" s="27">
        <f t="shared" si="5"/>
        <v>0</v>
      </c>
      <c r="P19" s="27">
        <f t="shared" si="5"/>
        <v>0</v>
      </c>
      <c r="Q19" s="27">
        <f t="shared" si="5"/>
        <v>0</v>
      </c>
      <c r="R19" s="30">
        <f>R17</f>
        <v>0</v>
      </c>
      <c r="S19" s="58"/>
      <c r="T19" s="58"/>
      <c r="U19" s="31"/>
      <c r="V19" s="32"/>
      <c r="W19" s="32"/>
      <c r="X19" s="32"/>
      <c r="Y19" s="32"/>
      <c r="Z19" s="32"/>
      <c r="AA19" s="33"/>
      <c r="AB19" s="4"/>
      <c r="AC19" s="4"/>
      <c r="AD19" s="4"/>
      <c r="AE19" s="4"/>
      <c r="AF19" s="4"/>
      <c r="AG19" s="4"/>
    </row>
    <row r="20" spans="1:33" s="2" customFormat="1" ht="12" x14ac:dyDescent="0.2">
      <c r="A20" s="244" t="s">
        <v>20</v>
      </c>
      <c r="B20" s="245"/>
      <c r="C20" s="258"/>
      <c r="D20" s="245"/>
      <c r="E20" s="245"/>
      <c r="F20" s="245"/>
      <c r="G20" s="71"/>
      <c r="H20" s="252">
        <f>H19+H17+H15+H13+H10+H6</f>
        <v>27063668706</v>
      </c>
      <c r="I20" s="252">
        <f t="shared" ref="I20:Q20" si="6">I19+I17+I15+I13+I10+I6</f>
        <v>17082197616</v>
      </c>
      <c r="J20" s="252">
        <f t="shared" si="6"/>
        <v>44145866322</v>
      </c>
      <c r="K20" s="252">
        <f t="shared" si="6"/>
        <v>1360387595</v>
      </c>
      <c r="L20" s="252">
        <f t="shared" si="6"/>
        <v>13360387595</v>
      </c>
      <c r="M20" s="252"/>
      <c r="N20" s="252">
        <f t="shared" si="6"/>
        <v>28424056301</v>
      </c>
      <c r="O20" s="252">
        <f t="shared" si="6"/>
        <v>0</v>
      </c>
      <c r="P20" s="252">
        <f t="shared" si="6"/>
        <v>0</v>
      </c>
      <c r="Q20" s="252">
        <f t="shared" si="6"/>
        <v>0</v>
      </c>
      <c r="R20" s="252"/>
      <c r="S20" s="258"/>
      <c r="T20" s="258"/>
      <c r="U20" s="258"/>
      <c r="V20" s="245"/>
      <c r="W20" s="245"/>
      <c r="X20" s="245"/>
      <c r="Y20" s="245"/>
      <c r="Z20" s="245"/>
      <c r="AA20" s="53"/>
    </row>
    <row r="21" spans="1:33" s="2" customFormat="1" ht="15.75" customHeight="1" thickBot="1" x14ac:dyDescent="0.25">
      <c r="A21" s="246"/>
      <c r="B21" s="247"/>
      <c r="C21" s="259"/>
      <c r="D21" s="247"/>
      <c r="E21" s="247"/>
      <c r="F21" s="247"/>
      <c r="G21" s="72"/>
      <c r="H21" s="253"/>
      <c r="I21" s="253"/>
      <c r="J21" s="253"/>
      <c r="K21" s="253"/>
      <c r="L21" s="253"/>
      <c r="M21" s="253"/>
      <c r="N21" s="253"/>
      <c r="O21" s="253"/>
      <c r="P21" s="253"/>
      <c r="Q21" s="253"/>
      <c r="R21" s="253"/>
      <c r="S21" s="259"/>
      <c r="T21" s="259"/>
      <c r="U21" s="259"/>
      <c r="V21" s="247"/>
      <c r="W21" s="247"/>
      <c r="X21" s="247"/>
      <c r="Y21" s="247"/>
      <c r="Z21" s="247"/>
      <c r="AA21" s="54"/>
    </row>
    <row r="22" spans="1:33" x14ac:dyDescent="0.25">
      <c r="N22" s="60"/>
    </row>
    <row r="23" spans="1:33" x14ac:dyDescent="0.25">
      <c r="N23" s="60"/>
    </row>
    <row r="24" spans="1:33" x14ac:dyDescent="0.25">
      <c r="N24" s="60"/>
    </row>
  </sheetData>
  <autoFilter ref="A3:AG23"/>
  <mergeCells count="65">
    <mergeCell ref="A6:B6"/>
    <mergeCell ref="A10:B10"/>
    <mergeCell ref="A7:A9"/>
    <mergeCell ref="A4:A5"/>
    <mergeCell ref="A17:B17"/>
    <mergeCell ref="A11:A12"/>
    <mergeCell ref="X2:Z2"/>
    <mergeCell ref="A1:AA1"/>
    <mergeCell ref="AA2:AA3"/>
    <mergeCell ref="A2:A3"/>
    <mergeCell ref="B2:B3"/>
    <mergeCell ref="C2:C3"/>
    <mergeCell ref="D2:D3"/>
    <mergeCell ref="E2:E3"/>
    <mergeCell ref="F2:F3"/>
    <mergeCell ref="H2:H3"/>
    <mergeCell ref="R2:R3"/>
    <mergeCell ref="S2:S3"/>
    <mergeCell ref="T2:T3"/>
    <mergeCell ref="U2:U3"/>
    <mergeCell ref="I2:I3"/>
    <mergeCell ref="J2:J3"/>
    <mergeCell ref="K2:K3"/>
    <mergeCell ref="L2:L3"/>
    <mergeCell ref="A20:B21"/>
    <mergeCell ref="C20:C21"/>
    <mergeCell ref="D20:D21"/>
    <mergeCell ref="E20:E21"/>
    <mergeCell ref="K20:K21"/>
    <mergeCell ref="L20:L21"/>
    <mergeCell ref="A19:B19"/>
    <mergeCell ref="F4:F5"/>
    <mergeCell ref="E4:E5"/>
    <mergeCell ref="B4:B5"/>
    <mergeCell ref="A13:B13"/>
    <mergeCell ref="A15:B15"/>
    <mergeCell ref="D4:D5"/>
    <mergeCell ref="C4:C5"/>
    <mergeCell ref="V2:W2"/>
    <mergeCell ref="M2:M3"/>
    <mergeCell ref="N2:N3"/>
    <mergeCell ref="O2:O3"/>
    <mergeCell ref="P2:P3"/>
    <mergeCell ref="Q2:Q3"/>
    <mergeCell ref="M20:M21"/>
    <mergeCell ref="N20:N21"/>
    <mergeCell ref="F20:F21"/>
    <mergeCell ref="H20:H21"/>
    <mergeCell ref="I20:I21"/>
    <mergeCell ref="J20:J21"/>
    <mergeCell ref="Z20:Z21"/>
    <mergeCell ref="S20:S21"/>
    <mergeCell ref="T20:T21"/>
    <mergeCell ref="U20:U21"/>
    <mergeCell ref="V20:V21"/>
    <mergeCell ref="O20:O21"/>
    <mergeCell ref="P20:P21"/>
    <mergeCell ref="Q20:Q21"/>
    <mergeCell ref="R20:R21"/>
    <mergeCell ref="S4:S5"/>
    <mergeCell ref="T4:T5"/>
    <mergeCell ref="U4:U5"/>
    <mergeCell ref="W20:W21"/>
    <mergeCell ref="X20:X21"/>
    <mergeCell ref="Y20:Y21"/>
  </mergeCells>
  <phoneticPr fontId="12" type="noConversion"/>
  <pageMargins left="0.70866141732283472" right="0.70866141732283472" top="0.74803149606299213" bottom="0.74803149606299213" header="0.31496062992125984" footer="0.31496062992125984"/>
  <pageSetup paperSize="129" scale="5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5"/>
  <sheetViews>
    <sheetView topLeftCell="C2" zoomScale="90" zoomScaleNormal="90" workbookViewId="0">
      <pane ySplit="2" topLeftCell="A10" activePane="bottomLeft" state="frozen"/>
      <selection activeCell="D2" sqref="D2"/>
      <selection pane="bottomLeft" activeCell="P4" sqref="P4"/>
    </sheetView>
  </sheetViews>
  <sheetFormatPr baseColWidth="10" defaultRowHeight="15" x14ac:dyDescent="0.25"/>
  <cols>
    <col min="1" max="1" width="10.140625" customWidth="1"/>
    <col min="2" max="2" width="8.28515625" hidden="1" customWidth="1"/>
    <col min="3" max="3" width="12.42578125" style="1" customWidth="1"/>
    <col min="4" max="4" width="24.42578125" customWidth="1"/>
    <col min="5" max="5" width="10.85546875" customWidth="1"/>
    <col min="6" max="6" width="9.42578125" customWidth="1"/>
    <col min="7" max="7" width="14.7109375" customWidth="1"/>
    <col min="8" max="8" width="15.28515625" customWidth="1"/>
    <col min="9" max="10" width="15.140625" customWidth="1"/>
    <col min="11" max="11" width="7.42578125" customWidth="1"/>
    <col min="12" max="12" width="9.140625" customWidth="1"/>
    <col min="13" max="13" width="11.5703125" customWidth="1"/>
    <col min="14" max="14" width="14.7109375" customWidth="1"/>
    <col min="15" max="15" width="15.140625" customWidth="1"/>
    <col min="16" max="16" width="7" customWidth="1"/>
    <col min="17" max="17" width="8" customWidth="1"/>
    <col min="18" max="18" width="9.140625" customWidth="1"/>
    <col min="19" max="19" width="8.140625" customWidth="1"/>
    <col min="20" max="20" width="9.140625" customWidth="1"/>
    <col min="21" max="21" width="8.5703125" customWidth="1"/>
    <col min="22" max="22" width="4.140625" customWidth="1"/>
    <col min="23" max="23" width="4.42578125" bestFit="1" customWidth="1"/>
    <col min="24" max="24" width="5.42578125" customWidth="1"/>
    <col min="25" max="25" width="5.85546875" customWidth="1"/>
    <col min="26" max="26" width="6.140625" customWidth="1"/>
    <col min="27" max="27" width="29.5703125" customWidth="1"/>
  </cols>
  <sheetData>
    <row r="1" spans="1:33" x14ac:dyDescent="0.25">
      <c r="A1" s="255" t="s">
        <v>107</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7"/>
    </row>
    <row r="2" spans="1:33" ht="22.5" customHeight="1" x14ac:dyDescent="0.25">
      <c r="A2" s="279" t="s">
        <v>0</v>
      </c>
      <c r="B2" s="280" t="s">
        <v>55</v>
      </c>
      <c r="C2" s="278" t="s">
        <v>34</v>
      </c>
      <c r="D2" s="278" t="s">
        <v>22</v>
      </c>
      <c r="E2" s="271" t="s">
        <v>56</v>
      </c>
      <c r="F2" s="271" t="s">
        <v>57</v>
      </c>
      <c r="G2" s="274" t="s">
        <v>109</v>
      </c>
      <c r="H2" s="275" t="s">
        <v>169</v>
      </c>
      <c r="I2" s="274" t="s">
        <v>66</v>
      </c>
      <c r="J2" s="274" t="s">
        <v>67</v>
      </c>
      <c r="K2" s="274" t="s">
        <v>69</v>
      </c>
      <c r="L2" s="274" t="s">
        <v>70</v>
      </c>
      <c r="M2" s="274" t="s">
        <v>47</v>
      </c>
      <c r="N2" s="271" t="s">
        <v>33</v>
      </c>
      <c r="O2" s="274" t="s">
        <v>51</v>
      </c>
      <c r="P2" s="274" t="s">
        <v>52</v>
      </c>
      <c r="Q2" s="274" t="s">
        <v>174</v>
      </c>
      <c r="R2" s="271" t="s">
        <v>95</v>
      </c>
      <c r="S2" s="271" t="s">
        <v>68</v>
      </c>
      <c r="T2" s="271" t="s">
        <v>102</v>
      </c>
      <c r="U2" s="278" t="s">
        <v>35</v>
      </c>
      <c r="V2" s="272" t="s">
        <v>42</v>
      </c>
      <c r="W2" s="273"/>
      <c r="X2" s="272" t="s">
        <v>43</v>
      </c>
      <c r="Y2" s="273"/>
      <c r="Z2" s="273"/>
      <c r="AA2" s="254" t="s">
        <v>106</v>
      </c>
    </row>
    <row r="3" spans="1:33" ht="33.75" customHeight="1" x14ac:dyDescent="0.25">
      <c r="A3" s="279"/>
      <c r="B3" s="280"/>
      <c r="C3" s="278"/>
      <c r="D3" s="278"/>
      <c r="E3" s="271"/>
      <c r="F3" s="271"/>
      <c r="G3" s="274"/>
      <c r="H3" s="276"/>
      <c r="I3" s="274"/>
      <c r="J3" s="274"/>
      <c r="K3" s="274"/>
      <c r="L3" s="274"/>
      <c r="M3" s="274"/>
      <c r="N3" s="271"/>
      <c r="O3" s="274"/>
      <c r="P3" s="274"/>
      <c r="Q3" s="274"/>
      <c r="R3" s="271"/>
      <c r="S3" s="271"/>
      <c r="T3" s="271"/>
      <c r="U3" s="278"/>
      <c r="V3" s="13" t="s">
        <v>40</v>
      </c>
      <c r="W3" s="13" t="s">
        <v>41</v>
      </c>
      <c r="X3" s="13" t="s">
        <v>44</v>
      </c>
      <c r="Y3" s="13" t="s">
        <v>45</v>
      </c>
      <c r="Z3" s="13" t="s">
        <v>46</v>
      </c>
      <c r="AA3" s="254"/>
    </row>
    <row r="4" spans="1:33" s="2" customFormat="1" ht="112.5" x14ac:dyDescent="0.25">
      <c r="A4" s="285" t="s">
        <v>119</v>
      </c>
      <c r="B4" s="55"/>
      <c r="C4" s="56">
        <v>2012000100010</v>
      </c>
      <c r="D4" s="68" t="s">
        <v>116</v>
      </c>
      <c r="E4" s="18">
        <v>41263</v>
      </c>
      <c r="F4" s="19" t="s">
        <v>120</v>
      </c>
      <c r="G4" s="20">
        <v>1730000000</v>
      </c>
      <c r="H4" s="20"/>
      <c r="I4" s="20">
        <v>0</v>
      </c>
      <c r="J4" s="20">
        <v>1730000000</v>
      </c>
      <c r="K4" s="20" t="s">
        <v>96</v>
      </c>
      <c r="L4" s="20" t="s">
        <v>96</v>
      </c>
      <c r="M4" s="21" t="s">
        <v>110</v>
      </c>
      <c r="N4" s="20">
        <v>1730000000</v>
      </c>
      <c r="O4" s="20">
        <v>1730000000</v>
      </c>
      <c r="P4" s="20">
        <v>0</v>
      </c>
      <c r="Q4" s="20">
        <v>0</v>
      </c>
      <c r="R4" s="22">
        <v>0</v>
      </c>
      <c r="S4" s="16"/>
      <c r="T4" s="65">
        <v>48</v>
      </c>
      <c r="U4" s="15" t="s">
        <v>119</v>
      </c>
      <c r="V4" s="23"/>
      <c r="W4" s="23"/>
      <c r="X4" s="23" t="s">
        <v>50</v>
      </c>
      <c r="Y4" s="23"/>
      <c r="Z4" s="23"/>
      <c r="AA4" s="69" t="s">
        <v>164</v>
      </c>
      <c r="AB4" s="4"/>
      <c r="AC4" s="4"/>
      <c r="AD4" s="4"/>
      <c r="AE4" s="4"/>
      <c r="AF4" s="4"/>
      <c r="AG4" s="4"/>
    </row>
    <row r="5" spans="1:33" s="2" customFormat="1" ht="94.5" x14ac:dyDescent="0.25">
      <c r="A5" s="286"/>
      <c r="B5" s="55"/>
      <c r="C5" s="56">
        <v>2012000100063</v>
      </c>
      <c r="D5" s="68" t="s">
        <v>122</v>
      </c>
      <c r="E5" s="18">
        <v>41263</v>
      </c>
      <c r="F5" s="19" t="s">
        <v>112</v>
      </c>
      <c r="G5" s="20">
        <v>6170704000</v>
      </c>
      <c r="H5" s="20"/>
      <c r="I5" s="20">
        <v>8000000000</v>
      </c>
      <c r="J5" s="20">
        <v>14170704000</v>
      </c>
      <c r="K5" s="20" t="s">
        <v>96</v>
      </c>
      <c r="L5" s="20" t="s">
        <v>96</v>
      </c>
      <c r="M5" s="21" t="s">
        <v>110</v>
      </c>
      <c r="N5" s="20">
        <v>6170704000</v>
      </c>
      <c r="O5" s="20">
        <v>6170704000</v>
      </c>
      <c r="P5" s="20">
        <v>0</v>
      </c>
      <c r="Q5" s="20">
        <v>0</v>
      </c>
      <c r="R5" s="22">
        <v>0</v>
      </c>
      <c r="S5" s="16"/>
      <c r="T5" s="65">
        <v>12</v>
      </c>
      <c r="U5" s="15" t="s">
        <v>119</v>
      </c>
      <c r="V5" s="23"/>
      <c r="W5" s="23"/>
      <c r="X5" s="23" t="s">
        <v>50</v>
      </c>
      <c r="Y5" s="23"/>
      <c r="Z5" s="23"/>
      <c r="AA5" s="24"/>
      <c r="AB5" s="4"/>
      <c r="AC5" s="4"/>
      <c r="AD5" s="4"/>
      <c r="AE5" s="4"/>
      <c r="AF5" s="4"/>
      <c r="AG5" s="4"/>
    </row>
    <row r="6" spans="1:33" s="2" customFormat="1" ht="126" x14ac:dyDescent="0.2">
      <c r="A6" s="286"/>
      <c r="B6" s="36"/>
      <c r="C6" s="16">
        <v>2012000100144</v>
      </c>
      <c r="D6" s="64" t="s">
        <v>123</v>
      </c>
      <c r="E6" s="18">
        <v>41263</v>
      </c>
      <c r="F6" s="19" t="s">
        <v>111</v>
      </c>
      <c r="G6" s="20">
        <v>34707000000</v>
      </c>
      <c r="H6" s="20"/>
      <c r="I6" s="20">
        <v>15869424345</v>
      </c>
      <c r="J6" s="20">
        <v>50576424345</v>
      </c>
      <c r="K6" s="20" t="s">
        <v>96</v>
      </c>
      <c r="L6" s="20" t="s">
        <v>96</v>
      </c>
      <c r="M6" s="21" t="s">
        <v>110</v>
      </c>
      <c r="N6" s="20">
        <v>34707000000</v>
      </c>
      <c r="O6" s="35">
        <v>34707000000</v>
      </c>
      <c r="P6" s="20">
        <v>0</v>
      </c>
      <c r="Q6" s="20">
        <v>0</v>
      </c>
      <c r="R6" s="22">
        <v>0</v>
      </c>
      <c r="S6" s="16"/>
      <c r="T6" s="66">
        <v>24</v>
      </c>
      <c r="U6" s="15" t="s">
        <v>119</v>
      </c>
      <c r="V6" s="23"/>
      <c r="W6" s="23"/>
      <c r="X6" s="23" t="s">
        <v>50</v>
      </c>
      <c r="Y6" s="23"/>
      <c r="Z6" s="23"/>
      <c r="AA6" s="24" t="s">
        <v>165</v>
      </c>
      <c r="AB6" s="4"/>
      <c r="AC6" s="4"/>
      <c r="AD6" s="4"/>
      <c r="AE6" s="4"/>
      <c r="AF6" s="4"/>
      <c r="AG6" s="4"/>
    </row>
    <row r="7" spans="1:33" s="2" customFormat="1" ht="63" x14ac:dyDescent="0.2">
      <c r="A7" s="286"/>
      <c r="B7" s="36"/>
      <c r="C7" s="16">
        <v>2012000100156</v>
      </c>
      <c r="D7" s="64" t="s">
        <v>118</v>
      </c>
      <c r="E7" s="18">
        <v>41263</v>
      </c>
      <c r="F7" s="19" t="s">
        <v>114</v>
      </c>
      <c r="G7" s="20">
        <v>5000000000</v>
      </c>
      <c r="H7" s="20"/>
      <c r="I7" s="20">
        <v>2088000000</v>
      </c>
      <c r="J7" s="20">
        <v>7088000000</v>
      </c>
      <c r="K7" s="20" t="s">
        <v>96</v>
      </c>
      <c r="L7" s="20" t="s">
        <v>96</v>
      </c>
      <c r="M7" s="21" t="s">
        <v>110</v>
      </c>
      <c r="N7" s="20">
        <v>5000000000</v>
      </c>
      <c r="O7" s="35">
        <v>5000000000</v>
      </c>
      <c r="P7" s="20">
        <v>0</v>
      </c>
      <c r="Q7" s="20">
        <v>0</v>
      </c>
      <c r="R7" s="22">
        <v>0</v>
      </c>
      <c r="S7" s="16"/>
      <c r="T7" s="65">
        <v>24</v>
      </c>
      <c r="U7" s="15" t="s">
        <v>119</v>
      </c>
      <c r="V7" s="23"/>
      <c r="W7" s="23"/>
      <c r="X7" s="23" t="s">
        <v>50</v>
      </c>
      <c r="Y7" s="23"/>
      <c r="Z7" s="23"/>
      <c r="AA7" s="69" t="s">
        <v>166</v>
      </c>
      <c r="AB7" s="4"/>
      <c r="AC7" s="4"/>
      <c r="AD7" s="4"/>
      <c r="AE7" s="4"/>
      <c r="AF7" s="4"/>
      <c r="AG7" s="4"/>
    </row>
    <row r="8" spans="1:33" s="2" customFormat="1" ht="110.25" x14ac:dyDescent="0.25">
      <c r="A8" s="286"/>
      <c r="B8" s="55"/>
      <c r="C8" s="56">
        <v>2012000100056</v>
      </c>
      <c r="D8" s="73" t="s">
        <v>117</v>
      </c>
      <c r="E8" s="18">
        <v>41295</v>
      </c>
      <c r="F8" s="19" t="s">
        <v>113</v>
      </c>
      <c r="G8" s="20"/>
      <c r="H8" s="20">
        <v>4100000000</v>
      </c>
      <c r="I8" s="20">
        <v>3084175232.1111107</v>
      </c>
      <c r="J8" s="20">
        <v>7184175232.1111107</v>
      </c>
      <c r="K8" s="20" t="s">
        <v>96</v>
      </c>
      <c r="L8" s="20" t="s">
        <v>96</v>
      </c>
      <c r="M8" s="21" t="s">
        <v>110</v>
      </c>
      <c r="N8" s="20">
        <v>4100000000</v>
      </c>
      <c r="O8" s="20">
        <v>4100000000</v>
      </c>
      <c r="P8" s="20">
        <v>0</v>
      </c>
      <c r="Q8" s="20">
        <v>0</v>
      </c>
      <c r="R8" s="22">
        <v>0</v>
      </c>
      <c r="S8" s="16"/>
      <c r="T8" s="65">
        <v>36</v>
      </c>
      <c r="U8" s="15" t="s">
        <v>119</v>
      </c>
      <c r="V8" s="23"/>
      <c r="W8" s="23"/>
      <c r="X8" s="23" t="s">
        <v>50</v>
      </c>
      <c r="Y8" s="23"/>
      <c r="Z8" s="23"/>
      <c r="AA8" s="75" t="s">
        <v>167</v>
      </c>
      <c r="AB8" s="4"/>
      <c r="AC8" s="4"/>
      <c r="AD8" s="4"/>
      <c r="AE8" s="4"/>
      <c r="AF8" s="4"/>
      <c r="AG8" s="4"/>
    </row>
    <row r="9" spans="1:33" s="2" customFormat="1" ht="113.25" customHeight="1" x14ac:dyDescent="0.25">
      <c r="A9" s="286"/>
      <c r="B9" s="55"/>
      <c r="C9" s="56">
        <v>2012000100118</v>
      </c>
      <c r="D9" s="73" t="s">
        <v>121</v>
      </c>
      <c r="E9" s="18">
        <v>41295</v>
      </c>
      <c r="F9" s="19" t="s">
        <v>90</v>
      </c>
      <c r="G9" s="20"/>
      <c r="H9" s="20">
        <v>16533205060</v>
      </c>
      <c r="I9" s="20">
        <v>5048900000</v>
      </c>
      <c r="J9" s="20">
        <v>21582105060</v>
      </c>
      <c r="K9" s="20" t="s">
        <v>96</v>
      </c>
      <c r="L9" s="20" t="s">
        <v>96</v>
      </c>
      <c r="M9" s="21" t="s">
        <v>110</v>
      </c>
      <c r="N9" s="20">
        <v>16533205060</v>
      </c>
      <c r="O9" s="20">
        <v>16533205060</v>
      </c>
      <c r="P9" s="20">
        <v>0</v>
      </c>
      <c r="Q9" s="20">
        <v>0</v>
      </c>
      <c r="R9" s="22">
        <v>0</v>
      </c>
      <c r="S9" s="16"/>
      <c r="T9" s="65"/>
      <c r="U9" s="15" t="s">
        <v>119</v>
      </c>
      <c r="V9" s="23"/>
      <c r="W9" s="23"/>
      <c r="X9" s="23" t="s">
        <v>50</v>
      </c>
      <c r="Y9" s="23"/>
      <c r="Z9" s="23"/>
      <c r="AA9" s="23"/>
      <c r="AB9" s="4"/>
      <c r="AC9" s="4"/>
      <c r="AD9" s="4"/>
      <c r="AE9" s="4"/>
      <c r="AF9" s="4"/>
      <c r="AG9" s="4"/>
    </row>
    <row r="10" spans="1:33" s="2" customFormat="1" ht="126" x14ac:dyDescent="0.25">
      <c r="A10" s="286"/>
      <c r="B10" s="55"/>
      <c r="C10" s="56"/>
      <c r="D10" s="74" t="s">
        <v>158</v>
      </c>
      <c r="E10" s="18">
        <v>41474</v>
      </c>
      <c r="F10" s="19" t="s">
        <v>62</v>
      </c>
      <c r="G10" s="20"/>
      <c r="H10" s="20">
        <v>2622860000</v>
      </c>
      <c r="I10" s="20">
        <v>665007000</v>
      </c>
      <c r="J10" s="20">
        <v>3287867000</v>
      </c>
      <c r="K10" s="20" t="s">
        <v>96</v>
      </c>
      <c r="L10" s="20" t="s">
        <v>96</v>
      </c>
      <c r="M10" s="21" t="s">
        <v>110</v>
      </c>
      <c r="N10" s="20">
        <v>2622860000</v>
      </c>
      <c r="O10" s="20">
        <v>2622860000</v>
      </c>
      <c r="P10" s="20">
        <v>0</v>
      </c>
      <c r="Q10" s="20">
        <v>0</v>
      </c>
      <c r="R10" s="22">
        <v>0</v>
      </c>
      <c r="S10" s="16"/>
      <c r="T10" s="65"/>
      <c r="U10" s="15" t="s">
        <v>119</v>
      </c>
      <c r="V10" s="23"/>
      <c r="W10" s="23"/>
      <c r="X10" s="23" t="s">
        <v>50</v>
      </c>
      <c r="Y10" s="23"/>
      <c r="Z10" s="23"/>
      <c r="AA10" s="23"/>
      <c r="AB10" s="4"/>
      <c r="AC10" s="4"/>
      <c r="AD10" s="4"/>
      <c r="AE10" s="4"/>
      <c r="AF10" s="4"/>
      <c r="AG10" s="4"/>
    </row>
    <row r="11" spans="1:33" s="2" customFormat="1" ht="63" x14ac:dyDescent="0.25">
      <c r="A11" s="286"/>
      <c r="B11" s="55"/>
      <c r="C11" s="56"/>
      <c r="D11" s="74" t="s">
        <v>159</v>
      </c>
      <c r="E11" s="18">
        <v>41474</v>
      </c>
      <c r="F11" s="19" t="s">
        <v>161</v>
      </c>
      <c r="G11" s="20"/>
      <c r="H11" s="20">
        <v>2490946916</v>
      </c>
      <c r="I11" s="20">
        <v>588636131</v>
      </c>
      <c r="J11" s="20">
        <v>3079583047</v>
      </c>
      <c r="K11" s="20" t="s">
        <v>96</v>
      </c>
      <c r="L11" s="20" t="s">
        <v>96</v>
      </c>
      <c r="M11" s="21" t="s">
        <v>110</v>
      </c>
      <c r="N11" s="20">
        <v>2490946916</v>
      </c>
      <c r="O11" s="20">
        <v>2490946916</v>
      </c>
      <c r="P11" s="20">
        <v>0</v>
      </c>
      <c r="Q11" s="20">
        <v>0</v>
      </c>
      <c r="R11" s="22">
        <v>0</v>
      </c>
      <c r="S11" s="16"/>
      <c r="T11" s="65"/>
      <c r="U11" s="15" t="s">
        <v>119</v>
      </c>
      <c r="V11" s="23"/>
      <c r="W11" s="23"/>
      <c r="X11" s="23" t="s">
        <v>50</v>
      </c>
      <c r="Y11" s="23"/>
      <c r="Z11" s="23"/>
      <c r="AA11" s="23"/>
      <c r="AB11" s="4"/>
      <c r="AC11" s="4"/>
      <c r="AD11" s="4"/>
      <c r="AE11" s="4"/>
      <c r="AF11" s="4"/>
      <c r="AG11" s="4"/>
    </row>
    <row r="12" spans="1:33" s="2" customFormat="1" ht="113.25" customHeight="1" x14ac:dyDescent="0.25">
      <c r="A12" s="287"/>
      <c r="B12" s="55"/>
      <c r="C12" s="56"/>
      <c r="D12" s="74" t="s">
        <v>160</v>
      </c>
      <c r="E12" s="18">
        <v>41474</v>
      </c>
      <c r="F12" s="19" t="s">
        <v>162</v>
      </c>
      <c r="G12" s="20"/>
      <c r="H12" s="20">
        <v>6556945302</v>
      </c>
      <c r="I12" s="20">
        <v>2728150990</v>
      </c>
      <c r="J12" s="20">
        <v>9285096292</v>
      </c>
      <c r="K12" s="20" t="s">
        <v>96</v>
      </c>
      <c r="L12" s="20" t="s">
        <v>96</v>
      </c>
      <c r="M12" s="21" t="s">
        <v>110</v>
      </c>
      <c r="N12" s="20">
        <v>6556945302</v>
      </c>
      <c r="O12" s="20">
        <v>6556945302</v>
      </c>
      <c r="P12" s="20">
        <v>0</v>
      </c>
      <c r="Q12" s="20">
        <v>0</v>
      </c>
      <c r="R12" s="22">
        <v>0</v>
      </c>
      <c r="S12" s="16"/>
      <c r="T12" s="65"/>
      <c r="U12" s="15" t="s">
        <v>119</v>
      </c>
      <c r="V12" s="23"/>
      <c r="W12" s="23"/>
      <c r="X12" s="23" t="s">
        <v>50</v>
      </c>
      <c r="Y12" s="23"/>
      <c r="Z12" s="23"/>
      <c r="AA12" s="23"/>
      <c r="AB12" s="4"/>
      <c r="AC12" s="4"/>
      <c r="AD12" s="4"/>
      <c r="AE12" s="4"/>
      <c r="AF12" s="4"/>
      <c r="AG12" s="4"/>
    </row>
    <row r="13" spans="1:33" s="2" customFormat="1" ht="45" customHeight="1" x14ac:dyDescent="0.2">
      <c r="A13" s="242" t="s">
        <v>115</v>
      </c>
      <c r="B13" s="243"/>
      <c r="C13" s="25"/>
      <c r="D13" s="47"/>
      <c r="E13" s="26"/>
      <c r="F13" s="26"/>
      <c r="G13" s="27">
        <f>SUM(G4:G12)</f>
        <v>47607704000</v>
      </c>
      <c r="H13" s="27">
        <f>SUM(H4:H12)</f>
        <v>32303957278</v>
      </c>
      <c r="I13" s="27">
        <f>SUM(I4:I12)</f>
        <v>38072293698.111115</v>
      </c>
      <c r="J13" s="27">
        <f>SUM(J4:J12)</f>
        <v>117983954976.11111</v>
      </c>
      <c r="K13" s="27">
        <v>0</v>
      </c>
      <c r="L13" s="27">
        <v>0</v>
      </c>
      <c r="M13" s="27"/>
      <c r="N13" s="27">
        <f>SUM(N4:N12)</f>
        <v>79911661278</v>
      </c>
      <c r="O13" s="27">
        <f>SUM(O4:O12)</f>
        <v>79911661278</v>
      </c>
      <c r="P13" s="27">
        <f>SUM(P4:P12)</f>
        <v>0</v>
      </c>
      <c r="Q13" s="27">
        <f>SUM(Q4:Q12)</f>
        <v>0</v>
      </c>
      <c r="R13" s="30">
        <f>Q13/G13</f>
        <v>0</v>
      </c>
      <c r="S13" s="58"/>
      <c r="T13" s="58"/>
      <c r="U13" s="31"/>
      <c r="V13" s="32"/>
      <c r="W13" s="32"/>
      <c r="X13" s="32"/>
      <c r="Y13" s="32"/>
      <c r="Z13" s="32"/>
      <c r="AA13" s="33"/>
      <c r="AB13" s="4"/>
      <c r="AC13" s="4"/>
      <c r="AD13" s="4"/>
      <c r="AE13" s="4"/>
      <c r="AF13" s="4"/>
      <c r="AG13" s="4"/>
    </row>
    <row r="14" spans="1:33" s="2" customFormat="1" ht="12" x14ac:dyDescent="0.2">
      <c r="A14" s="244" t="s">
        <v>20</v>
      </c>
      <c r="B14" s="245"/>
      <c r="C14" s="258"/>
      <c r="D14" s="245"/>
      <c r="E14" s="245"/>
      <c r="F14" s="245"/>
      <c r="G14" s="252">
        <f>G13</f>
        <v>47607704000</v>
      </c>
      <c r="H14" s="283">
        <f>H13</f>
        <v>32303957278</v>
      </c>
      <c r="I14" s="252">
        <f t="shared" ref="I14:Q14" si="0">I13</f>
        <v>38072293698.111115</v>
      </c>
      <c r="J14" s="252">
        <f t="shared" si="0"/>
        <v>117983954976.11111</v>
      </c>
      <c r="K14" s="252">
        <f t="shared" si="0"/>
        <v>0</v>
      </c>
      <c r="L14" s="252">
        <f t="shared" si="0"/>
        <v>0</v>
      </c>
      <c r="M14" s="252"/>
      <c r="N14" s="252">
        <f t="shared" si="0"/>
        <v>79911661278</v>
      </c>
      <c r="O14" s="252">
        <f t="shared" si="0"/>
        <v>79911661278</v>
      </c>
      <c r="P14" s="252">
        <f t="shared" si="0"/>
        <v>0</v>
      </c>
      <c r="Q14" s="252">
        <f t="shared" si="0"/>
        <v>0</v>
      </c>
      <c r="R14" s="252"/>
      <c r="S14" s="258"/>
      <c r="T14" s="258"/>
      <c r="U14" s="258"/>
      <c r="V14" s="245"/>
      <c r="W14" s="245"/>
      <c r="X14" s="245"/>
      <c r="Y14" s="245"/>
      <c r="Z14" s="245"/>
      <c r="AA14" s="53"/>
    </row>
    <row r="15" spans="1:33" s="2" customFormat="1" ht="15.75" customHeight="1" thickBot="1" x14ac:dyDescent="0.25">
      <c r="A15" s="246"/>
      <c r="B15" s="247"/>
      <c r="C15" s="259"/>
      <c r="D15" s="247"/>
      <c r="E15" s="247"/>
      <c r="F15" s="247"/>
      <c r="G15" s="253"/>
      <c r="H15" s="284"/>
      <c r="I15" s="253"/>
      <c r="J15" s="253"/>
      <c r="K15" s="253"/>
      <c r="L15" s="253"/>
      <c r="M15" s="253"/>
      <c r="N15" s="253"/>
      <c r="O15" s="253"/>
      <c r="P15" s="253"/>
      <c r="Q15" s="253"/>
      <c r="R15" s="253"/>
      <c r="S15" s="259"/>
      <c r="T15" s="259"/>
      <c r="U15" s="259"/>
      <c r="V15" s="247"/>
      <c r="W15" s="247"/>
      <c r="X15" s="247"/>
      <c r="Y15" s="247"/>
      <c r="Z15" s="247"/>
      <c r="AA15" s="70"/>
    </row>
  </sheetData>
  <autoFilter ref="A3:AG15"/>
  <mergeCells count="52">
    <mergeCell ref="H2:H3"/>
    <mergeCell ref="H14:H15"/>
    <mergeCell ref="A4:A12"/>
    <mergeCell ref="K2:K3"/>
    <mergeCell ref="F2:F3"/>
    <mergeCell ref="G2:G3"/>
    <mergeCell ref="I2:I3"/>
    <mergeCell ref="J2:J3"/>
    <mergeCell ref="A14:B15"/>
    <mergeCell ref="C14:C15"/>
    <mergeCell ref="D14:D15"/>
    <mergeCell ref="A13:B13"/>
    <mergeCell ref="E14:E15"/>
    <mergeCell ref="F14:F15"/>
    <mergeCell ref="G14:G15"/>
    <mergeCell ref="I14:I15"/>
    <mergeCell ref="P2:P3"/>
    <mergeCell ref="M2:M3"/>
    <mergeCell ref="N2:N3"/>
    <mergeCell ref="O2:O3"/>
    <mergeCell ref="N14:N15"/>
    <mergeCell ref="O14:O15"/>
    <mergeCell ref="Q14:Q15"/>
    <mergeCell ref="P14:P15"/>
    <mergeCell ref="A1:AA1"/>
    <mergeCell ref="A2:A3"/>
    <mergeCell ref="B2:B3"/>
    <mergeCell ref="C2:C3"/>
    <mergeCell ref="D2:D3"/>
    <mergeCell ref="E2:E3"/>
    <mergeCell ref="X2:Z2"/>
    <mergeCell ref="AA2:AA3"/>
    <mergeCell ref="Q2:Q3"/>
    <mergeCell ref="R2:R3"/>
    <mergeCell ref="S2:S3"/>
    <mergeCell ref="T2:T3"/>
    <mergeCell ref="U2:U3"/>
    <mergeCell ref="V2:W2"/>
    <mergeCell ref="Z14:Z15"/>
    <mergeCell ref="R14:R15"/>
    <mergeCell ref="S14:S15"/>
    <mergeCell ref="T14:T15"/>
    <mergeCell ref="U14:U15"/>
    <mergeCell ref="V14:V15"/>
    <mergeCell ref="W14:W15"/>
    <mergeCell ref="X14:X15"/>
    <mergeCell ref="Y14:Y15"/>
    <mergeCell ref="J14:J15"/>
    <mergeCell ref="K14:K15"/>
    <mergeCell ref="L14:L15"/>
    <mergeCell ref="M14:M15"/>
    <mergeCell ref="L2:L3"/>
  </mergeCells>
  <phoneticPr fontId="12" type="noConversion"/>
  <pageMargins left="0.70866141732283472" right="0.51181102362204722" top="0.74803149606299213" bottom="0.74803149606299213" header="0.31496062992125984" footer="0.31496062992125984"/>
  <pageSetup paperSize="129"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3"/>
  <sheetViews>
    <sheetView workbookViewId="0">
      <pane ySplit="3" topLeftCell="A4" activePane="bottomLeft" state="frozen"/>
      <selection pane="bottomLeft" activeCell="F7" sqref="F7"/>
    </sheetView>
  </sheetViews>
  <sheetFormatPr baseColWidth="10" defaultColWidth="11.42578125" defaultRowHeight="12" x14ac:dyDescent="0.2"/>
  <cols>
    <col min="1" max="2" width="14" style="2" customWidth="1"/>
    <col min="3" max="3" width="12.28515625" style="5" customWidth="1"/>
    <col min="4" max="4" width="35.42578125" style="2" customWidth="1"/>
    <col min="5" max="5" width="8.85546875" style="2" hidden="1" customWidth="1"/>
    <col min="6" max="6" width="10.140625" style="2" customWidth="1"/>
    <col min="7" max="7" width="13" style="6" customWidth="1"/>
    <col min="8" max="9" width="12.7109375" style="6" customWidth="1"/>
    <col min="10" max="10" width="15.5703125" style="6" hidden="1" customWidth="1"/>
    <col min="11" max="11" width="14.85546875" style="6" hidden="1" customWidth="1"/>
    <col min="12" max="12" width="11.85546875" style="6" hidden="1" customWidth="1"/>
    <col min="13" max="13" width="12.7109375" style="6" hidden="1" customWidth="1"/>
    <col min="14" max="14" width="9.42578125" style="6" customWidth="1"/>
    <col min="15" max="15" width="13.85546875" style="2" customWidth="1"/>
    <col min="16" max="16" width="12.85546875" style="6" hidden="1" customWidth="1"/>
    <col min="17" max="17" width="14" style="6" hidden="1" customWidth="1"/>
    <col min="18" max="18" width="13.28515625" style="6" customWidth="1"/>
    <col min="19" max="19" width="14.140625" style="6" customWidth="1"/>
    <col min="20" max="20" width="10.42578125" style="5" hidden="1" customWidth="1"/>
    <col min="21" max="21" width="8" style="2" hidden="1" customWidth="1"/>
    <col min="22" max="22" width="8" style="2" customWidth="1"/>
    <col min="23" max="23" width="11.7109375" style="5" customWidth="1"/>
    <col min="24" max="24" width="9.42578125" style="5" hidden="1" customWidth="1"/>
    <col min="25" max="25" width="8.42578125" style="2" hidden="1" customWidth="1"/>
    <col min="26" max="27" width="6.42578125" style="2" customWidth="1"/>
    <col min="28" max="28" width="6.5703125" style="2" customWidth="1"/>
    <col min="29" max="29" width="6.85546875" style="2" customWidth="1"/>
    <col min="30" max="30" width="7.28515625" style="2" customWidth="1"/>
    <col min="31" max="31" width="20.140625" style="2" hidden="1" customWidth="1"/>
    <col min="32" max="16384" width="11.42578125" style="2"/>
  </cols>
  <sheetData>
    <row r="1" spans="1:36" ht="15" customHeight="1" x14ac:dyDescent="0.2">
      <c r="A1" s="288" t="s">
        <v>249</v>
      </c>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row>
    <row r="2" spans="1:36" ht="31.5" customHeight="1" x14ac:dyDescent="0.2">
      <c r="A2" s="280" t="s">
        <v>0</v>
      </c>
      <c r="B2" s="280" t="s">
        <v>262</v>
      </c>
      <c r="C2" s="278" t="s">
        <v>34</v>
      </c>
      <c r="D2" s="278" t="s">
        <v>22</v>
      </c>
      <c r="E2" s="271" t="s">
        <v>56</v>
      </c>
      <c r="F2" s="271" t="s">
        <v>57</v>
      </c>
      <c r="G2" s="274" t="s">
        <v>109</v>
      </c>
      <c r="H2" s="274" t="s">
        <v>156</v>
      </c>
      <c r="I2" s="274" t="s">
        <v>248</v>
      </c>
      <c r="J2" s="274" t="s">
        <v>66</v>
      </c>
      <c r="K2" s="274" t="s">
        <v>67</v>
      </c>
      <c r="L2" s="274" t="s">
        <v>69</v>
      </c>
      <c r="M2" s="274" t="s">
        <v>70</v>
      </c>
      <c r="N2" s="274" t="s">
        <v>47</v>
      </c>
      <c r="O2" s="271" t="s">
        <v>33</v>
      </c>
      <c r="P2" s="274" t="s">
        <v>51</v>
      </c>
      <c r="Q2" s="274" t="s">
        <v>52</v>
      </c>
      <c r="R2" s="274" t="s">
        <v>171</v>
      </c>
      <c r="S2" s="274" t="s">
        <v>170</v>
      </c>
      <c r="T2" s="271" t="s">
        <v>95</v>
      </c>
      <c r="U2" s="280" t="s">
        <v>176</v>
      </c>
      <c r="V2" s="280" t="s">
        <v>175</v>
      </c>
      <c r="W2" s="271" t="s">
        <v>68</v>
      </c>
      <c r="X2" s="271" t="s">
        <v>102</v>
      </c>
      <c r="Y2" s="278" t="s">
        <v>35</v>
      </c>
      <c r="Z2" s="280" t="s">
        <v>42</v>
      </c>
      <c r="AA2" s="290"/>
      <c r="AB2" s="280" t="s">
        <v>43</v>
      </c>
      <c r="AC2" s="290"/>
      <c r="AD2" s="290"/>
      <c r="AE2" s="280" t="s">
        <v>105</v>
      </c>
    </row>
    <row r="3" spans="1:36" s="3" customFormat="1" ht="35.25" customHeight="1" x14ac:dyDescent="0.2">
      <c r="A3" s="280"/>
      <c r="B3" s="280"/>
      <c r="C3" s="278"/>
      <c r="D3" s="278"/>
      <c r="E3" s="271"/>
      <c r="F3" s="271"/>
      <c r="G3" s="274"/>
      <c r="H3" s="274"/>
      <c r="I3" s="274"/>
      <c r="J3" s="274"/>
      <c r="K3" s="274"/>
      <c r="L3" s="274"/>
      <c r="M3" s="274"/>
      <c r="N3" s="274"/>
      <c r="O3" s="271"/>
      <c r="P3" s="274"/>
      <c r="Q3" s="274"/>
      <c r="R3" s="274"/>
      <c r="S3" s="274"/>
      <c r="T3" s="271"/>
      <c r="U3" s="280"/>
      <c r="V3" s="280"/>
      <c r="W3" s="271"/>
      <c r="X3" s="271"/>
      <c r="Y3" s="278"/>
      <c r="Z3" s="146" t="s">
        <v>40</v>
      </c>
      <c r="AA3" s="146" t="s">
        <v>41</v>
      </c>
      <c r="AB3" s="146" t="s">
        <v>44</v>
      </c>
      <c r="AC3" s="146" t="s">
        <v>45</v>
      </c>
      <c r="AD3" s="146" t="s">
        <v>46</v>
      </c>
      <c r="AE3" s="280"/>
    </row>
    <row r="4" spans="1:36" ht="56.25" x14ac:dyDescent="0.2">
      <c r="A4" s="138" t="s">
        <v>2</v>
      </c>
      <c r="B4" s="138">
        <v>1</v>
      </c>
      <c r="C4" s="143">
        <v>2012000050010</v>
      </c>
      <c r="D4" s="138" t="s">
        <v>94</v>
      </c>
      <c r="E4" s="144">
        <v>41254</v>
      </c>
      <c r="F4" s="141" t="s">
        <v>58</v>
      </c>
      <c r="G4" s="20">
        <v>1000000000</v>
      </c>
      <c r="H4" s="20">
        <v>0</v>
      </c>
      <c r="I4" s="20">
        <v>0</v>
      </c>
      <c r="J4" s="20">
        <v>0</v>
      </c>
      <c r="K4" s="20">
        <f>SUM(G4:J4)</f>
        <v>1000000000</v>
      </c>
      <c r="L4" s="20" t="s">
        <v>96</v>
      </c>
      <c r="M4" s="20" t="s">
        <v>96</v>
      </c>
      <c r="N4" s="21" t="s">
        <v>49</v>
      </c>
      <c r="O4" s="20">
        <f>SUM(G4:I4)</f>
        <v>1000000000</v>
      </c>
      <c r="P4" s="20">
        <v>0</v>
      </c>
      <c r="Q4" s="20">
        <v>0</v>
      </c>
      <c r="R4" s="20">
        <v>0</v>
      </c>
      <c r="S4" s="20">
        <f>O4-R4</f>
        <v>1000000000</v>
      </c>
      <c r="T4" s="22">
        <f>R4/O4</f>
        <v>0</v>
      </c>
      <c r="U4" s="77" t="s">
        <v>177</v>
      </c>
      <c r="V4" s="78">
        <f ca="1">NOW()-U4+1</f>
        <v>1281.6920190972232</v>
      </c>
      <c r="W4" s="143"/>
      <c r="X4" s="143">
        <v>6</v>
      </c>
      <c r="Y4" s="138" t="s">
        <v>37</v>
      </c>
      <c r="Z4" s="97" t="s">
        <v>50</v>
      </c>
      <c r="AA4" s="97"/>
      <c r="AB4" s="97" t="s">
        <v>50</v>
      </c>
      <c r="AC4" s="97"/>
      <c r="AD4" s="97"/>
      <c r="AE4" s="102" t="s">
        <v>155</v>
      </c>
      <c r="AF4" s="4"/>
      <c r="AG4" s="4"/>
      <c r="AH4" s="4"/>
      <c r="AI4" s="4"/>
      <c r="AJ4" s="4"/>
    </row>
    <row r="5" spans="1:36" ht="34.5" customHeight="1" x14ac:dyDescent="0.2">
      <c r="A5" s="139" t="s">
        <v>3</v>
      </c>
      <c r="B5" s="139"/>
      <c r="C5" s="122"/>
      <c r="D5" s="139"/>
      <c r="E5" s="139"/>
      <c r="F5" s="139"/>
      <c r="G5" s="123">
        <f>SUM(G4)</f>
        <v>1000000000</v>
      </c>
      <c r="H5" s="123">
        <f t="shared" ref="H5:S5" si="0">SUM(H4)</f>
        <v>0</v>
      </c>
      <c r="I5" s="123">
        <f>SUM(I4)</f>
        <v>0</v>
      </c>
      <c r="J5" s="123">
        <f>SUM(J4)</f>
        <v>0</v>
      </c>
      <c r="K5" s="123">
        <f t="shared" si="0"/>
        <v>1000000000</v>
      </c>
      <c r="L5" s="123">
        <f t="shared" si="0"/>
        <v>0</v>
      </c>
      <c r="M5" s="123">
        <f t="shared" si="0"/>
        <v>0</v>
      </c>
      <c r="N5" s="123"/>
      <c r="O5" s="123">
        <f t="shared" si="0"/>
        <v>1000000000</v>
      </c>
      <c r="P5" s="123">
        <f t="shared" si="0"/>
        <v>0</v>
      </c>
      <c r="Q5" s="123">
        <f t="shared" si="0"/>
        <v>0</v>
      </c>
      <c r="R5" s="123">
        <f t="shared" si="0"/>
        <v>0</v>
      </c>
      <c r="S5" s="123">
        <f t="shared" si="0"/>
        <v>1000000000</v>
      </c>
      <c r="T5" s="124"/>
      <c r="U5" s="124"/>
      <c r="V5" s="124"/>
      <c r="W5" s="58"/>
      <c r="X5" s="58"/>
      <c r="Y5" s="32"/>
      <c r="Z5" s="98"/>
      <c r="AA5" s="98"/>
      <c r="AB5" s="98"/>
      <c r="AC5" s="98"/>
      <c r="AD5" s="98"/>
      <c r="AE5" s="32"/>
      <c r="AF5" s="4"/>
      <c r="AG5" s="4"/>
      <c r="AH5" s="4"/>
      <c r="AI5" s="4"/>
      <c r="AJ5" s="4"/>
    </row>
    <row r="6" spans="1:36" ht="45" x14ac:dyDescent="0.2">
      <c r="A6" s="241" t="s">
        <v>5</v>
      </c>
      <c r="B6" s="138">
        <v>2</v>
      </c>
      <c r="C6" s="143">
        <v>2012000050025</v>
      </c>
      <c r="D6" s="138" t="s">
        <v>76</v>
      </c>
      <c r="E6" s="144">
        <v>41254</v>
      </c>
      <c r="F6" s="141" t="s">
        <v>60</v>
      </c>
      <c r="G6" s="20">
        <v>200000000</v>
      </c>
      <c r="H6" s="20">
        <v>0</v>
      </c>
      <c r="I6" s="20">
        <v>0</v>
      </c>
      <c r="J6" s="20">
        <v>0</v>
      </c>
      <c r="K6" s="20">
        <f>SUM(G6:J6)</f>
        <v>200000000</v>
      </c>
      <c r="L6" s="20" t="s">
        <v>96</v>
      </c>
      <c r="M6" s="20" t="s">
        <v>96</v>
      </c>
      <c r="N6" s="21" t="s">
        <v>49</v>
      </c>
      <c r="O6" s="20">
        <f>SUM(G6:I6)</f>
        <v>200000000</v>
      </c>
      <c r="P6" s="20">
        <v>200000000</v>
      </c>
      <c r="Q6" s="20">
        <v>199999999</v>
      </c>
      <c r="R6" s="88">
        <v>74766355</v>
      </c>
      <c r="S6" s="20">
        <f>O6-R6</f>
        <v>125233645</v>
      </c>
      <c r="T6" s="22">
        <f>R6/O6</f>
        <v>0.37383177499999998</v>
      </c>
      <c r="U6" s="77" t="s">
        <v>178</v>
      </c>
      <c r="V6" s="78">
        <f ca="1">NOW()-U6+1</f>
        <v>1256.6920190972232</v>
      </c>
      <c r="W6" s="143"/>
      <c r="X6" s="143">
        <v>4</v>
      </c>
      <c r="Y6" s="138" t="s">
        <v>103</v>
      </c>
      <c r="Z6" s="97" t="s">
        <v>50</v>
      </c>
      <c r="AA6" s="97"/>
      <c r="AB6" s="97"/>
      <c r="AC6" s="149"/>
      <c r="AD6" s="97" t="s">
        <v>50</v>
      </c>
      <c r="AE6" s="102" t="s">
        <v>137</v>
      </c>
      <c r="AF6" s="4"/>
      <c r="AG6" s="4"/>
      <c r="AH6" s="4"/>
      <c r="AI6" s="4"/>
      <c r="AJ6" s="4"/>
    </row>
    <row r="7" spans="1:36" ht="38.25" x14ac:dyDescent="0.2">
      <c r="A7" s="241"/>
      <c r="B7" s="138">
        <v>3</v>
      </c>
      <c r="C7" s="148">
        <v>2013000050056</v>
      </c>
      <c r="D7" s="99" t="s">
        <v>218</v>
      </c>
      <c r="E7" s="150" t="s">
        <v>225</v>
      </c>
      <c r="F7" s="150" t="s">
        <v>60</v>
      </c>
      <c r="G7" s="20"/>
      <c r="H7" s="95">
        <v>4000000000</v>
      </c>
      <c r="I7" s="95">
        <v>0</v>
      </c>
      <c r="J7" s="20">
        <v>0</v>
      </c>
      <c r="K7" s="20">
        <f>SUM(G7:J7)</f>
        <v>4000000000</v>
      </c>
      <c r="L7" s="20" t="s">
        <v>96</v>
      </c>
      <c r="M7" s="20" t="s">
        <v>96</v>
      </c>
      <c r="N7" s="21" t="s">
        <v>49</v>
      </c>
      <c r="O7" s="20">
        <f>SUM(G7:I7)</f>
        <v>4000000000</v>
      </c>
      <c r="P7" s="20">
        <v>0</v>
      </c>
      <c r="Q7" s="20">
        <v>0</v>
      </c>
      <c r="R7" s="20">
        <v>0</v>
      </c>
      <c r="S7" s="20">
        <f t="shared" ref="S7:S52" si="1">O7-R7</f>
        <v>4000000000</v>
      </c>
      <c r="T7" s="22">
        <f>R7/O7</f>
        <v>0</v>
      </c>
      <c r="U7" s="77"/>
      <c r="V7" s="78"/>
      <c r="W7" s="143"/>
      <c r="X7" s="143"/>
      <c r="Y7" s="138"/>
      <c r="Z7" s="97"/>
      <c r="AA7" s="97" t="s">
        <v>50</v>
      </c>
      <c r="AB7" s="97" t="s">
        <v>50</v>
      </c>
      <c r="AC7" s="97"/>
      <c r="AD7" s="97"/>
      <c r="AE7" s="102"/>
      <c r="AF7" s="4"/>
      <c r="AG7" s="4"/>
      <c r="AH7" s="4"/>
      <c r="AI7" s="4"/>
      <c r="AJ7" s="4"/>
    </row>
    <row r="8" spans="1:36" ht="34.5" customHeight="1" x14ac:dyDescent="0.2">
      <c r="A8" s="139" t="s">
        <v>6</v>
      </c>
      <c r="B8" s="139"/>
      <c r="C8" s="122"/>
      <c r="D8" s="139"/>
      <c r="E8" s="139"/>
      <c r="F8" s="139"/>
      <c r="G8" s="123">
        <f>SUM(G6:G7)</f>
        <v>200000000</v>
      </c>
      <c r="H8" s="123">
        <f t="shared" ref="H8:S8" si="2">SUM(H6:H7)</f>
        <v>4000000000</v>
      </c>
      <c r="I8" s="123">
        <f>SUM(I6:I7)</f>
        <v>0</v>
      </c>
      <c r="J8" s="123">
        <f>SUM(J6:J7)</f>
        <v>0</v>
      </c>
      <c r="K8" s="123">
        <f t="shared" si="2"/>
        <v>4200000000</v>
      </c>
      <c r="L8" s="123">
        <f t="shared" si="2"/>
        <v>0</v>
      </c>
      <c r="M8" s="123">
        <f t="shared" si="2"/>
        <v>0</v>
      </c>
      <c r="N8" s="123"/>
      <c r="O8" s="123">
        <f t="shared" si="2"/>
        <v>4200000000</v>
      </c>
      <c r="P8" s="123">
        <f t="shared" si="2"/>
        <v>200000000</v>
      </c>
      <c r="Q8" s="123">
        <f t="shared" si="2"/>
        <v>199999999</v>
      </c>
      <c r="R8" s="123">
        <f t="shared" si="2"/>
        <v>74766355</v>
      </c>
      <c r="S8" s="123">
        <f t="shared" si="2"/>
        <v>4125233645</v>
      </c>
      <c r="T8" s="124"/>
      <c r="U8" s="124"/>
      <c r="V8" s="124"/>
      <c r="W8" s="58"/>
      <c r="X8" s="58"/>
      <c r="Y8" s="32"/>
      <c r="Z8" s="98"/>
      <c r="AA8" s="98"/>
      <c r="AB8" s="98"/>
      <c r="AC8" s="98"/>
      <c r="AD8" s="98"/>
      <c r="AE8" s="32"/>
      <c r="AF8" s="4"/>
      <c r="AG8" s="4"/>
      <c r="AH8" s="4"/>
      <c r="AI8" s="4"/>
      <c r="AJ8" s="4"/>
    </row>
    <row r="9" spans="1:36" ht="78.75" x14ac:dyDescent="0.2">
      <c r="A9" s="138" t="s">
        <v>7</v>
      </c>
      <c r="B9" s="138">
        <v>4</v>
      </c>
      <c r="C9" s="143">
        <v>2012000050030</v>
      </c>
      <c r="D9" s="138" t="s">
        <v>77</v>
      </c>
      <c r="E9" s="144">
        <v>41254</v>
      </c>
      <c r="F9" s="141" t="s">
        <v>59</v>
      </c>
      <c r="G9" s="20">
        <v>1708104361</v>
      </c>
      <c r="H9" s="20">
        <v>0</v>
      </c>
      <c r="I9" s="20">
        <v>0</v>
      </c>
      <c r="J9" s="20">
        <v>0</v>
      </c>
      <c r="K9" s="20">
        <f>SUM(G9:J9)</f>
        <v>1708104361</v>
      </c>
      <c r="L9" s="20">
        <v>0</v>
      </c>
      <c r="M9" s="20">
        <f>L9+K9</f>
        <v>1708104361</v>
      </c>
      <c r="N9" s="21" t="s">
        <v>49</v>
      </c>
      <c r="O9" s="20">
        <f>SUM(G9:I9)</f>
        <v>1708104361</v>
      </c>
      <c r="P9" s="20">
        <v>1497082091</v>
      </c>
      <c r="Q9" s="20">
        <v>1497082091</v>
      </c>
      <c r="R9" s="88">
        <v>1497082091</v>
      </c>
      <c r="S9" s="20">
        <f t="shared" si="1"/>
        <v>211022270</v>
      </c>
      <c r="T9" s="22">
        <f>R9/O9</f>
        <v>0.87645821015499414</v>
      </c>
      <c r="U9" s="77" t="s">
        <v>178</v>
      </c>
      <c r="V9" s="78">
        <f ca="1">NOW()-U9+1</f>
        <v>1256.6920190972232</v>
      </c>
      <c r="W9" s="143"/>
      <c r="X9" s="143">
        <v>12</v>
      </c>
      <c r="Y9" s="138" t="s">
        <v>39</v>
      </c>
      <c r="Z9" s="97" t="s">
        <v>50</v>
      </c>
      <c r="AA9" s="97"/>
      <c r="AB9" s="97"/>
      <c r="AC9" s="97"/>
      <c r="AD9" s="97" t="s">
        <v>50</v>
      </c>
      <c r="AE9" s="102" t="s">
        <v>134</v>
      </c>
      <c r="AF9" s="4"/>
      <c r="AG9" s="4"/>
      <c r="AH9" s="4"/>
      <c r="AI9" s="4"/>
      <c r="AJ9" s="4"/>
    </row>
    <row r="10" spans="1:36" ht="36" customHeight="1" x14ac:dyDescent="0.2">
      <c r="A10" s="139" t="s">
        <v>8</v>
      </c>
      <c r="B10" s="139"/>
      <c r="C10" s="122"/>
      <c r="D10" s="139"/>
      <c r="E10" s="139"/>
      <c r="F10" s="139"/>
      <c r="G10" s="123">
        <f>SUM(G9)</f>
        <v>1708104361</v>
      </c>
      <c r="H10" s="123">
        <f t="shared" ref="H10:S10" si="3">SUM(H9)</f>
        <v>0</v>
      </c>
      <c r="I10" s="123"/>
      <c r="J10" s="123">
        <f t="shared" si="3"/>
        <v>0</v>
      </c>
      <c r="K10" s="123">
        <f t="shared" si="3"/>
        <v>1708104361</v>
      </c>
      <c r="L10" s="123">
        <f t="shared" si="3"/>
        <v>0</v>
      </c>
      <c r="M10" s="123">
        <f t="shared" si="3"/>
        <v>1708104361</v>
      </c>
      <c r="N10" s="123"/>
      <c r="O10" s="123">
        <f t="shared" si="3"/>
        <v>1708104361</v>
      </c>
      <c r="P10" s="123">
        <f t="shared" si="3"/>
        <v>1497082091</v>
      </c>
      <c r="Q10" s="123">
        <f t="shared" si="3"/>
        <v>1497082091</v>
      </c>
      <c r="R10" s="123">
        <f t="shared" si="3"/>
        <v>1497082091</v>
      </c>
      <c r="S10" s="123">
        <f t="shared" si="3"/>
        <v>211022270</v>
      </c>
      <c r="T10" s="124"/>
      <c r="U10" s="124"/>
      <c r="V10" s="124"/>
      <c r="W10" s="58"/>
      <c r="X10" s="58"/>
      <c r="Y10" s="32"/>
      <c r="Z10" s="98"/>
      <c r="AA10" s="98"/>
      <c r="AB10" s="98"/>
      <c r="AC10" s="98"/>
      <c r="AD10" s="98"/>
      <c r="AE10" s="32"/>
      <c r="AF10" s="4"/>
      <c r="AG10" s="4"/>
      <c r="AH10" s="4"/>
      <c r="AI10" s="4"/>
      <c r="AJ10" s="4"/>
    </row>
    <row r="11" spans="1:36" ht="96" customHeight="1" x14ac:dyDescent="0.2">
      <c r="A11" s="241" t="s">
        <v>9</v>
      </c>
      <c r="B11" s="138">
        <v>5</v>
      </c>
      <c r="C11" s="143">
        <v>2012000050005</v>
      </c>
      <c r="D11" s="34" t="s">
        <v>23</v>
      </c>
      <c r="E11" s="144">
        <v>41254</v>
      </c>
      <c r="F11" s="141" t="s">
        <v>61</v>
      </c>
      <c r="G11" s="20">
        <v>1000000000</v>
      </c>
      <c r="H11" s="20">
        <v>0</v>
      </c>
      <c r="I11" s="20">
        <v>0</v>
      </c>
      <c r="J11" s="20">
        <v>3000000000</v>
      </c>
      <c r="K11" s="20">
        <f>SUM(G11:J11)</f>
        <v>4000000000</v>
      </c>
      <c r="L11" s="20" t="s">
        <v>96</v>
      </c>
      <c r="M11" s="20" t="s">
        <v>96</v>
      </c>
      <c r="N11" s="21" t="s">
        <v>49</v>
      </c>
      <c r="O11" s="20">
        <f>SUM(G11:I11)</f>
        <v>1000000000</v>
      </c>
      <c r="P11" s="20">
        <v>1000000000</v>
      </c>
      <c r="Q11" s="20">
        <v>1000000000</v>
      </c>
      <c r="R11" s="88">
        <v>1000000000</v>
      </c>
      <c r="S11" s="20">
        <f>O11-R11</f>
        <v>0</v>
      </c>
      <c r="T11" s="22">
        <f>R11/O11</f>
        <v>1</v>
      </c>
      <c r="U11" s="77" t="s">
        <v>177</v>
      </c>
      <c r="V11" s="78">
        <f ca="1">NOW()-U11+1</f>
        <v>1281.6920190972232</v>
      </c>
      <c r="W11" s="143"/>
      <c r="X11" s="143">
        <v>6</v>
      </c>
      <c r="Y11" s="34" t="s">
        <v>78</v>
      </c>
      <c r="Z11" s="97" t="s">
        <v>50</v>
      </c>
      <c r="AA11" s="97"/>
      <c r="AB11" s="97"/>
      <c r="AC11" s="97"/>
      <c r="AD11" s="97" t="s">
        <v>50</v>
      </c>
      <c r="AE11" s="102" t="s">
        <v>163</v>
      </c>
      <c r="AF11" s="4"/>
      <c r="AG11" s="4"/>
      <c r="AH11" s="4"/>
      <c r="AI11" s="4"/>
      <c r="AJ11" s="4"/>
    </row>
    <row r="12" spans="1:36" ht="96" customHeight="1" x14ac:dyDescent="0.2">
      <c r="A12" s="241"/>
      <c r="B12" s="138">
        <v>6</v>
      </c>
      <c r="C12" s="148">
        <v>2013000050051</v>
      </c>
      <c r="D12" s="99" t="s">
        <v>219</v>
      </c>
      <c r="E12" s="150" t="s">
        <v>225</v>
      </c>
      <c r="F12" s="150" t="s">
        <v>61</v>
      </c>
      <c r="G12" s="95">
        <v>0</v>
      </c>
      <c r="H12" s="95">
        <v>3000000000</v>
      </c>
      <c r="I12" s="95">
        <v>0</v>
      </c>
      <c r="J12" s="20">
        <v>0</v>
      </c>
      <c r="K12" s="20">
        <f>SUM(G12:J12)</f>
        <v>3000000000</v>
      </c>
      <c r="L12" s="20" t="s">
        <v>96</v>
      </c>
      <c r="M12" s="20" t="s">
        <v>96</v>
      </c>
      <c r="N12" s="96" t="s">
        <v>49</v>
      </c>
      <c r="O12" s="20">
        <f>SUM(G12:I12)</f>
        <v>3000000000</v>
      </c>
      <c r="P12" s="20">
        <v>0</v>
      </c>
      <c r="Q12" s="20">
        <v>0</v>
      </c>
      <c r="R12" s="20">
        <v>0</v>
      </c>
      <c r="S12" s="20">
        <f>O12-R12</f>
        <v>3000000000</v>
      </c>
      <c r="T12" s="22">
        <f>R12/O12</f>
        <v>0</v>
      </c>
      <c r="U12" s="77"/>
      <c r="V12" s="78"/>
      <c r="W12" s="143"/>
      <c r="X12" s="143"/>
      <c r="Y12" s="34"/>
      <c r="Z12" s="97"/>
      <c r="AA12" s="97" t="s">
        <v>50</v>
      </c>
      <c r="AB12" s="97" t="s">
        <v>50</v>
      </c>
      <c r="AC12" s="97"/>
      <c r="AD12" s="97"/>
      <c r="AE12" s="102"/>
      <c r="AF12" s="4"/>
      <c r="AG12" s="4"/>
      <c r="AH12" s="4"/>
      <c r="AI12" s="4"/>
      <c r="AJ12" s="4"/>
    </row>
    <row r="13" spans="1:36" ht="96" customHeight="1" x14ac:dyDescent="0.2">
      <c r="A13" s="241"/>
      <c r="B13" s="138"/>
      <c r="C13" s="148" t="s">
        <v>96</v>
      </c>
      <c r="D13" s="99" t="s">
        <v>235</v>
      </c>
      <c r="E13" s="150" t="s">
        <v>225</v>
      </c>
      <c r="F13" s="150" t="s">
        <v>61</v>
      </c>
      <c r="G13" s="95">
        <v>0</v>
      </c>
      <c r="H13" s="95">
        <v>15323172240</v>
      </c>
      <c r="I13" s="95">
        <v>0</v>
      </c>
      <c r="J13" s="20">
        <v>0</v>
      </c>
      <c r="K13" s="20">
        <f>SUM(G13:J13)</f>
        <v>15323172240</v>
      </c>
      <c r="L13" s="20" t="s">
        <v>96</v>
      </c>
      <c r="M13" s="20" t="s">
        <v>96</v>
      </c>
      <c r="N13" s="96" t="s">
        <v>48</v>
      </c>
      <c r="O13" s="20">
        <f>SUM(G13:I13)</f>
        <v>15323172240</v>
      </c>
      <c r="P13" s="20">
        <v>0</v>
      </c>
      <c r="Q13" s="20">
        <v>0</v>
      </c>
      <c r="R13" s="20">
        <v>0</v>
      </c>
      <c r="S13" s="20">
        <f>O13-R13</f>
        <v>15323172240</v>
      </c>
      <c r="T13" s="22">
        <f>R13/O13</f>
        <v>0</v>
      </c>
      <c r="U13" s="77"/>
      <c r="V13" s="78"/>
      <c r="W13" s="143"/>
      <c r="X13" s="143"/>
      <c r="Y13" s="34"/>
      <c r="Z13" s="97"/>
      <c r="AA13" s="97"/>
      <c r="AB13" s="97" t="s">
        <v>50</v>
      </c>
      <c r="AC13" s="97"/>
      <c r="AD13" s="97"/>
      <c r="AE13" s="102"/>
      <c r="AF13" s="4"/>
      <c r="AG13" s="4"/>
      <c r="AH13" s="4"/>
      <c r="AI13" s="4"/>
      <c r="AJ13" s="4"/>
    </row>
    <row r="14" spans="1:36" ht="33" customHeight="1" x14ac:dyDescent="0.2">
      <c r="A14" s="139" t="s">
        <v>10</v>
      </c>
      <c r="B14" s="139"/>
      <c r="C14" s="122"/>
      <c r="D14" s="139"/>
      <c r="E14" s="139"/>
      <c r="F14" s="139"/>
      <c r="G14" s="123">
        <f>SUM(G11:G13)</f>
        <v>1000000000</v>
      </c>
      <c r="H14" s="123">
        <f t="shared" ref="H14:S14" si="4">SUM(H11:H13)</f>
        <v>18323172240</v>
      </c>
      <c r="I14" s="123">
        <f>SUM(I11:I13)</f>
        <v>0</v>
      </c>
      <c r="J14" s="123">
        <f>SUM(J11:J13)</f>
        <v>3000000000</v>
      </c>
      <c r="K14" s="123">
        <f t="shared" si="4"/>
        <v>22323172240</v>
      </c>
      <c r="L14" s="123">
        <f t="shared" si="4"/>
        <v>0</v>
      </c>
      <c r="M14" s="123">
        <f t="shared" si="4"/>
        <v>0</v>
      </c>
      <c r="N14" s="123"/>
      <c r="O14" s="123">
        <f t="shared" si="4"/>
        <v>19323172240</v>
      </c>
      <c r="P14" s="123">
        <f t="shared" si="4"/>
        <v>1000000000</v>
      </c>
      <c r="Q14" s="123">
        <f t="shared" si="4"/>
        <v>1000000000</v>
      </c>
      <c r="R14" s="123">
        <f t="shared" si="4"/>
        <v>1000000000</v>
      </c>
      <c r="S14" s="123">
        <f t="shared" si="4"/>
        <v>18323172240</v>
      </c>
      <c r="T14" s="124"/>
      <c r="U14" s="124"/>
      <c r="V14" s="124"/>
      <c r="W14" s="58"/>
      <c r="X14" s="58"/>
      <c r="Y14" s="32"/>
      <c r="Z14" s="98"/>
      <c r="AA14" s="98"/>
      <c r="AB14" s="98"/>
      <c r="AC14" s="98"/>
      <c r="AD14" s="98"/>
      <c r="AE14" s="32"/>
      <c r="AF14" s="4"/>
      <c r="AG14" s="4"/>
      <c r="AH14" s="4"/>
      <c r="AI14" s="4"/>
      <c r="AJ14" s="4"/>
    </row>
    <row r="15" spans="1:36" ht="45" x14ac:dyDescent="0.2">
      <c r="A15" s="241" t="s">
        <v>11</v>
      </c>
      <c r="B15" s="138">
        <v>7</v>
      </c>
      <c r="C15" s="143">
        <v>2012000050029</v>
      </c>
      <c r="D15" s="138" t="s">
        <v>79</v>
      </c>
      <c r="E15" s="144">
        <v>41254</v>
      </c>
      <c r="F15" s="141" t="s">
        <v>80</v>
      </c>
      <c r="G15" s="20">
        <v>2199142000</v>
      </c>
      <c r="H15" s="20">
        <v>0</v>
      </c>
      <c r="I15" s="20">
        <v>0</v>
      </c>
      <c r="J15" s="20">
        <v>12994060000</v>
      </c>
      <c r="K15" s="20">
        <f>SUM(G15:J15)</f>
        <v>15193202000</v>
      </c>
      <c r="L15" s="20" t="s">
        <v>96</v>
      </c>
      <c r="M15" s="20" t="s">
        <v>96</v>
      </c>
      <c r="N15" s="21" t="s">
        <v>48</v>
      </c>
      <c r="O15" s="20">
        <f>SUM(G15:I15)</f>
        <v>2199142000</v>
      </c>
      <c r="P15" s="20">
        <v>2199142000</v>
      </c>
      <c r="Q15" s="20">
        <v>2199142000</v>
      </c>
      <c r="R15" s="20">
        <v>0</v>
      </c>
      <c r="S15" s="20">
        <f t="shared" si="1"/>
        <v>2199142000</v>
      </c>
      <c r="T15" s="22">
        <f>R15/O15</f>
        <v>0</v>
      </c>
      <c r="U15" s="77" t="s">
        <v>179</v>
      </c>
      <c r="V15" s="78">
        <f ca="1">NOW()-U15+1</f>
        <v>1226.6920190972232</v>
      </c>
      <c r="W15" s="143"/>
      <c r="X15" s="143">
        <v>18</v>
      </c>
      <c r="Y15" s="138" t="s">
        <v>81</v>
      </c>
      <c r="Z15" s="97" t="s">
        <v>50</v>
      </c>
      <c r="AA15" s="97"/>
      <c r="AB15" s="97"/>
      <c r="AC15" s="97"/>
      <c r="AD15" s="97" t="s">
        <v>50</v>
      </c>
      <c r="AE15" s="102" t="s">
        <v>138</v>
      </c>
      <c r="AF15" s="4"/>
      <c r="AG15" s="4"/>
      <c r="AH15" s="4"/>
      <c r="AI15" s="4"/>
      <c r="AJ15" s="4"/>
    </row>
    <row r="16" spans="1:36" customFormat="1" ht="24.75" customHeight="1" x14ac:dyDescent="0.25">
      <c r="A16" s="241"/>
      <c r="B16" s="138">
        <v>8</v>
      </c>
      <c r="C16" s="261">
        <v>2013000050026</v>
      </c>
      <c r="D16" s="241" t="s">
        <v>82</v>
      </c>
      <c r="E16" s="262">
        <v>41481</v>
      </c>
      <c r="F16" s="248" t="s">
        <v>80</v>
      </c>
      <c r="G16" s="20">
        <v>0</v>
      </c>
      <c r="H16" s="20">
        <v>885575990</v>
      </c>
      <c r="I16" s="20">
        <v>0</v>
      </c>
      <c r="J16" s="20">
        <v>0</v>
      </c>
      <c r="K16" s="20">
        <f>SUM(G16:J16)</f>
        <v>885575990</v>
      </c>
      <c r="L16" s="20" t="s">
        <v>96</v>
      </c>
      <c r="M16" s="20" t="s">
        <v>96</v>
      </c>
      <c r="N16" s="21" t="s">
        <v>48</v>
      </c>
      <c r="O16" s="20">
        <f>SUM(G16:I16)</f>
        <v>885575990</v>
      </c>
      <c r="P16" s="20">
        <v>0</v>
      </c>
      <c r="Q16" s="20">
        <v>0</v>
      </c>
      <c r="R16" s="20">
        <v>0</v>
      </c>
      <c r="S16" s="20">
        <f t="shared" si="1"/>
        <v>885575990</v>
      </c>
      <c r="T16" s="22">
        <f>R16/O16</f>
        <v>0</v>
      </c>
      <c r="U16" s="138"/>
      <c r="V16" s="78"/>
      <c r="W16" s="143"/>
      <c r="X16" s="261">
        <v>6</v>
      </c>
      <c r="Y16" s="241" t="s">
        <v>81</v>
      </c>
      <c r="Z16" s="294" t="s">
        <v>50</v>
      </c>
      <c r="AA16" s="294"/>
      <c r="AB16" s="294"/>
      <c r="AC16" s="294"/>
      <c r="AD16" s="294" t="s">
        <v>50</v>
      </c>
      <c r="AE16" s="102" t="s">
        <v>151</v>
      </c>
    </row>
    <row r="17" spans="1:36" customFormat="1" ht="25.5" customHeight="1" x14ac:dyDescent="0.25">
      <c r="A17" s="241"/>
      <c r="B17" s="138">
        <v>9</v>
      </c>
      <c r="C17" s="261"/>
      <c r="D17" s="241"/>
      <c r="E17" s="262"/>
      <c r="F17" s="248"/>
      <c r="G17" s="20">
        <v>0</v>
      </c>
      <c r="H17" s="20">
        <v>159543237</v>
      </c>
      <c r="I17" s="20">
        <v>0</v>
      </c>
      <c r="J17" s="20">
        <v>0</v>
      </c>
      <c r="K17" s="20">
        <f>SUM(G17:J17)</f>
        <v>159543237</v>
      </c>
      <c r="L17" s="20" t="s">
        <v>96</v>
      </c>
      <c r="M17" s="20" t="s">
        <v>96</v>
      </c>
      <c r="N17" s="21" t="s">
        <v>49</v>
      </c>
      <c r="O17" s="20">
        <f>SUM(G17:I17)</f>
        <v>159543237</v>
      </c>
      <c r="P17" s="20">
        <v>0</v>
      </c>
      <c r="Q17" s="20">
        <v>0</v>
      </c>
      <c r="R17" s="20">
        <v>0</v>
      </c>
      <c r="S17" s="20">
        <f t="shared" si="1"/>
        <v>159543237</v>
      </c>
      <c r="T17" s="22">
        <f>R17/O17</f>
        <v>0</v>
      </c>
      <c r="U17" s="138"/>
      <c r="V17" s="78"/>
      <c r="W17" s="143"/>
      <c r="X17" s="261"/>
      <c r="Y17" s="241"/>
      <c r="Z17" s="294"/>
      <c r="AA17" s="294"/>
      <c r="AB17" s="294"/>
      <c r="AC17" s="294"/>
      <c r="AD17" s="294"/>
      <c r="AE17" s="23"/>
    </row>
    <row r="18" spans="1:36" customFormat="1" ht="25.5" customHeight="1" x14ac:dyDescent="0.25">
      <c r="A18" s="241"/>
      <c r="B18" s="138">
        <v>10</v>
      </c>
      <c r="C18" s="148">
        <v>2013000050046</v>
      </c>
      <c r="D18" s="149" t="s">
        <v>212</v>
      </c>
      <c r="E18" s="150" t="s">
        <v>225</v>
      </c>
      <c r="F18" s="150" t="s">
        <v>80</v>
      </c>
      <c r="G18" s="95">
        <v>0</v>
      </c>
      <c r="H18" s="95">
        <v>2118963154</v>
      </c>
      <c r="I18" s="95">
        <v>0</v>
      </c>
      <c r="J18" s="95">
        <v>4490173354</v>
      </c>
      <c r="K18" s="20">
        <f>SUM(G18:J18)</f>
        <v>6609136508</v>
      </c>
      <c r="L18" s="20" t="s">
        <v>96</v>
      </c>
      <c r="M18" s="20" t="s">
        <v>96</v>
      </c>
      <c r="N18" s="96" t="s">
        <v>48</v>
      </c>
      <c r="O18" s="20">
        <f>SUM(G18:I18)</f>
        <v>2118963154</v>
      </c>
      <c r="P18" s="20">
        <v>0</v>
      </c>
      <c r="Q18" s="20">
        <v>0</v>
      </c>
      <c r="R18" s="20">
        <v>0</v>
      </c>
      <c r="S18" s="20">
        <f t="shared" si="1"/>
        <v>2118963154</v>
      </c>
      <c r="T18" s="22">
        <f>R18/O18</f>
        <v>0</v>
      </c>
      <c r="U18" s="138"/>
      <c r="V18" s="78"/>
      <c r="W18" s="143"/>
      <c r="X18" s="143"/>
      <c r="Y18" s="138"/>
      <c r="Z18" s="97"/>
      <c r="AA18" s="97" t="s">
        <v>50</v>
      </c>
      <c r="AB18" s="97" t="s">
        <v>50</v>
      </c>
      <c r="AC18" s="97"/>
      <c r="AD18" s="97"/>
      <c r="AE18" s="23"/>
    </row>
    <row r="19" spans="1:36" ht="34.5" customHeight="1" x14ac:dyDescent="0.2">
      <c r="A19" s="139" t="s">
        <v>12</v>
      </c>
      <c r="B19" s="139"/>
      <c r="C19" s="122"/>
      <c r="D19" s="139"/>
      <c r="E19" s="139"/>
      <c r="F19" s="139"/>
      <c r="G19" s="123">
        <f>SUM(G15:G18)</f>
        <v>2199142000</v>
      </c>
      <c r="H19" s="123">
        <f t="shared" ref="H19:S19" si="5">SUM(H15:H18)</f>
        <v>3164082381</v>
      </c>
      <c r="I19" s="123">
        <f>SUM(I15:I18)</f>
        <v>0</v>
      </c>
      <c r="J19" s="123">
        <f>SUM(J15:J18)</f>
        <v>17484233354</v>
      </c>
      <c r="K19" s="123">
        <f t="shared" si="5"/>
        <v>22847457735</v>
      </c>
      <c r="L19" s="123">
        <f t="shared" si="5"/>
        <v>0</v>
      </c>
      <c r="M19" s="123">
        <f t="shared" si="5"/>
        <v>0</v>
      </c>
      <c r="N19" s="123"/>
      <c r="O19" s="123">
        <f t="shared" si="5"/>
        <v>5363224381</v>
      </c>
      <c r="P19" s="123">
        <f t="shared" si="5"/>
        <v>2199142000</v>
      </c>
      <c r="Q19" s="123">
        <f t="shared" si="5"/>
        <v>2199142000</v>
      </c>
      <c r="R19" s="123">
        <f t="shared" si="5"/>
        <v>0</v>
      </c>
      <c r="S19" s="123">
        <f t="shared" si="5"/>
        <v>5363224381</v>
      </c>
      <c r="T19" s="124"/>
      <c r="U19" s="124"/>
      <c r="V19" s="124"/>
      <c r="W19" s="58"/>
      <c r="X19" s="58"/>
      <c r="Y19" s="32"/>
      <c r="Z19" s="98"/>
      <c r="AA19" s="98"/>
      <c r="AB19" s="98"/>
      <c r="AC19" s="98"/>
      <c r="AD19" s="98"/>
      <c r="AE19" s="32"/>
      <c r="AF19" s="4"/>
      <c r="AG19" s="4"/>
      <c r="AH19" s="4"/>
      <c r="AI19" s="4"/>
      <c r="AJ19" s="4"/>
    </row>
    <row r="20" spans="1:36" ht="78.75" x14ac:dyDescent="0.2">
      <c r="A20" s="241" t="s">
        <v>83</v>
      </c>
      <c r="B20" s="138">
        <v>11</v>
      </c>
      <c r="C20" s="143">
        <v>2012000050024</v>
      </c>
      <c r="D20" s="138" t="s">
        <v>84</v>
      </c>
      <c r="E20" s="144">
        <v>41254</v>
      </c>
      <c r="F20" s="141" t="s">
        <v>62</v>
      </c>
      <c r="G20" s="20">
        <v>900000000</v>
      </c>
      <c r="H20" s="20">
        <v>923985000</v>
      </c>
      <c r="I20" s="20">
        <v>0</v>
      </c>
      <c r="J20" s="95">
        <v>1547701373</v>
      </c>
      <c r="K20" s="20">
        <f t="shared" ref="K20:K26" si="6">SUM(G20:J20)</f>
        <v>3371686373</v>
      </c>
      <c r="L20" s="20">
        <v>0</v>
      </c>
      <c r="M20" s="20">
        <f>L20+K20</f>
        <v>3371686373</v>
      </c>
      <c r="N20" s="21" t="s">
        <v>49</v>
      </c>
      <c r="O20" s="20">
        <f>SUM(G20:I20)</f>
        <v>1823985000</v>
      </c>
      <c r="P20" s="20">
        <v>900000000</v>
      </c>
      <c r="Q20" s="20">
        <v>0</v>
      </c>
      <c r="R20" s="20">
        <v>0</v>
      </c>
      <c r="S20" s="20">
        <f t="shared" si="1"/>
        <v>1823985000</v>
      </c>
      <c r="T20" s="22">
        <f>R20/O20</f>
        <v>0</v>
      </c>
      <c r="U20" s="77" t="s">
        <v>180</v>
      </c>
      <c r="V20" s="78">
        <f ca="1">NOW()-U20+1</f>
        <v>1235.6920190972232</v>
      </c>
      <c r="W20" s="143"/>
      <c r="X20" s="143">
        <v>24</v>
      </c>
      <c r="Y20" s="138" t="s">
        <v>38</v>
      </c>
      <c r="Z20" s="97" t="s">
        <v>50</v>
      </c>
      <c r="AA20" s="97"/>
      <c r="AB20" s="97"/>
      <c r="AC20" s="97"/>
      <c r="AD20" s="97" t="s">
        <v>50</v>
      </c>
      <c r="AE20" s="102" t="s">
        <v>134</v>
      </c>
      <c r="AF20" s="4"/>
      <c r="AG20" s="4"/>
      <c r="AH20" s="4"/>
      <c r="AI20" s="4"/>
      <c r="AJ20" s="4"/>
    </row>
    <row r="21" spans="1:36" ht="56.25" customHeight="1" x14ac:dyDescent="0.2">
      <c r="A21" s="241"/>
      <c r="B21" s="138">
        <v>12</v>
      </c>
      <c r="C21" s="143">
        <v>2012000050009</v>
      </c>
      <c r="D21" s="138" t="s">
        <v>24</v>
      </c>
      <c r="E21" s="144">
        <v>41254</v>
      </c>
      <c r="F21" s="141" t="s">
        <v>62</v>
      </c>
      <c r="G21" s="20">
        <v>1200000000</v>
      </c>
      <c r="H21" s="20">
        <v>0</v>
      </c>
      <c r="I21" s="20">
        <v>0</v>
      </c>
      <c r="J21" s="20">
        <v>1134689275</v>
      </c>
      <c r="K21" s="20">
        <f t="shared" si="6"/>
        <v>2334689275</v>
      </c>
      <c r="L21" s="20" t="s">
        <v>96</v>
      </c>
      <c r="M21" s="20" t="s">
        <v>96</v>
      </c>
      <c r="N21" s="21" t="s">
        <v>49</v>
      </c>
      <c r="O21" s="20">
        <f t="shared" ref="O21:O26" si="7">SUM(G21:I21)</f>
        <v>1200000000</v>
      </c>
      <c r="P21" s="35">
        <v>1200000000</v>
      </c>
      <c r="Q21" s="20">
        <v>1200000000</v>
      </c>
      <c r="R21" s="88">
        <v>600000000</v>
      </c>
      <c r="S21" s="88">
        <f t="shared" si="1"/>
        <v>600000000</v>
      </c>
      <c r="T21" s="22">
        <f t="shared" ref="T21:T26" si="8">R21/O21</f>
        <v>0.5</v>
      </c>
      <c r="U21" s="77" t="s">
        <v>177</v>
      </c>
      <c r="V21" s="78">
        <f ca="1">NOW()-U21+1</f>
        <v>1281.6920190972232</v>
      </c>
      <c r="W21" s="143"/>
      <c r="X21" s="143">
        <v>12</v>
      </c>
      <c r="Y21" s="138" t="s">
        <v>38</v>
      </c>
      <c r="Z21" s="97" t="s">
        <v>50</v>
      </c>
      <c r="AA21" s="97"/>
      <c r="AB21" s="97"/>
      <c r="AC21" s="97"/>
      <c r="AD21" s="97" t="s">
        <v>50</v>
      </c>
      <c r="AE21" s="102" t="s">
        <v>139</v>
      </c>
      <c r="AF21" s="4"/>
      <c r="AG21" s="4"/>
      <c r="AH21" s="4"/>
      <c r="AI21" s="4"/>
      <c r="AJ21" s="4"/>
    </row>
    <row r="22" spans="1:36" ht="56.25" customHeight="1" x14ac:dyDescent="0.2">
      <c r="A22" s="241"/>
      <c r="B22" s="138">
        <v>13</v>
      </c>
      <c r="C22" s="143">
        <v>2012000050007</v>
      </c>
      <c r="D22" s="138" t="s">
        <v>85</v>
      </c>
      <c r="E22" s="144">
        <v>41254</v>
      </c>
      <c r="F22" s="141" t="s">
        <v>62</v>
      </c>
      <c r="G22" s="20">
        <v>1300000000</v>
      </c>
      <c r="H22" s="20">
        <v>0</v>
      </c>
      <c r="I22" s="20">
        <v>0</v>
      </c>
      <c r="J22" s="20">
        <v>1190400000</v>
      </c>
      <c r="K22" s="20">
        <f t="shared" si="6"/>
        <v>2490400000</v>
      </c>
      <c r="L22" s="20" t="s">
        <v>96</v>
      </c>
      <c r="M22" s="20" t="s">
        <v>96</v>
      </c>
      <c r="N22" s="21" t="s">
        <v>49</v>
      </c>
      <c r="O22" s="20">
        <f t="shared" si="7"/>
        <v>1300000000</v>
      </c>
      <c r="P22" s="35">
        <v>1300000000</v>
      </c>
      <c r="Q22" s="20">
        <v>1300000000</v>
      </c>
      <c r="R22" s="88">
        <v>650000000</v>
      </c>
      <c r="S22" s="88">
        <f t="shared" si="1"/>
        <v>650000000</v>
      </c>
      <c r="T22" s="22">
        <f t="shared" si="8"/>
        <v>0.5</v>
      </c>
      <c r="U22" s="77" t="s">
        <v>181</v>
      </c>
      <c r="V22" s="78">
        <f ca="1">NOW()-U22+1</f>
        <v>1252.6920190972232</v>
      </c>
      <c r="W22" s="143"/>
      <c r="X22" s="143">
        <v>12</v>
      </c>
      <c r="Y22" s="138" t="s">
        <v>38</v>
      </c>
      <c r="Z22" s="97" t="s">
        <v>50</v>
      </c>
      <c r="AA22" s="97"/>
      <c r="AB22" s="97"/>
      <c r="AC22" s="97"/>
      <c r="AD22" s="97" t="s">
        <v>50</v>
      </c>
      <c r="AE22" s="102" t="s">
        <v>140</v>
      </c>
      <c r="AF22" s="4"/>
      <c r="AG22" s="4"/>
      <c r="AH22" s="4"/>
      <c r="AI22" s="4"/>
      <c r="AJ22" s="4"/>
    </row>
    <row r="23" spans="1:36" ht="56.25" customHeight="1" x14ac:dyDescent="0.2">
      <c r="A23" s="241"/>
      <c r="B23" s="138">
        <v>14</v>
      </c>
      <c r="C23" s="143">
        <v>2012000050014</v>
      </c>
      <c r="D23" s="138" t="s">
        <v>25</v>
      </c>
      <c r="E23" s="144">
        <v>41254</v>
      </c>
      <c r="F23" s="141" t="s">
        <v>62</v>
      </c>
      <c r="G23" s="20">
        <v>1300000000</v>
      </c>
      <c r="H23" s="20">
        <v>0</v>
      </c>
      <c r="I23" s="20">
        <v>0</v>
      </c>
      <c r="J23" s="20">
        <v>259272190</v>
      </c>
      <c r="K23" s="20">
        <f t="shared" si="6"/>
        <v>1559272190</v>
      </c>
      <c r="L23" s="20" t="s">
        <v>96</v>
      </c>
      <c r="M23" s="20" t="s">
        <v>96</v>
      </c>
      <c r="N23" s="21" t="s">
        <v>49</v>
      </c>
      <c r="O23" s="20">
        <f t="shared" si="7"/>
        <v>1300000000</v>
      </c>
      <c r="P23" s="35">
        <v>1300000000</v>
      </c>
      <c r="Q23" s="20">
        <v>1300000000</v>
      </c>
      <c r="R23" s="88">
        <v>650000000</v>
      </c>
      <c r="S23" s="88">
        <f t="shared" si="1"/>
        <v>650000000</v>
      </c>
      <c r="T23" s="22">
        <f>R23/O23</f>
        <v>0.5</v>
      </c>
      <c r="U23" s="77" t="s">
        <v>177</v>
      </c>
      <c r="V23" s="78">
        <f ca="1">NOW()-U23+1</f>
        <v>1281.6920190972232</v>
      </c>
      <c r="W23" s="143"/>
      <c r="X23" s="143">
        <v>12</v>
      </c>
      <c r="Y23" s="138" t="s">
        <v>38</v>
      </c>
      <c r="Z23" s="97" t="s">
        <v>50</v>
      </c>
      <c r="AA23" s="97"/>
      <c r="AB23" s="97"/>
      <c r="AC23" s="97"/>
      <c r="AD23" s="97" t="s">
        <v>50</v>
      </c>
      <c r="AE23" s="102" t="s">
        <v>141</v>
      </c>
      <c r="AF23" s="4"/>
      <c r="AG23" s="4"/>
      <c r="AH23" s="4"/>
      <c r="AI23" s="4"/>
      <c r="AJ23" s="4"/>
    </row>
    <row r="24" spans="1:36" ht="56.25" customHeight="1" x14ac:dyDescent="0.2">
      <c r="A24" s="241"/>
      <c r="B24" s="138">
        <v>15</v>
      </c>
      <c r="C24" s="143">
        <v>2012000050023</v>
      </c>
      <c r="D24" s="138" t="s">
        <v>26</v>
      </c>
      <c r="E24" s="144">
        <v>41254</v>
      </c>
      <c r="F24" s="141" t="s">
        <v>62</v>
      </c>
      <c r="G24" s="20">
        <v>1300000000</v>
      </c>
      <c r="H24" s="20">
        <v>0</v>
      </c>
      <c r="I24" s="20">
        <v>0</v>
      </c>
      <c r="J24" s="20">
        <v>7619581451</v>
      </c>
      <c r="K24" s="20">
        <f t="shared" si="6"/>
        <v>8919581451</v>
      </c>
      <c r="L24" s="20" t="s">
        <v>96</v>
      </c>
      <c r="M24" s="20" t="s">
        <v>96</v>
      </c>
      <c r="N24" s="21" t="s">
        <v>49</v>
      </c>
      <c r="O24" s="20">
        <f t="shared" si="7"/>
        <v>1300000000</v>
      </c>
      <c r="P24" s="35">
        <v>1300000000</v>
      </c>
      <c r="Q24" s="20">
        <v>1300000000</v>
      </c>
      <c r="R24" s="88">
        <v>520000000</v>
      </c>
      <c r="S24" s="20">
        <f t="shared" si="1"/>
        <v>780000000</v>
      </c>
      <c r="T24" s="22">
        <f t="shared" si="8"/>
        <v>0.4</v>
      </c>
      <c r="U24" s="77" t="s">
        <v>182</v>
      </c>
      <c r="V24" s="78">
        <f ca="1">NOW()-U24+1</f>
        <v>1275.6920190972232</v>
      </c>
      <c r="W24" s="143"/>
      <c r="X24" s="143">
        <v>12</v>
      </c>
      <c r="Y24" s="138" t="s">
        <v>38</v>
      </c>
      <c r="Z24" s="97" t="s">
        <v>50</v>
      </c>
      <c r="AA24" s="97"/>
      <c r="AB24" s="97"/>
      <c r="AC24" s="97"/>
      <c r="AD24" s="97" t="s">
        <v>50</v>
      </c>
      <c r="AE24" s="102" t="s">
        <v>142</v>
      </c>
      <c r="AF24" s="4"/>
      <c r="AG24" s="4"/>
      <c r="AH24" s="4"/>
      <c r="AI24" s="4"/>
      <c r="AJ24" s="4"/>
    </row>
    <row r="25" spans="1:36" ht="22.5" x14ac:dyDescent="0.2">
      <c r="A25" s="241"/>
      <c r="B25" s="138">
        <v>16</v>
      </c>
      <c r="C25" s="143">
        <v>2013000050028</v>
      </c>
      <c r="D25" s="138" t="s">
        <v>86</v>
      </c>
      <c r="E25" s="144">
        <v>41481</v>
      </c>
      <c r="F25" s="141" t="s">
        <v>62</v>
      </c>
      <c r="G25" s="20">
        <v>0</v>
      </c>
      <c r="H25" s="20">
        <v>2599564479</v>
      </c>
      <c r="I25" s="20">
        <v>0</v>
      </c>
      <c r="J25" s="20">
        <v>827715347</v>
      </c>
      <c r="K25" s="20">
        <f t="shared" si="6"/>
        <v>3427279826</v>
      </c>
      <c r="L25" s="20" t="s">
        <v>96</v>
      </c>
      <c r="M25" s="20" t="s">
        <v>96</v>
      </c>
      <c r="N25" s="21" t="s">
        <v>49</v>
      </c>
      <c r="O25" s="20">
        <f t="shared" si="7"/>
        <v>2599564479</v>
      </c>
      <c r="P25" s="35">
        <v>0</v>
      </c>
      <c r="Q25" s="20">
        <v>0</v>
      </c>
      <c r="R25" s="20">
        <v>0</v>
      </c>
      <c r="S25" s="20">
        <f t="shared" si="1"/>
        <v>2599564479</v>
      </c>
      <c r="T25" s="22">
        <f t="shared" si="8"/>
        <v>0</v>
      </c>
      <c r="U25" s="147"/>
      <c r="V25" s="78"/>
      <c r="W25" s="143"/>
      <c r="X25" s="143">
        <v>24</v>
      </c>
      <c r="Y25" s="138" t="s">
        <v>38</v>
      </c>
      <c r="Z25" s="97" t="s">
        <v>50</v>
      </c>
      <c r="AA25" s="97"/>
      <c r="AB25" s="97" t="s">
        <v>50</v>
      </c>
      <c r="AC25" s="97"/>
      <c r="AD25" s="97"/>
      <c r="AE25" s="102" t="s">
        <v>152</v>
      </c>
      <c r="AF25" s="4"/>
      <c r="AG25" s="4"/>
      <c r="AH25" s="4"/>
      <c r="AI25" s="4"/>
      <c r="AJ25" s="4"/>
    </row>
    <row r="26" spans="1:36" ht="45" x14ac:dyDescent="0.2">
      <c r="A26" s="241"/>
      <c r="B26" s="138">
        <v>17</v>
      </c>
      <c r="C26" s="143">
        <v>2013000050027</v>
      </c>
      <c r="D26" s="138" t="s">
        <v>72</v>
      </c>
      <c r="E26" s="144">
        <v>41481</v>
      </c>
      <c r="F26" s="141" t="s">
        <v>62</v>
      </c>
      <c r="G26" s="20">
        <v>0</v>
      </c>
      <c r="H26" s="20">
        <v>3000000000</v>
      </c>
      <c r="I26" s="20">
        <v>0</v>
      </c>
      <c r="J26" s="20">
        <v>15756930869</v>
      </c>
      <c r="K26" s="20">
        <f t="shared" si="6"/>
        <v>18756930869</v>
      </c>
      <c r="L26" s="20" t="s">
        <v>96</v>
      </c>
      <c r="M26" s="20" t="s">
        <v>96</v>
      </c>
      <c r="N26" s="21" t="s">
        <v>49</v>
      </c>
      <c r="O26" s="20">
        <f t="shared" si="7"/>
        <v>3000000000</v>
      </c>
      <c r="P26" s="35">
        <v>0</v>
      </c>
      <c r="Q26" s="20">
        <v>0</v>
      </c>
      <c r="R26" s="20">
        <v>0</v>
      </c>
      <c r="S26" s="20">
        <f t="shared" si="1"/>
        <v>3000000000</v>
      </c>
      <c r="T26" s="22">
        <f t="shared" si="8"/>
        <v>0</v>
      </c>
      <c r="U26" s="147"/>
      <c r="V26" s="78"/>
      <c r="W26" s="143"/>
      <c r="X26" s="143">
        <v>24</v>
      </c>
      <c r="Y26" s="138" t="s">
        <v>38</v>
      </c>
      <c r="Z26" s="97" t="s">
        <v>50</v>
      </c>
      <c r="AA26" s="97"/>
      <c r="AB26" s="97"/>
      <c r="AC26" s="97"/>
      <c r="AD26" s="97"/>
      <c r="AE26" s="102" t="s">
        <v>152</v>
      </c>
      <c r="AF26" s="4"/>
      <c r="AG26" s="4"/>
      <c r="AH26" s="4"/>
      <c r="AI26" s="4"/>
      <c r="AJ26" s="4"/>
    </row>
    <row r="27" spans="1:36" ht="45" customHeight="1" x14ac:dyDescent="0.2">
      <c r="A27" s="139" t="s">
        <v>13</v>
      </c>
      <c r="B27" s="139"/>
      <c r="C27" s="122"/>
      <c r="D27" s="139"/>
      <c r="E27" s="139"/>
      <c r="F27" s="139"/>
      <c r="G27" s="123">
        <f>SUM(G20:G26)</f>
        <v>6000000000</v>
      </c>
      <c r="H27" s="123">
        <f t="shared" ref="H27:S27" si="9">SUM(H20:H26)</f>
        <v>6523549479</v>
      </c>
      <c r="I27" s="123">
        <f>SUM(I20:I26)</f>
        <v>0</v>
      </c>
      <c r="J27" s="123">
        <f>SUM(J20:J26)</f>
        <v>28336290505</v>
      </c>
      <c r="K27" s="123">
        <f>SUM(K20:K26)</f>
        <v>40859839984</v>
      </c>
      <c r="L27" s="123">
        <f t="shared" si="9"/>
        <v>0</v>
      </c>
      <c r="M27" s="123">
        <f t="shared" si="9"/>
        <v>3371686373</v>
      </c>
      <c r="N27" s="123"/>
      <c r="O27" s="123">
        <f t="shared" si="9"/>
        <v>12523549479</v>
      </c>
      <c r="P27" s="123">
        <f t="shared" si="9"/>
        <v>6000000000</v>
      </c>
      <c r="Q27" s="123">
        <f t="shared" si="9"/>
        <v>5100000000</v>
      </c>
      <c r="R27" s="123">
        <f t="shared" si="9"/>
        <v>2420000000</v>
      </c>
      <c r="S27" s="123">
        <f t="shared" si="9"/>
        <v>10103549479</v>
      </c>
      <c r="T27" s="124"/>
      <c r="U27" s="124"/>
      <c r="V27" s="124"/>
      <c r="W27" s="58"/>
      <c r="X27" s="58"/>
      <c r="Y27" s="32"/>
      <c r="Z27" s="98"/>
      <c r="AA27" s="98"/>
      <c r="AB27" s="98"/>
      <c r="AC27" s="98"/>
      <c r="AD27" s="98"/>
      <c r="AE27" s="32"/>
      <c r="AF27" s="4"/>
      <c r="AG27" s="4"/>
      <c r="AH27" s="4"/>
      <c r="AI27" s="4"/>
      <c r="AJ27" s="4"/>
    </row>
    <row r="28" spans="1:36" ht="78.75" x14ac:dyDescent="0.2">
      <c r="A28" s="277" t="s">
        <v>14</v>
      </c>
      <c r="B28" s="147">
        <v>18</v>
      </c>
      <c r="C28" s="143">
        <v>2012000050027</v>
      </c>
      <c r="D28" s="138" t="s">
        <v>27</v>
      </c>
      <c r="E28" s="144">
        <v>41254</v>
      </c>
      <c r="F28" s="144" t="s">
        <v>14</v>
      </c>
      <c r="G28" s="20">
        <v>3000000000</v>
      </c>
      <c r="H28" s="20">
        <v>0</v>
      </c>
      <c r="I28" s="20">
        <v>0</v>
      </c>
      <c r="J28" s="20">
        <v>0</v>
      </c>
      <c r="K28" s="20">
        <f t="shared" ref="K28:K36" si="10">SUM(G28:J28)</f>
        <v>3000000000</v>
      </c>
      <c r="L28" s="20">
        <v>0</v>
      </c>
      <c r="M28" s="20">
        <f>L28+K28</f>
        <v>3000000000</v>
      </c>
      <c r="N28" s="21" t="s">
        <v>48</v>
      </c>
      <c r="O28" s="20">
        <f>SUM(G28:I28)</f>
        <v>3000000000</v>
      </c>
      <c r="P28" s="20">
        <v>0</v>
      </c>
      <c r="Q28" s="20">
        <v>0</v>
      </c>
      <c r="R28" s="20">
        <v>0</v>
      </c>
      <c r="S28" s="20">
        <f t="shared" si="1"/>
        <v>3000000000</v>
      </c>
      <c r="T28" s="22">
        <f>R28/O28</f>
        <v>0</v>
      </c>
      <c r="U28" s="77" t="s">
        <v>183</v>
      </c>
      <c r="V28" s="78">
        <f t="shared" ref="V28:V33" ca="1" si="11">NOW()-U28+1</f>
        <v>1224.6920190972232</v>
      </c>
      <c r="W28" s="143"/>
      <c r="X28" s="143">
        <v>6</v>
      </c>
      <c r="Y28" s="138" t="s">
        <v>36</v>
      </c>
      <c r="Z28" s="97" t="s">
        <v>50</v>
      </c>
      <c r="AA28" s="97"/>
      <c r="AB28" s="97"/>
      <c r="AC28" s="97"/>
      <c r="AD28" s="97" t="s">
        <v>50</v>
      </c>
      <c r="AE28" s="102" t="s">
        <v>143</v>
      </c>
      <c r="AF28" s="4"/>
      <c r="AG28" s="4"/>
      <c r="AH28" s="4"/>
      <c r="AI28" s="4"/>
      <c r="AJ28" s="4"/>
    </row>
    <row r="29" spans="1:36" ht="101.25" x14ac:dyDescent="0.2">
      <c r="A29" s="277"/>
      <c r="B29" s="147">
        <v>19</v>
      </c>
      <c r="C29" s="143">
        <v>2012000050051</v>
      </c>
      <c r="D29" s="138" t="s">
        <v>87</v>
      </c>
      <c r="E29" s="144">
        <v>41254</v>
      </c>
      <c r="F29" s="144" t="s">
        <v>14</v>
      </c>
      <c r="G29" s="20">
        <v>620304130</v>
      </c>
      <c r="H29" s="20">
        <v>0</v>
      </c>
      <c r="I29" s="20">
        <v>0</v>
      </c>
      <c r="J29" s="20">
        <v>0</v>
      </c>
      <c r="K29" s="20">
        <f t="shared" si="10"/>
        <v>620304130</v>
      </c>
      <c r="L29" s="20">
        <v>107811063</v>
      </c>
      <c r="M29" s="20">
        <f>L29+K29</f>
        <v>728115193</v>
      </c>
      <c r="N29" s="21" t="s">
        <v>48</v>
      </c>
      <c r="O29" s="20">
        <f t="shared" ref="O29:O37" si="12">SUM(G29:I29)</f>
        <v>620304130</v>
      </c>
      <c r="P29" s="20">
        <v>0</v>
      </c>
      <c r="Q29" s="20">
        <v>0</v>
      </c>
      <c r="R29" s="20">
        <v>0</v>
      </c>
      <c r="S29" s="20">
        <f t="shared" si="1"/>
        <v>620304130</v>
      </c>
      <c r="T29" s="22">
        <f t="shared" ref="T29:T37" si="13">R29/O29</f>
        <v>0</v>
      </c>
      <c r="U29" s="77" t="s">
        <v>183</v>
      </c>
      <c r="V29" s="78">
        <f t="shared" ca="1" si="11"/>
        <v>1224.6920190972232</v>
      </c>
      <c r="W29" s="143"/>
      <c r="X29" s="143">
        <v>4</v>
      </c>
      <c r="Y29" s="138" t="s">
        <v>36</v>
      </c>
      <c r="Z29" s="97" t="s">
        <v>50</v>
      </c>
      <c r="AA29" s="97"/>
      <c r="AB29" s="97"/>
      <c r="AC29" s="97"/>
      <c r="AD29" s="97" t="s">
        <v>50</v>
      </c>
      <c r="AE29" s="102" t="s">
        <v>144</v>
      </c>
      <c r="AF29" s="4"/>
      <c r="AG29" s="4"/>
      <c r="AH29" s="4"/>
      <c r="AI29" s="4"/>
      <c r="AJ29" s="4"/>
    </row>
    <row r="30" spans="1:36" ht="45" x14ac:dyDescent="0.2">
      <c r="A30" s="277"/>
      <c r="B30" s="147">
        <v>20</v>
      </c>
      <c r="C30" s="143">
        <v>2012000050054</v>
      </c>
      <c r="D30" s="138" t="s">
        <v>88</v>
      </c>
      <c r="E30" s="144">
        <v>41254</v>
      </c>
      <c r="F30" s="144" t="s">
        <v>14</v>
      </c>
      <c r="G30" s="20">
        <v>755000000</v>
      </c>
      <c r="H30" s="20">
        <v>0</v>
      </c>
      <c r="I30" s="20">
        <v>0</v>
      </c>
      <c r="J30" s="20">
        <v>0</v>
      </c>
      <c r="K30" s="20">
        <f t="shared" si="10"/>
        <v>755000000</v>
      </c>
      <c r="L30" s="20" t="s">
        <v>96</v>
      </c>
      <c r="M30" s="20" t="s">
        <v>96</v>
      </c>
      <c r="N30" s="21" t="s">
        <v>49</v>
      </c>
      <c r="O30" s="20">
        <f t="shared" si="12"/>
        <v>755000000</v>
      </c>
      <c r="P30" s="20">
        <v>0</v>
      </c>
      <c r="Q30" s="20">
        <v>0</v>
      </c>
      <c r="R30" s="20">
        <v>0</v>
      </c>
      <c r="S30" s="20">
        <f t="shared" si="1"/>
        <v>755000000</v>
      </c>
      <c r="T30" s="22">
        <f t="shared" si="13"/>
        <v>0</v>
      </c>
      <c r="U30" s="77" t="s">
        <v>184</v>
      </c>
      <c r="V30" s="78">
        <f t="shared" ca="1" si="11"/>
        <v>1284.6920190972232</v>
      </c>
      <c r="W30" s="143"/>
      <c r="X30" s="143">
        <v>5</v>
      </c>
      <c r="Y30" s="138" t="s">
        <v>36</v>
      </c>
      <c r="Z30" s="97" t="s">
        <v>50</v>
      </c>
      <c r="AA30" s="97"/>
      <c r="AB30" s="97"/>
      <c r="AC30" s="97"/>
      <c r="AD30" s="97" t="s">
        <v>50</v>
      </c>
      <c r="AE30" s="23" t="s">
        <v>145</v>
      </c>
      <c r="AF30" s="4"/>
      <c r="AG30" s="4"/>
      <c r="AH30" s="4"/>
      <c r="AI30" s="4"/>
      <c r="AJ30" s="4"/>
    </row>
    <row r="31" spans="1:36" ht="33.75" x14ac:dyDescent="0.2">
      <c r="A31" s="277"/>
      <c r="B31" s="147">
        <v>21</v>
      </c>
      <c r="C31" s="143">
        <v>2012000050052</v>
      </c>
      <c r="D31" s="138" t="s">
        <v>28</v>
      </c>
      <c r="E31" s="144">
        <v>41254</v>
      </c>
      <c r="F31" s="144" t="s">
        <v>14</v>
      </c>
      <c r="G31" s="20">
        <v>250000000</v>
      </c>
      <c r="H31" s="20">
        <v>0</v>
      </c>
      <c r="I31" s="20">
        <v>0</v>
      </c>
      <c r="J31" s="20">
        <v>0</v>
      </c>
      <c r="K31" s="20">
        <f t="shared" si="10"/>
        <v>250000000</v>
      </c>
      <c r="L31" s="20" t="s">
        <v>96</v>
      </c>
      <c r="M31" s="20" t="s">
        <v>96</v>
      </c>
      <c r="N31" s="21" t="s">
        <v>49</v>
      </c>
      <c r="O31" s="20">
        <f t="shared" si="12"/>
        <v>250000000</v>
      </c>
      <c r="P31" s="20">
        <v>0</v>
      </c>
      <c r="Q31" s="20">
        <v>0</v>
      </c>
      <c r="R31" s="20">
        <v>0</v>
      </c>
      <c r="S31" s="20">
        <f t="shared" si="1"/>
        <v>250000000</v>
      </c>
      <c r="T31" s="22">
        <f t="shared" si="13"/>
        <v>0</v>
      </c>
      <c r="U31" s="77" t="s">
        <v>184</v>
      </c>
      <c r="V31" s="78">
        <f t="shared" ca="1" si="11"/>
        <v>1284.6920190972232</v>
      </c>
      <c r="W31" s="143"/>
      <c r="X31" s="143">
        <v>4</v>
      </c>
      <c r="Y31" s="138" t="s">
        <v>36</v>
      </c>
      <c r="Z31" s="97" t="s">
        <v>50</v>
      </c>
      <c r="AA31" s="97"/>
      <c r="AB31" s="97"/>
      <c r="AC31" s="97"/>
      <c r="AD31" s="97" t="s">
        <v>50</v>
      </c>
      <c r="AE31" s="23" t="s">
        <v>145</v>
      </c>
      <c r="AF31" s="4"/>
      <c r="AG31" s="4"/>
      <c r="AH31" s="4"/>
      <c r="AI31" s="4"/>
      <c r="AJ31" s="4"/>
    </row>
    <row r="32" spans="1:36" ht="45" x14ac:dyDescent="0.2">
      <c r="A32" s="277"/>
      <c r="B32" s="147">
        <v>22</v>
      </c>
      <c r="C32" s="143">
        <v>2012000050028</v>
      </c>
      <c r="D32" s="138" t="s">
        <v>29</v>
      </c>
      <c r="E32" s="144">
        <v>41254</v>
      </c>
      <c r="F32" s="144" t="s">
        <v>14</v>
      </c>
      <c r="G32" s="20">
        <v>8103535586</v>
      </c>
      <c r="H32" s="20">
        <v>0</v>
      </c>
      <c r="I32" s="20">
        <v>0</v>
      </c>
      <c r="J32" s="20">
        <v>11666236757</v>
      </c>
      <c r="K32" s="20">
        <f t="shared" si="10"/>
        <v>19769772343</v>
      </c>
      <c r="L32" s="20" t="s">
        <v>96</v>
      </c>
      <c r="M32" s="20" t="s">
        <v>96</v>
      </c>
      <c r="N32" s="21" t="s">
        <v>49</v>
      </c>
      <c r="O32" s="20">
        <f t="shared" si="12"/>
        <v>8103535586</v>
      </c>
      <c r="P32" s="20">
        <v>0</v>
      </c>
      <c r="Q32" s="20">
        <v>0</v>
      </c>
      <c r="R32" s="20">
        <v>0</v>
      </c>
      <c r="S32" s="20">
        <f t="shared" si="1"/>
        <v>8103535586</v>
      </c>
      <c r="T32" s="22">
        <f t="shared" si="13"/>
        <v>0</v>
      </c>
      <c r="U32" s="77" t="s">
        <v>179</v>
      </c>
      <c r="V32" s="78">
        <f t="shared" ca="1" si="11"/>
        <v>1226.6920190972232</v>
      </c>
      <c r="W32" s="143"/>
      <c r="X32" s="143">
        <v>12</v>
      </c>
      <c r="Y32" s="138" t="s">
        <v>36</v>
      </c>
      <c r="Z32" s="97" t="s">
        <v>50</v>
      </c>
      <c r="AA32" s="97"/>
      <c r="AB32" s="97"/>
      <c r="AC32" s="97"/>
      <c r="AD32" s="97" t="s">
        <v>50</v>
      </c>
      <c r="AE32" s="23" t="s">
        <v>146</v>
      </c>
      <c r="AF32" s="4"/>
      <c r="AG32" s="4"/>
      <c r="AH32" s="4"/>
      <c r="AI32" s="4"/>
      <c r="AJ32" s="4"/>
    </row>
    <row r="33" spans="1:36" ht="78.75" x14ac:dyDescent="0.2">
      <c r="A33" s="277"/>
      <c r="B33" s="147">
        <v>23</v>
      </c>
      <c r="C33" s="143">
        <v>2012000050006</v>
      </c>
      <c r="D33" s="138" t="s">
        <v>30</v>
      </c>
      <c r="E33" s="144">
        <v>41254</v>
      </c>
      <c r="F33" s="144" t="s">
        <v>14</v>
      </c>
      <c r="G33" s="20">
        <v>3581530801</v>
      </c>
      <c r="H33" s="20">
        <v>0</v>
      </c>
      <c r="I33" s="20">
        <v>0</v>
      </c>
      <c r="J33" s="20">
        <v>656000000</v>
      </c>
      <c r="K33" s="20">
        <f t="shared" si="10"/>
        <v>4237530801</v>
      </c>
      <c r="L33" s="20">
        <v>1115086935</v>
      </c>
      <c r="M33" s="20">
        <f>L33+K33</f>
        <v>5352617736</v>
      </c>
      <c r="N33" s="21" t="s">
        <v>49</v>
      </c>
      <c r="O33" s="20">
        <f t="shared" si="12"/>
        <v>3581530801</v>
      </c>
      <c r="P33" s="20">
        <f>O33</f>
        <v>3581530801</v>
      </c>
      <c r="Q33" s="20">
        <v>0</v>
      </c>
      <c r="R33" s="20">
        <v>0</v>
      </c>
      <c r="S33" s="20">
        <f t="shared" si="1"/>
        <v>3581530801</v>
      </c>
      <c r="T33" s="22">
        <f t="shared" si="13"/>
        <v>0</v>
      </c>
      <c r="U33" s="77" t="s">
        <v>183</v>
      </c>
      <c r="V33" s="78">
        <f t="shared" ca="1" si="11"/>
        <v>1224.6920190972232</v>
      </c>
      <c r="W33" s="143"/>
      <c r="X33" s="143">
        <v>9</v>
      </c>
      <c r="Y33" s="138" t="s">
        <v>37</v>
      </c>
      <c r="Z33" s="97" t="s">
        <v>50</v>
      </c>
      <c r="AA33" s="97"/>
      <c r="AB33" s="97" t="s">
        <v>50</v>
      </c>
      <c r="AC33" s="97"/>
      <c r="AD33" s="97"/>
      <c r="AE33" s="102" t="s">
        <v>134</v>
      </c>
      <c r="AF33" s="4"/>
      <c r="AG33" s="4"/>
      <c r="AH33" s="4"/>
      <c r="AI33" s="4"/>
      <c r="AJ33" s="4"/>
    </row>
    <row r="34" spans="1:36" ht="45" x14ac:dyDescent="0.2">
      <c r="A34" s="277"/>
      <c r="B34" s="147">
        <v>24</v>
      </c>
      <c r="C34" s="143">
        <v>2013000050003</v>
      </c>
      <c r="D34" s="138" t="s">
        <v>128</v>
      </c>
      <c r="E34" s="144">
        <v>41376</v>
      </c>
      <c r="F34" s="144" t="s">
        <v>14</v>
      </c>
      <c r="G34" s="20">
        <v>0</v>
      </c>
      <c r="H34" s="20">
        <v>245000000</v>
      </c>
      <c r="I34" s="20">
        <v>0</v>
      </c>
      <c r="J34" s="20">
        <v>0</v>
      </c>
      <c r="K34" s="20">
        <f t="shared" si="10"/>
        <v>245000000</v>
      </c>
      <c r="L34" s="20" t="s">
        <v>96</v>
      </c>
      <c r="M34" s="20" t="s">
        <v>96</v>
      </c>
      <c r="N34" s="21" t="s">
        <v>49</v>
      </c>
      <c r="O34" s="20">
        <f t="shared" si="12"/>
        <v>245000000</v>
      </c>
      <c r="P34" s="20">
        <v>0</v>
      </c>
      <c r="Q34" s="20">
        <v>0</v>
      </c>
      <c r="R34" s="20">
        <v>0</v>
      </c>
      <c r="S34" s="20">
        <f t="shared" si="1"/>
        <v>245000000</v>
      </c>
      <c r="T34" s="22">
        <f t="shared" si="13"/>
        <v>0</v>
      </c>
      <c r="U34" s="138"/>
      <c r="V34" s="78"/>
      <c r="W34" s="143"/>
      <c r="X34" s="143">
        <v>3</v>
      </c>
      <c r="Y34" s="138" t="s">
        <v>36</v>
      </c>
      <c r="Z34" s="97"/>
      <c r="AA34" s="97" t="s">
        <v>50</v>
      </c>
      <c r="AB34" s="97" t="s">
        <v>50</v>
      </c>
      <c r="AC34" s="97"/>
      <c r="AD34" s="97"/>
      <c r="AE34" s="102" t="s">
        <v>153</v>
      </c>
      <c r="AF34" s="4"/>
      <c r="AG34" s="4"/>
      <c r="AH34" s="4"/>
      <c r="AI34" s="4"/>
      <c r="AJ34" s="4"/>
    </row>
    <row r="35" spans="1:36" ht="33.75" x14ac:dyDescent="0.2">
      <c r="A35" s="277"/>
      <c r="B35" s="147">
        <v>25</v>
      </c>
      <c r="C35" s="143">
        <v>2013000050004</v>
      </c>
      <c r="D35" s="138" t="s">
        <v>129</v>
      </c>
      <c r="E35" s="144">
        <v>41376</v>
      </c>
      <c r="F35" s="144" t="s">
        <v>14</v>
      </c>
      <c r="G35" s="20">
        <v>0</v>
      </c>
      <c r="H35" s="20">
        <v>250000000</v>
      </c>
      <c r="I35" s="20">
        <v>0</v>
      </c>
      <c r="J35" s="20">
        <v>0</v>
      </c>
      <c r="K35" s="20">
        <f t="shared" si="10"/>
        <v>250000000</v>
      </c>
      <c r="L35" s="20" t="s">
        <v>96</v>
      </c>
      <c r="M35" s="20" t="s">
        <v>96</v>
      </c>
      <c r="N35" s="21" t="s">
        <v>48</v>
      </c>
      <c r="O35" s="20">
        <f t="shared" si="12"/>
        <v>250000000</v>
      </c>
      <c r="P35" s="20">
        <v>0</v>
      </c>
      <c r="Q35" s="20">
        <v>0</v>
      </c>
      <c r="R35" s="20">
        <v>0</v>
      </c>
      <c r="S35" s="20">
        <f t="shared" si="1"/>
        <v>250000000</v>
      </c>
      <c r="T35" s="22">
        <f t="shared" si="13"/>
        <v>0</v>
      </c>
      <c r="U35" s="138"/>
      <c r="V35" s="78"/>
      <c r="W35" s="143"/>
      <c r="X35" s="143">
        <v>3</v>
      </c>
      <c r="Y35" s="138" t="s">
        <v>36</v>
      </c>
      <c r="Z35" s="97"/>
      <c r="AA35" s="97" t="s">
        <v>50</v>
      </c>
      <c r="AB35" s="97" t="s">
        <v>50</v>
      </c>
      <c r="AC35" s="97"/>
      <c r="AD35" s="97"/>
      <c r="AE35" s="102" t="s">
        <v>153</v>
      </c>
      <c r="AF35" s="4"/>
      <c r="AG35" s="4"/>
      <c r="AH35" s="4"/>
      <c r="AI35" s="4"/>
      <c r="AJ35" s="4"/>
    </row>
    <row r="36" spans="1:36" ht="38.25" x14ac:dyDescent="0.2">
      <c r="A36" s="277"/>
      <c r="B36" s="147">
        <v>26</v>
      </c>
      <c r="C36" s="148">
        <v>2013000050049</v>
      </c>
      <c r="D36" s="149" t="s">
        <v>213</v>
      </c>
      <c r="E36" s="150" t="s">
        <v>225</v>
      </c>
      <c r="F36" s="150" t="s">
        <v>14</v>
      </c>
      <c r="G36" s="95">
        <v>0</v>
      </c>
      <c r="H36" s="95">
        <v>11167983230</v>
      </c>
      <c r="I36" s="95">
        <v>0</v>
      </c>
      <c r="J36" s="95">
        <v>3162871146</v>
      </c>
      <c r="K36" s="20">
        <f t="shared" si="10"/>
        <v>14330854376</v>
      </c>
      <c r="L36" s="20" t="s">
        <v>96</v>
      </c>
      <c r="M36" s="20" t="s">
        <v>96</v>
      </c>
      <c r="N36" s="96" t="s">
        <v>49</v>
      </c>
      <c r="O36" s="20">
        <f t="shared" si="12"/>
        <v>11167983230</v>
      </c>
      <c r="P36" s="20">
        <v>0</v>
      </c>
      <c r="Q36" s="20">
        <v>0</v>
      </c>
      <c r="R36" s="20">
        <v>0</v>
      </c>
      <c r="S36" s="20">
        <f t="shared" si="1"/>
        <v>11167983230</v>
      </c>
      <c r="T36" s="22">
        <f t="shared" si="13"/>
        <v>0</v>
      </c>
      <c r="U36" s="138"/>
      <c r="V36" s="78"/>
      <c r="W36" s="143"/>
      <c r="X36" s="143"/>
      <c r="Y36" s="138"/>
      <c r="Z36" s="97"/>
      <c r="AA36" s="97" t="s">
        <v>50</v>
      </c>
      <c r="AB36" s="97" t="s">
        <v>50</v>
      </c>
      <c r="AC36" s="97"/>
      <c r="AD36" s="97"/>
      <c r="AE36" s="102"/>
      <c r="AF36" s="4"/>
      <c r="AG36" s="4"/>
      <c r="AH36" s="4"/>
      <c r="AI36" s="4"/>
      <c r="AJ36" s="4"/>
    </row>
    <row r="37" spans="1:36" ht="38.25" x14ac:dyDescent="0.2">
      <c r="A37" s="277"/>
      <c r="B37" s="147">
        <v>27</v>
      </c>
      <c r="C37" s="148">
        <v>2013000050045</v>
      </c>
      <c r="D37" s="149" t="s">
        <v>217</v>
      </c>
      <c r="E37" s="150" t="s">
        <v>225</v>
      </c>
      <c r="F37" s="150" t="s">
        <v>14</v>
      </c>
      <c r="G37" s="95">
        <v>0</v>
      </c>
      <c r="H37" s="95">
        <v>2000000000</v>
      </c>
      <c r="I37" s="95">
        <v>0</v>
      </c>
      <c r="J37" s="95">
        <v>0</v>
      </c>
      <c r="K37" s="20">
        <f>SUM(G37:J37)</f>
        <v>2000000000</v>
      </c>
      <c r="L37" s="20" t="s">
        <v>96</v>
      </c>
      <c r="M37" s="20" t="s">
        <v>96</v>
      </c>
      <c r="N37" s="96" t="s">
        <v>49</v>
      </c>
      <c r="O37" s="20">
        <f t="shared" si="12"/>
        <v>2000000000</v>
      </c>
      <c r="P37" s="20">
        <v>0</v>
      </c>
      <c r="Q37" s="20">
        <v>0</v>
      </c>
      <c r="R37" s="20">
        <v>0</v>
      </c>
      <c r="S37" s="20">
        <f t="shared" si="1"/>
        <v>2000000000</v>
      </c>
      <c r="T37" s="22">
        <f t="shared" si="13"/>
        <v>0</v>
      </c>
      <c r="U37" s="138"/>
      <c r="V37" s="78"/>
      <c r="W37" s="143"/>
      <c r="X37" s="143"/>
      <c r="Y37" s="138"/>
      <c r="Z37" s="97"/>
      <c r="AA37" s="97" t="s">
        <v>50</v>
      </c>
      <c r="AB37" s="97" t="s">
        <v>50</v>
      </c>
      <c r="AC37" s="97"/>
      <c r="AD37" s="97"/>
      <c r="AE37" s="102"/>
      <c r="AF37" s="4"/>
      <c r="AG37" s="4"/>
      <c r="AH37" s="4"/>
      <c r="AI37" s="4"/>
      <c r="AJ37" s="4"/>
    </row>
    <row r="38" spans="1:36" ht="33" customHeight="1" x14ac:dyDescent="0.2">
      <c r="A38" s="145" t="s">
        <v>15</v>
      </c>
      <c r="B38" s="145"/>
      <c r="C38" s="122"/>
      <c r="D38" s="145"/>
      <c r="E38" s="145"/>
      <c r="F38" s="145"/>
      <c r="G38" s="123">
        <f>SUM(G28:G37)</f>
        <v>16310370517</v>
      </c>
      <c r="H38" s="123">
        <f t="shared" ref="H38:S38" si="14">SUM(H28:H37)</f>
        <v>13662983230</v>
      </c>
      <c r="I38" s="123">
        <f>SUM(I28:I37)</f>
        <v>0</v>
      </c>
      <c r="J38" s="123">
        <f>SUM(J28:J37)</f>
        <v>15485107903</v>
      </c>
      <c r="K38" s="123">
        <f t="shared" si="14"/>
        <v>45458461650</v>
      </c>
      <c r="L38" s="123">
        <f t="shared" si="14"/>
        <v>1222897998</v>
      </c>
      <c r="M38" s="123">
        <f t="shared" si="14"/>
        <v>9080732929</v>
      </c>
      <c r="N38" s="123"/>
      <c r="O38" s="123">
        <f t="shared" si="14"/>
        <v>29973353747</v>
      </c>
      <c r="P38" s="123">
        <f t="shared" si="14"/>
        <v>3581530801</v>
      </c>
      <c r="Q38" s="123">
        <f t="shared" si="14"/>
        <v>0</v>
      </c>
      <c r="R38" s="123">
        <f t="shared" si="14"/>
        <v>0</v>
      </c>
      <c r="S38" s="123">
        <f t="shared" si="14"/>
        <v>29973353747</v>
      </c>
      <c r="T38" s="58"/>
      <c r="U38" s="58"/>
      <c r="V38" s="58"/>
      <c r="W38" s="58"/>
      <c r="X38" s="58"/>
      <c r="Y38" s="32"/>
      <c r="Z38" s="98"/>
      <c r="AA38" s="98"/>
      <c r="AB38" s="98"/>
      <c r="AC38" s="98"/>
      <c r="AD38" s="98"/>
      <c r="AE38" s="32"/>
      <c r="AF38" s="4"/>
      <c r="AG38" s="4"/>
      <c r="AH38" s="4"/>
      <c r="AI38" s="4"/>
      <c r="AJ38" s="4"/>
    </row>
    <row r="39" spans="1:36" ht="112.5" x14ac:dyDescent="0.2">
      <c r="A39" s="241" t="s">
        <v>90</v>
      </c>
      <c r="B39" s="138">
        <v>28</v>
      </c>
      <c r="C39" s="143">
        <v>2012000050011</v>
      </c>
      <c r="D39" s="138" t="s">
        <v>31</v>
      </c>
      <c r="E39" s="144">
        <v>41170</v>
      </c>
      <c r="F39" s="141" t="s">
        <v>90</v>
      </c>
      <c r="G39" s="20">
        <v>6000000000</v>
      </c>
      <c r="H39" s="20">
        <v>0</v>
      </c>
      <c r="I39" s="20">
        <v>0</v>
      </c>
      <c r="J39" s="20">
        <v>0</v>
      </c>
      <c r="K39" s="20">
        <f>SUM(G39:J39)</f>
        <v>6000000000</v>
      </c>
      <c r="L39" s="20">
        <v>1301417504</v>
      </c>
      <c r="M39" s="20">
        <f>K39-L39</f>
        <v>4698582496</v>
      </c>
      <c r="N39" s="21" t="s">
        <v>48</v>
      </c>
      <c r="O39" s="20">
        <f>SUM(G39:I39)-L39</f>
        <v>4698582496</v>
      </c>
      <c r="P39" s="20">
        <v>4698582496</v>
      </c>
      <c r="Q39" s="136">
        <v>4698582496</v>
      </c>
      <c r="R39" s="20">
        <v>4698582496</v>
      </c>
      <c r="S39" s="20">
        <f t="shared" si="1"/>
        <v>0</v>
      </c>
      <c r="T39" s="22">
        <f>R39/O39</f>
        <v>1</v>
      </c>
      <c r="U39" s="77" t="s">
        <v>184</v>
      </c>
      <c r="V39" s="78">
        <f ca="1">NOW()-U39+1</f>
        <v>1284.6920190972232</v>
      </c>
      <c r="W39" s="143"/>
      <c r="X39" s="143">
        <v>3</v>
      </c>
      <c r="Y39" s="138" t="s">
        <v>92</v>
      </c>
      <c r="Z39" s="100" t="s">
        <v>50</v>
      </c>
      <c r="AA39" s="100"/>
      <c r="AB39" s="100"/>
      <c r="AC39" s="100"/>
      <c r="AD39" s="100" t="s">
        <v>50</v>
      </c>
      <c r="AE39" s="151" t="s">
        <v>154</v>
      </c>
      <c r="AF39" s="4"/>
      <c r="AG39" s="4"/>
      <c r="AH39" s="4"/>
      <c r="AI39" s="4"/>
      <c r="AJ39" s="4"/>
    </row>
    <row r="40" spans="1:36" ht="78.75" x14ac:dyDescent="0.2">
      <c r="A40" s="241"/>
      <c r="B40" s="138">
        <v>29</v>
      </c>
      <c r="C40" s="143">
        <v>2013000050011</v>
      </c>
      <c r="D40" s="138" t="s">
        <v>104</v>
      </c>
      <c r="E40" s="144">
        <v>41376</v>
      </c>
      <c r="F40" s="141" t="s">
        <v>90</v>
      </c>
      <c r="G40" s="20">
        <v>0</v>
      </c>
      <c r="H40" s="20">
        <v>12000000000</v>
      </c>
      <c r="I40" s="20">
        <v>0</v>
      </c>
      <c r="J40" s="20">
        <v>0</v>
      </c>
      <c r="K40" s="20">
        <f>SUM(G40:J40)</f>
        <v>12000000000</v>
      </c>
      <c r="L40" s="20">
        <v>1360387595</v>
      </c>
      <c r="M40" s="20">
        <f>L40+K40</f>
        <v>13360387595</v>
      </c>
      <c r="N40" s="21" t="s">
        <v>48</v>
      </c>
      <c r="O40" s="20">
        <f>SUM(G40:I40,L40)</f>
        <v>13360387595</v>
      </c>
      <c r="P40" s="20">
        <v>0</v>
      </c>
      <c r="Q40" s="20">
        <v>0</v>
      </c>
      <c r="R40" s="20">
        <v>0</v>
      </c>
      <c r="S40" s="20">
        <f t="shared" si="1"/>
        <v>13360387595</v>
      </c>
      <c r="T40" s="22">
        <v>0</v>
      </c>
      <c r="U40" s="77"/>
      <c r="V40" s="78"/>
      <c r="W40" s="143"/>
      <c r="X40" s="143">
        <v>24</v>
      </c>
      <c r="Y40" s="138" t="s">
        <v>92</v>
      </c>
      <c r="Z40" s="100"/>
      <c r="AA40" s="100" t="s">
        <v>50</v>
      </c>
      <c r="AB40" s="100"/>
      <c r="AC40" s="100"/>
      <c r="AD40" s="100" t="s">
        <v>50</v>
      </c>
      <c r="AE40" s="102" t="s">
        <v>134</v>
      </c>
      <c r="AF40" s="4"/>
      <c r="AG40" s="4"/>
      <c r="AH40" s="4"/>
      <c r="AI40" s="4"/>
      <c r="AJ40" s="4"/>
    </row>
    <row r="41" spans="1:36" ht="33.75" customHeight="1" x14ac:dyDescent="0.2">
      <c r="A41" s="139" t="s">
        <v>1</v>
      </c>
      <c r="B41" s="139"/>
      <c r="C41" s="135"/>
      <c r="D41" s="139"/>
      <c r="E41" s="139"/>
      <c r="F41" s="139"/>
      <c r="G41" s="123">
        <f>SUM(G39:G40)</f>
        <v>6000000000</v>
      </c>
      <c r="H41" s="123">
        <f t="shared" ref="H41:S41" si="15">SUM(H39:H40)</f>
        <v>12000000000</v>
      </c>
      <c r="I41" s="123">
        <f>SUM(I39:I40)</f>
        <v>0</v>
      </c>
      <c r="J41" s="123">
        <f>SUM(J39:J40)</f>
        <v>0</v>
      </c>
      <c r="K41" s="123">
        <f t="shared" si="15"/>
        <v>18000000000</v>
      </c>
      <c r="L41" s="123">
        <f t="shared" si="15"/>
        <v>2661805099</v>
      </c>
      <c r="M41" s="123">
        <f t="shared" si="15"/>
        <v>18058970091</v>
      </c>
      <c r="N41" s="123"/>
      <c r="O41" s="123">
        <f t="shared" si="15"/>
        <v>18058970091</v>
      </c>
      <c r="P41" s="123">
        <f t="shared" si="15"/>
        <v>4698582496</v>
      </c>
      <c r="Q41" s="123">
        <f t="shared" si="15"/>
        <v>4698582496</v>
      </c>
      <c r="R41" s="123">
        <f t="shared" si="15"/>
        <v>4698582496</v>
      </c>
      <c r="S41" s="123">
        <f t="shared" si="15"/>
        <v>13360387595</v>
      </c>
      <c r="T41" s="123"/>
      <c r="U41" s="123"/>
      <c r="V41" s="123"/>
      <c r="W41" s="58"/>
      <c r="X41" s="58"/>
      <c r="Y41" s="32"/>
      <c r="Z41" s="134"/>
      <c r="AA41" s="134"/>
      <c r="AB41" s="134"/>
      <c r="AC41" s="134"/>
      <c r="AD41" s="134"/>
      <c r="AE41" s="145"/>
      <c r="AF41" s="4"/>
      <c r="AG41" s="4"/>
      <c r="AH41" s="4"/>
      <c r="AI41" s="4"/>
      <c r="AJ41" s="4"/>
    </row>
    <row r="42" spans="1:36" ht="78.75" x14ac:dyDescent="0.2">
      <c r="A42" s="241" t="s">
        <v>16</v>
      </c>
      <c r="B42" s="138">
        <v>30</v>
      </c>
      <c r="C42" s="40">
        <v>2012000050012</v>
      </c>
      <c r="D42" s="138" t="s">
        <v>203</v>
      </c>
      <c r="E42" s="144">
        <v>41170</v>
      </c>
      <c r="F42" s="141" t="s">
        <v>64</v>
      </c>
      <c r="G42" s="20">
        <v>3000000000</v>
      </c>
      <c r="H42" s="20">
        <v>0</v>
      </c>
      <c r="I42" s="20">
        <v>0</v>
      </c>
      <c r="J42" s="20">
        <v>1000000000</v>
      </c>
      <c r="K42" s="20">
        <f>SUM(G42:J42)</f>
        <v>4000000000</v>
      </c>
      <c r="L42" s="20">
        <v>531022720</v>
      </c>
      <c r="M42" s="20">
        <f>L42+K42</f>
        <v>4531022720</v>
      </c>
      <c r="N42" s="21" t="s">
        <v>48</v>
      </c>
      <c r="O42" s="20">
        <f>SUM(G42:I42)</f>
        <v>3000000000</v>
      </c>
      <c r="P42" s="44">
        <v>3000000000</v>
      </c>
      <c r="Q42" s="44">
        <v>3000000000</v>
      </c>
      <c r="R42" s="137">
        <v>1384089000</v>
      </c>
      <c r="S42" s="20">
        <f t="shared" si="1"/>
        <v>1615911000</v>
      </c>
      <c r="T42" s="22">
        <f>R42/O42</f>
        <v>0.46136300000000002</v>
      </c>
      <c r="U42" s="77" t="s">
        <v>185</v>
      </c>
      <c r="V42" s="78">
        <f ca="1">NOW()-U42+1</f>
        <v>1280.6920190972232</v>
      </c>
      <c r="W42" s="143"/>
      <c r="X42" s="143">
        <v>12</v>
      </c>
      <c r="Y42" s="138" t="s">
        <v>127</v>
      </c>
      <c r="Z42" s="97" t="s">
        <v>50</v>
      </c>
      <c r="AA42" s="97"/>
      <c r="AB42" s="97"/>
      <c r="AC42" s="97"/>
      <c r="AD42" s="97" t="s">
        <v>50</v>
      </c>
      <c r="AE42" s="102" t="s">
        <v>135</v>
      </c>
      <c r="AF42" s="4"/>
      <c r="AG42" s="4"/>
      <c r="AH42" s="4"/>
      <c r="AI42" s="4"/>
      <c r="AJ42" s="4"/>
    </row>
    <row r="43" spans="1:36" ht="67.5" x14ac:dyDescent="0.2">
      <c r="A43" s="241"/>
      <c r="B43" s="138">
        <v>31</v>
      </c>
      <c r="C43" s="40">
        <v>2013000050005</v>
      </c>
      <c r="D43" s="138" t="s">
        <v>126</v>
      </c>
      <c r="E43" s="144">
        <v>41376</v>
      </c>
      <c r="F43" s="141" t="s">
        <v>64</v>
      </c>
      <c r="G43" s="20">
        <v>0</v>
      </c>
      <c r="H43" s="20">
        <v>6000000000</v>
      </c>
      <c r="I43" s="20">
        <v>0</v>
      </c>
      <c r="J43" s="20">
        <v>0</v>
      </c>
      <c r="K43" s="20">
        <f>SUM(G43:J43)</f>
        <v>6000000000</v>
      </c>
      <c r="L43" s="20" t="s">
        <v>96</v>
      </c>
      <c r="M43" s="20" t="s">
        <v>96</v>
      </c>
      <c r="N43" s="21" t="s">
        <v>48</v>
      </c>
      <c r="O43" s="20">
        <f>SUM(G43:I43)</f>
        <v>6000000000</v>
      </c>
      <c r="P43" s="44">
        <v>0</v>
      </c>
      <c r="Q43" s="20">
        <v>0</v>
      </c>
      <c r="R43" s="20">
        <v>0</v>
      </c>
      <c r="S43" s="20">
        <f t="shared" si="1"/>
        <v>6000000000</v>
      </c>
      <c r="T43" s="22">
        <f>R43/O43</f>
        <v>0</v>
      </c>
      <c r="U43" s="138"/>
      <c r="V43" s="78"/>
      <c r="W43" s="143"/>
      <c r="X43" s="143">
        <v>24</v>
      </c>
      <c r="Y43" s="138" t="s">
        <v>127</v>
      </c>
      <c r="Z43" s="97"/>
      <c r="AA43" s="97" t="s">
        <v>50</v>
      </c>
      <c r="AB43" s="97" t="s">
        <v>50</v>
      </c>
      <c r="AC43" s="97"/>
      <c r="AD43" s="97"/>
      <c r="AE43" s="102" t="s">
        <v>133</v>
      </c>
      <c r="AF43" s="4"/>
      <c r="AG43" s="4"/>
      <c r="AH43" s="4"/>
      <c r="AI43" s="4"/>
      <c r="AJ43" s="4"/>
    </row>
    <row r="44" spans="1:36" ht="33" customHeight="1" x14ac:dyDescent="0.2">
      <c r="A44" s="139" t="s">
        <v>17</v>
      </c>
      <c r="B44" s="139"/>
      <c r="C44" s="135"/>
      <c r="D44" s="139"/>
      <c r="E44" s="139"/>
      <c r="F44" s="139"/>
      <c r="G44" s="123">
        <f>SUM(G42:G43)</f>
        <v>3000000000</v>
      </c>
      <c r="H44" s="123">
        <f t="shared" ref="H44:S44" si="16">SUM(H42:H43)</f>
        <v>6000000000</v>
      </c>
      <c r="I44" s="123">
        <f>SUM(I42:I43)</f>
        <v>0</v>
      </c>
      <c r="J44" s="123">
        <f>SUM(J42:J43)</f>
        <v>1000000000</v>
      </c>
      <c r="K44" s="123">
        <f t="shared" si="16"/>
        <v>10000000000</v>
      </c>
      <c r="L44" s="123">
        <f t="shared" si="16"/>
        <v>531022720</v>
      </c>
      <c r="M44" s="123">
        <f t="shared" si="16"/>
        <v>4531022720</v>
      </c>
      <c r="N44" s="123"/>
      <c r="O44" s="123">
        <f t="shared" si="16"/>
        <v>9000000000</v>
      </c>
      <c r="P44" s="123">
        <f t="shared" si="16"/>
        <v>3000000000</v>
      </c>
      <c r="Q44" s="123">
        <f t="shared" si="16"/>
        <v>3000000000</v>
      </c>
      <c r="R44" s="123">
        <f t="shared" si="16"/>
        <v>1384089000</v>
      </c>
      <c r="S44" s="123">
        <f t="shared" si="16"/>
        <v>7615911000</v>
      </c>
      <c r="T44" s="124"/>
      <c r="U44" s="124"/>
      <c r="V44" s="124"/>
      <c r="W44" s="58"/>
      <c r="X44" s="58"/>
      <c r="Y44" s="32"/>
      <c r="Z44" s="98"/>
      <c r="AA44" s="98"/>
      <c r="AB44" s="98"/>
      <c r="AC44" s="98"/>
      <c r="AD44" s="98"/>
      <c r="AE44" s="32"/>
      <c r="AF44" s="4"/>
      <c r="AG44" s="4"/>
      <c r="AH44" s="4"/>
      <c r="AI44" s="4"/>
      <c r="AJ44" s="4"/>
    </row>
    <row r="45" spans="1:36" ht="78.75" x14ac:dyDescent="0.2">
      <c r="A45" s="138" t="s">
        <v>18</v>
      </c>
      <c r="B45" s="138">
        <v>32</v>
      </c>
      <c r="C45" s="40">
        <v>2012000050013</v>
      </c>
      <c r="D45" s="138" t="s">
        <v>32</v>
      </c>
      <c r="E45" s="144">
        <v>41170</v>
      </c>
      <c r="F45" s="141" t="s">
        <v>65</v>
      </c>
      <c r="G45" s="20">
        <v>3800000000</v>
      </c>
      <c r="H45" s="20">
        <v>0</v>
      </c>
      <c r="I45" s="20">
        <v>0</v>
      </c>
      <c r="J45" s="20">
        <v>0</v>
      </c>
      <c r="K45" s="20">
        <f>SUM(G45:J45)</f>
        <v>3800000000</v>
      </c>
      <c r="L45" s="20">
        <v>-669212645</v>
      </c>
      <c r="M45" s="20">
        <f>L45+K45</f>
        <v>3130787355</v>
      </c>
      <c r="N45" s="21" t="s">
        <v>49</v>
      </c>
      <c r="O45" s="20">
        <f>SUM(G45:I45)+L45</f>
        <v>3130787355</v>
      </c>
      <c r="P45" s="20">
        <v>0</v>
      </c>
      <c r="Q45" s="20">
        <v>0</v>
      </c>
      <c r="R45" s="20">
        <v>0</v>
      </c>
      <c r="S45" s="20">
        <f t="shared" si="1"/>
        <v>3130787355</v>
      </c>
      <c r="T45" s="22">
        <f>R45/O45</f>
        <v>0</v>
      </c>
      <c r="U45" s="77" t="s">
        <v>177</v>
      </c>
      <c r="V45" s="78">
        <f ca="1">NOW()-U45+1</f>
        <v>1281.6920190972232</v>
      </c>
      <c r="W45" s="143"/>
      <c r="X45" s="143">
        <v>12</v>
      </c>
      <c r="Y45" s="138" t="s">
        <v>97</v>
      </c>
      <c r="Z45" s="97" t="s">
        <v>50</v>
      </c>
      <c r="AA45" s="97"/>
      <c r="AB45" s="97" t="s">
        <v>50</v>
      </c>
      <c r="AC45" s="97"/>
      <c r="AD45" s="97"/>
      <c r="AE45" s="102" t="s">
        <v>134</v>
      </c>
      <c r="AF45" s="4"/>
      <c r="AG45" s="4"/>
      <c r="AH45" s="4"/>
      <c r="AI45" s="4"/>
      <c r="AJ45" s="4"/>
    </row>
    <row r="46" spans="1:36" ht="48" customHeight="1" x14ac:dyDescent="0.2">
      <c r="A46" s="139" t="s">
        <v>19</v>
      </c>
      <c r="B46" s="139"/>
      <c r="C46" s="32"/>
      <c r="D46" s="139"/>
      <c r="E46" s="139"/>
      <c r="F46" s="139"/>
      <c r="G46" s="123">
        <f>SUM(G45)</f>
        <v>3800000000</v>
      </c>
      <c r="H46" s="123">
        <f t="shared" ref="H46:S46" si="17">SUM(H45)</f>
        <v>0</v>
      </c>
      <c r="I46" s="123">
        <f>SUM(I45)</f>
        <v>0</v>
      </c>
      <c r="J46" s="123">
        <f>SUM(J45)</f>
        <v>0</v>
      </c>
      <c r="K46" s="123">
        <f t="shared" si="17"/>
        <v>3800000000</v>
      </c>
      <c r="L46" s="123">
        <f t="shared" si="17"/>
        <v>-669212645</v>
      </c>
      <c r="M46" s="123">
        <f t="shared" si="17"/>
        <v>3130787355</v>
      </c>
      <c r="N46" s="123"/>
      <c r="O46" s="123">
        <f t="shared" si="17"/>
        <v>3130787355</v>
      </c>
      <c r="P46" s="123">
        <f t="shared" si="17"/>
        <v>0</v>
      </c>
      <c r="Q46" s="123">
        <f t="shared" si="17"/>
        <v>0</v>
      </c>
      <c r="R46" s="123">
        <f t="shared" si="17"/>
        <v>0</v>
      </c>
      <c r="S46" s="123">
        <f t="shared" si="17"/>
        <v>3130787355</v>
      </c>
      <c r="T46" s="124"/>
      <c r="U46" s="59"/>
      <c r="V46" s="59"/>
      <c r="W46" s="59"/>
      <c r="X46" s="59"/>
      <c r="Y46" s="32"/>
      <c r="Z46" s="98"/>
      <c r="AA46" s="98"/>
      <c r="AB46" s="98"/>
      <c r="AC46" s="98"/>
      <c r="AD46" s="98"/>
      <c r="AE46" s="32"/>
      <c r="AF46" s="4"/>
      <c r="AG46" s="4"/>
      <c r="AH46" s="4"/>
      <c r="AI46" s="4"/>
      <c r="AJ46" s="4"/>
    </row>
    <row r="47" spans="1:36" ht="45" x14ac:dyDescent="0.2">
      <c r="A47" s="138" t="s">
        <v>124</v>
      </c>
      <c r="B47" s="138">
        <v>33</v>
      </c>
      <c r="C47" s="40">
        <v>2012000050053</v>
      </c>
      <c r="D47" s="138" t="s">
        <v>125</v>
      </c>
      <c r="E47" s="41">
        <v>41376</v>
      </c>
      <c r="F47" s="138" t="s">
        <v>124</v>
      </c>
      <c r="G47" s="138">
        <v>0</v>
      </c>
      <c r="H47" s="20">
        <v>1000000000</v>
      </c>
      <c r="I47" s="20">
        <v>0</v>
      </c>
      <c r="J47" s="20">
        <v>0</v>
      </c>
      <c r="K47" s="20">
        <f>SUM(G47:J47)</f>
        <v>1000000000</v>
      </c>
      <c r="L47" s="20" t="s">
        <v>96</v>
      </c>
      <c r="M47" s="20" t="s">
        <v>96</v>
      </c>
      <c r="N47" s="45" t="s">
        <v>49</v>
      </c>
      <c r="O47" s="20">
        <f>SUM(G47:I47)</f>
        <v>1000000000</v>
      </c>
      <c r="P47" s="20">
        <v>0</v>
      </c>
      <c r="Q47" s="20">
        <v>0</v>
      </c>
      <c r="R47" s="20">
        <v>0</v>
      </c>
      <c r="S47" s="20">
        <f t="shared" si="1"/>
        <v>1000000000</v>
      </c>
      <c r="T47" s="22">
        <f>R47/O47</f>
        <v>0</v>
      </c>
      <c r="U47" s="138"/>
      <c r="V47" s="78"/>
      <c r="W47" s="143"/>
      <c r="X47" s="143">
        <v>12</v>
      </c>
      <c r="Y47" s="138" t="s">
        <v>97</v>
      </c>
      <c r="Z47" s="97"/>
      <c r="AA47" s="97" t="s">
        <v>50</v>
      </c>
      <c r="AB47" s="97"/>
      <c r="AC47" s="97" t="s">
        <v>50</v>
      </c>
      <c r="AD47" s="97"/>
      <c r="AE47" s="102" t="s">
        <v>153</v>
      </c>
      <c r="AF47" s="4"/>
      <c r="AG47" s="4"/>
      <c r="AH47" s="4"/>
      <c r="AI47" s="4"/>
      <c r="AJ47" s="4"/>
    </row>
    <row r="48" spans="1:36" ht="48" customHeight="1" x14ac:dyDescent="0.2">
      <c r="A48" s="139" t="s">
        <v>98</v>
      </c>
      <c r="B48" s="139"/>
      <c r="C48" s="32"/>
      <c r="D48" s="139"/>
      <c r="E48" s="139"/>
      <c r="F48" s="139"/>
      <c r="G48" s="123">
        <f>SUM(G47)</f>
        <v>0</v>
      </c>
      <c r="H48" s="123">
        <f t="shared" ref="H48:S48" si="18">SUM(H47)</f>
        <v>1000000000</v>
      </c>
      <c r="I48" s="123">
        <f t="shared" si="18"/>
        <v>0</v>
      </c>
      <c r="J48" s="123">
        <f t="shared" si="18"/>
        <v>0</v>
      </c>
      <c r="K48" s="123">
        <f t="shared" si="18"/>
        <v>1000000000</v>
      </c>
      <c r="L48" s="123">
        <f t="shared" si="18"/>
        <v>0</v>
      </c>
      <c r="M48" s="123">
        <f t="shared" si="18"/>
        <v>0</v>
      </c>
      <c r="N48" s="123"/>
      <c r="O48" s="123">
        <f t="shared" si="18"/>
        <v>1000000000</v>
      </c>
      <c r="P48" s="123">
        <f t="shared" si="18"/>
        <v>0</v>
      </c>
      <c r="Q48" s="123">
        <f t="shared" si="18"/>
        <v>0</v>
      </c>
      <c r="R48" s="123">
        <f t="shared" si="18"/>
        <v>0</v>
      </c>
      <c r="S48" s="123">
        <f t="shared" si="18"/>
        <v>1000000000</v>
      </c>
      <c r="T48" s="124"/>
      <c r="U48" s="124"/>
      <c r="V48" s="124"/>
      <c r="W48" s="59"/>
      <c r="X48" s="59"/>
      <c r="Y48" s="32"/>
      <c r="Z48" s="98"/>
      <c r="AA48" s="98"/>
      <c r="AB48" s="98"/>
      <c r="AC48" s="98"/>
      <c r="AD48" s="98"/>
      <c r="AE48" s="32"/>
      <c r="AF48" s="4"/>
      <c r="AG48" s="4"/>
      <c r="AH48" s="4"/>
      <c r="AI48" s="4"/>
      <c r="AJ48" s="4"/>
    </row>
    <row r="49" spans="1:36" ht="29.25" customHeight="1" x14ac:dyDescent="0.2">
      <c r="A49" s="241" t="s">
        <v>157</v>
      </c>
      <c r="B49" s="268">
        <v>34</v>
      </c>
      <c r="C49" s="293">
        <v>2012000050026</v>
      </c>
      <c r="D49" s="241" t="s">
        <v>89</v>
      </c>
      <c r="E49" s="262">
        <v>41263</v>
      </c>
      <c r="F49" s="248" t="s">
        <v>63</v>
      </c>
      <c r="G49" s="20">
        <v>277000000</v>
      </c>
      <c r="H49" s="20">
        <v>0</v>
      </c>
      <c r="I49" s="20">
        <v>0</v>
      </c>
      <c r="J49" s="20">
        <v>0</v>
      </c>
      <c r="K49" s="88">
        <f t="shared" ref="K49:K55" si="19">SUM(G49:J49)</f>
        <v>277000000</v>
      </c>
      <c r="L49" s="20" t="s">
        <v>96</v>
      </c>
      <c r="M49" s="20" t="s">
        <v>96</v>
      </c>
      <c r="N49" s="21" t="s">
        <v>48</v>
      </c>
      <c r="O49" s="88">
        <f>SUM(G49:I49)</f>
        <v>277000000</v>
      </c>
      <c r="P49" s="20">
        <v>0</v>
      </c>
      <c r="Q49" s="20">
        <v>0</v>
      </c>
      <c r="R49" s="20">
        <v>0</v>
      </c>
      <c r="S49" s="20">
        <f t="shared" si="1"/>
        <v>277000000</v>
      </c>
      <c r="T49" s="22">
        <f t="shared" ref="T49:T56" si="20">R49/O49</f>
        <v>0</v>
      </c>
      <c r="U49" s="292">
        <v>41425</v>
      </c>
      <c r="V49" s="291">
        <f ca="1">NOW()-U49+1</f>
        <v>1224.6920190972232</v>
      </c>
      <c r="W49" s="261"/>
      <c r="X49" s="261">
        <v>6</v>
      </c>
      <c r="Y49" s="241" t="s">
        <v>97</v>
      </c>
      <c r="Z49" s="295" t="s">
        <v>50</v>
      </c>
      <c r="AA49" s="295"/>
      <c r="AB49" s="295"/>
      <c r="AC49" s="295" t="s">
        <v>50</v>
      </c>
      <c r="AD49" s="295"/>
      <c r="AE49" s="102" t="s">
        <v>147</v>
      </c>
      <c r="AF49" s="4"/>
      <c r="AG49" s="4"/>
      <c r="AH49" s="4"/>
      <c r="AI49" s="4"/>
      <c r="AJ49" s="4"/>
    </row>
    <row r="50" spans="1:36" ht="30" customHeight="1" x14ac:dyDescent="0.2">
      <c r="A50" s="241"/>
      <c r="B50" s="270"/>
      <c r="C50" s="293"/>
      <c r="D50" s="241"/>
      <c r="E50" s="262"/>
      <c r="F50" s="248"/>
      <c r="G50" s="20">
        <v>1723000000</v>
      </c>
      <c r="H50" s="20">
        <v>0</v>
      </c>
      <c r="I50" s="20">
        <v>0</v>
      </c>
      <c r="J50" s="20">
        <v>0</v>
      </c>
      <c r="K50" s="88">
        <f t="shared" si="19"/>
        <v>1723000000</v>
      </c>
      <c r="L50" s="20" t="s">
        <v>96</v>
      </c>
      <c r="M50" s="20" t="s">
        <v>96</v>
      </c>
      <c r="N50" s="21" t="s">
        <v>49</v>
      </c>
      <c r="O50" s="88">
        <f t="shared" ref="O50:O56" si="21">SUM(G50:I50)</f>
        <v>1723000000</v>
      </c>
      <c r="P50" s="20">
        <v>0</v>
      </c>
      <c r="Q50" s="20">
        <v>0</v>
      </c>
      <c r="R50" s="20">
        <v>0</v>
      </c>
      <c r="S50" s="20">
        <f t="shared" si="1"/>
        <v>1723000000</v>
      </c>
      <c r="T50" s="22">
        <f t="shared" si="20"/>
        <v>0</v>
      </c>
      <c r="U50" s="292"/>
      <c r="V50" s="291"/>
      <c r="W50" s="261"/>
      <c r="X50" s="261"/>
      <c r="Y50" s="241"/>
      <c r="Z50" s="295"/>
      <c r="AA50" s="295"/>
      <c r="AB50" s="295"/>
      <c r="AC50" s="295"/>
      <c r="AD50" s="295"/>
      <c r="AE50" s="37"/>
      <c r="AF50" s="4"/>
      <c r="AG50" s="4"/>
      <c r="AH50" s="4"/>
      <c r="AI50" s="4"/>
      <c r="AJ50" s="4"/>
    </row>
    <row r="51" spans="1:36" ht="45" x14ac:dyDescent="0.2">
      <c r="A51" s="241"/>
      <c r="B51" s="138">
        <v>35</v>
      </c>
      <c r="C51" s="40">
        <v>2012000050031</v>
      </c>
      <c r="D51" s="138" t="s">
        <v>130</v>
      </c>
      <c r="E51" s="144">
        <v>41254</v>
      </c>
      <c r="F51" s="141" t="s">
        <v>108</v>
      </c>
      <c r="G51" s="20">
        <v>500000000</v>
      </c>
      <c r="H51" s="20">
        <v>0</v>
      </c>
      <c r="I51" s="20">
        <v>0</v>
      </c>
      <c r="J51" s="20">
        <v>700000000</v>
      </c>
      <c r="K51" s="88">
        <f t="shared" si="19"/>
        <v>1200000000</v>
      </c>
      <c r="L51" s="20">
        <v>0</v>
      </c>
      <c r="M51" s="20">
        <v>0</v>
      </c>
      <c r="N51" s="21" t="s">
        <v>49</v>
      </c>
      <c r="O51" s="88">
        <f t="shared" si="21"/>
        <v>500000000</v>
      </c>
      <c r="P51" s="20">
        <v>0</v>
      </c>
      <c r="Q51" s="20">
        <v>0</v>
      </c>
      <c r="R51" s="20">
        <v>0</v>
      </c>
      <c r="S51" s="20">
        <f t="shared" si="1"/>
        <v>500000000</v>
      </c>
      <c r="T51" s="22">
        <f t="shared" si="20"/>
        <v>0</v>
      </c>
      <c r="U51" s="138"/>
      <c r="V51" s="78"/>
      <c r="W51" s="143"/>
      <c r="X51" s="143">
        <v>8</v>
      </c>
      <c r="Y51" s="138" t="s">
        <v>97</v>
      </c>
      <c r="Z51" s="100" t="s">
        <v>50</v>
      </c>
      <c r="AA51" s="100"/>
      <c r="AB51" s="100"/>
      <c r="AC51" s="100"/>
      <c r="AD51" s="100"/>
      <c r="AE51" s="102" t="s">
        <v>148</v>
      </c>
      <c r="AF51" s="4"/>
      <c r="AG51" s="4"/>
      <c r="AH51" s="4"/>
      <c r="AI51" s="4"/>
      <c r="AJ51" s="4"/>
    </row>
    <row r="52" spans="1:36" ht="56.25" x14ac:dyDescent="0.2">
      <c r="A52" s="241"/>
      <c r="B52" s="138">
        <v>36</v>
      </c>
      <c r="C52" s="40">
        <v>2012000050044</v>
      </c>
      <c r="D52" s="138" t="s">
        <v>131</v>
      </c>
      <c r="E52" s="144">
        <v>41170</v>
      </c>
      <c r="F52" s="141" t="s">
        <v>99</v>
      </c>
      <c r="G52" s="20">
        <v>1000000000</v>
      </c>
      <c r="H52" s="20">
        <v>0</v>
      </c>
      <c r="I52" s="20">
        <v>0</v>
      </c>
      <c r="J52" s="20">
        <v>0</v>
      </c>
      <c r="K52" s="88">
        <f t="shared" si="19"/>
        <v>1000000000</v>
      </c>
      <c r="L52" s="20" t="s">
        <v>96</v>
      </c>
      <c r="M52" s="20" t="s">
        <v>96</v>
      </c>
      <c r="N52" s="21" t="s">
        <v>49</v>
      </c>
      <c r="O52" s="88">
        <f t="shared" si="21"/>
        <v>1000000000</v>
      </c>
      <c r="P52" s="20">
        <v>0</v>
      </c>
      <c r="Q52" s="20">
        <v>0</v>
      </c>
      <c r="R52" s="20">
        <v>0</v>
      </c>
      <c r="S52" s="20">
        <f t="shared" si="1"/>
        <v>1000000000</v>
      </c>
      <c r="T52" s="22">
        <f t="shared" si="20"/>
        <v>0</v>
      </c>
      <c r="U52" s="138" t="s">
        <v>184</v>
      </c>
      <c r="V52" s="78">
        <f ca="1">NOW()-U52+1</f>
        <v>1284.6920190972232</v>
      </c>
      <c r="W52" s="143"/>
      <c r="X52" s="143">
        <v>4</v>
      </c>
      <c r="Y52" s="138" t="s">
        <v>97</v>
      </c>
      <c r="Z52" s="97" t="s">
        <v>50</v>
      </c>
      <c r="AA52" s="97"/>
      <c r="AB52" s="97"/>
      <c r="AC52" s="97"/>
      <c r="AD52" s="97"/>
      <c r="AE52" s="102" t="s">
        <v>149</v>
      </c>
      <c r="AF52" s="4"/>
      <c r="AG52" s="4"/>
      <c r="AH52" s="4"/>
      <c r="AI52" s="4"/>
      <c r="AJ52" s="4"/>
    </row>
    <row r="53" spans="1:36" ht="45" x14ac:dyDescent="0.2">
      <c r="A53" s="241"/>
      <c r="B53" s="138">
        <v>37</v>
      </c>
      <c r="C53" s="40">
        <v>2012000050039</v>
      </c>
      <c r="D53" s="138" t="s">
        <v>132</v>
      </c>
      <c r="E53" s="144">
        <v>41170</v>
      </c>
      <c r="F53" s="141" t="s">
        <v>100</v>
      </c>
      <c r="G53" s="20">
        <v>1000000000</v>
      </c>
      <c r="H53" s="20">
        <v>0</v>
      </c>
      <c r="I53" s="20">
        <v>0</v>
      </c>
      <c r="J53" s="20">
        <v>1436453228</v>
      </c>
      <c r="K53" s="88">
        <f t="shared" si="19"/>
        <v>2436453228</v>
      </c>
      <c r="L53" s="20" t="s">
        <v>96</v>
      </c>
      <c r="M53" s="20" t="s">
        <v>96</v>
      </c>
      <c r="N53" s="21" t="s">
        <v>49</v>
      </c>
      <c r="O53" s="88">
        <f t="shared" si="21"/>
        <v>1000000000</v>
      </c>
      <c r="P53" s="20">
        <v>0</v>
      </c>
      <c r="Q53" s="20">
        <v>0</v>
      </c>
      <c r="R53" s="20">
        <v>0</v>
      </c>
      <c r="S53" s="20">
        <f>O53-R53</f>
        <v>1000000000</v>
      </c>
      <c r="T53" s="22">
        <f t="shared" si="20"/>
        <v>0</v>
      </c>
      <c r="U53" s="138"/>
      <c r="V53" s="78"/>
      <c r="W53" s="143"/>
      <c r="X53" s="143">
        <v>7</v>
      </c>
      <c r="Y53" s="138" t="s">
        <v>97</v>
      </c>
      <c r="Z53" s="97" t="s">
        <v>50</v>
      </c>
      <c r="AA53" s="97"/>
      <c r="AB53" s="97"/>
      <c r="AC53" s="97" t="s">
        <v>50</v>
      </c>
      <c r="AD53" s="97"/>
      <c r="AE53" s="102" t="s">
        <v>150</v>
      </c>
      <c r="AF53" s="4"/>
      <c r="AG53" s="4"/>
      <c r="AH53" s="4"/>
      <c r="AI53" s="4"/>
      <c r="AJ53" s="4"/>
    </row>
    <row r="54" spans="1:36" s="94" customFormat="1" ht="22.5" x14ac:dyDescent="0.2">
      <c r="A54" s="241"/>
      <c r="B54" s="138">
        <v>38</v>
      </c>
      <c r="C54" s="85">
        <v>2013000050044</v>
      </c>
      <c r="D54" s="84" t="s">
        <v>209</v>
      </c>
      <c r="E54" s="86"/>
      <c r="F54" s="87" t="s">
        <v>210</v>
      </c>
      <c r="G54" s="88">
        <v>0</v>
      </c>
      <c r="H54" s="88">
        <v>13264357000</v>
      </c>
      <c r="I54" s="88">
        <v>0</v>
      </c>
      <c r="J54" s="88">
        <v>81190843000</v>
      </c>
      <c r="K54" s="88">
        <f t="shared" si="19"/>
        <v>94455200000</v>
      </c>
      <c r="L54" s="88" t="s">
        <v>96</v>
      </c>
      <c r="M54" s="88" t="s">
        <v>96</v>
      </c>
      <c r="N54" s="89" t="s">
        <v>49</v>
      </c>
      <c r="O54" s="88">
        <f t="shared" si="21"/>
        <v>13264357000</v>
      </c>
      <c r="P54" s="88">
        <v>0</v>
      </c>
      <c r="Q54" s="88">
        <v>0</v>
      </c>
      <c r="R54" s="88">
        <v>0</v>
      </c>
      <c r="S54" s="88">
        <f>O54-R54</f>
        <v>13264357000</v>
      </c>
      <c r="T54" s="90">
        <f t="shared" si="20"/>
        <v>0</v>
      </c>
      <c r="U54" s="84"/>
      <c r="V54" s="91"/>
      <c r="W54" s="92"/>
      <c r="X54" s="92"/>
      <c r="Y54" s="84" t="s">
        <v>97</v>
      </c>
      <c r="Z54" s="97"/>
      <c r="AA54" s="97" t="s">
        <v>50</v>
      </c>
      <c r="AB54" s="97"/>
      <c r="AC54" s="97" t="s">
        <v>50</v>
      </c>
      <c r="AD54" s="97"/>
      <c r="AE54" s="152"/>
      <c r="AF54" s="93"/>
      <c r="AG54" s="93"/>
      <c r="AH54" s="93"/>
      <c r="AI54" s="93"/>
      <c r="AJ54" s="93"/>
    </row>
    <row r="55" spans="1:36" s="94" customFormat="1" ht="38.25" x14ac:dyDescent="0.2">
      <c r="A55" s="241"/>
      <c r="B55" s="138">
        <v>39</v>
      </c>
      <c r="C55" s="148">
        <v>2013000050048</v>
      </c>
      <c r="D55" s="149" t="s">
        <v>215</v>
      </c>
      <c r="E55" s="150" t="s">
        <v>225</v>
      </c>
      <c r="F55" s="150" t="s">
        <v>216</v>
      </c>
      <c r="G55" s="95">
        <v>0</v>
      </c>
      <c r="H55" s="95">
        <v>2900000000</v>
      </c>
      <c r="I55" s="95">
        <v>0</v>
      </c>
      <c r="J55" s="95">
        <v>246944399</v>
      </c>
      <c r="K55" s="88">
        <f t="shared" si="19"/>
        <v>3146944399</v>
      </c>
      <c r="L55" s="88" t="s">
        <v>96</v>
      </c>
      <c r="M55" s="88" t="s">
        <v>96</v>
      </c>
      <c r="N55" s="89" t="s">
        <v>49</v>
      </c>
      <c r="O55" s="88">
        <f t="shared" si="21"/>
        <v>2900000000</v>
      </c>
      <c r="P55" s="88">
        <v>0</v>
      </c>
      <c r="Q55" s="88">
        <v>0</v>
      </c>
      <c r="R55" s="88">
        <v>0</v>
      </c>
      <c r="S55" s="88">
        <f>O55-R55</f>
        <v>2900000000</v>
      </c>
      <c r="T55" s="90">
        <f t="shared" si="20"/>
        <v>0</v>
      </c>
      <c r="U55" s="84"/>
      <c r="V55" s="91"/>
      <c r="W55" s="92"/>
      <c r="X55" s="92"/>
      <c r="Y55" s="84"/>
      <c r="Z55" s="97"/>
      <c r="AA55" s="97" t="s">
        <v>50</v>
      </c>
      <c r="AB55" s="97" t="s">
        <v>50</v>
      </c>
      <c r="AC55" s="97"/>
      <c r="AD55" s="97"/>
      <c r="AE55" s="152"/>
      <c r="AF55" s="93"/>
      <c r="AG55" s="93"/>
      <c r="AH55" s="93"/>
      <c r="AI55" s="93"/>
      <c r="AJ55" s="93"/>
    </row>
    <row r="56" spans="1:36" s="94" customFormat="1" ht="25.5" x14ac:dyDescent="0.2">
      <c r="A56" s="241"/>
      <c r="B56" s="138">
        <v>40</v>
      </c>
      <c r="C56" s="148">
        <v>20132401060001</v>
      </c>
      <c r="D56" s="149" t="s">
        <v>236</v>
      </c>
      <c r="E56" s="150" t="s">
        <v>225</v>
      </c>
      <c r="F56" s="150" t="s">
        <v>237</v>
      </c>
      <c r="G56" s="95">
        <v>0</v>
      </c>
      <c r="H56" s="95">
        <v>8000000000</v>
      </c>
      <c r="I56" s="95">
        <v>2000000000</v>
      </c>
      <c r="J56" s="95">
        <v>2160348000000</v>
      </c>
      <c r="K56" s="88">
        <f>SUM(G56:J56)</f>
        <v>2170348000000</v>
      </c>
      <c r="L56" s="88" t="s">
        <v>96</v>
      </c>
      <c r="M56" s="88" t="s">
        <v>96</v>
      </c>
      <c r="N56" s="89" t="s">
        <v>49</v>
      </c>
      <c r="O56" s="88">
        <f t="shared" si="21"/>
        <v>10000000000</v>
      </c>
      <c r="P56" s="88">
        <v>0</v>
      </c>
      <c r="Q56" s="88">
        <v>0</v>
      </c>
      <c r="R56" s="88">
        <v>0</v>
      </c>
      <c r="S56" s="88">
        <f>O56-R56</f>
        <v>10000000000</v>
      </c>
      <c r="T56" s="90">
        <f t="shared" si="20"/>
        <v>0</v>
      </c>
      <c r="U56" s="84"/>
      <c r="V56" s="91"/>
      <c r="W56" s="92"/>
      <c r="X56" s="92"/>
      <c r="Y56" s="84"/>
      <c r="Z56" s="97"/>
      <c r="AA56" s="97" t="s">
        <v>50</v>
      </c>
      <c r="AB56" s="97" t="s">
        <v>50</v>
      </c>
      <c r="AC56" s="97"/>
      <c r="AD56" s="97"/>
      <c r="AE56" s="152"/>
      <c r="AF56" s="93"/>
      <c r="AG56" s="93"/>
      <c r="AH56" s="93"/>
      <c r="AI56" s="93"/>
      <c r="AJ56" s="93"/>
    </row>
    <row r="57" spans="1:36" ht="48" customHeight="1" x14ac:dyDescent="0.2">
      <c r="A57" s="139" t="s">
        <v>168</v>
      </c>
      <c r="B57" s="139"/>
      <c r="C57" s="32"/>
      <c r="D57" s="139"/>
      <c r="E57" s="139"/>
      <c r="F57" s="139"/>
      <c r="G57" s="123">
        <f>SUM(G49:G56)</f>
        <v>4500000000</v>
      </c>
      <c r="H57" s="123">
        <f t="shared" ref="H57:S57" si="22">SUM(H49:H56)</f>
        <v>24164357000</v>
      </c>
      <c r="I57" s="123">
        <f t="shared" si="22"/>
        <v>2000000000</v>
      </c>
      <c r="J57" s="123">
        <f t="shared" si="22"/>
        <v>2243922240627</v>
      </c>
      <c r="K57" s="123">
        <f t="shared" si="22"/>
        <v>2274586597627</v>
      </c>
      <c r="L57" s="123">
        <f t="shared" si="22"/>
        <v>0</v>
      </c>
      <c r="M57" s="123">
        <f t="shared" si="22"/>
        <v>0</v>
      </c>
      <c r="N57" s="123"/>
      <c r="O57" s="123">
        <f t="shared" si="22"/>
        <v>30664357000</v>
      </c>
      <c r="P57" s="123">
        <f t="shared" si="22"/>
        <v>0</v>
      </c>
      <c r="Q57" s="123">
        <f t="shared" si="22"/>
        <v>0</v>
      </c>
      <c r="R57" s="123">
        <f t="shared" si="22"/>
        <v>0</v>
      </c>
      <c r="S57" s="123">
        <f t="shared" si="22"/>
        <v>30664357000</v>
      </c>
      <c r="T57" s="124"/>
      <c r="U57" s="124"/>
      <c r="V57" s="124"/>
      <c r="W57" s="59"/>
      <c r="X57" s="59"/>
      <c r="Y57" s="32"/>
      <c r="Z57" s="32"/>
      <c r="AA57" s="32"/>
      <c r="AB57" s="32"/>
      <c r="AC57" s="32"/>
      <c r="AD57" s="32"/>
      <c r="AE57" s="32"/>
      <c r="AF57" s="4"/>
      <c r="AG57" s="4"/>
      <c r="AH57" s="4"/>
      <c r="AI57" s="4"/>
      <c r="AJ57" s="4"/>
    </row>
    <row r="58" spans="1:36" x14ac:dyDescent="0.2">
      <c r="A58" s="245" t="s">
        <v>20</v>
      </c>
      <c r="B58" s="140"/>
      <c r="C58" s="258"/>
      <c r="D58" s="245"/>
      <c r="E58" s="245"/>
      <c r="F58" s="245"/>
      <c r="G58" s="252">
        <f>G46+G44+G41+G38+G27+G19+G14+G8+G5+G57+G10+G48</f>
        <v>45717616878</v>
      </c>
      <c r="H58" s="252">
        <f t="shared" ref="H58:S58" si="23">H46+H44+H41+H38+H27+H19+H14+H8+H5+H57+H10+H48</f>
        <v>88838144330</v>
      </c>
      <c r="I58" s="252">
        <f t="shared" si="23"/>
        <v>2000000000</v>
      </c>
      <c r="J58" s="252">
        <f t="shared" si="23"/>
        <v>2309227872389</v>
      </c>
      <c r="K58" s="252">
        <f t="shared" si="23"/>
        <v>2445783633597</v>
      </c>
      <c r="L58" s="252">
        <f t="shared" si="23"/>
        <v>3746513172</v>
      </c>
      <c r="M58" s="252">
        <f t="shared" si="23"/>
        <v>39881303829</v>
      </c>
      <c r="N58" s="252"/>
      <c r="O58" s="252">
        <f t="shared" si="23"/>
        <v>135945518654</v>
      </c>
      <c r="P58" s="252">
        <f t="shared" si="23"/>
        <v>22176337388</v>
      </c>
      <c r="Q58" s="252">
        <f t="shared" si="23"/>
        <v>17694806586</v>
      </c>
      <c r="R58" s="252">
        <f t="shared" si="23"/>
        <v>11074519942</v>
      </c>
      <c r="S58" s="252">
        <f t="shared" si="23"/>
        <v>124870998712</v>
      </c>
      <c r="T58" s="289">
        <f>R58/O58</f>
        <v>8.1462927587824155E-2</v>
      </c>
      <c r="U58" s="142"/>
      <c r="V58" s="142"/>
      <c r="W58" s="258"/>
      <c r="X58" s="258"/>
      <c r="Y58" s="258"/>
      <c r="Z58" s="245"/>
      <c r="AA58" s="245"/>
      <c r="AB58" s="245"/>
      <c r="AC58" s="245"/>
      <c r="AD58" s="245"/>
      <c r="AE58" s="140"/>
    </row>
    <row r="59" spans="1:36" ht="15.75" customHeight="1" x14ac:dyDescent="0.2">
      <c r="A59" s="245"/>
      <c r="B59" s="140"/>
      <c r="C59" s="258"/>
      <c r="D59" s="245"/>
      <c r="E59" s="245"/>
      <c r="F59" s="245"/>
      <c r="G59" s="252"/>
      <c r="H59" s="252"/>
      <c r="I59" s="252"/>
      <c r="J59" s="252"/>
      <c r="K59" s="252"/>
      <c r="L59" s="252"/>
      <c r="M59" s="252"/>
      <c r="N59" s="252"/>
      <c r="O59" s="252"/>
      <c r="P59" s="252"/>
      <c r="Q59" s="252"/>
      <c r="R59" s="252"/>
      <c r="S59" s="252"/>
      <c r="T59" s="289"/>
      <c r="U59" s="142"/>
      <c r="V59" s="142"/>
      <c r="W59" s="258"/>
      <c r="X59" s="258"/>
      <c r="Y59" s="258"/>
      <c r="Z59" s="245"/>
      <c r="AA59" s="245"/>
      <c r="AB59" s="245"/>
      <c r="AC59" s="245"/>
      <c r="AD59" s="245"/>
      <c r="AE59" s="140"/>
    </row>
    <row r="60" spans="1:36" x14ac:dyDescent="0.2">
      <c r="O60" s="6"/>
    </row>
    <row r="61" spans="1:36" ht="15" customHeight="1" x14ac:dyDescent="0.2">
      <c r="A61" s="288" t="s">
        <v>247</v>
      </c>
      <c r="B61" s="288"/>
      <c r="C61" s="288"/>
      <c r="D61" s="288"/>
      <c r="E61" s="288"/>
      <c r="F61" s="288"/>
      <c r="G61" s="288"/>
      <c r="H61" s="288"/>
      <c r="I61" s="288"/>
      <c r="J61" s="288"/>
      <c r="K61" s="288"/>
      <c r="L61" s="288"/>
      <c r="M61" s="288"/>
      <c r="N61" s="288"/>
      <c r="O61" s="288"/>
      <c r="P61" s="288"/>
      <c r="Q61" s="288"/>
      <c r="R61" s="288"/>
      <c r="S61" s="288"/>
      <c r="T61" s="288"/>
      <c r="U61" s="288"/>
      <c r="V61" s="288"/>
      <c r="W61" s="288"/>
      <c r="X61" s="288"/>
      <c r="Y61" s="288"/>
      <c r="Z61" s="288"/>
      <c r="AA61" s="288"/>
      <c r="AB61" s="288"/>
      <c r="AC61" s="288"/>
      <c r="AD61" s="288"/>
    </row>
    <row r="62" spans="1:36" ht="25.5" customHeight="1" x14ac:dyDescent="0.2">
      <c r="A62" s="280" t="s">
        <v>0</v>
      </c>
      <c r="B62" s="280" t="s">
        <v>262</v>
      </c>
      <c r="C62" s="278" t="s">
        <v>34</v>
      </c>
      <c r="D62" s="278" t="s">
        <v>22</v>
      </c>
      <c r="E62" s="271" t="s">
        <v>56</v>
      </c>
      <c r="F62" s="271" t="s">
        <v>57</v>
      </c>
      <c r="G62" s="274" t="s">
        <v>109</v>
      </c>
      <c r="H62" s="274" t="s">
        <v>169</v>
      </c>
      <c r="I62" s="274" t="s">
        <v>248</v>
      </c>
      <c r="J62" s="274" t="s">
        <v>66</v>
      </c>
      <c r="K62" s="274" t="s">
        <v>67</v>
      </c>
      <c r="L62" s="274" t="s">
        <v>69</v>
      </c>
      <c r="M62" s="274" t="s">
        <v>70</v>
      </c>
      <c r="N62" s="274" t="s">
        <v>47</v>
      </c>
      <c r="O62" s="271" t="s">
        <v>33</v>
      </c>
      <c r="P62" s="274" t="s">
        <v>51</v>
      </c>
      <c r="Q62" s="274" t="s">
        <v>52</v>
      </c>
      <c r="R62" s="274" t="s">
        <v>171</v>
      </c>
      <c r="S62" s="274" t="s">
        <v>170</v>
      </c>
      <c r="T62" s="271" t="s">
        <v>95</v>
      </c>
      <c r="U62" s="280" t="s">
        <v>176</v>
      </c>
      <c r="V62" s="280" t="s">
        <v>175</v>
      </c>
      <c r="W62" s="271" t="s">
        <v>68</v>
      </c>
      <c r="X62" s="271" t="s">
        <v>102</v>
      </c>
      <c r="Y62" s="278" t="s">
        <v>35</v>
      </c>
      <c r="Z62" s="280" t="s">
        <v>42</v>
      </c>
      <c r="AA62" s="280"/>
      <c r="AB62" s="280" t="s">
        <v>43</v>
      </c>
      <c r="AC62" s="280"/>
      <c r="AD62" s="280"/>
    </row>
    <row r="63" spans="1:36" ht="21" customHeight="1" x14ac:dyDescent="0.2">
      <c r="A63" s="280"/>
      <c r="B63" s="280"/>
      <c r="C63" s="278"/>
      <c r="D63" s="278"/>
      <c r="E63" s="271"/>
      <c r="F63" s="271"/>
      <c r="G63" s="274"/>
      <c r="H63" s="274"/>
      <c r="I63" s="274"/>
      <c r="J63" s="274"/>
      <c r="K63" s="274"/>
      <c r="L63" s="274"/>
      <c r="M63" s="274"/>
      <c r="N63" s="274"/>
      <c r="O63" s="271"/>
      <c r="P63" s="274"/>
      <c r="Q63" s="274"/>
      <c r="R63" s="274"/>
      <c r="S63" s="274"/>
      <c r="T63" s="271"/>
      <c r="U63" s="280"/>
      <c r="V63" s="280"/>
      <c r="W63" s="271"/>
      <c r="X63" s="271"/>
      <c r="Y63" s="278"/>
      <c r="Z63" s="146" t="s">
        <v>40</v>
      </c>
      <c r="AA63" s="146" t="s">
        <v>41</v>
      </c>
      <c r="AB63" s="146" t="s">
        <v>44</v>
      </c>
      <c r="AC63" s="146" t="s">
        <v>45</v>
      </c>
      <c r="AD63" s="146" t="s">
        <v>46</v>
      </c>
    </row>
    <row r="64" spans="1:36" ht="101.25" x14ac:dyDescent="0.2">
      <c r="A64" s="241" t="s">
        <v>119</v>
      </c>
      <c r="B64" s="138">
        <v>1</v>
      </c>
      <c r="C64" s="143">
        <v>2012000100010</v>
      </c>
      <c r="D64" s="78" t="s">
        <v>116</v>
      </c>
      <c r="E64" s="144">
        <v>41263</v>
      </c>
      <c r="F64" s="141" t="s">
        <v>120</v>
      </c>
      <c r="G64" s="20">
        <v>1730000000</v>
      </c>
      <c r="H64" s="101">
        <v>6991806744</v>
      </c>
      <c r="I64" s="20">
        <v>0</v>
      </c>
      <c r="J64" s="20">
        <v>0</v>
      </c>
      <c r="K64" s="20">
        <f>SUM(G64:J64)</f>
        <v>8721806744</v>
      </c>
      <c r="L64" s="20">
        <v>0</v>
      </c>
      <c r="M64" s="20">
        <f>K64+L64</f>
        <v>8721806744</v>
      </c>
      <c r="N64" s="21" t="s">
        <v>110</v>
      </c>
      <c r="O64" s="20">
        <f>SUM(G64:I64)</f>
        <v>8721806744</v>
      </c>
      <c r="P64" s="20">
        <v>1730000000</v>
      </c>
      <c r="Q64" s="20">
        <v>0</v>
      </c>
      <c r="R64" s="20">
        <v>0</v>
      </c>
      <c r="S64" s="20">
        <f>O64-R64</f>
        <v>8721806744</v>
      </c>
      <c r="T64" s="22">
        <f>R64/O64</f>
        <v>0</v>
      </c>
      <c r="U64" s="120"/>
      <c r="V64" s="120"/>
      <c r="W64" s="143"/>
      <c r="X64" s="121">
        <v>48</v>
      </c>
      <c r="Y64" s="138" t="s">
        <v>119</v>
      </c>
      <c r="Z64" s="102" t="s">
        <v>50</v>
      </c>
      <c r="AA64" s="102"/>
      <c r="AB64" s="102" t="s">
        <v>50</v>
      </c>
      <c r="AC64" s="102"/>
      <c r="AD64" s="102"/>
    </row>
    <row r="65" spans="1:30" ht="56.25" x14ac:dyDescent="0.2">
      <c r="A65" s="241"/>
      <c r="B65" s="138">
        <v>2</v>
      </c>
      <c r="C65" s="143">
        <v>2012000100063</v>
      </c>
      <c r="D65" s="78" t="s">
        <v>122</v>
      </c>
      <c r="E65" s="144">
        <v>41263</v>
      </c>
      <c r="F65" s="141" t="s">
        <v>112</v>
      </c>
      <c r="G65" s="20">
        <v>6170704000</v>
      </c>
      <c r="H65" s="101">
        <v>2080000000</v>
      </c>
      <c r="I65" s="20">
        <v>0</v>
      </c>
      <c r="J65" s="20">
        <v>8692000000</v>
      </c>
      <c r="K65" s="20">
        <f t="shared" ref="K65:K75" si="24">SUM(G65:J65)</f>
        <v>16942704000</v>
      </c>
      <c r="L65" s="20">
        <v>0</v>
      </c>
      <c r="M65" s="20">
        <f>K65+L65</f>
        <v>16942704000</v>
      </c>
      <c r="N65" s="21" t="s">
        <v>110</v>
      </c>
      <c r="O65" s="20">
        <f t="shared" ref="O65:O75" si="25">SUM(G65:I65)</f>
        <v>8250704000</v>
      </c>
      <c r="P65" s="20">
        <v>6170704000</v>
      </c>
      <c r="Q65" s="20">
        <v>0</v>
      </c>
      <c r="R65" s="20">
        <v>0</v>
      </c>
      <c r="S65" s="20">
        <f t="shared" ref="S65:S75" si="26">O65-R65</f>
        <v>8250704000</v>
      </c>
      <c r="T65" s="22">
        <f t="shared" ref="T65:T75" si="27">R65/O65</f>
        <v>0</v>
      </c>
      <c r="U65" s="120"/>
      <c r="V65" s="120"/>
      <c r="W65" s="143"/>
      <c r="X65" s="121">
        <v>12</v>
      </c>
      <c r="Y65" s="138" t="s">
        <v>119</v>
      </c>
      <c r="Z65" s="102" t="s">
        <v>50</v>
      </c>
      <c r="AA65" s="102"/>
      <c r="AB65" s="102"/>
      <c r="AC65" s="102" t="s">
        <v>50</v>
      </c>
      <c r="AD65" s="102"/>
    </row>
    <row r="66" spans="1:30" ht="78.75" customHeight="1" x14ac:dyDescent="0.2">
      <c r="A66" s="241"/>
      <c r="B66" s="138">
        <v>3</v>
      </c>
      <c r="C66" s="143">
        <v>2012000100144</v>
      </c>
      <c r="D66" s="78" t="s">
        <v>123</v>
      </c>
      <c r="E66" s="144">
        <v>41263</v>
      </c>
      <c r="F66" s="141" t="s">
        <v>251</v>
      </c>
      <c r="G66" s="20">
        <v>18707000000</v>
      </c>
      <c r="H66" s="20">
        <v>0</v>
      </c>
      <c r="I66" s="20">
        <v>0</v>
      </c>
      <c r="J66" s="20">
        <v>31869424345</v>
      </c>
      <c r="K66" s="20">
        <f t="shared" si="24"/>
        <v>50576424345</v>
      </c>
      <c r="L66" s="20">
        <v>-61687906</v>
      </c>
      <c r="M66" s="20">
        <f>K66+L66</f>
        <v>50514736439</v>
      </c>
      <c r="N66" s="21" t="s">
        <v>110</v>
      </c>
      <c r="O66" s="20">
        <f t="shared" si="25"/>
        <v>18707000000</v>
      </c>
      <c r="P66" s="35">
        <v>18707000000</v>
      </c>
      <c r="Q66" s="20">
        <v>0</v>
      </c>
      <c r="R66" s="20">
        <v>0</v>
      </c>
      <c r="S66" s="20">
        <f t="shared" si="26"/>
        <v>18707000000</v>
      </c>
      <c r="T66" s="22">
        <f t="shared" si="27"/>
        <v>0</v>
      </c>
      <c r="U66" s="120"/>
      <c r="V66" s="120"/>
      <c r="W66" s="143"/>
      <c r="X66" s="121">
        <v>24</v>
      </c>
      <c r="Y66" s="138" t="s">
        <v>119</v>
      </c>
      <c r="Z66" s="102" t="s">
        <v>50</v>
      </c>
      <c r="AA66" s="102"/>
      <c r="AB66" s="102"/>
      <c r="AC66" s="102" t="s">
        <v>50</v>
      </c>
      <c r="AD66" s="102"/>
    </row>
    <row r="67" spans="1:30" ht="45" x14ac:dyDescent="0.2">
      <c r="A67" s="241"/>
      <c r="B67" s="138">
        <v>4</v>
      </c>
      <c r="C67" s="143">
        <v>2012000100156</v>
      </c>
      <c r="D67" s="78" t="s">
        <v>118</v>
      </c>
      <c r="E67" s="144">
        <v>41263</v>
      </c>
      <c r="F67" s="141" t="s">
        <v>114</v>
      </c>
      <c r="G67" s="20">
        <v>5000000000</v>
      </c>
      <c r="H67" s="20">
        <v>0</v>
      </c>
      <c r="I67" s="20">
        <v>0</v>
      </c>
      <c r="J67" s="20">
        <v>2088000000</v>
      </c>
      <c r="K67" s="20">
        <f t="shared" si="24"/>
        <v>7088000000</v>
      </c>
      <c r="L67" s="20" t="s">
        <v>96</v>
      </c>
      <c r="M67" s="20" t="s">
        <v>96</v>
      </c>
      <c r="N67" s="21" t="s">
        <v>110</v>
      </c>
      <c r="O67" s="20">
        <f t="shared" si="25"/>
        <v>5000000000</v>
      </c>
      <c r="P67" s="35">
        <v>5000000000</v>
      </c>
      <c r="Q67" s="20">
        <v>0</v>
      </c>
      <c r="R67" s="20">
        <v>0</v>
      </c>
      <c r="S67" s="20">
        <f t="shared" si="26"/>
        <v>5000000000</v>
      </c>
      <c r="T67" s="22">
        <f t="shared" si="27"/>
        <v>0</v>
      </c>
      <c r="U67" s="120"/>
      <c r="V67" s="120"/>
      <c r="W67" s="143"/>
      <c r="X67" s="121">
        <v>24</v>
      </c>
      <c r="Y67" s="138" t="s">
        <v>119</v>
      </c>
      <c r="Z67" s="102" t="s">
        <v>50</v>
      </c>
      <c r="AA67" s="102"/>
      <c r="AB67" s="102" t="s">
        <v>50</v>
      </c>
      <c r="AC67" s="102"/>
      <c r="AD67" s="102"/>
    </row>
    <row r="68" spans="1:30" ht="45" x14ac:dyDescent="0.2">
      <c r="A68" s="241"/>
      <c r="B68" s="138">
        <v>5</v>
      </c>
      <c r="C68" s="143">
        <v>2012000100056</v>
      </c>
      <c r="D68" s="78" t="s">
        <v>117</v>
      </c>
      <c r="E68" s="144">
        <v>41295</v>
      </c>
      <c r="F68" s="141" t="s">
        <v>113</v>
      </c>
      <c r="G68" s="20">
        <v>0</v>
      </c>
      <c r="H68" s="20">
        <v>4100000000</v>
      </c>
      <c r="I68" s="20">
        <v>0</v>
      </c>
      <c r="J68" s="20">
        <v>3084175232.1111107</v>
      </c>
      <c r="K68" s="20">
        <f t="shared" si="24"/>
        <v>7184175232.1111107</v>
      </c>
      <c r="L68" s="20" t="s">
        <v>96</v>
      </c>
      <c r="M68" s="20" t="s">
        <v>96</v>
      </c>
      <c r="N68" s="21" t="s">
        <v>110</v>
      </c>
      <c r="O68" s="20">
        <f t="shared" si="25"/>
        <v>4100000000</v>
      </c>
      <c r="P68" s="20">
        <v>4100000000</v>
      </c>
      <c r="Q68" s="20">
        <v>2835000000</v>
      </c>
      <c r="R68" s="20">
        <v>0</v>
      </c>
      <c r="S68" s="20">
        <f t="shared" si="26"/>
        <v>4100000000</v>
      </c>
      <c r="T68" s="22">
        <f t="shared" si="27"/>
        <v>0</v>
      </c>
      <c r="U68" s="120"/>
      <c r="V68" s="120"/>
      <c r="W68" s="143"/>
      <c r="X68" s="121">
        <v>36</v>
      </c>
      <c r="Y68" s="138" t="s">
        <v>119</v>
      </c>
      <c r="Z68" s="102" t="s">
        <v>50</v>
      </c>
      <c r="AA68" s="102"/>
      <c r="AB68" s="102"/>
      <c r="AC68" s="102" t="s">
        <v>50</v>
      </c>
      <c r="AD68" s="102"/>
    </row>
    <row r="69" spans="1:30" ht="45" x14ac:dyDescent="0.2">
      <c r="A69" s="241"/>
      <c r="B69" s="138">
        <v>6</v>
      </c>
      <c r="C69" s="143">
        <v>2012000100118</v>
      </c>
      <c r="D69" s="78" t="s">
        <v>121</v>
      </c>
      <c r="E69" s="144">
        <v>41295</v>
      </c>
      <c r="F69" s="141" t="s">
        <v>90</v>
      </c>
      <c r="G69" s="20">
        <v>0</v>
      </c>
      <c r="H69" s="20">
        <v>16533205060</v>
      </c>
      <c r="I69" s="20">
        <v>0</v>
      </c>
      <c r="J69" s="20">
        <v>5048900000</v>
      </c>
      <c r="K69" s="20">
        <f t="shared" si="24"/>
        <v>21582105060</v>
      </c>
      <c r="L69" s="20" t="s">
        <v>96</v>
      </c>
      <c r="M69" s="20" t="s">
        <v>96</v>
      </c>
      <c r="N69" s="21" t="s">
        <v>110</v>
      </c>
      <c r="O69" s="20">
        <f t="shared" si="25"/>
        <v>16533205060</v>
      </c>
      <c r="P69" s="20">
        <v>16533205060</v>
      </c>
      <c r="Q69" s="20">
        <v>0</v>
      </c>
      <c r="R69" s="20">
        <v>0</v>
      </c>
      <c r="S69" s="20">
        <f t="shared" si="26"/>
        <v>16533205060</v>
      </c>
      <c r="T69" s="22">
        <f t="shared" si="27"/>
        <v>0</v>
      </c>
      <c r="U69" s="120"/>
      <c r="V69" s="120"/>
      <c r="W69" s="143"/>
      <c r="X69" s="121"/>
      <c r="Y69" s="138" t="s">
        <v>119</v>
      </c>
      <c r="Z69" s="102" t="s">
        <v>50</v>
      </c>
      <c r="AA69" s="102"/>
      <c r="AB69" s="102"/>
      <c r="AC69" s="102" t="s">
        <v>50</v>
      </c>
      <c r="AD69" s="102"/>
    </row>
    <row r="70" spans="1:30" ht="45" x14ac:dyDescent="0.2">
      <c r="A70" s="241"/>
      <c r="B70" s="138">
        <v>7</v>
      </c>
      <c r="C70" s="143">
        <v>2013000100131</v>
      </c>
      <c r="D70" s="78" t="s">
        <v>158</v>
      </c>
      <c r="E70" s="144">
        <v>41474</v>
      </c>
      <c r="F70" s="141" t="s">
        <v>205</v>
      </c>
      <c r="G70" s="20">
        <v>0</v>
      </c>
      <c r="H70" s="20">
        <v>2622860000</v>
      </c>
      <c r="I70" s="20">
        <v>0</v>
      </c>
      <c r="J70" s="20">
        <v>665007000</v>
      </c>
      <c r="K70" s="20">
        <f t="shared" si="24"/>
        <v>3287867000</v>
      </c>
      <c r="L70" s="20" t="s">
        <v>96</v>
      </c>
      <c r="M70" s="20" t="s">
        <v>96</v>
      </c>
      <c r="N70" s="21" t="s">
        <v>110</v>
      </c>
      <c r="O70" s="20">
        <f t="shared" si="25"/>
        <v>2622860000</v>
      </c>
      <c r="P70" s="20">
        <v>2622860000</v>
      </c>
      <c r="Q70" s="20">
        <v>0</v>
      </c>
      <c r="R70" s="20">
        <v>0</v>
      </c>
      <c r="S70" s="20">
        <f t="shared" si="26"/>
        <v>2622860000</v>
      </c>
      <c r="T70" s="22">
        <f t="shared" si="27"/>
        <v>0</v>
      </c>
      <c r="U70" s="120"/>
      <c r="V70" s="120"/>
      <c r="W70" s="143"/>
      <c r="X70" s="121"/>
      <c r="Y70" s="138" t="s">
        <v>119</v>
      </c>
      <c r="Z70" s="102"/>
      <c r="AA70" s="102" t="s">
        <v>50</v>
      </c>
      <c r="AB70" s="102" t="s">
        <v>50</v>
      </c>
      <c r="AC70" s="102"/>
      <c r="AD70" s="102"/>
    </row>
    <row r="71" spans="1:30" ht="45" x14ac:dyDescent="0.2">
      <c r="A71" s="241"/>
      <c r="B71" s="138">
        <v>8</v>
      </c>
      <c r="C71" s="143">
        <v>2013000100149</v>
      </c>
      <c r="D71" s="78" t="s">
        <v>159</v>
      </c>
      <c r="E71" s="144">
        <v>41474</v>
      </c>
      <c r="F71" s="141" t="s">
        <v>161</v>
      </c>
      <c r="G71" s="20">
        <v>0</v>
      </c>
      <c r="H71" s="20">
        <v>2490946916</v>
      </c>
      <c r="I71" s="20">
        <v>0</v>
      </c>
      <c r="J71" s="20">
        <v>588636131</v>
      </c>
      <c r="K71" s="20">
        <f t="shared" si="24"/>
        <v>3079583047</v>
      </c>
      <c r="L71" s="20" t="s">
        <v>96</v>
      </c>
      <c r="M71" s="20" t="s">
        <v>96</v>
      </c>
      <c r="N71" s="21" t="s">
        <v>110</v>
      </c>
      <c r="O71" s="20">
        <f t="shared" si="25"/>
        <v>2490946916</v>
      </c>
      <c r="P71" s="20">
        <v>2490946916</v>
      </c>
      <c r="Q71" s="20">
        <v>0</v>
      </c>
      <c r="R71" s="20">
        <v>0</v>
      </c>
      <c r="S71" s="20">
        <f t="shared" si="26"/>
        <v>2490946916</v>
      </c>
      <c r="T71" s="22">
        <f t="shared" si="27"/>
        <v>0</v>
      </c>
      <c r="U71" s="120"/>
      <c r="V71" s="120"/>
      <c r="W71" s="143"/>
      <c r="X71" s="121"/>
      <c r="Y71" s="138" t="s">
        <v>119</v>
      </c>
      <c r="Z71" s="102"/>
      <c r="AA71" s="102" t="s">
        <v>50</v>
      </c>
      <c r="AB71" s="102" t="s">
        <v>50</v>
      </c>
      <c r="AC71" s="102"/>
      <c r="AD71" s="102"/>
    </row>
    <row r="72" spans="1:30" ht="56.25" x14ac:dyDescent="0.2">
      <c r="A72" s="241"/>
      <c r="B72" s="138">
        <v>9</v>
      </c>
      <c r="C72" s="143">
        <v>2013000100176</v>
      </c>
      <c r="D72" s="78" t="s">
        <v>160</v>
      </c>
      <c r="E72" s="144">
        <v>41474</v>
      </c>
      <c r="F72" s="141" t="s">
        <v>205</v>
      </c>
      <c r="G72" s="20">
        <v>0</v>
      </c>
      <c r="H72" s="20">
        <v>6556945302</v>
      </c>
      <c r="I72" s="20">
        <v>0</v>
      </c>
      <c r="J72" s="20">
        <v>2728150990</v>
      </c>
      <c r="K72" s="20">
        <f t="shared" si="24"/>
        <v>9285096292</v>
      </c>
      <c r="L72" s="20" t="s">
        <v>96</v>
      </c>
      <c r="M72" s="20" t="s">
        <v>96</v>
      </c>
      <c r="N72" s="21" t="s">
        <v>110</v>
      </c>
      <c r="O72" s="20">
        <f t="shared" si="25"/>
        <v>6556945302</v>
      </c>
      <c r="P72" s="20">
        <v>6556945302</v>
      </c>
      <c r="Q72" s="20">
        <v>0</v>
      </c>
      <c r="R72" s="20">
        <v>0</v>
      </c>
      <c r="S72" s="20">
        <f t="shared" si="26"/>
        <v>6556945302</v>
      </c>
      <c r="T72" s="22">
        <f t="shared" si="27"/>
        <v>0</v>
      </c>
      <c r="U72" s="120"/>
      <c r="V72" s="120"/>
      <c r="W72" s="143"/>
      <c r="X72" s="121"/>
      <c r="Y72" s="138" t="s">
        <v>119</v>
      </c>
      <c r="Z72" s="102"/>
      <c r="AA72" s="102" t="s">
        <v>50</v>
      </c>
      <c r="AB72" s="102" t="s">
        <v>50</v>
      </c>
      <c r="AC72" s="102"/>
      <c r="AD72" s="102"/>
    </row>
    <row r="73" spans="1:30" ht="45" x14ac:dyDescent="0.2">
      <c r="A73" s="241"/>
      <c r="B73" s="138">
        <v>10</v>
      </c>
      <c r="C73" s="143">
        <v>2013000100180</v>
      </c>
      <c r="D73" s="78" t="s">
        <v>207</v>
      </c>
      <c r="E73" s="141" t="s">
        <v>208</v>
      </c>
      <c r="F73" s="141" t="s">
        <v>205</v>
      </c>
      <c r="G73" s="20">
        <v>0</v>
      </c>
      <c r="H73" s="20">
        <v>2497510000</v>
      </c>
      <c r="I73" s="20">
        <v>0</v>
      </c>
      <c r="J73" s="20">
        <v>592444000</v>
      </c>
      <c r="K73" s="20">
        <f t="shared" si="24"/>
        <v>3089954000</v>
      </c>
      <c r="L73" s="20" t="s">
        <v>96</v>
      </c>
      <c r="M73" s="20" t="s">
        <v>96</v>
      </c>
      <c r="N73" s="21" t="s">
        <v>110</v>
      </c>
      <c r="O73" s="20">
        <f t="shared" si="25"/>
        <v>2497510000</v>
      </c>
      <c r="P73" s="20">
        <v>0</v>
      </c>
      <c r="Q73" s="20">
        <v>0</v>
      </c>
      <c r="R73" s="20">
        <v>0</v>
      </c>
      <c r="S73" s="20">
        <f t="shared" si="26"/>
        <v>2497510000</v>
      </c>
      <c r="T73" s="22">
        <f t="shared" si="27"/>
        <v>0</v>
      </c>
      <c r="U73" s="120"/>
      <c r="V73" s="120"/>
      <c r="W73" s="143"/>
      <c r="X73" s="121"/>
      <c r="Y73" s="138" t="s">
        <v>119</v>
      </c>
      <c r="Z73" s="102"/>
      <c r="AA73" s="102" t="s">
        <v>50</v>
      </c>
      <c r="AB73" s="102" t="s">
        <v>50</v>
      </c>
      <c r="AC73" s="102"/>
      <c r="AD73" s="102"/>
    </row>
    <row r="74" spans="1:30" ht="45" x14ac:dyDescent="0.2">
      <c r="A74" s="241"/>
      <c r="B74" s="138">
        <v>11</v>
      </c>
      <c r="C74" s="78">
        <v>2013000100215</v>
      </c>
      <c r="D74" s="78" t="s">
        <v>238</v>
      </c>
      <c r="E74" s="103" t="s">
        <v>239</v>
      </c>
      <c r="F74" s="141" t="s">
        <v>205</v>
      </c>
      <c r="G74" s="101">
        <v>0</v>
      </c>
      <c r="H74" s="101">
        <v>1608461700</v>
      </c>
      <c r="I74" s="101">
        <v>0</v>
      </c>
      <c r="J74" s="101">
        <v>202831000</v>
      </c>
      <c r="K74" s="20">
        <f t="shared" si="24"/>
        <v>1811292700</v>
      </c>
      <c r="L74" s="20" t="s">
        <v>96</v>
      </c>
      <c r="M74" s="20" t="s">
        <v>96</v>
      </c>
      <c r="N74" s="21" t="s">
        <v>110</v>
      </c>
      <c r="O74" s="20">
        <f t="shared" si="25"/>
        <v>1608461700</v>
      </c>
      <c r="P74" s="20">
        <v>0</v>
      </c>
      <c r="Q74" s="20">
        <v>0</v>
      </c>
      <c r="R74" s="20">
        <v>0</v>
      </c>
      <c r="S74" s="20">
        <f t="shared" si="26"/>
        <v>1608461700</v>
      </c>
      <c r="T74" s="22">
        <f t="shared" si="27"/>
        <v>0</v>
      </c>
      <c r="U74" s="120"/>
      <c r="V74" s="120"/>
      <c r="W74" s="143"/>
      <c r="X74" s="121"/>
      <c r="Y74" s="138" t="s">
        <v>119</v>
      </c>
      <c r="Z74" s="102"/>
      <c r="AA74" s="102" t="s">
        <v>50</v>
      </c>
      <c r="AB74" s="102" t="s">
        <v>50</v>
      </c>
      <c r="AC74" s="102"/>
      <c r="AD74" s="102"/>
    </row>
    <row r="75" spans="1:30" ht="45" x14ac:dyDescent="0.2">
      <c r="A75" s="241"/>
      <c r="B75" s="138">
        <v>12</v>
      </c>
      <c r="C75" s="78">
        <v>2013000100248</v>
      </c>
      <c r="D75" s="78" t="s">
        <v>240</v>
      </c>
      <c r="E75" s="103" t="s">
        <v>239</v>
      </c>
      <c r="F75" s="141" t="s">
        <v>205</v>
      </c>
      <c r="G75" s="101">
        <v>0</v>
      </c>
      <c r="H75" s="101">
        <v>5904064772</v>
      </c>
      <c r="I75" s="101">
        <v>3476254327</v>
      </c>
      <c r="J75" s="101">
        <v>2239406468</v>
      </c>
      <c r="K75" s="20">
        <f t="shared" si="24"/>
        <v>11619725567</v>
      </c>
      <c r="L75" s="20" t="s">
        <v>96</v>
      </c>
      <c r="M75" s="20" t="s">
        <v>96</v>
      </c>
      <c r="N75" s="21" t="s">
        <v>110</v>
      </c>
      <c r="O75" s="20">
        <f t="shared" si="25"/>
        <v>9380319099</v>
      </c>
      <c r="P75" s="20">
        <v>0</v>
      </c>
      <c r="Q75" s="20">
        <v>0</v>
      </c>
      <c r="R75" s="20">
        <v>0</v>
      </c>
      <c r="S75" s="20">
        <f t="shared" si="26"/>
        <v>9380319099</v>
      </c>
      <c r="T75" s="22">
        <f t="shared" si="27"/>
        <v>0</v>
      </c>
      <c r="U75" s="120"/>
      <c r="V75" s="120"/>
      <c r="W75" s="143"/>
      <c r="X75" s="121"/>
      <c r="Y75" s="138" t="s">
        <v>119</v>
      </c>
      <c r="Z75" s="102"/>
      <c r="AA75" s="102" t="s">
        <v>50</v>
      </c>
      <c r="AB75" s="102" t="s">
        <v>50</v>
      </c>
      <c r="AC75" s="102"/>
      <c r="AD75" s="102"/>
    </row>
    <row r="76" spans="1:30" ht="43.5" customHeight="1" x14ac:dyDescent="0.2">
      <c r="A76" s="139" t="s">
        <v>186</v>
      </c>
      <c r="B76" s="139"/>
      <c r="C76" s="122"/>
      <c r="D76" s="139"/>
      <c r="E76" s="139"/>
      <c r="F76" s="139"/>
      <c r="G76" s="123">
        <f>SUM(G64:G75)</f>
        <v>31607704000</v>
      </c>
      <c r="H76" s="123">
        <f t="shared" ref="H76:S76" si="28">SUM(H64:H75)</f>
        <v>51385800494</v>
      </c>
      <c r="I76" s="123">
        <f t="shared" si="28"/>
        <v>3476254327</v>
      </c>
      <c r="J76" s="123">
        <f t="shared" si="28"/>
        <v>57798975166.111115</v>
      </c>
      <c r="K76" s="123">
        <f t="shared" si="28"/>
        <v>144268733987.11111</v>
      </c>
      <c r="L76" s="123">
        <f t="shared" si="28"/>
        <v>-61687906</v>
      </c>
      <c r="M76" s="123">
        <f t="shared" si="28"/>
        <v>76179247183</v>
      </c>
      <c r="N76" s="123">
        <f t="shared" si="28"/>
        <v>0</v>
      </c>
      <c r="O76" s="123">
        <f t="shared" si="28"/>
        <v>86469758821</v>
      </c>
      <c r="P76" s="123">
        <f t="shared" si="28"/>
        <v>63911661278</v>
      </c>
      <c r="Q76" s="123">
        <f t="shared" si="28"/>
        <v>2835000000</v>
      </c>
      <c r="R76" s="123">
        <f t="shared" si="28"/>
        <v>0</v>
      </c>
      <c r="S76" s="123">
        <f t="shared" si="28"/>
        <v>86469758821</v>
      </c>
      <c r="T76" s="124"/>
      <c r="U76" s="124"/>
      <c r="V76" s="124"/>
      <c r="W76" s="58"/>
      <c r="X76" s="58"/>
      <c r="Y76" s="32"/>
      <c r="Z76" s="32"/>
      <c r="AA76" s="32"/>
      <c r="AB76" s="32"/>
      <c r="AC76" s="32"/>
      <c r="AD76" s="32"/>
    </row>
    <row r="77" spans="1:30" x14ac:dyDescent="0.2">
      <c r="A77" s="245" t="s">
        <v>20</v>
      </c>
      <c r="B77" s="140"/>
      <c r="C77" s="258"/>
      <c r="D77" s="245"/>
      <c r="E77" s="245"/>
      <c r="F77" s="245"/>
      <c r="G77" s="252">
        <f>G76</f>
        <v>31607704000</v>
      </c>
      <c r="H77" s="252">
        <f t="shared" ref="H77:S77" si="29">H76</f>
        <v>51385800494</v>
      </c>
      <c r="I77" s="252">
        <f t="shared" si="29"/>
        <v>3476254327</v>
      </c>
      <c r="J77" s="252">
        <f t="shared" si="29"/>
        <v>57798975166.111115</v>
      </c>
      <c r="K77" s="252">
        <f t="shared" si="29"/>
        <v>144268733987.11111</v>
      </c>
      <c r="L77" s="252">
        <f t="shared" si="29"/>
        <v>-61687906</v>
      </c>
      <c r="M77" s="252">
        <f t="shared" si="29"/>
        <v>76179247183</v>
      </c>
      <c r="N77" s="252">
        <f t="shared" si="29"/>
        <v>0</v>
      </c>
      <c r="O77" s="252">
        <f t="shared" si="29"/>
        <v>86469758821</v>
      </c>
      <c r="P77" s="252">
        <f t="shared" si="29"/>
        <v>63911661278</v>
      </c>
      <c r="Q77" s="252">
        <f t="shared" si="29"/>
        <v>2835000000</v>
      </c>
      <c r="R77" s="252">
        <f t="shared" si="29"/>
        <v>0</v>
      </c>
      <c r="S77" s="252">
        <f t="shared" si="29"/>
        <v>86469758821</v>
      </c>
      <c r="T77" s="252"/>
      <c r="U77" s="252"/>
      <c r="V77" s="252"/>
      <c r="W77" s="258"/>
      <c r="X77" s="258"/>
      <c r="Y77" s="258"/>
      <c r="Z77" s="140"/>
      <c r="AA77" s="140"/>
      <c r="AB77" s="140"/>
      <c r="AC77" s="140"/>
      <c r="AD77" s="140"/>
    </row>
    <row r="78" spans="1:30" x14ac:dyDescent="0.2">
      <c r="A78" s="245"/>
      <c r="B78" s="140"/>
      <c r="C78" s="258"/>
      <c r="D78" s="245"/>
      <c r="E78" s="245"/>
      <c r="F78" s="245"/>
      <c r="G78" s="252"/>
      <c r="H78" s="252"/>
      <c r="I78" s="252"/>
      <c r="J78" s="252"/>
      <c r="K78" s="252"/>
      <c r="L78" s="252"/>
      <c r="M78" s="252"/>
      <c r="N78" s="252"/>
      <c r="O78" s="252"/>
      <c r="P78" s="252"/>
      <c r="Q78" s="252"/>
      <c r="R78" s="252"/>
      <c r="S78" s="252"/>
      <c r="T78" s="252"/>
      <c r="U78" s="252"/>
      <c r="V78" s="252"/>
      <c r="W78" s="258"/>
      <c r="X78" s="258"/>
      <c r="Y78" s="258"/>
      <c r="Z78" s="140"/>
      <c r="AA78" s="140"/>
      <c r="AB78" s="140"/>
      <c r="AC78" s="140"/>
      <c r="AD78" s="140"/>
    </row>
    <row r="79" spans="1:30" x14ac:dyDescent="0.2">
      <c r="O79" s="61"/>
    </row>
    <row r="80" spans="1:30" x14ac:dyDescent="0.2">
      <c r="O80" s="61"/>
    </row>
    <row r="83" spans="3:24" x14ac:dyDescent="0.2">
      <c r="C83" s="2"/>
      <c r="G83" s="5"/>
      <c r="H83" s="5"/>
      <c r="I83" s="5"/>
      <c r="J83" s="5"/>
      <c r="K83" s="5"/>
      <c r="L83" s="5"/>
      <c r="M83" s="5"/>
      <c r="N83" s="5"/>
      <c r="P83" s="2"/>
      <c r="Q83" s="2"/>
      <c r="R83" s="2"/>
      <c r="S83" s="2"/>
      <c r="T83" s="2"/>
      <c r="U83" s="6"/>
      <c r="V83" s="6"/>
      <c r="W83" s="2"/>
      <c r="X83" s="2"/>
    </row>
  </sheetData>
  <autoFilter ref="A3:AD78"/>
  <mergeCells count="143">
    <mergeCell ref="B49:B50"/>
    <mergeCell ref="Z16:Z17"/>
    <mergeCell ref="AA16:AA17"/>
    <mergeCell ref="AB16:AB17"/>
    <mergeCell ref="AC16:AC17"/>
    <mergeCell ref="AD16:AD17"/>
    <mergeCell ref="Z49:Z50"/>
    <mergeCell ref="AA49:AA50"/>
    <mergeCell ref="AB49:AB50"/>
    <mergeCell ref="AC49:AC50"/>
    <mergeCell ref="AD49:AD50"/>
    <mergeCell ref="Z2:AA2"/>
    <mergeCell ref="Y49:Y50"/>
    <mergeCell ref="X49:X50"/>
    <mergeCell ref="W49:W50"/>
    <mergeCell ref="V49:V50"/>
    <mergeCell ref="A1:AE1"/>
    <mergeCell ref="A2:A3"/>
    <mergeCell ref="C2:C3"/>
    <mergeCell ref="D2:D3"/>
    <mergeCell ref="E2:E3"/>
    <mergeCell ref="F2:F3"/>
    <mergeCell ref="G2:G3"/>
    <mergeCell ref="H2:H3"/>
    <mergeCell ref="J2:J3"/>
    <mergeCell ref="U49:U50"/>
    <mergeCell ref="E49:E50"/>
    <mergeCell ref="D49:D50"/>
    <mergeCell ref="C49:C50"/>
    <mergeCell ref="F49:F50"/>
    <mergeCell ref="AB2:AD2"/>
    <mergeCell ref="AE2:AE3"/>
    <mergeCell ref="W2:W3"/>
    <mergeCell ref="X2:X3"/>
    <mergeCell ref="U2:U3"/>
    <mergeCell ref="A49:A56"/>
    <mergeCell ref="A28:A37"/>
    <mergeCell ref="A11:A13"/>
    <mergeCell ref="V2:V3"/>
    <mergeCell ref="R2:R3"/>
    <mergeCell ref="S2:S3"/>
    <mergeCell ref="Y16:Y17"/>
    <mergeCell ref="T2:T3"/>
    <mergeCell ref="K2:K3"/>
    <mergeCell ref="L2:L3"/>
    <mergeCell ref="M2:M3"/>
    <mergeCell ref="N2:N3"/>
    <mergeCell ref="O2:O3"/>
    <mergeCell ref="P2:P3"/>
    <mergeCell ref="X16:X17"/>
    <mergeCell ref="Y2:Y3"/>
    <mergeCell ref="A42:A43"/>
    <mergeCell ref="A39:A40"/>
    <mergeCell ref="E16:E17"/>
    <mergeCell ref="A20:A26"/>
    <mergeCell ref="C16:C17"/>
    <mergeCell ref="D16:D17"/>
    <mergeCell ref="Q2:Q3"/>
    <mergeCell ref="F16:F17"/>
    <mergeCell ref="A6:A7"/>
    <mergeCell ref="I2:I3"/>
    <mergeCell ref="A15:A18"/>
    <mergeCell ref="B2:B3"/>
    <mergeCell ref="AD58:AD59"/>
    <mergeCell ref="Q58:Q59"/>
    <mergeCell ref="R58:R59"/>
    <mergeCell ref="S58:S59"/>
    <mergeCell ref="T58:T59"/>
    <mergeCell ref="W58:W59"/>
    <mergeCell ref="X58:X59"/>
    <mergeCell ref="Y58:Y59"/>
    <mergeCell ref="Z58:Z59"/>
    <mergeCell ref="AA58:AA59"/>
    <mergeCell ref="P58:P59"/>
    <mergeCell ref="K58:K59"/>
    <mergeCell ref="L58:L59"/>
    <mergeCell ref="M58:M59"/>
    <mergeCell ref="N58:N59"/>
    <mergeCell ref="O58:O59"/>
    <mergeCell ref="A58:A59"/>
    <mergeCell ref="C58:C59"/>
    <mergeCell ref="D58:D59"/>
    <mergeCell ref="E58:E59"/>
    <mergeCell ref="M77:M78"/>
    <mergeCell ref="N77:N78"/>
    <mergeCell ref="O77:O78"/>
    <mergeCell ref="C77:C78"/>
    <mergeCell ref="D77:D78"/>
    <mergeCell ref="AB58:AB59"/>
    <mergeCell ref="W77:W78"/>
    <mergeCell ref="S77:S78"/>
    <mergeCell ref="U77:U78"/>
    <mergeCell ref="V77:V78"/>
    <mergeCell ref="E77:E78"/>
    <mergeCell ref="F77:F78"/>
    <mergeCell ref="K77:K78"/>
    <mergeCell ref="L77:L78"/>
    <mergeCell ref="F58:F59"/>
    <mergeCell ref="G58:G59"/>
    <mergeCell ref="H58:H59"/>
    <mergeCell ref="J58:J59"/>
    <mergeCell ref="I58:I59"/>
    <mergeCell ref="S62:S63"/>
    <mergeCell ref="U62:U63"/>
    <mergeCell ref="M62:M63"/>
    <mergeCell ref="N62:N63"/>
    <mergeCell ref="O62:O63"/>
    <mergeCell ref="AB62:AD62"/>
    <mergeCell ref="Z62:AA62"/>
    <mergeCell ref="X77:X78"/>
    <mergeCell ref="Y77:Y78"/>
    <mergeCell ref="P77:P78"/>
    <mergeCell ref="Q77:Q78"/>
    <mergeCell ref="R77:R78"/>
    <mergeCell ref="T77:T78"/>
    <mergeCell ref="X62:X63"/>
    <mergeCell ref="V62:V63"/>
    <mergeCell ref="W62:W63"/>
    <mergeCell ref="P62:P63"/>
    <mergeCell ref="A77:A78"/>
    <mergeCell ref="J62:J63"/>
    <mergeCell ref="K62:K63"/>
    <mergeCell ref="L62:L63"/>
    <mergeCell ref="I62:I63"/>
    <mergeCell ref="B62:B63"/>
    <mergeCell ref="A64:A75"/>
    <mergeCell ref="I77:I78"/>
    <mergeCell ref="AC58:AC59"/>
    <mergeCell ref="G77:G78"/>
    <mergeCell ref="H77:H78"/>
    <mergeCell ref="J77:J78"/>
    <mergeCell ref="Y62:Y63"/>
    <mergeCell ref="Q62:Q63"/>
    <mergeCell ref="R62:R63"/>
    <mergeCell ref="A61:AD61"/>
    <mergeCell ref="E62:E63"/>
    <mergeCell ref="F62:F63"/>
    <mergeCell ref="G62:G63"/>
    <mergeCell ref="H62:H63"/>
    <mergeCell ref="A62:A63"/>
    <mergeCell ref="C62:C63"/>
    <mergeCell ref="D62:D63"/>
    <mergeCell ref="T62:T63"/>
  </mergeCells>
  <phoneticPr fontId="12" type="noConversion"/>
  <pageMargins left="0.51181102362204722" right="0.31496062992125984" top="0.94488188976377963" bottom="0.94488188976377963" header="0.31496062992125984" footer="0.31496062992125984"/>
  <pageSetup paperSize="160"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2:D22"/>
  <sheetViews>
    <sheetView zoomScale="90" zoomScaleNormal="90" workbookViewId="0">
      <selection activeCell="C4" sqref="C4"/>
    </sheetView>
  </sheetViews>
  <sheetFormatPr baseColWidth="10" defaultColWidth="11.42578125" defaultRowHeight="15" x14ac:dyDescent="0.25"/>
  <cols>
    <col min="1" max="1" width="16.85546875" style="79" customWidth="1"/>
    <col min="2" max="2" width="18.42578125" style="80" customWidth="1"/>
    <col min="3" max="3" width="18.28515625" style="80" customWidth="1"/>
    <col min="4" max="4" width="17.85546875" style="79" customWidth="1"/>
    <col min="5" max="16384" width="11.42578125" style="79"/>
  </cols>
  <sheetData>
    <row r="2" spans="1:4" ht="30" x14ac:dyDescent="0.25">
      <c r="A2" s="112"/>
      <c r="B2" s="113" t="s">
        <v>33</v>
      </c>
      <c r="C2" s="113" t="s">
        <v>197</v>
      </c>
      <c r="D2" s="112" t="s">
        <v>200</v>
      </c>
    </row>
    <row r="3" spans="1:4" x14ac:dyDescent="0.25">
      <c r="A3" s="114" t="s">
        <v>187</v>
      </c>
      <c r="B3" s="82">
        <v>1000000000</v>
      </c>
      <c r="C3" s="82">
        <v>672848546</v>
      </c>
      <c r="D3" s="83">
        <f>C3/B3</f>
        <v>0.67284854599999999</v>
      </c>
    </row>
    <row r="4" spans="1:4" x14ac:dyDescent="0.25">
      <c r="A4" s="114" t="s">
        <v>188</v>
      </c>
      <c r="B4" s="82">
        <v>16370000000</v>
      </c>
      <c r="C4" s="82" t="e">
        <f>HACIENDA!#REF!</f>
        <v>#REF!</v>
      </c>
      <c r="D4" s="83" t="e">
        <f t="shared" ref="D4:D18" si="0">C4/B4</f>
        <v>#REF!</v>
      </c>
    </row>
    <row r="5" spans="1:4" x14ac:dyDescent="0.25">
      <c r="A5" s="114" t="s">
        <v>189</v>
      </c>
      <c r="B5" s="82" t="e">
        <f>HACIENDA!#REF!</f>
        <v>#REF!</v>
      </c>
      <c r="C5" s="82">
        <v>1595436685</v>
      </c>
      <c r="D5" s="83" t="e">
        <f t="shared" si="0"/>
        <v>#REF!</v>
      </c>
    </row>
    <row r="6" spans="1:4" x14ac:dyDescent="0.25">
      <c r="A6" s="114" t="s">
        <v>190</v>
      </c>
      <c r="B6" s="82" t="e">
        <f>HACIENDA!#REF!</f>
        <v>#REF!</v>
      </c>
      <c r="C6" s="82" t="e">
        <f>HACIENDA!#REF!</f>
        <v>#REF!</v>
      </c>
      <c r="D6" s="83" t="e">
        <f t="shared" si="0"/>
        <v>#REF!</v>
      </c>
    </row>
    <row r="7" spans="1:4" ht="22.5" customHeight="1" x14ac:dyDescent="0.25">
      <c r="A7" s="114" t="s">
        <v>191</v>
      </c>
      <c r="B7" s="82" t="e">
        <f>HACIENDA!#REF!</f>
        <v>#REF!</v>
      </c>
      <c r="C7" s="82">
        <v>4091846488</v>
      </c>
      <c r="D7" s="83" t="e">
        <f t="shared" si="0"/>
        <v>#REF!</v>
      </c>
    </row>
    <row r="8" spans="1:4" ht="15" customHeight="1" x14ac:dyDescent="0.25">
      <c r="A8" s="114" t="s">
        <v>38</v>
      </c>
      <c r="B8" s="82" t="e">
        <f>HACIENDA!#REF!</f>
        <v>#REF!</v>
      </c>
      <c r="C8" s="82">
        <v>12844459478</v>
      </c>
      <c r="D8" s="83" t="e">
        <f t="shared" si="0"/>
        <v>#REF!</v>
      </c>
    </row>
    <row r="9" spans="1:4" x14ac:dyDescent="0.25">
      <c r="A9" s="114" t="s">
        <v>14</v>
      </c>
      <c r="B9" s="82" t="e">
        <f>HACIENDA!#REF!</f>
        <v>#REF!</v>
      </c>
      <c r="C9" s="82">
        <v>24366810405</v>
      </c>
      <c r="D9" s="83" t="e">
        <f t="shared" si="0"/>
        <v>#REF!</v>
      </c>
    </row>
    <row r="10" spans="1:4" x14ac:dyDescent="0.25">
      <c r="A10" s="114" t="s">
        <v>192</v>
      </c>
      <c r="B10" s="82" t="e">
        <f>HACIENDA!#REF!</f>
        <v>#REF!</v>
      </c>
      <c r="C10" s="82">
        <v>16314501886</v>
      </c>
      <c r="D10" s="83" t="e">
        <f t="shared" si="0"/>
        <v>#REF!</v>
      </c>
    </row>
    <row r="11" spans="1:4" ht="22.5" customHeight="1" x14ac:dyDescent="0.25">
      <c r="A11" s="114" t="s">
        <v>193</v>
      </c>
      <c r="B11" s="82">
        <v>9000000000</v>
      </c>
      <c r="C11" s="82">
        <v>1096537366</v>
      </c>
      <c r="D11" s="83">
        <f t="shared" si="0"/>
        <v>0.12183748511111112</v>
      </c>
    </row>
    <row r="12" spans="1:4" ht="22.5" customHeight="1" x14ac:dyDescent="0.25">
      <c r="A12" s="114" t="s">
        <v>194</v>
      </c>
      <c r="B12" s="82">
        <v>1000000000</v>
      </c>
      <c r="C12" s="82">
        <v>0</v>
      </c>
      <c r="D12" s="83">
        <f t="shared" si="0"/>
        <v>0</v>
      </c>
    </row>
    <row r="13" spans="1:4" ht="22.5" customHeight="1" x14ac:dyDescent="0.25">
      <c r="A13" s="114" t="s">
        <v>394</v>
      </c>
      <c r="B13" s="82">
        <v>3800000000</v>
      </c>
      <c r="C13" s="82">
        <v>1071563116</v>
      </c>
      <c r="D13" s="83">
        <f t="shared" si="0"/>
        <v>0.28199029368421052</v>
      </c>
    </row>
    <row r="14" spans="1:4" ht="22.5" customHeight="1" x14ac:dyDescent="0.25">
      <c r="A14" s="114" t="s">
        <v>361</v>
      </c>
      <c r="B14" s="82">
        <v>5555500782</v>
      </c>
      <c r="C14" s="82">
        <v>0</v>
      </c>
      <c r="D14" s="83">
        <f t="shared" si="0"/>
        <v>0</v>
      </c>
    </row>
    <row r="15" spans="1:4" x14ac:dyDescent="0.25">
      <c r="A15" s="114" t="s">
        <v>395</v>
      </c>
      <c r="B15" s="82">
        <v>1419042711</v>
      </c>
      <c r="C15" s="82">
        <v>0</v>
      </c>
      <c r="D15" s="83">
        <f t="shared" si="0"/>
        <v>0</v>
      </c>
    </row>
    <row r="16" spans="1:4" x14ac:dyDescent="0.25">
      <c r="A16" s="114" t="s">
        <v>194</v>
      </c>
      <c r="B16" s="82">
        <v>1000000000</v>
      </c>
      <c r="C16" s="82">
        <v>1000000000</v>
      </c>
      <c r="D16" s="83">
        <f t="shared" si="0"/>
        <v>1</v>
      </c>
    </row>
    <row r="17" spans="1:4" hidden="1" x14ac:dyDescent="0.25">
      <c r="A17" s="111" t="s">
        <v>195</v>
      </c>
      <c r="B17" s="82" t="e">
        <f>SUM(B3:B16)</f>
        <v>#REF!</v>
      </c>
      <c r="C17" s="82" t="e">
        <f>SUM(C3:C16)</f>
        <v>#REF!</v>
      </c>
      <c r="D17" s="83" t="e">
        <f t="shared" si="0"/>
        <v>#REF!</v>
      </c>
    </row>
    <row r="18" spans="1:4" ht="39.75" customHeight="1" x14ac:dyDescent="0.25">
      <c r="A18" s="115" t="s">
        <v>119</v>
      </c>
      <c r="B18" s="82">
        <v>98943818077</v>
      </c>
      <c r="C18" s="82">
        <v>26305126977</v>
      </c>
      <c r="D18" s="83">
        <f t="shared" si="0"/>
        <v>0.26585922686477331</v>
      </c>
    </row>
    <row r="19" spans="1:4" x14ac:dyDescent="0.25">
      <c r="A19" s="111" t="s">
        <v>196</v>
      </c>
      <c r="B19" s="82" t="e">
        <f>SUM(B17:B18)</f>
        <v>#REF!</v>
      </c>
      <c r="C19" s="82" t="e">
        <f>SUM(C17:C18)</f>
        <v>#REF!</v>
      </c>
      <c r="D19" s="83" t="e">
        <f t="shared" ref="D19" si="1">C19/B19</f>
        <v>#REF!</v>
      </c>
    </row>
    <row r="22" spans="1:4" x14ac:dyDescent="0.25">
      <c r="B22" s="79"/>
      <c r="C22" s="79"/>
    </row>
  </sheetData>
  <phoneticPr fontId="12" type="noConversion"/>
  <pageMargins left="0.75" right="0.75" top="1" bottom="1" header="0" footer="0"/>
  <pageSetup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workbookViewId="0">
      <selection activeCell="B3" sqref="B3"/>
    </sheetView>
  </sheetViews>
  <sheetFormatPr baseColWidth="10" defaultRowHeight="15" x14ac:dyDescent="0.25"/>
  <cols>
    <col min="1" max="1" width="17" customWidth="1"/>
    <col min="2" max="2" width="17.85546875" customWidth="1"/>
    <col min="3" max="3" width="17.7109375" customWidth="1"/>
    <col min="4" max="4" width="14.140625" customWidth="1"/>
    <col min="5" max="5" width="2" customWidth="1"/>
    <col min="6" max="6" width="17.5703125" customWidth="1"/>
    <col min="7" max="8" width="17.7109375" bestFit="1" customWidth="1"/>
    <col min="9" max="10" width="17" customWidth="1"/>
    <col min="11" max="11" width="17.42578125" customWidth="1"/>
  </cols>
  <sheetData>
    <row r="1" spans="1:11" ht="15.75" thickBot="1" x14ac:dyDescent="0.3">
      <c r="A1" s="296" t="s">
        <v>259</v>
      </c>
      <c r="B1" s="297"/>
      <c r="C1" s="297"/>
      <c r="D1" s="298"/>
      <c r="F1" s="296" t="s">
        <v>258</v>
      </c>
      <c r="G1" s="297"/>
      <c r="H1" s="297"/>
      <c r="I1" s="297"/>
      <c r="J1" s="297"/>
      <c r="K1" s="298"/>
    </row>
    <row r="2" spans="1:11" ht="45" x14ac:dyDescent="0.25">
      <c r="A2" s="105"/>
      <c r="B2" s="104" t="s">
        <v>33</v>
      </c>
      <c r="C2" s="104" t="s">
        <v>197</v>
      </c>
      <c r="D2" s="106" t="s">
        <v>200</v>
      </c>
      <c r="F2" s="130" t="s">
        <v>334</v>
      </c>
      <c r="G2" s="104" t="s">
        <v>252</v>
      </c>
      <c r="H2" s="104" t="s">
        <v>33</v>
      </c>
      <c r="I2" s="131" t="s">
        <v>254</v>
      </c>
      <c r="J2" s="131" t="s">
        <v>255</v>
      </c>
      <c r="K2" s="106" t="s">
        <v>200</v>
      </c>
    </row>
    <row r="3" spans="1:11" ht="45" x14ac:dyDescent="0.25">
      <c r="A3" s="125" t="s">
        <v>198</v>
      </c>
      <c r="B3" s="81">
        <v>51840938668</v>
      </c>
      <c r="C3" s="81">
        <v>40422494893</v>
      </c>
      <c r="D3" s="107">
        <f>C3/B3</f>
        <v>0.77974079813396024</v>
      </c>
      <c r="F3" s="125" t="s">
        <v>198</v>
      </c>
      <c r="G3" s="81">
        <v>61186992706</v>
      </c>
      <c r="H3" s="81">
        <v>51840938668</v>
      </c>
      <c r="I3" s="132">
        <v>0</v>
      </c>
      <c r="J3" s="132">
        <f>G3-H3</f>
        <v>9346054038</v>
      </c>
      <c r="K3" s="107">
        <f>H3/G3</f>
        <v>0.84725423452485638</v>
      </c>
    </row>
    <row r="4" spans="1:11" ht="45" x14ac:dyDescent="0.25">
      <c r="A4" s="125" t="s">
        <v>199</v>
      </c>
      <c r="B4" s="81">
        <v>104416685197</v>
      </c>
      <c r="C4" s="81">
        <v>66491768455</v>
      </c>
      <c r="D4" s="107">
        <f>C4/B4</f>
        <v>0.63679256174003096</v>
      </c>
      <c r="F4" s="125" t="s">
        <v>199</v>
      </c>
      <c r="G4" s="81">
        <v>146533479324</v>
      </c>
      <c r="H4" s="81">
        <v>102416685197</v>
      </c>
      <c r="I4" s="132">
        <v>2000000000</v>
      </c>
      <c r="J4" s="132">
        <f>G4-H4</f>
        <v>44116794127</v>
      </c>
      <c r="K4" s="107">
        <f>H4/G4</f>
        <v>0.69893027634010241</v>
      </c>
    </row>
    <row r="5" spans="1:11" ht="45" x14ac:dyDescent="0.25">
      <c r="A5" s="125" t="s">
        <v>201</v>
      </c>
      <c r="B5" s="108">
        <v>97737183886</v>
      </c>
      <c r="C5" s="81">
        <v>54961429676</v>
      </c>
      <c r="D5" s="107">
        <f>C5/B5</f>
        <v>0.56233899413458288</v>
      </c>
      <c r="F5" s="125" t="s">
        <v>201</v>
      </c>
      <c r="G5" s="108">
        <v>95601213964</v>
      </c>
      <c r="H5" s="108">
        <v>81656273705</v>
      </c>
      <c r="I5" s="132">
        <v>16080910181</v>
      </c>
      <c r="J5" s="132">
        <f>G5-H5</f>
        <v>13944940259</v>
      </c>
      <c r="K5" s="107">
        <f>H5/G5</f>
        <v>0.85413427632570471</v>
      </c>
    </row>
    <row r="6" spans="1:11" ht="15.75" thickBot="1" x14ac:dyDescent="0.3">
      <c r="A6" s="129" t="s">
        <v>20</v>
      </c>
      <c r="B6" s="109">
        <f>SUM(B3:B5)</f>
        <v>253994807751</v>
      </c>
      <c r="C6" s="109">
        <f>SUM(C3:C5)</f>
        <v>161875693024</v>
      </c>
      <c r="D6" s="110">
        <f>C6/B6</f>
        <v>0.63731890607264852</v>
      </c>
      <c r="F6" s="129" t="s">
        <v>20</v>
      </c>
      <c r="G6" s="109">
        <f>SUM(G3:G5)</f>
        <v>303321685994</v>
      </c>
      <c r="H6" s="109">
        <f>SUM(H3:H5)</f>
        <v>235913897570</v>
      </c>
      <c r="I6" s="109">
        <f>SUM(I3:I5)</f>
        <v>18080910181</v>
      </c>
      <c r="J6" s="109">
        <f>SUM(J3:J5)</f>
        <v>67407788424</v>
      </c>
      <c r="K6" s="110">
        <f>H6/G6</f>
        <v>0.77776798845390371</v>
      </c>
    </row>
    <row r="8" spans="1:11" ht="6" customHeight="1" x14ac:dyDescent="0.25"/>
    <row r="10" spans="1:11" x14ac:dyDescent="0.25">
      <c r="I10" s="163"/>
    </row>
  </sheetData>
  <mergeCells count="2">
    <mergeCell ref="A1:D1"/>
    <mergeCell ref="F1:K1"/>
  </mergeCells>
  <printOptions horizontalCentered="1" verticalCentered="1"/>
  <pageMargins left="0.31496062992125984" right="0.31496062992125984" top="0.55118110236220474" bottom="0.55118110236220474" header="0.31496062992125984" footer="0.31496062992125984"/>
  <pageSetup scale="7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workbookViewId="0">
      <selection activeCell="B3" sqref="B3"/>
    </sheetView>
  </sheetViews>
  <sheetFormatPr baseColWidth="10" defaultRowHeight="15" x14ac:dyDescent="0.25"/>
  <cols>
    <col min="1" max="1" width="17" customWidth="1"/>
    <col min="2" max="2" width="17.85546875" customWidth="1"/>
    <col min="3" max="3" width="17.7109375" customWidth="1"/>
    <col min="4" max="4" width="14.140625" customWidth="1"/>
    <col min="5" max="5" width="2" customWidth="1"/>
    <col min="6" max="6" width="17.5703125" customWidth="1"/>
    <col min="7" max="8" width="17.7109375" bestFit="1" customWidth="1"/>
    <col min="9" max="10" width="17" customWidth="1"/>
    <col min="11" max="11" width="17.42578125" customWidth="1"/>
  </cols>
  <sheetData>
    <row r="1" spans="1:11" ht="15.75" thickBot="1" x14ac:dyDescent="0.3">
      <c r="A1" s="296" t="s">
        <v>259</v>
      </c>
      <c r="B1" s="297"/>
      <c r="C1" s="297"/>
      <c r="D1" s="298"/>
      <c r="F1" s="296" t="s">
        <v>258</v>
      </c>
      <c r="G1" s="297"/>
      <c r="H1" s="297"/>
      <c r="I1" s="297"/>
      <c r="J1" s="297"/>
      <c r="K1" s="298"/>
    </row>
    <row r="2" spans="1:11" ht="45" x14ac:dyDescent="0.25">
      <c r="A2" s="105"/>
      <c r="B2" s="104" t="s">
        <v>33</v>
      </c>
      <c r="C2" s="104" t="s">
        <v>197</v>
      </c>
      <c r="D2" s="106" t="s">
        <v>200</v>
      </c>
      <c r="F2" s="130" t="s">
        <v>334</v>
      </c>
      <c r="G2" s="104" t="s">
        <v>252</v>
      </c>
      <c r="H2" s="104" t="s">
        <v>33</v>
      </c>
      <c r="I2" s="131" t="s">
        <v>254</v>
      </c>
      <c r="J2" s="131" t="s">
        <v>255</v>
      </c>
      <c r="K2" s="106" t="s">
        <v>200</v>
      </c>
    </row>
    <row r="3" spans="1:11" ht="45" x14ac:dyDescent="0.25">
      <c r="A3" s="126" t="s">
        <v>253</v>
      </c>
      <c r="B3" s="127">
        <v>11502528213</v>
      </c>
      <c r="C3" s="128">
        <v>7361845410</v>
      </c>
      <c r="D3" s="107">
        <f>C3/B3</f>
        <v>0.64001976553987006</v>
      </c>
      <c r="F3" s="125" t="s">
        <v>198</v>
      </c>
      <c r="G3" s="81">
        <v>61186992706</v>
      </c>
      <c r="H3" s="81">
        <v>51840938668</v>
      </c>
      <c r="I3" s="132">
        <v>0</v>
      </c>
      <c r="J3" s="132">
        <f>G3-H3</f>
        <v>9346054038</v>
      </c>
      <c r="K3" s="107">
        <f>H3/G3</f>
        <v>0.84725423452485638</v>
      </c>
    </row>
    <row r="4" spans="1:11" ht="45" x14ac:dyDescent="0.25">
      <c r="A4" s="125" t="s">
        <v>198</v>
      </c>
      <c r="B4" s="81">
        <v>51840938668</v>
      </c>
      <c r="C4" s="81">
        <v>40422494893</v>
      </c>
      <c r="D4" s="107">
        <f>C4/B4</f>
        <v>0.77974079813396024</v>
      </c>
      <c r="F4" s="125" t="s">
        <v>199</v>
      </c>
      <c r="G4" s="81">
        <v>146533479324</v>
      </c>
      <c r="H4" s="81">
        <v>102416685197</v>
      </c>
      <c r="I4" s="132">
        <v>2000000000</v>
      </c>
      <c r="J4" s="132">
        <f>G4-H4</f>
        <v>44116794127</v>
      </c>
      <c r="K4" s="107">
        <f>H4/G4</f>
        <v>0.69893027634010241</v>
      </c>
    </row>
    <row r="5" spans="1:11" ht="45" x14ac:dyDescent="0.25">
      <c r="A5" s="125" t="s">
        <v>199</v>
      </c>
      <c r="B5" s="81">
        <v>104416685197</v>
      </c>
      <c r="C5" s="81">
        <v>66491768455</v>
      </c>
      <c r="D5" s="107">
        <f>C5/B5</f>
        <v>0.63679256174003096</v>
      </c>
      <c r="F5" s="125" t="s">
        <v>201</v>
      </c>
      <c r="G5" s="108">
        <v>95601213964</v>
      </c>
      <c r="H5" s="108">
        <v>81656273705</v>
      </c>
      <c r="I5" s="132">
        <v>16080910181</v>
      </c>
      <c r="J5" s="132">
        <f>G5-H5</f>
        <v>13944940259</v>
      </c>
      <c r="K5" s="107">
        <f>H5/G5</f>
        <v>0.85413427632570471</v>
      </c>
    </row>
    <row r="6" spans="1:11" ht="45" x14ac:dyDescent="0.25">
      <c r="A6" s="125" t="s">
        <v>201</v>
      </c>
      <c r="B6" s="108">
        <v>97737183886</v>
      </c>
      <c r="C6" s="81">
        <v>54961429676</v>
      </c>
      <c r="D6" s="107">
        <f>C6/B6</f>
        <v>0.56233899413458288</v>
      </c>
      <c r="F6" s="126" t="s">
        <v>253</v>
      </c>
      <c r="G6" s="127">
        <v>11502528213</v>
      </c>
      <c r="H6" s="127">
        <v>11502528213</v>
      </c>
      <c r="I6" s="133">
        <v>0</v>
      </c>
      <c r="J6" s="132">
        <f>G6-H6</f>
        <v>0</v>
      </c>
      <c r="K6" s="107">
        <f>H6/G6</f>
        <v>1</v>
      </c>
    </row>
    <row r="7" spans="1:11" ht="15.75" thickBot="1" x14ac:dyDescent="0.3">
      <c r="A7" s="129" t="s">
        <v>20</v>
      </c>
      <c r="B7" s="109">
        <f>SUM(B3:B6)</f>
        <v>265497335964</v>
      </c>
      <c r="C7" s="109">
        <f>SUM(C3:C6)</f>
        <v>169237538434</v>
      </c>
      <c r="D7" s="110">
        <f>C7/B7</f>
        <v>0.63743591934552479</v>
      </c>
      <c r="F7" s="129" t="s">
        <v>20</v>
      </c>
      <c r="G7" s="109">
        <f>SUM(G3:G6)</f>
        <v>314824214207</v>
      </c>
      <c r="H7" s="109">
        <f>SUM(H3:H6)</f>
        <v>247416425783</v>
      </c>
      <c r="I7" s="109">
        <f>SUM(I3:I6)</f>
        <v>18080910181</v>
      </c>
      <c r="J7" s="109">
        <f>SUM(J3:J6)</f>
        <v>67407788424</v>
      </c>
      <c r="K7" s="110">
        <f>H7/G7</f>
        <v>0.78588753538608458</v>
      </c>
    </row>
    <row r="8" spans="1:11" ht="6" customHeight="1" x14ac:dyDescent="0.25"/>
    <row r="11" spans="1:11" x14ac:dyDescent="0.25">
      <c r="I11" s="163"/>
    </row>
  </sheetData>
  <mergeCells count="2">
    <mergeCell ref="A1:D1"/>
    <mergeCell ref="F1:K1"/>
  </mergeCells>
  <printOptions horizontalCentered="1" verticalCentered="1"/>
  <pageMargins left="0.31496062992125984" right="0.31496062992125984" top="0.55118110236220474" bottom="0.55118110236220474" header="0.31496062992125984" footer="0.31496062992125984"/>
  <pageSetup scale="75" orientation="landscape"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57"/>
  <sheetViews>
    <sheetView view="pageBreakPreview" zoomScale="80" zoomScaleSheetLayoutView="80" workbookViewId="0">
      <pane xSplit="5" ySplit="3" topLeftCell="P4" activePane="bottomRight" state="frozen"/>
      <selection pane="topRight" activeCell="F1" sqref="F1"/>
      <selection pane="bottomLeft" activeCell="A4" sqref="A4"/>
      <selection pane="bottomRight" activeCell="AB8" sqref="AB8"/>
    </sheetView>
  </sheetViews>
  <sheetFormatPr baseColWidth="10" defaultColWidth="11.42578125" defaultRowHeight="12" x14ac:dyDescent="0.25"/>
  <cols>
    <col min="1" max="1" width="11.42578125" style="4" customWidth="1"/>
    <col min="2" max="2" width="10.28515625" style="4" customWidth="1"/>
    <col min="3" max="3" width="4" style="4" customWidth="1"/>
    <col min="4" max="4" width="15.42578125" style="118" customWidth="1"/>
    <col min="5" max="5" width="28.5703125" style="4" customWidth="1"/>
    <col min="6" max="6" width="10.5703125" style="4" customWidth="1"/>
    <col min="7" max="7" width="9.42578125" style="4" customWidth="1"/>
    <col min="8" max="8" width="10.7109375" style="4" customWidth="1"/>
    <col min="9" max="9" width="16.85546875" style="119" customWidth="1"/>
    <col min="10" max="10" width="17.140625" style="119" customWidth="1"/>
    <col min="11" max="11" width="17.28515625" style="119" customWidth="1"/>
    <col min="12" max="12" width="20" style="119" customWidth="1"/>
    <col min="13" max="13" width="20.28515625" style="119" customWidth="1"/>
    <col min="14" max="14" width="17.28515625" style="119" customWidth="1"/>
    <col min="15" max="15" width="19.85546875" style="119" customWidth="1"/>
    <col min="16" max="16" width="7" style="119" customWidth="1"/>
    <col min="17" max="17" width="20.85546875" style="4" customWidth="1"/>
    <col min="18" max="18" width="17.85546875" style="119" customWidth="1"/>
    <col min="19" max="19" width="20.140625" style="119" hidden="1" customWidth="1"/>
    <col min="20" max="20" width="20" style="119" hidden="1" customWidth="1"/>
    <col min="21" max="21" width="20.42578125" style="119" hidden="1" customWidth="1"/>
    <col min="22" max="22" width="20" style="119" customWidth="1"/>
    <col min="23" max="23" width="19.5703125" style="119" customWidth="1"/>
    <col min="24" max="24" width="7.85546875" style="186" customWidth="1"/>
    <col min="25" max="25" width="9" style="184" customWidth="1"/>
    <col min="26" max="26" width="11" style="118" customWidth="1"/>
    <col min="27" max="27" width="9.42578125" style="118" customWidth="1"/>
    <col min="28" max="28" width="6.7109375" style="4" customWidth="1"/>
    <col min="29" max="30" width="4.28515625" style="4" customWidth="1"/>
    <col min="31" max="31" width="5.140625" style="4" customWidth="1"/>
    <col min="32" max="34" width="5.5703125" style="4" customWidth="1"/>
    <col min="35" max="35" width="5.7109375" style="4" customWidth="1"/>
    <col min="36" max="36" width="11.42578125" style="4" customWidth="1"/>
    <col min="37" max="16384" width="11.42578125" style="4"/>
  </cols>
  <sheetData>
    <row r="1" spans="1:35" ht="29.25" customHeight="1" x14ac:dyDescent="0.25">
      <c r="A1" s="338" t="s">
        <v>392</v>
      </c>
      <c r="B1" s="339"/>
      <c r="C1" s="339"/>
      <c r="D1" s="339"/>
      <c r="E1" s="339"/>
      <c r="F1" s="339"/>
      <c r="G1" s="339"/>
      <c r="H1" s="339"/>
      <c r="I1" s="339"/>
      <c r="J1" s="339"/>
      <c r="K1" s="339"/>
      <c r="L1" s="339"/>
      <c r="M1" s="339"/>
      <c r="N1" s="339"/>
      <c r="O1" s="339"/>
      <c r="P1" s="339"/>
      <c r="Q1" s="339"/>
      <c r="R1" s="339"/>
      <c r="S1" s="339"/>
      <c r="T1" s="339"/>
      <c r="U1" s="339"/>
      <c r="V1" s="339"/>
      <c r="W1" s="339"/>
      <c r="X1" s="339"/>
      <c r="Y1" s="339"/>
      <c r="Z1" s="339"/>
      <c r="AA1" s="339"/>
      <c r="AB1" s="339"/>
      <c r="AC1" s="339"/>
      <c r="AD1" s="339"/>
      <c r="AE1" s="339"/>
      <c r="AF1" s="339"/>
      <c r="AG1" s="339"/>
      <c r="AH1" s="339"/>
      <c r="AI1" s="340"/>
    </row>
    <row r="2" spans="1:35" ht="31.5" customHeight="1" x14ac:dyDescent="0.25">
      <c r="A2" s="341" t="s">
        <v>0</v>
      </c>
      <c r="B2" s="341" t="s">
        <v>55</v>
      </c>
      <c r="C2" s="341" t="s">
        <v>332</v>
      </c>
      <c r="D2" s="332" t="s">
        <v>34</v>
      </c>
      <c r="E2" s="332" t="s">
        <v>22</v>
      </c>
      <c r="F2" s="343" t="s">
        <v>220</v>
      </c>
      <c r="G2" s="344"/>
      <c r="H2" s="334" t="s">
        <v>57</v>
      </c>
      <c r="I2" s="330" t="s">
        <v>109</v>
      </c>
      <c r="J2" s="330" t="s">
        <v>156</v>
      </c>
      <c r="K2" s="330" t="s">
        <v>338</v>
      </c>
      <c r="L2" s="336" t="s">
        <v>66</v>
      </c>
      <c r="M2" s="330" t="s">
        <v>67</v>
      </c>
      <c r="N2" s="330" t="s">
        <v>69</v>
      </c>
      <c r="O2" s="330" t="s">
        <v>70</v>
      </c>
      <c r="P2" s="336" t="s">
        <v>47</v>
      </c>
      <c r="Q2" s="332" t="s">
        <v>260</v>
      </c>
      <c r="R2" s="330" t="s">
        <v>390</v>
      </c>
      <c r="S2" s="330" t="s">
        <v>172</v>
      </c>
      <c r="T2" s="330" t="s">
        <v>173</v>
      </c>
      <c r="U2" s="330" t="s">
        <v>346</v>
      </c>
      <c r="V2" s="330" t="s">
        <v>54</v>
      </c>
      <c r="W2" s="330" t="s">
        <v>170</v>
      </c>
      <c r="X2" s="332" t="s">
        <v>344</v>
      </c>
      <c r="Y2" s="332" t="s">
        <v>345</v>
      </c>
      <c r="Z2" s="334" t="s">
        <v>68</v>
      </c>
      <c r="AA2" s="334" t="s">
        <v>102</v>
      </c>
      <c r="AB2" s="334" t="s">
        <v>35</v>
      </c>
      <c r="AC2" s="327" t="s">
        <v>42</v>
      </c>
      <c r="AD2" s="328"/>
      <c r="AE2" s="327" t="s">
        <v>43</v>
      </c>
      <c r="AF2" s="329"/>
      <c r="AG2" s="329"/>
      <c r="AH2" s="329"/>
      <c r="AI2" s="328"/>
    </row>
    <row r="3" spans="1:35" s="116" customFormat="1" ht="35.25" customHeight="1" x14ac:dyDescent="0.25">
      <c r="A3" s="342"/>
      <c r="B3" s="342"/>
      <c r="C3" s="342"/>
      <c r="D3" s="333"/>
      <c r="E3" s="333"/>
      <c r="F3" s="162" t="s">
        <v>221</v>
      </c>
      <c r="G3" s="205" t="s">
        <v>222</v>
      </c>
      <c r="H3" s="335"/>
      <c r="I3" s="331"/>
      <c r="J3" s="331"/>
      <c r="K3" s="331"/>
      <c r="L3" s="337"/>
      <c r="M3" s="331"/>
      <c r="N3" s="331"/>
      <c r="O3" s="331"/>
      <c r="P3" s="337"/>
      <c r="Q3" s="333"/>
      <c r="R3" s="331"/>
      <c r="S3" s="331"/>
      <c r="T3" s="331"/>
      <c r="U3" s="331"/>
      <c r="V3" s="331"/>
      <c r="W3" s="331"/>
      <c r="X3" s="333"/>
      <c r="Y3" s="333"/>
      <c r="Z3" s="335"/>
      <c r="AA3" s="335"/>
      <c r="AB3" s="335"/>
      <c r="AC3" s="162" t="s">
        <v>40</v>
      </c>
      <c r="AD3" s="162" t="s">
        <v>41</v>
      </c>
      <c r="AE3" s="205" t="s">
        <v>44</v>
      </c>
      <c r="AF3" s="205" t="s">
        <v>45</v>
      </c>
      <c r="AG3" s="205" t="s">
        <v>46</v>
      </c>
      <c r="AH3" s="205" t="s">
        <v>410</v>
      </c>
      <c r="AI3" s="205" t="s">
        <v>411</v>
      </c>
    </row>
    <row r="4" spans="1:35" ht="51" customHeight="1" x14ac:dyDescent="0.25">
      <c r="A4" s="196" t="s">
        <v>2</v>
      </c>
      <c r="B4" s="196" t="s">
        <v>373</v>
      </c>
      <c r="C4" s="196">
        <v>1</v>
      </c>
      <c r="D4" s="193">
        <v>2012000050010</v>
      </c>
      <c r="E4" s="198" t="s">
        <v>94</v>
      </c>
      <c r="F4" s="195" t="s">
        <v>223</v>
      </c>
      <c r="G4" s="195" t="s">
        <v>224</v>
      </c>
      <c r="H4" s="195" t="s">
        <v>58</v>
      </c>
      <c r="I4" s="207">
        <v>1000000000</v>
      </c>
      <c r="J4" s="197">
        <v>0</v>
      </c>
      <c r="K4" s="197">
        <v>0</v>
      </c>
      <c r="L4" s="197">
        <v>0</v>
      </c>
      <c r="M4" s="197">
        <f t="shared" ref="M4:M14" si="0">SUM(I4:L4)</f>
        <v>1000000000</v>
      </c>
      <c r="N4" s="197">
        <v>0</v>
      </c>
      <c r="O4" s="197">
        <f t="shared" ref="O4:O13" si="1">M4+N4</f>
        <v>1000000000</v>
      </c>
      <c r="P4" s="192" t="s">
        <v>49</v>
      </c>
      <c r="Q4" s="194">
        <f>M4</f>
        <v>1000000000</v>
      </c>
      <c r="R4" s="194">
        <v>0</v>
      </c>
      <c r="S4" s="189">
        <v>951378524</v>
      </c>
      <c r="T4" s="189">
        <v>951378524</v>
      </c>
      <c r="U4" s="189">
        <f>Q4-T4</f>
        <v>48621476</v>
      </c>
      <c r="V4" s="197">
        <v>465869630</v>
      </c>
      <c r="W4" s="197">
        <f t="shared" ref="W4:W14" si="2">T4-V4</f>
        <v>485508894</v>
      </c>
      <c r="X4" s="183">
        <v>0.44</v>
      </c>
      <c r="Y4" s="183">
        <f>W4/Q4</f>
        <v>0.48550889400000002</v>
      </c>
      <c r="Z4" s="193">
        <f>+Q4-T4</f>
        <v>48621476</v>
      </c>
      <c r="AA4" s="193">
        <v>6</v>
      </c>
      <c r="AB4" s="196" t="s">
        <v>37</v>
      </c>
      <c r="AC4" s="211" t="s">
        <v>50</v>
      </c>
      <c r="AD4" s="211"/>
      <c r="AE4" s="211"/>
      <c r="AF4" s="211"/>
      <c r="AG4" s="211" t="s">
        <v>50</v>
      </c>
      <c r="AH4" s="211"/>
      <c r="AI4" s="211"/>
    </row>
    <row r="5" spans="1:35" ht="51" customHeight="1" x14ac:dyDescent="0.25">
      <c r="A5" s="301" t="s">
        <v>5</v>
      </c>
      <c r="B5" s="196" t="s">
        <v>4</v>
      </c>
      <c r="C5" s="196">
        <v>2</v>
      </c>
      <c r="D5" s="193">
        <v>2012000050025</v>
      </c>
      <c r="E5" s="198" t="s">
        <v>76</v>
      </c>
      <c r="F5" s="195" t="s">
        <v>223</v>
      </c>
      <c r="G5" s="195" t="s">
        <v>224</v>
      </c>
      <c r="H5" s="195" t="s">
        <v>60</v>
      </c>
      <c r="I5" s="207">
        <v>200000000</v>
      </c>
      <c r="J5" s="197">
        <v>0</v>
      </c>
      <c r="K5" s="197">
        <v>0</v>
      </c>
      <c r="L5" s="197">
        <v>0</v>
      </c>
      <c r="M5" s="197">
        <f t="shared" si="0"/>
        <v>200000000</v>
      </c>
      <c r="N5" s="197">
        <v>0</v>
      </c>
      <c r="O5" s="197">
        <f t="shared" si="1"/>
        <v>200000000</v>
      </c>
      <c r="P5" s="192" t="s">
        <v>49</v>
      </c>
      <c r="Q5" s="194">
        <v>200000000</v>
      </c>
      <c r="R5" s="194">
        <v>0</v>
      </c>
      <c r="S5" s="197">
        <v>200000000</v>
      </c>
      <c r="T5" s="197">
        <v>199999999</v>
      </c>
      <c r="U5" s="197">
        <f>Q5-T5</f>
        <v>1</v>
      </c>
      <c r="V5" s="197">
        <v>199999998</v>
      </c>
      <c r="W5" s="197">
        <f t="shared" si="2"/>
        <v>1</v>
      </c>
      <c r="X5" s="183">
        <v>1</v>
      </c>
      <c r="Y5" s="185">
        <f>V5/Q5</f>
        <v>0.99999998999999995</v>
      </c>
      <c r="Z5" s="193">
        <v>46.26</v>
      </c>
      <c r="AA5" s="193">
        <v>4</v>
      </c>
      <c r="AB5" s="196" t="s">
        <v>103</v>
      </c>
      <c r="AC5" s="211" t="s">
        <v>50</v>
      </c>
      <c r="AD5" s="211"/>
      <c r="AE5" s="211"/>
      <c r="AF5" s="196"/>
      <c r="AG5" s="211"/>
      <c r="AH5" s="206" t="s">
        <v>50</v>
      </c>
      <c r="AI5" s="211"/>
    </row>
    <row r="6" spans="1:35" ht="51" customHeight="1" x14ac:dyDescent="0.25">
      <c r="A6" s="316"/>
      <c r="B6" s="196" t="s">
        <v>277</v>
      </c>
      <c r="C6" s="196">
        <v>3</v>
      </c>
      <c r="D6" s="193">
        <v>2013000050056</v>
      </c>
      <c r="E6" s="198" t="s">
        <v>218</v>
      </c>
      <c r="F6" s="195" t="s">
        <v>266</v>
      </c>
      <c r="G6" s="195" t="s">
        <v>225</v>
      </c>
      <c r="H6" s="195" t="s">
        <v>60</v>
      </c>
      <c r="I6" s="197">
        <v>0</v>
      </c>
      <c r="J6" s="207">
        <v>4000000000</v>
      </c>
      <c r="K6" s="197">
        <v>0</v>
      </c>
      <c r="L6" s="197">
        <v>0</v>
      </c>
      <c r="M6" s="197">
        <f t="shared" si="0"/>
        <v>4000000000</v>
      </c>
      <c r="N6" s="197">
        <v>0</v>
      </c>
      <c r="O6" s="197">
        <f t="shared" si="1"/>
        <v>4000000000</v>
      </c>
      <c r="P6" s="192" t="s">
        <v>49</v>
      </c>
      <c r="Q6" s="197">
        <v>4000000000</v>
      </c>
      <c r="R6" s="197">
        <v>0</v>
      </c>
      <c r="S6" s="197">
        <v>4000000000</v>
      </c>
      <c r="T6" s="197">
        <v>4000000000</v>
      </c>
      <c r="U6" s="197">
        <f t="shared" ref="U6:U8" si="3">Q6-T6</f>
        <v>0</v>
      </c>
      <c r="V6" s="197">
        <v>4000000000</v>
      </c>
      <c r="W6" s="197">
        <f t="shared" si="2"/>
        <v>0</v>
      </c>
      <c r="X6" s="183">
        <v>1</v>
      </c>
      <c r="Y6" s="185">
        <f t="shared" ref="Y6:Y8" si="4">V6/Q6</f>
        <v>1</v>
      </c>
      <c r="Z6" s="193"/>
      <c r="AA6" s="193">
        <v>6</v>
      </c>
      <c r="AB6" s="99" t="s">
        <v>267</v>
      </c>
      <c r="AC6" s="211" t="s">
        <v>50</v>
      </c>
      <c r="AD6" s="211"/>
      <c r="AE6" s="211"/>
      <c r="AF6" s="211"/>
      <c r="AG6" s="211"/>
      <c r="AH6" s="211" t="s">
        <v>50</v>
      </c>
      <c r="AI6" s="211"/>
    </row>
    <row r="7" spans="1:35" ht="71.25" customHeight="1" x14ac:dyDescent="0.25">
      <c r="A7" s="316"/>
      <c r="B7" s="196" t="s">
        <v>385</v>
      </c>
      <c r="C7" s="196">
        <v>4</v>
      </c>
      <c r="D7" s="193">
        <v>2014000050010</v>
      </c>
      <c r="E7" s="198" t="s">
        <v>302</v>
      </c>
      <c r="F7" s="195" t="s">
        <v>303</v>
      </c>
      <c r="G7" s="164" t="s">
        <v>310</v>
      </c>
      <c r="H7" s="195" t="s">
        <v>60</v>
      </c>
      <c r="I7" s="194">
        <v>0</v>
      </c>
      <c r="J7" s="207">
        <v>8500000000</v>
      </c>
      <c r="K7" s="197">
        <v>0</v>
      </c>
      <c r="L7" s="197">
        <v>0</v>
      </c>
      <c r="M7" s="197">
        <f t="shared" si="0"/>
        <v>8500000000</v>
      </c>
      <c r="N7" s="197">
        <v>0</v>
      </c>
      <c r="O7" s="197">
        <f t="shared" si="1"/>
        <v>8500000000</v>
      </c>
      <c r="P7" s="192" t="s">
        <v>49</v>
      </c>
      <c r="Q7" s="197">
        <v>8500000000</v>
      </c>
      <c r="R7" s="197">
        <v>0</v>
      </c>
      <c r="S7" s="197">
        <v>0</v>
      </c>
      <c r="T7" s="197">
        <v>0</v>
      </c>
      <c r="U7" s="197">
        <f t="shared" si="3"/>
        <v>8500000000</v>
      </c>
      <c r="V7" s="197">
        <v>0</v>
      </c>
      <c r="W7" s="197">
        <f t="shared" si="2"/>
        <v>0</v>
      </c>
      <c r="X7" s="183">
        <v>0</v>
      </c>
      <c r="Y7" s="185">
        <f t="shared" si="4"/>
        <v>0</v>
      </c>
      <c r="Z7" s="193"/>
      <c r="AA7" s="193">
        <v>24</v>
      </c>
      <c r="AB7" s="196" t="s">
        <v>103</v>
      </c>
      <c r="AC7" s="211" t="s">
        <v>50</v>
      </c>
      <c r="AD7" s="211"/>
      <c r="AE7" s="211"/>
      <c r="AF7" s="211"/>
      <c r="AG7" s="211" t="s">
        <v>50</v>
      </c>
      <c r="AH7" s="211"/>
      <c r="AI7" s="211"/>
    </row>
    <row r="8" spans="1:35" ht="52.5" customHeight="1" x14ac:dyDescent="0.25">
      <c r="A8" s="302"/>
      <c r="B8" s="196" t="s">
        <v>409</v>
      </c>
      <c r="C8" s="196">
        <v>5</v>
      </c>
      <c r="D8" s="193">
        <v>2015000050031</v>
      </c>
      <c r="E8" s="198" t="s">
        <v>355</v>
      </c>
      <c r="F8" s="195" t="s">
        <v>352</v>
      </c>
      <c r="G8" s="164" t="s">
        <v>353</v>
      </c>
      <c r="H8" s="195" t="s">
        <v>60</v>
      </c>
      <c r="I8" s="194">
        <v>0</v>
      </c>
      <c r="J8" s="197">
        <v>0</v>
      </c>
      <c r="K8" s="207">
        <v>3670000000</v>
      </c>
      <c r="L8" s="197">
        <v>0</v>
      </c>
      <c r="M8" s="197">
        <f t="shared" si="0"/>
        <v>3670000000</v>
      </c>
      <c r="N8" s="197">
        <v>0</v>
      </c>
      <c r="O8" s="197">
        <f t="shared" si="1"/>
        <v>3670000000</v>
      </c>
      <c r="P8" s="192" t="s">
        <v>49</v>
      </c>
      <c r="Q8" s="197">
        <v>3670000000</v>
      </c>
      <c r="R8" s="197">
        <v>0</v>
      </c>
      <c r="S8" s="197">
        <v>0</v>
      </c>
      <c r="T8" s="197">
        <v>0</v>
      </c>
      <c r="U8" s="197">
        <f t="shared" si="3"/>
        <v>3670000000</v>
      </c>
      <c r="V8" s="197">
        <v>0</v>
      </c>
      <c r="W8" s="197">
        <f t="shared" si="2"/>
        <v>0</v>
      </c>
      <c r="X8" s="183">
        <v>0</v>
      </c>
      <c r="Y8" s="185">
        <f t="shared" si="4"/>
        <v>0</v>
      </c>
      <c r="Z8" s="193"/>
      <c r="AA8" s="193"/>
      <c r="AB8" s="99" t="s">
        <v>267</v>
      </c>
      <c r="AC8" s="211" t="s">
        <v>50</v>
      </c>
      <c r="AD8" s="211"/>
      <c r="AE8" s="211" t="s">
        <v>50</v>
      </c>
      <c r="AF8" s="211"/>
      <c r="AG8" s="211"/>
      <c r="AH8" s="211"/>
      <c r="AI8" s="211"/>
    </row>
    <row r="9" spans="1:35" ht="56.25" customHeight="1" x14ac:dyDescent="0.25">
      <c r="A9" s="196" t="s">
        <v>7</v>
      </c>
      <c r="B9" s="196" t="s">
        <v>373</v>
      </c>
      <c r="C9" s="196">
        <v>6</v>
      </c>
      <c r="D9" s="193">
        <v>2012000050030</v>
      </c>
      <c r="E9" s="198" t="s">
        <v>77</v>
      </c>
      <c r="F9" s="195" t="s">
        <v>223</v>
      </c>
      <c r="G9" s="195" t="s">
        <v>330</v>
      </c>
      <c r="H9" s="195" t="s">
        <v>59</v>
      </c>
      <c r="I9" s="207">
        <v>1708104361</v>
      </c>
      <c r="J9" s="197">
        <v>0</v>
      </c>
      <c r="K9" s="197">
        <v>0</v>
      </c>
      <c r="L9" s="197">
        <v>44397453</v>
      </c>
      <c r="M9" s="197">
        <f t="shared" si="0"/>
        <v>1752501814</v>
      </c>
      <c r="N9" s="197">
        <v>0</v>
      </c>
      <c r="O9" s="197">
        <f t="shared" si="1"/>
        <v>1752501814</v>
      </c>
      <c r="P9" s="192" t="s">
        <v>49</v>
      </c>
      <c r="Q9" s="194">
        <v>1708104361</v>
      </c>
      <c r="R9" s="194">
        <v>0</v>
      </c>
      <c r="S9" s="197">
        <v>1597103351</v>
      </c>
      <c r="T9" s="197">
        <v>1597103351</v>
      </c>
      <c r="U9" s="197">
        <f>Q9-T9</f>
        <v>111001010</v>
      </c>
      <c r="V9" s="197">
        <v>1649606910</v>
      </c>
      <c r="W9" s="197">
        <f t="shared" si="2"/>
        <v>-52503559</v>
      </c>
      <c r="X9" s="183">
        <v>0.78</v>
      </c>
      <c r="Y9" s="183">
        <f>V9/Q9</f>
        <v>0.9657529994445111</v>
      </c>
      <c r="Z9" s="193"/>
      <c r="AA9" s="193">
        <v>12</v>
      </c>
      <c r="AB9" s="196" t="s">
        <v>39</v>
      </c>
      <c r="AC9" s="211" t="s">
        <v>50</v>
      </c>
      <c r="AD9" s="211"/>
      <c r="AE9" s="211"/>
      <c r="AF9" s="211"/>
      <c r="AG9" s="211" t="s">
        <v>50</v>
      </c>
      <c r="AH9" s="211"/>
      <c r="AI9" s="211"/>
    </row>
    <row r="10" spans="1:35" ht="63.75" customHeight="1" x14ac:dyDescent="0.25">
      <c r="A10" s="301" t="s">
        <v>9</v>
      </c>
      <c r="B10" s="196" t="s">
        <v>4</v>
      </c>
      <c r="C10" s="196">
        <v>7</v>
      </c>
      <c r="D10" s="193">
        <v>2012000050005</v>
      </c>
      <c r="E10" s="198" t="s">
        <v>23</v>
      </c>
      <c r="F10" s="195" t="s">
        <v>223</v>
      </c>
      <c r="G10" s="195" t="s">
        <v>312</v>
      </c>
      <c r="H10" s="195" t="s">
        <v>61</v>
      </c>
      <c r="I10" s="207">
        <v>1000000000</v>
      </c>
      <c r="J10" s="197">
        <v>0</v>
      </c>
      <c r="K10" s="197">
        <v>0</v>
      </c>
      <c r="L10" s="197">
        <v>3000000000</v>
      </c>
      <c r="M10" s="197">
        <f t="shared" si="0"/>
        <v>4000000000</v>
      </c>
      <c r="N10" s="197">
        <v>0</v>
      </c>
      <c r="O10" s="197">
        <f t="shared" si="1"/>
        <v>4000000000</v>
      </c>
      <c r="P10" s="192" t="s">
        <v>49</v>
      </c>
      <c r="Q10" s="194">
        <f>I10+J10</f>
        <v>1000000000</v>
      </c>
      <c r="R10" s="194">
        <v>0</v>
      </c>
      <c r="S10" s="197">
        <v>1000000000</v>
      </c>
      <c r="T10" s="197">
        <v>1000000000</v>
      </c>
      <c r="U10" s="197">
        <f>Q10-T10</f>
        <v>0</v>
      </c>
      <c r="V10" s="197">
        <v>1000000000</v>
      </c>
      <c r="W10" s="197">
        <f t="shared" si="2"/>
        <v>0</v>
      </c>
      <c r="X10" s="183">
        <v>0</v>
      </c>
      <c r="Y10" s="185">
        <f>V10/Q10</f>
        <v>1</v>
      </c>
      <c r="Z10" s="193"/>
      <c r="AA10" s="193">
        <v>6</v>
      </c>
      <c r="AB10" s="99" t="s">
        <v>78</v>
      </c>
      <c r="AC10" s="211" t="s">
        <v>50</v>
      </c>
      <c r="AD10" s="211"/>
      <c r="AE10" s="211"/>
      <c r="AF10" s="211"/>
      <c r="AG10" s="211" t="s">
        <v>50</v>
      </c>
      <c r="AH10" s="211"/>
      <c r="AI10" s="211"/>
    </row>
    <row r="11" spans="1:35" ht="63.75" customHeight="1" x14ac:dyDescent="0.25">
      <c r="A11" s="316"/>
      <c r="B11" s="196" t="s">
        <v>383</v>
      </c>
      <c r="C11" s="196">
        <v>8</v>
      </c>
      <c r="D11" s="193">
        <v>2013000050051</v>
      </c>
      <c r="E11" s="198" t="s">
        <v>219</v>
      </c>
      <c r="F11" s="195" t="s">
        <v>266</v>
      </c>
      <c r="G11" s="195" t="s">
        <v>313</v>
      </c>
      <c r="H11" s="195" t="s">
        <v>61</v>
      </c>
      <c r="I11" s="194">
        <v>0</v>
      </c>
      <c r="J11" s="207">
        <v>3000000000</v>
      </c>
      <c r="K11" s="197">
        <v>0</v>
      </c>
      <c r="L11" s="197">
        <v>0</v>
      </c>
      <c r="M11" s="197">
        <f t="shared" si="0"/>
        <v>3000000000</v>
      </c>
      <c r="N11" s="197">
        <v>0</v>
      </c>
      <c r="O11" s="197">
        <f t="shared" si="1"/>
        <v>3000000000</v>
      </c>
      <c r="P11" s="192" t="s">
        <v>49</v>
      </c>
      <c r="Q11" s="197">
        <f>I11+J11</f>
        <v>3000000000</v>
      </c>
      <c r="R11" s="197">
        <v>0</v>
      </c>
      <c r="S11" s="197">
        <v>2413540000</v>
      </c>
      <c r="T11" s="197">
        <v>2413540000</v>
      </c>
      <c r="U11" s="197">
        <f t="shared" ref="U11:U13" si="5">Q11-T11</f>
        <v>586460000</v>
      </c>
      <c r="V11" s="197">
        <v>2413540000</v>
      </c>
      <c r="W11" s="197">
        <f t="shared" si="2"/>
        <v>0</v>
      </c>
      <c r="X11" s="183">
        <v>0.05</v>
      </c>
      <c r="Y11" s="185">
        <f t="shared" ref="Y11" si="6">V11/Q11</f>
        <v>0.8045133333333333</v>
      </c>
      <c r="Z11" s="193"/>
      <c r="AA11" s="193">
        <v>12</v>
      </c>
      <c r="AB11" s="99" t="s">
        <v>78</v>
      </c>
      <c r="AC11" s="211" t="s">
        <v>50</v>
      </c>
      <c r="AD11" s="211"/>
      <c r="AE11" s="211"/>
      <c r="AF11" s="211"/>
      <c r="AG11" s="211" t="s">
        <v>50</v>
      </c>
      <c r="AH11" s="211"/>
      <c r="AI11" s="211"/>
    </row>
    <row r="12" spans="1:35" s="117" customFormat="1" ht="57" customHeight="1" x14ac:dyDescent="0.25">
      <c r="A12" s="221"/>
      <c r="B12" s="301" t="s">
        <v>214</v>
      </c>
      <c r="C12" s="301">
        <v>10</v>
      </c>
      <c r="D12" s="303">
        <v>2013000050026</v>
      </c>
      <c r="E12" s="305" t="s">
        <v>82</v>
      </c>
      <c r="F12" s="312" t="s">
        <v>226</v>
      </c>
      <c r="G12" s="312" t="s">
        <v>227</v>
      </c>
      <c r="H12" s="312" t="s">
        <v>80</v>
      </c>
      <c r="I12" s="197">
        <v>0</v>
      </c>
      <c r="J12" s="209">
        <v>885575990</v>
      </c>
      <c r="K12" s="197">
        <v>0</v>
      </c>
      <c r="L12" s="197">
        <v>0</v>
      </c>
      <c r="M12" s="197">
        <f t="shared" si="0"/>
        <v>885575990</v>
      </c>
      <c r="N12" s="197">
        <v>13200000</v>
      </c>
      <c r="O12" s="197">
        <f t="shared" si="1"/>
        <v>898775990</v>
      </c>
      <c r="P12" s="192" t="s">
        <v>48</v>
      </c>
      <c r="Q12" s="194">
        <v>885575990</v>
      </c>
      <c r="R12" s="194">
        <v>0</v>
      </c>
      <c r="S12" s="197">
        <v>885575990</v>
      </c>
      <c r="T12" s="197">
        <v>885575990</v>
      </c>
      <c r="U12" s="197">
        <f t="shared" si="5"/>
        <v>0</v>
      </c>
      <c r="V12" s="197">
        <v>885575990</v>
      </c>
      <c r="W12" s="197">
        <f t="shared" si="2"/>
        <v>0</v>
      </c>
      <c r="X12" s="323">
        <v>0.43</v>
      </c>
      <c r="Y12" s="323">
        <f>(V12+V13)/(Q12+Q13)</f>
        <v>1</v>
      </c>
      <c r="Z12" s="303"/>
      <c r="AA12" s="303">
        <v>6</v>
      </c>
      <c r="AB12" s="165" t="s">
        <v>81</v>
      </c>
      <c r="AC12" s="310" t="s">
        <v>50</v>
      </c>
      <c r="AD12" s="310"/>
      <c r="AE12" s="310"/>
      <c r="AF12" s="310"/>
      <c r="AG12" s="310" t="s">
        <v>50</v>
      </c>
      <c r="AH12" s="213"/>
      <c r="AI12" s="310"/>
    </row>
    <row r="13" spans="1:35" s="117" customFormat="1" ht="52.5" customHeight="1" x14ac:dyDescent="0.25">
      <c r="A13" s="221"/>
      <c r="B13" s="302"/>
      <c r="C13" s="302"/>
      <c r="D13" s="304"/>
      <c r="E13" s="306"/>
      <c r="F13" s="313"/>
      <c r="G13" s="313"/>
      <c r="H13" s="313"/>
      <c r="I13" s="194">
        <v>0</v>
      </c>
      <c r="J13" s="207">
        <v>159543237</v>
      </c>
      <c r="K13" s="197">
        <v>0</v>
      </c>
      <c r="L13" s="197">
        <v>0</v>
      </c>
      <c r="M13" s="197">
        <f t="shared" si="0"/>
        <v>159543237</v>
      </c>
      <c r="N13" s="197">
        <v>10000000</v>
      </c>
      <c r="O13" s="197">
        <f t="shared" si="1"/>
        <v>169543237</v>
      </c>
      <c r="P13" s="192" t="s">
        <v>49</v>
      </c>
      <c r="Q13" s="197">
        <v>159543237</v>
      </c>
      <c r="R13" s="197">
        <v>0</v>
      </c>
      <c r="S13" s="197">
        <v>159543237</v>
      </c>
      <c r="T13" s="197">
        <v>159543237</v>
      </c>
      <c r="U13" s="197">
        <f t="shared" si="5"/>
        <v>0</v>
      </c>
      <c r="V13" s="197">
        <v>159543237</v>
      </c>
      <c r="W13" s="197">
        <f t="shared" si="2"/>
        <v>0</v>
      </c>
      <c r="X13" s="324"/>
      <c r="Y13" s="324"/>
      <c r="Z13" s="304"/>
      <c r="AA13" s="304"/>
      <c r="AB13" s="165" t="s">
        <v>81</v>
      </c>
      <c r="AC13" s="311"/>
      <c r="AD13" s="311"/>
      <c r="AE13" s="311"/>
      <c r="AF13" s="311"/>
      <c r="AG13" s="311"/>
      <c r="AH13" s="214"/>
      <c r="AI13" s="311"/>
    </row>
    <row r="14" spans="1:35" ht="127.5" customHeight="1" x14ac:dyDescent="0.25">
      <c r="A14" s="301" t="s">
        <v>83</v>
      </c>
      <c r="B14" s="191" t="s">
        <v>373</v>
      </c>
      <c r="C14" s="196">
        <v>12</v>
      </c>
      <c r="D14" s="193">
        <v>2012000050024</v>
      </c>
      <c r="E14" s="198" t="s">
        <v>84</v>
      </c>
      <c r="F14" s="195" t="s">
        <v>242</v>
      </c>
      <c r="G14" s="195" t="s">
        <v>388</v>
      </c>
      <c r="H14" s="195" t="s">
        <v>62</v>
      </c>
      <c r="I14" s="207">
        <v>900000000</v>
      </c>
      <c r="J14" s="207">
        <v>923985000</v>
      </c>
      <c r="K14" s="197">
        <v>0</v>
      </c>
      <c r="L14" s="197">
        <v>1547701373</v>
      </c>
      <c r="M14" s="197">
        <f t="shared" si="0"/>
        <v>3371686373</v>
      </c>
      <c r="N14" s="197">
        <v>0</v>
      </c>
      <c r="O14" s="197">
        <f t="shared" ref="O14:O24" si="7">M14+N14</f>
        <v>3371686373</v>
      </c>
      <c r="P14" s="192" t="s">
        <v>49</v>
      </c>
      <c r="Q14" s="166">
        <f>I14+J14+K14</f>
        <v>1823985000</v>
      </c>
      <c r="R14" s="166">
        <v>0</v>
      </c>
      <c r="S14" s="189">
        <v>900000000</v>
      </c>
      <c r="T14" s="197">
        <v>810000000</v>
      </c>
      <c r="U14" s="197">
        <f>Q14-T14</f>
        <v>1013985000</v>
      </c>
      <c r="V14" s="197">
        <v>1549188000</v>
      </c>
      <c r="W14" s="197">
        <f t="shared" si="2"/>
        <v>-739188000</v>
      </c>
      <c r="X14" s="183">
        <v>0.44</v>
      </c>
      <c r="Y14" s="185">
        <f>V14/Q14</f>
        <v>0.84934251104038683</v>
      </c>
      <c r="Z14" s="193"/>
      <c r="AA14" s="193">
        <v>24</v>
      </c>
      <c r="AB14" s="196" t="s">
        <v>38</v>
      </c>
      <c r="AC14" s="211" t="s">
        <v>50</v>
      </c>
      <c r="AD14" s="211"/>
      <c r="AE14" s="211"/>
      <c r="AF14" s="211"/>
      <c r="AG14" s="211" t="s">
        <v>50</v>
      </c>
      <c r="AH14" s="211"/>
      <c r="AI14" s="211"/>
    </row>
    <row r="15" spans="1:35" ht="56.25" customHeight="1" x14ac:dyDescent="0.25">
      <c r="A15" s="316"/>
      <c r="B15" s="191" t="s">
        <v>4</v>
      </c>
      <c r="C15" s="196">
        <v>13</v>
      </c>
      <c r="D15" s="193">
        <v>2012000050009</v>
      </c>
      <c r="E15" s="198" t="s">
        <v>24</v>
      </c>
      <c r="F15" s="195" t="s">
        <v>223</v>
      </c>
      <c r="G15" s="195" t="s">
        <v>224</v>
      </c>
      <c r="H15" s="195" t="s">
        <v>62</v>
      </c>
      <c r="I15" s="207">
        <v>1200000000</v>
      </c>
      <c r="J15" s="197">
        <v>0</v>
      </c>
      <c r="K15" s="197">
        <v>0</v>
      </c>
      <c r="L15" s="197">
        <v>1134689275</v>
      </c>
      <c r="M15" s="197">
        <f t="shared" ref="M15:M24" si="8">SUM(I15:L15)</f>
        <v>2334689275</v>
      </c>
      <c r="N15" s="197">
        <v>0</v>
      </c>
      <c r="O15" s="197">
        <f t="shared" si="7"/>
        <v>2334689275</v>
      </c>
      <c r="P15" s="192" t="s">
        <v>49</v>
      </c>
      <c r="Q15" s="194">
        <v>1200000000</v>
      </c>
      <c r="R15" s="194">
        <v>85515387</v>
      </c>
      <c r="S15" s="197">
        <v>1200000000</v>
      </c>
      <c r="T15" s="197">
        <v>1200000000</v>
      </c>
      <c r="U15" s="197">
        <f t="shared" ref="U15:U24" si="9">Q15-T15</f>
        <v>0</v>
      </c>
      <c r="V15" s="197">
        <v>1170000000</v>
      </c>
      <c r="W15" s="197">
        <f t="shared" ref="W15:W24" si="10">T15-V15</f>
        <v>30000000</v>
      </c>
      <c r="X15" s="183">
        <v>1</v>
      </c>
      <c r="Y15" s="185">
        <f t="shared" ref="Y15:Y24" si="11">V15/Q15</f>
        <v>0.97499999999999998</v>
      </c>
      <c r="Z15" s="193"/>
      <c r="AA15" s="193">
        <v>12</v>
      </c>
      <c r="AB15" s="196" t="s">
        <v>38</v>
      </c>
      <c r="AC15" s="211" t="s">
        <v>50</v>
      </c>
      <c r="AD15" s="211"/>
      <c r="AE15" s="211"/>
      <c r="AF15" s="211"/>
      <c r="AG15" s="211"/>
      <c r="AH15" s="211" t="s">
        <v>50</v>
      </c>
      <c r="AI15" s="211"/>
    </row>
    <row r="16" spans="1:35" ht="56.25" customHeight="1" x14ac:dyDescent="0.25">
      <c r="A16" s="316"/>
      <c r="B16" s="191" t="s">
        <v>373</v>
      </c>
      <c r="C16" s="196">
        <v>14</v>
      </c>
      <c r="D16" s="193">
        <v>2012000050007</v>
      </c>
      <c r="E16" s="198" t="s">
        <v>85</v>
      </c>
      <c r="F16" s="195" t="s">
        <v>223</v>
      </c>
      <c r="G16" s="195" t="s">
        <v>224</v>
      </c>
      <c r="H16" s="195" t="s">
        <v>62</v>
      </c>
      <c r="I16" s="207">
        <v>1300000000</v>
      </c>
      <c r="J16" s="197">
        <v>0</v>
      </c>
      <c r="K16" s="197">
        <v>0</v>
      </c>
      <c r="L16" s="197">
        <v>1190400000</v>
      </c>
      <c r="M16" s="197">
        <f t="shared" si="8"/>
        <v>2490400000</v>
      </c>
      <c r="N16" s="197">
        <v>0</v>
      </c>
      <c r="O16" s="197">
        <f t="shared" si="7"/>
        <v>2490400000</v>
      </c>
      <c r="P16" s="192" t="s">
        <v>49</v>
      </c>
      <c r="Q16" s="194">
        <v>1300000000</v>
      </c>
      <c r="R16" s="194">
        <v>0</v>
      </c>
      <c r="S16" s="197">
        <v>1300000000</v>
      </c>
      <c r="T16" s="197">
        <v>1300000000</v>
      </c>
      <c r="U16" s="197">
        <f t="shared" si="9"/>
        <v>0</v>
      </c>
      <c r="V16" s="197">
        <v>1300000000</v>
      </c>
      <c r="W16" s="197">
        <f t="shared" si="10"/>
        <v>0</v>
      </c>
      <c r="X16" s="183">
        <v>1</v>
      </c>
      <c r="Y16" s="185">
        <f t="shared" si="11"/>
        <v>1</v>
      </c>
      <c r="Z16" s="193"/>
      <c r="AA16" s="193">
        <v>12</v>
      </c>
      <c r="AB16" s="196" t="s">
        <v>38</v>
      </c>
      <c r="AC16" s="211" t="s">
        <v>50</v>
      </c>
      <c r="AD16" s="211"/>
      <c r="AE16" s="211"/>
      <c r="AF16" s="211"/>
      <c r="AG16" s="211"/>
      <c r="AH16" s="211" t="s">
        <v>50</v>
      </c>
      <c r="AI16" s="211"/>
    </row>
    <row r="17" spans="1:35" ht="56.25" customHeight="1" x14ac:dyDescent="0.25">
      <c r="A17" s="316"/>
      <c r="B17" s="191" t="s">
        <v>373</v>
      </c>
      <c r="C17" s="196">
        <v>15</v>
      </c>
      <c r="D17" s="193">
        <v>2012000050014</v>
      </c>
      <c r="E17" s="198" t="s">
        <v>25</v>
      </c>
      <c r="F17" s="195" t="s">
        <v>223</v>
      </c>
      <c r="G17" s="195" t="s">
        <v>224</v>
      </c>
      <c r="H17" s="195" t="s">
        <v>62</v>
      </c>
      <c r="I17" s="207">
        <v>1300000000</v>
      </c>
      <c r="J17" s="197">
        <v>0</v>
      </c>
      <c r="K17" s="197">
        <v>0</v>
      </c>
      <c r="L17" s="197">
        <v>259272190</v>
      </c>
      <c r="M17" s="197">
        <f t="shared" si="8"/>
        <v>1559272190</v>
      </c>
      <c r="N17" s="197">
        <v>0</v>
      </c>
      <c r="O17" s="197">
        <f t="shared" si="7"/>
        <v>1559272190</v>
      </c>
      <c r="P17" s="192" t="s">
        <v>49</v>
      </c>
      <c r="Q17" s="194">
        <v>1300000000</v>
      </c>
      <c r="R17" s="194">
        <v>0</v>
      </c>
      <c r="S17" s="197">
        <v>1300000000</v>
      </c>
      <c r="T17" s="197">
        <v>1300000000</v>
      </c>
      <c r="U17" s="197">
        <f t="shared" si="9"/>
        <v>0</v>
      </c>
      <c r="V17" s="197">
        <v>1300000000</v>
      </c>
      <c r="W17" s="197">
        <f t="shared" si="10"/>
        <v>0</v>
      </c>
      <c r="X17" s="183">
        <v>1</v>
      </c>
      <c r="Y17" s="185">
        <f t="shared" si="11"/>
        <v>1</v>
      </c>
      <c r="Z17" s="193"/>
      <c r="AA17" s="193">
        <v>12</v>
      </c>
      <c r="AB17" s="196" t="s">
        <v>38</v>
      </c>
      <c r="AC17" s="211" t="s">
        <v>50</v>
      </c>
      <c r="AD17" s="211"/>
      <c r="AE17" s="211"/>
      <c r="AF17" s="211"/>
      <c r="AG17" s="211"/>
      <c r="AH17" s="211" t="s">
        <v>50</v>
      </c>
      <c r="AI17" s="211"/>
    </row>
    <row r="18" spans="1:35" ht="56.25" customHeight="1" x14ac:dyDescent="0.25">
      <c r="A18" s="316"/>
      <c r="B18" s="196" t="s">
        <v>373</v>
      </c>
      <c r="C18" s="196">
        <v>16</v>
      </c>
      <c r="D18" s="193">
        <v>2012000050023</v>
      </c>
      <c r="E18" s="198" t="s">
        <v>26</v>
      </c>
      <c r="F18" s="195" t="s">
        <v>223</v>
      </c>
      <c r="G18" s="195" t="s">
        <v>224</v>
      </c>
      <c r="H18" s="195" t="s">
        <v>62</v>
      </c>
      <c r="I18" s="207">
        <v>1300000000</v>
      </c>
      <c r="J18" s="197">
        <v>0</v>
      </c>
      <c r="K18" s="197">
        <v>0</v>
      </c>
      <c r="L18" s="197">
        <v>7619581451</v>
      </c>
      <c r="M18" s="197">
        <f t="shared" si="8"/>
        <v>8919581451</v>
      </c>
      <c r="N18" s="197">
        <v>0</v>
      </c>
      <c r="O18" s="197">
        <f t="shared" si="7"/>
        <v>8919581451</v>
      </c>
      <c r="P18" s="192" t="s">
        <v>49</v>
      </c>
      <c r="Q18" s="194">
        <v>1300000000</v>
      </c>
      <c r="R18" s="194">
        <v>0</v>
      </c>
      <c r="S18" s="197">
        <v>1300000000</v>
      </c>
      <c r="T18" s="197">
        <v>1300000000</v>
      </c>
      <c r="U18" s="197">
        <f t="shared" si="9"/>
        <v>0</v>
      </c>
      <c r="V18" s="197">
        <v>1295224450</v>
      </c>
      <c r="W18" s="197">
        <f t="shared" si="10"/>
        <v>4775550</v>
      </c>
      <c r="X18" s="183">
        <v>0.5</v>
      </c>
      <c r="Y18" s="185">
        <f t="shared" si="11"/>
        <v>0.9963265</v>
      </c>
      <c r="Z18" s="193"/>
      <c r="AA18" s="193">
        <v>12</v>
      </c>
      <c r="AB18" s="196" t="s">
        <v>38</v>
      </c>
      <c r="AC18" s="211" t="s">
        <v>50</v>
      </c>
      <c r="AD18" s="211"/>
      <c r="AE18" s="211"/>
      <c r="AF18" s="211"/>
      <c r="AG18" s="211" t="s">
        <v>50</v>
      </c>
      <c r="AH18" s="211"/>
      <c r="AI18" s="211"/>
    </row>
    <row r="19" spans="1:35" ht="57" customHeight="1" x14ac:dyDescent="0.25">
      <c r="A19" s="316"/>
      <c r="B19" s="196" t="s">
        <v>250</v>
      </c>
      <c r="C19" s="196">
        <v>17</v>
      </c>
      <c r="D19" s="193">
        <v>2013000050028</v>
      </c>
      <c r="E19" s="198" t="s">
        <v>86</v>
      </c>
      <c r="F19" s="195" t="s">
        <v>226</v>
      </c>
      <c r="G19" s="195" t="s">
        <v>314</v>
      </c>
      <c r="H19" s="195" t="s">
        <v>62</v>
      </c>
      <c r="I19" s="194">
        <v>0</v>
      </c>
      <c r="J19" s="207">
        <v>2599564478</v>
      </c>
      <c r="K19" s="197">
        <v>0</v>
      </c>
      <c r="L19" s="197">
        <v>827715347</v>
      </c>
      <c r="M19" s="197">
        <f t="shared" si="8"/>
        <v>3427279825</v>
      </c>
      <c r="N19" s="197">
        <v>0</v>
      </c>
      <c r="O19" s="197">
        <f t="shared" si="7"/>
        <v>3427279825</v>
      </c>
      <c r="P19" s="192" t="s">
        <v>49</v>
      </c>
      <c r="Q19" s="194">
        <v>2599564478</v>
      </c>
      <c r="R19" s="194">
        <v>0</v>
      </c>
      <c r="S19" s="197">
        <v>2599564478</v>
      </c>
      <c r="T19" s="197">
        <v>2599564478</v>
      </c>
      <c r="U19" s="197">
        <f t="shared" si="9"/>
        <v>0</v>
      </c>
      <c r="V19" s="197">
        <v>2599564478</v>
      </c>
      <c r="W19" s="197">
        <f t="shared" si="10"/>
        <v>0</v>
      </c>
      <c r="X19" s="183">
        <v>7.0000000000000007E-2</v>
      </c>
      <c r="Y19" s="185">
        <f t="shared" si="11"/>
        <v>1</v>
      </c>
      <c r="Z19" s="193"/>
      <c r="AA19" s="193">
        <v>24</v>
      </c>
      <c r="AB19" s="196" t="s">
        <v>38</v>
      </c>
      <c r="AC19" s="211" t="s">
        <v>50</v>
      </c>
      <c r="AD19" s="211"/>
      <c r="AE19" s="211"/>
      <c r="AF19" s="211"/>
      <c r="AG19" s="211" t="s">
        <v>50</v>
      </c>
      <c r="AH19" s="211"/>
      <c r="AI19" s="211"/>
    </row>
    <row r="20" spans="1:35" ht="71.25" customHeight="1" x14ac:dyDescent="0.25">
      <c r="A20" s="316"/>
      <c r="B20" s="196" t="s">
        <v>250</v>
      </c>
      <c r="C20" s="196">
        <v>18</v>
      </c>
      <c r="D20" s="193">
        <v>2013000050027</v>
      </c>
      <c r="E20" s="198" t="s">
        <v>72</v>
      </c>
      <c r="F20" s="195" t="s">
        <v>226</v>
      </c>
      <c r="G20" s="195" t="s">
        <v>314</v>
      </c>
      <c r="H20" s="195" t="s">
        <v>62</v>
      </c>
      <c r="I20" s="194">
        <v>0</v>
      </c>
      <c r="J20" s="207">
        <v>3000000000</v>
      </c>
      <c r="K20" s="197">
        <v>0</v>
      </c>
      <c r="L20" s="197">
        <v>15756930869</v>
      </c>
      <c r="M20" s="197">
        <f t="shared" si="8"/>
        <v>18756930869</v>
      </c>
      <c r="N20" s="197">
        <v>0</v>
      </c>
      <c r="O20" s="197">
        <f t="shared" si="7"/>
        <v>18756930869</v>
      </c>
      <c r="P20" s="192" t="s">
        <v>49</v>
      </c>
      <c r="Q20" s="194">
        <v>3000000000</v>
      </c>
      <c r="R20" s="194">
        <v>0</v>
      </c>
      <c r="S20" s="197">
        <v>3000000000</v>
      </c>
      <c r="T20" s="197">
        <v>3000000000</v>
      </c>
      <c r="U20" s="197">
        <f t="shared" si="9"/>
        <v>0</v>
      </c>
      <c r="V20" s="197">
        <v>3000000000</v>
      </c>
      <c r="W20" s="197">
        <f t="shared" si="10"/>
        <v>0</v>
      </c>
      <c r="X20" s="183">
        <v>0</v>
      </c>
      <c r="Y20" s="185">
        <f t="shared" si="11"/>
        <v>1</v>
      </c>
      <c r="Z20" s="193"/>
      <c r="AA20" s="193">
        <v>24</v>
      </c>
      <c r="AB20" s="196" t="s">
        <v>38</v>
      </c>
      <c r="AC20" s="211" t="s">
        <v>50</v>
      </c>
      <c r="AD20" s="211"/>
      <c r="AE20" s="211"/>
      <c r="AF20" s="211"/>
      <c r="AG20" s="211" t="s">
        <v>50</v>
      </c>
      <c r="AH20" s="211"/>
      <c r="AI20" s="211"/>
    </row>
    <row r="21" spans="1:35" ht="56.25" customHeight="1" x14ac:dyDescent="0.25">
      <c r="A21" s="316"/>
      <c r="B21" s="196" t="s">
        <v>381</v>
      </c>
      <c r="C21" s="196">
        <v>19</v>
      </c>
      <c r="D21" s="193">
        <v>2013000050054</v>
      </c>
      <c r="E21" s="198" t="s">
        <v>263</v>
      </c>
      <c r="F21" s="195" t="s">
        <v>268</v>
      </c>
      <c r="G21" s="195" t="s">
        <v>309</v>
      </c>
      <c r="H21" s="195" t="s">
        <v>62</v>
      </c>
      <c r="I21" s="194">
        <v>0</v>
      </c>
      <c r="J21" s="207">
        <v>2459000000</v>
      </c>
      <c r="K21" s="197">
        <v>0</v>
      </c>
      <c r="L21" s="197">
        <v>1306860000</v>
      </c>
      <c r="M21" s="197">
        <f t="shared" si="8"/>
        <v>3765860000</v>
      </c>
      <c r="N21" s="197">
        <v>0</v>
      </c>
      <c r="O21" s="197">
        <f t="shared" si="7"/>
        <v>3765860000</v>
      </c>
      <c r="P21" s="192" t="s">
        <v>49</v>
      </c>
      <c r="Q21" s="166">
        <v>2459000000</v>
      </c>
      <c r="R21" s="166">
        <v>0</v>
      </c>
      <c r="S21" s="197">
        <v>2459000000</v>
      </c>
      <c r="T21" s="197">
        <v>2459000000</v>
      </c>
      <c r="U21" s="197">
        <f t="shared" si="9"/>
        <v>0</v>
      </c>
      <c r="V21" s="197">
        <v>2078495000</v>
      </c>
      <c r="W21" s="197">
        <f t="shared" si="10"/>
        <v>380505000</v>
      </c>
      <c r="X21" s="183">
        <v>0.01</v>
      </c>
      <c r="Y21" s="185">
        <f t="shared" si="11"/>
        <v>0.84526026840178936</v>
      </c>
      <c r="Z21" s="193"/>
      <c r="AA21" s="193">
        <v>24</v>
      </c>
      <c r="AB21" s="196" t="s">
        <v>38</v>
      </c>
      <c r="AC21" s="211" t="s">
        <v>50</v>
      </c>
      <c r="AD21" s="211"/>
      <c r="AE21" s="211"/>
      <c r="AF21" s="211"/>
      <c r="AG21" s="211" t="s">
        <v>50</v>
      </c>
      <c r="AH21" s="211"/>
      <c r="AI21" s="211"/>
    </row>
    <row r="22" spans="1:35" ht="68.25" customHeight="1" x14ac:dyDescent="0.25">
      <c r="A22" s="316"/>
      <c r="B22" s="301" t="s">
        <v>404</v>
      </c>
      <c r="C22" s="301">
        <v>20</v>
      </c>
      <c r="D22" s="303">
        <v>2013000050083</v>
      </c>
      <c r="E22" s="305" t="s">
        <v>299</v>
      </c>
      <c r="F22" s="312" t="s">
        <v>303</v>
      </c>
      <c r="G22" s="319" t="s">
        <v>366</v>
      </c>
      <c r="H22" s="312" t="s">
        <v>62</v>
      </c>
      <c r="I22" s="225">
        <v>0</v>
      </c>
      <c r="J22" s="207">
        <v>2200794931</v>
      </c>
      <c r="K22" s="197">
        <v>0</v>
      </c>
      <c r="L22" s="197">
        <v>163520000</v>
      </c>
      <c r="M22" s="197">
        <f>SUM(I22:L22)</f>
        <v>2364314931</v>
      </c>
      <c r="N22" s="197">
        <v>0</v>
      </c>
      <c r="O22" s="317">
        <f>SUM(I22:L23)</f>
        <v>3322683076</v>
      </c>
      <c r="P22" s="192" t="s">
        <v>49</v>
      </c>
      <c r="Q22" s="166">
        <v>2200794931</v>
      </c>
      <c r="R22" s="166">
        <v>0</v>
      </c>
      <c r="S22" s="197">
        <v>2200794931</v>
      </c>
      <c r="T22" s="197">
        <v>2200794931</v>
      </c>
      <c r="U22" s="197">
        <f t="shared" si="9"/>
        <v>0</v>
      </c>
      <c r="V22" s="197">
        <v>2113319995</v>
      </c>
      <c r="W22" s="197">
        <f>T22-V22</f>
        <v>87474936</v>
      </c>
      <c r="X22" s="323">
        <v>0.09</v>
      </c>
      <c r="Y22" s="325">
        <f t="shared" si="11"/>
        <v>0.96025302731851847</v>
      </c>
      <c r="Z22" s="193"/>
      <c r="AA22" s="193">
        <v>12</v>
      </c>
      <c r="AB22" s="301" t="s">
        <v>38</v>
      </c>
      <c r="AC22" s="310" t="s">
        <v>50</v>
      </c>
      <c r="AD22" s="310"/>
      <c r="AE22" s="310"/>
      <c r="AF22" s="310"/>
      <c r="AG22" s="310" t="s">
        <v>50</v>
      </c>
      <c r="AH22" s="213"/>
      <c r="AI22" s="310"/>
    </row>
    <row r="23" spans="1:35" ht="68.25" customHeight="1" x14ac:dyDescent="0.25">
      <c r="A23" s="316"/>
      <c r="B23" s="302"/>
      <c r="C23" s="302"/>
      <c r="D23" s="304"/>
      <c r="E23" s="306"/>
      <c r="F23" s="313"/>
      <c r="G23" s="320"/>
      <c r="H23" s="313"/>
      <c r="I23" s="226">
        <v>0</v>
      </c>
      <c r="J23" s="197">
        <v>0</v>
      </c>
      <c r="K23" s="209">
        <v>925447593</v>
      </c>
      <c r="L23" s="197">
        <v>32920552</v>
      </c>
      <c r="M23" s="197">
        <f t="shared" si="8"/>
        <v>958368145</v>
      </c>
      <c r="N23" s="197">
        <v>0</v>
      </c>
      <c r="O23" s="318"/>
      <c r="P23" s="192" t="s">
        <v>48</v>
      </c>
      <c r="Q23" s="166">
        <v>925447593</v>
      </c>
      <c r="R23" s="166">
        <v>0</v>
      </c>
      <c r="S23" s="197">
        <v>0</v>
      </c>
      <c r="T23" s="197">
        <v>0</v>
      </c>
      <c r="U23" s="197">
        <f>Q23-T23</f>
        <v>925447593</v>
      </c>
      <c r="V23" s="197">
        <v>0</v>
      </c>
      <c r="W23" s="197">
        <f t="shared" si="10"/>
        <v>0</v>
      </c>
      <c r="X23" s="324"/>
      <c r="Y23" s="326"/>
      <c r="Z23" s="193"/>
      <c r="AA23" s="193"/>
      <c r="AB23" s="302"/>
      <c r="AC23" s="311"/>
      <c r="AD23" s="311"/>
      <c r="AE23" s="311"/>
      <c r="AF23" s="311"/>
      <c r="AG23" s="311"/>
      <c r="AH23" s="214"/>
      <c r="AI23" s="311"/>
    </row>
    <row r="24" spans="1:35" ht="68.25" customHeight="1" x14ac:dyDescent="0.25">
      <c r="A24" s="316"/>
      <c r="B24" s="196" t="s">
        <v>381</v>
      </c>
      <c r="C24" s="196">
        <v>21</v>
      </c>
      <c r="D24" s="193">
        <v>2013000050081</v>
      </c>
      <c r="E24" s="198" t="s">
        <v>300</v>
      </c>
      <c r="F24" s="195" t="s">
        <v>303</v>
      </c>
      <c r="G24" s="164" t="s">
        <v>310</v>
      </c>
      <c r="H24" s="195" t="s">
        <v>62</v>
      </c>
      <c r="I24" s="194">
        <v>0</v>
      </c>
      <c r="J24" s="207">
        <v>2600000000</v>
      </c>
      <c r="K24" s="197">
        <v>0</v>
      </c>
      <c r="L24" s="197">
        <v>2300400000</v>
      </c>
      <c r="M24" s="197">
        <f t="shared" si="8"/>
        <v>4900400000</v>
      </c>
      <c r="N24" s="197">
        <v>0</v>
      </c>
      <c r="O24" s="197">
        <f t="shared" si="7"/>
        <v>4900400000</v>
      </c>
      <c r="P24" s="192" t="s">
        <v>49</v>
      </c>
      <c r="Q24" s="166">
        <v>2600000000</v>
      </c>
      <c r="R24" s="166">
        <v>0</v>
      </c>
      <c r="S24" s="166">
        <v>2600000000</v>
      </c>
      <c r="T24" s="166">
        <v>2600000000</v>
      </c>
      <c r="U24" s="197">
        <f t="shared" si="9"/>
        <v>0</v>
      </c>
      <c r="V24" s="197">
        <v>941400000</v>
      </c>
      <c r="W24" s="197">
        <f t="shared" si="10"/>
        <v>1658600000</v>
      </c>
      <c r="X24" s="183">
        <v>0.08</v>
      </c>
      <c r="Y24" s="185">
        <f t="shared" si="11"/>
        <v>0.36207692307692307</v>
      </c>
      <c r="Z24" s="193"/>
      <c r="AA24" s="193">
        <v>24</v>
      </c>
      <c r="AB24" s="196" t="s">
        <v>38</v>
      </c>
      <c r="AC24" s="211" t="s">
        <v>50</v>
      </c>
      <c r="AD24" s="211"/>
      <c r="AE24" s="211"/>
      <c r="AF24" s="211"/>
      <c r="AG24" s="211" t="s">
        <v>50</v>
      </c>
      <c r="AH24" s="211"/>
      <c r="AI24" s="211"/>
    </row>
    <row r="25" spans="1:35" ht="82.5" customHeight="1" x14ac:dyDescent="0.25">
      <c r="A25" s="316"/>
      <c r="B25" s="196" t="s">
        <v>373</v>
      </c>
      <c r="C25" s="196">
        <v>27</v>
      </c>
      <c r="D25" s="193">
        <v>2012000050054</v>
      </c>
      <c r="E25" s="198" t="s">
        <v>88</v>
      </c>
      <c r="F25" s="195" t="s">
        <v>223</v>
      </c>
      <c r="G25" s="195" t="s">
        <v>298</v>
      </c>
      <c r="H25" s="195" t="s">
        <v>71</v>
      </c>
      <c r="I25" s="207">
        <v>755000000</v>
      </c>
      <c r="J25" s="197">
        <v>0</v>
      </c>
      <c r="K25" s="197">
        <v>0</v>
      </c>
      <c r="L25" s="197">
        <v>0</v>
      </c>
      <c r="M25" s="197">
        <f>SUM(I25:L25)</f>
        <v>755000000</v>
      </c>
      <c r="N25" s="197">
        <v>22429075</v>
      </c>
      <c r="O25" s="197">
        <f>M25+N25</f>
        <v>777429075</v>
      </c>
      <c r="P25" s="192" t="s">
        <v>49</v>
      </c>
      <c r="Q25" s="194">
        <v>755000000</v>
      </c>
      <c r="R25" s="194">
        <v>0</v>
      </c>
      <c r="S25" s="197">
        <v>753790924</v>
      </c>
      <c r="T25" s="197">
        <v>753790924</v>
      </c>
      <c r="U25" s="197">
        <f t="shared" ref="U25:U38" si="12">Q25-T25</f>
        <v>1209076</v>
      </c>
      <c r="V25" s="197">
        <v>755000000</v>
      </c>
      <c r="W25" s="197">
        <f t="shared" ref="W25:W40" si="13">T25-V25</f>
        <v>-1209076</v>
      </c>
      <c r="X25" s="183">
        <v>0.95</v>
      </c>
      <c r="Y25" s="183">
        <f t="shared" ref="Y25:Y40" si="14">V25/Q25</f>
        <v>1</v>
      </c>
      <c r="Z25" s="193"/>
      <c r="AA25" s="193">
        <v>5</v>
      </c>
      <c r="AB25" s="196" t="s">
        <v>97</v>
      </c>
      <c r="AC25" s="211" t="s">
        <v>50</v>
      </c>
      <c r="AD25" s="211"/>
      <c r="AE25" s="211"/>
      <c r="AF25" s="211"/>
      <c r="AG25" s="187"/>
      <c r="AH25" s="211" t="s">
        <v>50</v>
      </c>
      <c r="AI25" s="187"/>
    </row>
    <row r="26" spans="1:35" ht="62.25" customHeight="1" x14ac:dyDescent="0.25">
      <c r="A26" s="316"/>
      <c r="B26" s="196" t="s">
        <v>373</v>
      </c>
      <c r="C26" s="196">
        <v>28</v>
      </c>
      <c r="D26" s="193">
        <v>2012000050052</v>
      </c>
      <c r="E26" s="198" t="s">
        <v>28</v>
      </c>
      <c r="F26" s="195" t="s">
        <v>223</v>
      </c>
      <c r="G26" s="195" t="s">
        <v>296</v>
      </c>
      <c r="H26" s="195" t="s">
        <v>71</v>
      </c>
      <c r="I26" s="207">
        <v>250000000</v>
      </c>
      <c r="J26" s="197">
        <v>0</v>
      </c>
      <c r="K26" s="197">
        <v>0</v>
      </c>
      <c r="L26" s="197">
        <v>0</v>
      </c>
      <c r="M26" s="197">
        <f t="shared" ref="M26:M38" si="15">SUM(I26:L26)</f>
        <v>250000000</v>
      </c>
      <c r="N26" s="197">
        <v>7457261</v>
      </c>
      <c r="O26" s="197">
        <f>M26+N26</f>
        <v>257457261</v>
      </c>
      <c r="P26" s="192" t="s">
        <v>49</v>
      </c>
      <c r="Q26" s="194">
        <v>250000000</v>
      </c>
      <c r="R26" s="194">
        <v>0</v>
      </c>
      <c r="S26" s="197">
        <v>249897940</v>
      </c>
      <c r="T26" s="197">
        <v>249897940</v>
      </c>
      <c r="U26" s="197">
        <f t="shared" si="12"/>
        <v>102060</v>
      </c>
      <c r="V26" s="197">
        <v>241000961</v>
      </c>
      <c r="W26" s="197">
        <f t="shared" si="13"/>
        <v>8896979</v>
      </c>
      <c r="X26" s="183">
        <v>1</v>
      </c>
      <c r="Y26" s="183">
        <f t="shared" si="14"/>
        <v>0.96400384400000005</v>
      </c>
      <c r="Z26" s="193"/>
      <c r="AA26" s="193">
        <v>4</v>
      </c>
      <c r="AB26" s="196" t="s">
        <v>97</v>
      </c>
      <c r="AC26" s="211" t="s">
        <v>50</v>
      </c>
      <c r="AD26" s="211"/>
      <c r="AE26" s="211"/>
      <c r="AF26" s="211"/>
      <c r="AG26" s="187"/>
      <c r="AH26" s="211" t="s">
        <v>50</v>
      </c>
      <c r="AI26" s="187"/>
    </row>
    <row r="27" spans="1:35" ht="72" customHeight="1" x14ac:dyDescent="0.25">
      <c r="A27" s="316"/>
      <c r="B27" s="196" t="s">
        <v>373</v>
      </c>
      <c r="C27" s="196">
        <v>29</v>
      </c>
      <c r="D27" s="193">
        <v>2012000050028</v>
      </c>
      <c r="E27" s="198" t="s">
        <v>29</v>
      </c>
      <c r="F27" s="195" t="s">
        <v>223</v>
      </c>
      <c r="G27" s="195" t="s">
        <v>229</v>
      </c>
      <c r="H27" s="195" t="s">
        <v>71</v>
      </c>
      <c r="I27" s="207">
        <v>8103535586</v>
      </c>
      <c r="J27" s="197">
        <v>0</v>
      </c>
      <c r="K27" s="197">
        <v>0</v>
      </c>
      <c r="L27" s="197">
        <v>11666236757</v>
      </c>
      <c r="M27" s="197">
        <f t="shared" si="15"/>
        <v>19769772343</v>
      </c>
      <c r="N27" s="197">
        <v>0</v>
      </c>
      <c r="O27" s="197">
        <f>M27+N27</f>
        <v>19769772343</v>
      </c>
      <c r="P27" s="192" t="s">
        <v>49</v>
      </c>
      <c r="Q27" s="194">
        <v>8103535586</v>
      </c>
      <c r="R27" s="194">
        <v>0</v>
      </c>
      <c r="S27" s="197">
        <v>8079723009</v>
      </c>
      <c r="T27" s="197">
        <v>8079723009</v>
      </c>
      <c r="U27" s="197">
        <f t="shared" si="12"/>
        <v>23812577</v>
      </c>
      <c r="V27" s="197">
        <v>8079723009</v>
      </c>
      <c r="W27" s="197">
        <f t="shared" si="13"/>
        <v>0</v>
      </c>
      <c r="X27" s="183">
        <v>1</v>
      </c>
      <c r="Y27" s="183">
        <f t="shared" si="14"/>
        <v>0.99706145832923354</v>
      </c>
      <c r="Z27" s="193"/>
      <c r="AA27" s="193">
        <v>12</v>
      </c>
      <c r="AB27" s="196" t="s">
        <v>97</v>
      </c>
      <c r="AC27" s="211" t="s">
        <v>50</v>
      </c>
      <c r="AD27" s="211"/>
      <c r="AE27" s="211"/>
      <c r="AF27" s="211"/>
      <c r="AG27" s="187"/>
      <c r="AH27" s="211" t="s">
        <v>50</v>
      </c>
      <c r="AI27" s="187"/>
    </row>
    <row r="28" spans="1:35" ht="82.5" customHeight="1" x14ac:dyDescent="0.25">
      <c r="A28" s="316"/>
      <c r="B28" s="196" t="s">
        <v>373</v>
      </c>
      <c r="C28" s="196">
        <v>30</v>
      </c>
      <c r="D28" s="193">
        <v>2012000050006</v>
      </c>
      <c r="E28" s="198" t="s">
        <v>30</v>
      </c>
      <c r="F28" s="195" t="s">
        <v>223</v>
      </c>
      <c r="G28" s="195" t="s">
        <v>389</v>
      </c>
      <c r="H28" s="195" t="s">
        <v>71</v>
      </c>
      <c r="I28" s="207">
        <v>3581530801</v>
      </c>
      <c r="J28" s="197">
        <v>0</v>
      </c>
      <c r="K28" s="197">
        <v>0</v>
      </c>
      <c r="L28" s="197">
        <v>656000000</v>
      </c>
      <c r="M28" s="197">
        <f t="shared" si="15"/>
        <v>4237530801</v>
      </c>
      <c r="N28" s="197">
        <v>2115086935</v>
      </c>
      <c r="O28" s="197">
        <f>M28+N28</f>
        <v>6352617736</v>
      </c>
      <c r="P28" s="192" t="s">
        <v>49</v>
      </c>
      <c r="Q28" s="194">
        <f>I28</f>
        <v>3581530801</v>
      </c>
      <c r="R28" s="194">
        <v>0</v>
      </c>
      <c r="S28" s="189">
        <v>3581530801</v>
      </c>
      <c r="T28" s="197">
        <v>3581530801</v>
      </c>
      <c r="U28" s="197">
        <f t="shared" si="12"/>
        <v>0</v>
      </c>
      <c r="V28" s="197">
        <v>3581530801</v>
      </c>
      <c r="W28" s="197">
        <f t="shared" si="13"/>
        <v>0</v>
      </c>
      <c r="X28" s="183">
        <v>0.74</v>
      </c>
      <c r="Y28" s="183">
        <f t="shared" si="14"/>
        <v>1</v>
      </c>
      <c r="Z28" s="193"/>
      <c r="AA28" s="193">
        <v>9</v>
      </c>
      <c r="AB28" s="196" t="s">
        <v>37</v>
      </c>
      <c r="AC28" s="211" t="s">
        <v>50</v>
      </c>
      <c r="AD28" s="211"/>
      <c r="AE28" s="211"/>
      <c r="AF28" s="211"/>
      <c r="AG28" s="187" t="s">
        <v>50</v>
      </c>
      <c r="AH28" s="211"/>
      <c r="AI28" s="187"/>
    </row>
    <row r="29" spans="1:35" ht="76.5" x14ac:dyDescent="0.25">
      <c r="A29" s="316"/>
      <c r="B29" s="196" t="s">
        <v>276</v>
      </c>
      <c r="C29" s="196">
        <v>31</v>
      </c>
      <c r="D29" s="193">
        <v>2013000050003</v>
      </c>
      <c r="E29" s="198" t="s">
        <v>128</v>
      </c>
      <c r="F29" s="195" t="s">
        <v>228</v>
      </c>
      <c r="G29" s="195" t="s">
        <v>315</v>
      </c>
      <c r="H29" s="195" t="s">
        <v>14</v>
      </c>
      <c r="I29" s="194">
        <v>0</v>
      </c>
      <c r="J29" s="207">
        <v>245000000</v>
      </c>
      <c r="K29" s="197">
        <v>0</v>
      </c>
      <c r="L29" s="197">
        <v>0</v>
      </c>
      <c r="M29" s="197">
        <f t="shared" si="15"/>
        <v>245000000</v>
      </c>
      <c r="N29" s="197">
        <v>0</v>
      </c>
      <c r="O29" s="197">
        <f>M29+N29</f>
        <v>245000000</v>
      </c>
      <c r="P29" s="192" t="s">
        <v>49</v>
      </c>
      <c r="Q29" s="194">
        <v>245000000</v>
      </c>
      <c r="R29" s="194">
        <v>0</v>
      </c>
      <c r="S29" s="197">
        <v>179998639</v>
      </c>
      <c r="T29" s="197">
        <v>179998639</v>
      </c>
      <c r="U29" s="197">
        <f t="shared" si="12"/>
        <v>65001361</v>
      </c>
      <c r="V29" s="194">
        <v>179998639</v>
      </c>
      <c r="W29" s="197">
        <f t="shared" si="13"/>
        <v>0</v>
      </c>
      <c r="X29" s="202">
        <v>0</v>
      </c>
      <c r="Y29" s="183">
        <f t="shared" si="14"/>
        <v>0.73468832244897964</v>
      </c>
      <c r="Z29" s="193"/>
      <c r="AA29" s="193">
        <v>3</v>
      </c>
      <c r="AB29" s="196" t="s">
        <v>97</v>
      </c>
      <c r="AC29" s="211" t="s">
        <v>50</v>
      </c>
      <c r="AD29" s="211"/>
      <c r="AE29" s="211"/>
      <c r="AF29" s="211"/>
      <c r="AG29" s="187" t="s">
        <v>50</v>
      </c>
      <c r="AH29" s="211"/>
      <c r="AI29" s="187"/>
    </row>
    <row r="30" spans="1:35" ht="64.5" customHeight="1" x14ac:dyDescent="0.25">
      <c r="A30" s="316"/>
      <c r="B30" s="196" t="s">
        <v>261</v>
      </c>
      <c r="C30" s="196">
        <v>33</v>
      </c>
      <c r="D30" s="193">
        <v>2013000050049</v>
      </c>
      <c r="E30" s="198" t="s">
        <v>213</v>
      </c>
      <c r="F30" s="195" t="s">
        <v>266</v>
      </c>
      <c r="G30" s="195" t="s">
        <v>225</v>
      </c>
      <c r="H30" s="195" t="s">
        <v>14</v>
      </c>
      <c r="I30" s="194">
        <v>0</v>
      </c>
      <c r="J30" s="207">
        <v>11167983230</v>
      </c>
      <c r="K30" s="197">
        <v>0</v>
      </c>
      <c r="L30" s="197">
        <v>3162871146</v>
      </c>
      <c r="M30" s="197">
        <f t="shared" si="15"/>
        <v>14330854376</v>
      </c>
      <c r="N30" s="197">
        <v>0</v>
      </c>
      <c r="O30" s="197">
        <f t="shared" ref="O30:O38" si="16">M30+N30</f>
        <v>14330854376</v>
      </c>
      <c r="P30" s="192" t="s">
        <v>49</v>
      </c>
      <c r="Q30" s="194">
        <f>J30</f>
        <v>11167983230</v>
      </c>
      <c r="R30" s="194">
        <v>0</v>
      </c>
      <c r="S30" s="197">
        <v>11161862813</v>
      </c>
      <c r="T30" s="197">
        <v>11161862813</v>
      </c>
      <c r="U30" s="197">
        <f t="shared" si="12"/>
        <v>6120417</v>
      </c>
      <c r="V30" s="194">
        <v>11161862813</v>
      </c>
      <c r="W30" s="197">
        <f t="shared" si="13"/>
        <v>0</v>
      </c>
      <c r="X30" s="202">
        <v>1</v>
      </c>
      <c r="Y30" s="183">
        <f t="shared" si="14"/>
        <v>0.99945196756890187</v>
      </c>
      <c r="Z30" s="193"/>
      <c r="AA30" s="193">
        <v>12</v>
      </c>
      <c r="AB30" s="196" t="s">
        <v>97</v>
      </c>
      <c r="AC30" s="211" t="s">
        <v>50</v>
      </c>
      <c r="AD30" s="211"/>
      <c r="AE30" s="211"/>
      <c r="AF30" s="211"/>
      <c r="AG30" s="187" t="s">
        <v>50</v>
      </c>
      <c r="AH30" s="211"/>
      <c r="AI30" s="187"/>
    </row>
    <row r="31" spans="1:35" ht="76.5" customHeight="1" x14ac:dyDescent="0.25">
      <c r="A31" s="316"/>
      <c r="B31" s="196" t="s">
        <v>276</v>
      </c>
      <c r="C31" s="196">
        <v>34</v>
      </c>
      <c r="D31" s="193">
        <v>2013000050045</v>
      </c>
      <c r="E31" s="198" t="s">
        <v>217</v>
      </c>
      <c r="F31" s="195" t="s">
        <v>266</v>
      </c>
      <c r="G31" s="195" t="s">
        <v>387</v>
      </c>
      <c r="H31" s="195" t="s">
        <v>14</v>
      </c>
      <c r="I31" s="194">
        <v>0</v>
      </c>
      <c r="J31" s="207">
        <v>2000000000</v>
      </c>
      <c r="K31" s="197">
        <v>0</v>
      </c>
      <c r="L31" s="197">
        <v>0</v>
      </c>
      <c r="M31" s="197">
        <f t="shared" si="15"/>
        <v>2000000000</v>
      </c>
      <c r="N31" s="197">
        <v>534999997</v>
      </c>
      <c r="O31" s="197">
        <f t="shared" si="16"/>
        <v>2534999997</v>
      </c>
      <c r="P31" s="192" t="s">
        <v>49</v>
      </c>
      <c r="Q31" s="194">
        <v>2000000000</v>
      </c>
      <c r="R31" s="194">
        <v>0</v>
      </c>
      <c r="S31" s="197">
        <v>1970251724</v>
      </c>
      <c r="T31" s="197">
        <v>1970251724</v>
      </c>
      <c r="U31" s="197">
        <f t="shared" si="12"/>
        <v>29748276</v>
      </c>
      <c r="V31" s="194">
        <v>1970251724</v>
      </c>
      <c r="W31" s="197">
        <f t="shared" si="13"/>
        <v>0</v>
      </c>
      <c r="X31" s="202">
        <v>0</v>
      </c>
      <c r="Y31" s="183">
        <f t="shared" si="14"/>
        <v>0.98512586199999996</v>
      </c>
      <c r="Z31" s="193"/>
      <c r="AA31" s="193">
        <v>6</v>
      </c>
      <c r="AB31" s="196" t="s">
        <v>97</v>
      </c>
      <c r="AC31" s="211" t="s">
        <v>50</v>
      </c>
      <c r="AD31" s="211"/>
      <c r="AE31" s="211"/>
      <c r="AF31" s="211"/>
      <c r="AG31" s="187" t="s">
        <v>50</v>
      </c>
      <c r="AH31" s="211"/>
      <c r="AI31" s="187"/>
    </row>
    <row r="32" spans="1:35" ht="66" customHeight="1" x14ac:dyDescent="0.25">
      <c r="A32" s="316"/>
      <c r="B32" s="196" t="s">
        <v>294</v>
      </c>
      <c r="C32" s="196">
        <v>35</v>
      </c>
      <c r="D32" s="193">
        <v>2013000050050</v>
      </c>
      <c r="E32" s="198" t="s">
        <v>264</v>
      </c>
      <c r="F32" s="195" t="s">
        <v>268</v>
      </c>
      <c r="G32" s="195" t="s">
        <v>269</v>
      </c>
      <c r="H32" s="195" t="s">
        <v>14</v>
      </c>
      <c r="I32" s="194">
        <v>0</v>
      </c>
      <c r="J32" s="207">
        <v>3000000000</v>
      </c>
      <c r="K32" s="197">
        <v>0</v>
      </c>
      <c r="L32" s="197">
        <v>0</v>
      </c>
      <c r="M32" s="197">
        <f t="shared" si="15"/>
        <v>3000000000</v>
      </c>
      <c r="N32" s="197">
        <v>0</v>
      </c>
      <c r="O32" s="197">
        <f t="shared" si="16"/>
        <v>3000000000</v>
      </c>
      <c r="P32" s="192" t="s">
        <v>49</v>
      </c>
      <c r="Q32" s="194">
        <v>3000000000</v>
      </c>
      <c r="R32" s="194">
        <v>0</v>
      </c>
      <c r="S32" s="197">
        <v>2952336416</v>
      </c>
      <c r="T32" s="197">
        <v>2952336416</v>
      </c>
      <c r="U32" s="197">
        <f t="shared" si="12"/>
        <v>47663584</v>
      </c>
      <c r="V32" s="194">
        <v>2952336416</v>
      </c>
      <c r="W32" s="197">
        <f t="shared" si="13"/>
        <v>0</v>
      </c>
      <c r="X32" s="202">
        <v>0</v>
      </c>
      <c r="Y32" s="183">
        <f t="shared" si="14"/>
        <v>0.98411213866666669</v>
      </c>
      <c r="Z32" s="193"/>
      <c r="AA32" s="193">
        <v>8</v>
      </c>
      <c r="AB32" s="196" t="s">
        <v>97</v>
      </c>
      <c r="AC32" s="211" t="s">
        <v>50</v>
      </c>
      <c r="AD32" s="211"/>
      <c r="AE32" s="211"/>
      <c r="AF32" s="211"/>
      <c r="AG32" s="187" t="s">
        <v>50</v>
      </c>
      <c r="AH32" s="211"/>
      <c r="AI32" s="187"/>
    </row>
    <row r="33" spans="1:35" ht="64.5" customHeight="1" x14ac:dyDescent="0.25">
      <c r="A33" s="316"/>
      <c r="B33" s="196" t="s">
        <v>294</v>
      </c>
      <c r="C33" s="196">
        <v>36</v>
      </c>
      <c r="D33" s="193">
        <v>2013000050043</v>
      </c>
      <c r="E33" s="198" t="s">
        <v>265</v>
      </c>
      <c r="F33" s="195" t="s">
        <v>268</v>
      </c>
      <c r="G33" s="195" t="s">
        <v>322</v>
      </c>
      <c r="H33" s="195" t="s">
        <v>14</v>
      </c>
      <c r="I33" s="194">
        <v>0</v>
      </c>
      <c r="J33" s="207">
        <v>1000000000</v>
      </c>
      <c r="K33" s="197">
        <v>0</v>
      </c>
      <c r="L33" s="197">
        <v>19047619</v>
      </c>
      <c r="M33" s="197">
        <f t="shared" si="15"/>
        <v>1019047619</v>
      </c>
      <c r="N33" s="197">
        <v>0</v>
      </c>
      <c r="O33" s="197">
        <f t="shared" si="16"/>
        <v>1019047619</v>
      </c>
      <c r="P33" s="192" t="s">
        <v>49</v>
      </c>
      <c r="Q33" s="194">
        <v>1000000000</v>
      </c>
      <c r="R33" s="194">
        <v>0</v>
      </c>
      <c r="S33" s="197">
        <v>936415858</v>
      </c>
      <c r="T33" s="197">
        <v>936415858</v>
      </c>
      <c r="U33" s="197">
        <f t="shared" si="12"/>
        <v>63584142</v>
      </c>
      <c r="V33" s="194">
        <v>936415858</v>
      </c>
      <c r="W33" s="197">
        <f t="shared" si="13"/>
        <v>0</v>
      </c>
      <c r="X33" s="202">
        <v>0</v>
      </c>
      <c r="Y33" s="183">
        <f t="shared" si="14"/>
        <v>0.93641585800000005</v>
      </c>
      <c r="Z33" s="193"/>
      <c r="AA33" s="193">
        <v>4</v>
      </c>
      <c r="AB33" s="196" t="s">
        <v>97</v>
      </c>
      <c r="AC33" s="211" t="s">
        <v>50</v>
      </c>
      <c r="AD33" s="211"/>
      <c r="AE33" s="211"/>
      <c r="AF33" s="211"/>
      <c r="AG33" s="187" t="s">
        <v>50</v>
      </c>
      <c r="AH33" s="211"/>
      <c r="AI33" s="187"/>
    </row>
    <row r="34" spans="1:35" ht="50.25" customHeight="1" x14ac:dyDescent="0.25">
      <c r="A34" s="316"/>
      <c r="B34" s="196" t="s">
        <v>343</v>
      </c>
      <c r="C34" s="196">
        <v>37</v>
      </c>
      <c r="D34" s="193">
        <v>2014000050033</v>
      </c>
      <c r="E34" s="198" t="s">
        <v>324</v>
      </c>
      <c r="F34" s="195" t="s">
        <v>348</v>
      </c>
      <c r="G34" s="195" t="s">
        <v>325</v>
      </c>
      <c r="H34" s="195" t="s">
        <v>14</v>
      </c>
      <c r="I34" s="194">
        <v>0</v>
      </c>
      <c r="J34" s="207">
        <v>2000000000</v>
      </c>
      <c r="K34" s="197">
        <v>0</v>
      </c>
      <c r="L34" s="197">
        <v>0</v>
      </c>
      <c r="M34" s="197">
        <f t="shared" si="15"/>
        <v>2000000000</v>
      </c>
      <c r="N34" s="197">
        <v>0</v>
      </c>
      <c r="O34" s="197">
        <f t="shared" si="16"/>
        <v>2000000000</v>
      </c>
      <c r="P34" s="192" t="s">
        <v>49</v>
      </c>
      <c r="Q34" s="194">
        <v>2000000000</v>
      </c>
      <c r="R34" s="194">
        <v>0</v>
      </c>
      <c r="S34" s="197">
        <v>0</v>
      </c>
      <c r="T34" s="197">
        <v>0</v>
      </c>
      <c r="U34" s="197">
        <f t="shared" si="12"/>
        <v>2000000000</v>
      </c>
      <c r="V34" s="194">
        <v>0</v>
      </c>
      <c r="W34" s="197">
        <f t="shared" si="13"/>
        <v>0</v>
      </c>
      <c r="X34" s="202">
        <v>0</v>
      </c>
      <c r="Y34" s="183">
        <f t="shared" si="14"/>
        <v>0</v>
      </c>
      <c r="Z34" s="193"/>
      <c r="AA34" s="193">
        <v>7</v>
      </c>
      <c r="AB34" s="196" t="s">
        <v>97</v>
      </c>
      <c r="AC34" s="211" t="s">
        <v>50</v>
      </c>
      <c r="AD34" s="211"/>
      <c r="AE34" s="211" t="s">
        <v>50</v>
      </c>
      <c r="AF34" s="211"/>
      <c r="AG34" s="187" t="s">
        <v>50</v>
      </c>
      <c r="AH34" s="211"/>
      <c r="AI34" s="187"/>
    </row>
    <row r="35" spans="1:35" ht="51" customHeight="1" x14ac:dyDescent="0.25">
      <c r="A35" s="316"/>
      <c r="B35" s="196" t="s">
        <v>342</v>
      </c>
      <c r="C35" s="196">
        <v>38</v>
      </c>
      <c r="D35" s="193">
        <v>2013000050047</v>
      </c>
      <c r="E35" s="198" t="s">
        <v>301</v>
      </c>
      <c r="F35" s="195" t="s">
        <v>323</v>
      </c>
      <c r="G35" s="164" t="s">
        <v>310</v>
      </c>
      <c r="H35" s="195" t="s">
        <v>14</v>
      </c>
      <c r="I35" s="194">
        <v>0</v>
      </c>
      <c r="J35" s="207">
        <v>3000000000</v>
      </c>
      <c r="K35" s="197">
        <v>0</v>
      </c>
      <c r="L35" s="197">
        <v>0</v>
      </c>
      <c r="M35" s="197">
        <f t="shared" si="15"/>
        <v>3000000000</v>
      </c>
      <c r="N35" s="197">
        <v>0</v>
      </c>
      <c r="O35" s="197">
        <f t="shared" si="16"/>
        <v>3000000000</v>
      </c>
      <c r="P35" s="192" t="s">
        <v>49</v>
      </c>
      <c r="Q35" s="194">
        <v>3000000000</v>
      </c>
      <c r="R35" s="194">
        <v>0</v>
      </c>
      <c r="S35" s="197">
        <v>2955228348</v>
      </c>
      <c r="T35" s="197">
        <v>2955228348</v>
      </c>
      <c r="U35" s="197">
        <f t="shared" si="12"/>
        <v>44771652</v>
      </c>
      <c r="V35" s="194">
        <v>2955228348</v>
      </c>
      <c r="W35" s="197">
        <f t="shared" si="13"/>
        <v>0</v>
      </c>
      <c r="X35" s="202">
        <v>0</v>
      </c>
      <c r="Y35" s="183">
        <f t="shared" si="14"/>
        <v>0.985076116</v>
      </c>
      <c r="Z35" s="193"/>
      <c r="AA35" s="193">
        <v>8</v>
      </c>
      <c r="AB35" s="196" t="s">
        <v>97</v>
      </c>
      <c r="AC35" s="211" t="s">
        <v>50</v>
      </c>
      <c r="AD35" s="211"/>
      <c r="AE35" s="211"/>
      <c r="AF35" s="211"/>
      <c r="AG35" s="187"/>
      <c r="AH35" s="211"/>
      <c r="AI35" s="187"/>
    </row>
    <row r="36" spans="1:35" ht="51" customHeight="1" x14ac:dyDescent="0.25">
      <c r="A36" s="316"/>
      <c r="B36" s="196" t="s">
        <v>402</v>
      </c>
      <c r="C36" s="196">
        <v>39</v>
      </c>
      <c r="D36" s="193">
        <v>2015000050025</v>
      </c>
      <c r="E36" s="198" t="s">
        <v>358</v>
      </c>
      <c r="F36" s="195" t="s">
        <v>352</v>
      </c>
      <c r="G36" s="164" t="s">
        <v>353</v>
      </c>
      <c r="H36" s="195" t="s">
        <v>14</v>
      </c>
      <c r="I36" s="194">
        <v>0</v>
      </c>
      <c r="J36" s="197">
        <v>0</v>
      </c>
      <c r="K36" s="207">
        <v>6000000000</v>
      </c>
      <c r="L36" s="197">
        <v>0</v>
      </c>
      <c r="M36" s="197">
        <f t="shared" si="15"/>
        <v>6000000000</v>
      </c>
      <c r="N36" s="197">
        <v>0</v>
      </c>
      <c r="O36" s="197">
        <f t="shared" si="16"/>
        <v>6000000000</v>
      </c>
      <c r="P36" s="192" t="s">
        <v>49</v>
      </c>
      <c r="Q36" s="194">
        <v>6000000000</v>
      </c>
      <c r="R36" s="194">
        <v>0</v>
      </c>
      <c r="S36" s="197">
        <v>0</v>
      </c>
      <c r="T36" s="197">
        <v>0</v>
      </c>
      <c r="U36" s="197">
        <f t="shared" si="12"/>
        <v>6000000000</v>
      </c>
      <c r="V36" s="210">
        <v>0</v>
      </c>
      <c r="W36" s="197">
        <f t="shared" si="13"/>
        <v>0</v>
      </c>
      <c r="X36" s="202">
        <v>0</v>
      </c>
      <c r="Y36" s="183">
        <f t="shared" si="14"/>
        <v>0</v>
      </c>
      <c r="Z36" s="193"/>
      <c r="AA36" s="193"/>
      <c r="AB36" s="196" t="s">
        <v>97</v>
      </c>
      <c r="AC36" s="211" t="s">
        <v>50</v>
      </c>
      <c r="AD36" s="211"/>
      <c r="AE36" s="211" t="s">
        <v>50</v>
      </c>
      <c r="AF36" s="211"/>
      <c r="AG36" s="187"/>
      <c r="AH36" s="211"/>
      <c r="AI36" s="187"/>
    </row>
    <row r="37" spans="1:35" ht="63.75" customHeight="1" x14ac:dyDescent="0.25">
      <c r="A37" s="316"/>
      <c r="B37" s="196" t="s">
        <v>402</v>
      </c>
      <c r="C37" s="196">
        <v>40</v>
      </c>
      <c r="D37" s="193">
        <v>2015000050013</v>
      </c>
      <c r="E37" s="198" t="s">
        <v>364</v>
      </c>
      <c r="F37" s="195" t="s">
        <v>352</v>
      </c>
      <c r="G37" s="164" t="s">
        <v>353</v>
      </c>
      <c r="H37" s="195" t="s">
        <v>14</v>
      </c>
      <c r="I37" s="194">
        <v>0</v>
      </c>
      <c r="J37" s="197">
        <v>0</v>
      </c>
      <c r="K37" s="207">
        <v>8000000000</v>
      </c>
      <c r="L37" s="197">
        <v>0</v>
      </c>
      <c r="M37" s="197">
        <f t="shared" si="15"/>
        <v>8000000000</v>
      </c>
      <c r="N37" s="197">
        <v>0</v>
      </c>
      <c r="O37" s="197">
        <f t="shared" si="16"/>
        <v>8000000000</v>
      </c>
      <c r="P37" s="192" t="s">
        <v>49</v>
      </c>
      <c r="Q37" s="194">
        <v>8000000000</v>
      </c>
      <c r="R37" s="194">
        <v>0</v>
      </c>
      <c r="S37" s="197">
        <v>0</v>
      </c>
      <c r="T37" s="197">
        <v>0</v>
      </c>
      <c r="U37" s="197">
        <f t="shared" si="12"/>
        <v>8000000000</v>
      </c>
      <c r="V37" s="210">
        <v>0</v>
      </c>
      <c r="W37" s="197">
        <f t="shared" si="13"/>
        <v>0</v>
      </c>
      <c r="X37" s="202">
        <v>0</v>
      </c>
      <c r="Y37" s="183">
        <f t="shared" si="14"/>
        <v>0</v>
      </c>
      <c r="Z37" s="193"/>
      <c r="AA37" s="193"/>
      <c r="AB37" s="196" t="s">
        <v>97</v>
      </c>
      <c r="AC37" s="211" t="s">
        <v>50</v>
      </c>
      <c r="AD37" s="211"/>
      <c r="AE37" s="211"/>
      <c r="AF37" s="211"/>
      <c r="AG37" s="187"/>
      <c r="AH37" s="211"/>
      <c r="AI37" s="187"/>
    </row>
    <row r="38" spans="1:35" ht="51" customHeight="1" x14ac:dyDescent="0.25">
      <c r="A38" s="316"/>
      <c r="B38" s="196" t="s">
        <v>402</v>
      </c>
      <c r="C38" s="196">
        <v>41</v>
      </c>
      <c r="D38" s="193">
        <v>2015000050010</v>
      </c>
      <c r="E38" s="198" t="s">
        <v>365</v>
      </c>
      <c r="F38" s="195" t="s">
        <v>352</v>
      </c>
      <c r="G38" s="164" t="s">
        <v>353</v>
      </c>
      <c r="H38" s="195" t="s">
        <v>14</v>
      </c>
      <c r="I38" s="194">
        <v>0</v>
      </c>
      <c r="J38" s="197">
        <v>0</v>
      </c>
      <c r="K38" s="207">
        <v>3000000000</v>
      </c>
      <c r="L38" s="197">
        <v>0</v>
      </c>
      <c r="M38" s="197">
        <f t="shared" si="15"/>
        <v>3000000000</v>
      </c>
      <c r="N38" s="197">
        <v>0</v>
      </c>
      <c r="O38" s="197">
        <f t="shared" si="16"/>
        <v>3000000000</v>
      </c>
      <c r="P38" s="192" t="s">
        <v>49</v>
      </c>
      <c r="Q38" s="194">
        <v>3000000000</v>
      </c>
      <c r="R38" s="194">
        <v>0</v>
      </c>
      <c r="S38" s="197">
        <v>0</v>
      </c>
      <c r="T38" s="197">
        <v>0</v>
      </c>
      <c r="U38" s="197">
        <f t="shared" si="12"/>
        <v>3000000000</v>
      </c>
      <c r="V38" s="210">
        <v>0</v>
      </c>
      <c r="W38" s="197">
        <f t="shared" si="13"/>
        <v>0</v>
      </c>
      <c r="X38" s="202">
        <v>0</v>
      </c>
      <c r="Y38" s="183">
        <f t="shared" si="14"/>
        <v>0</v>
      </c>
      <c r="Z38" s="193"/>
      <c r="AA38" s="193"/>
      <c r="AB38" s="196" t="s">
        <v>97</v>
      </c>
      <c r="AC38" s="211" t="s">
        <v>50</v>
      </c>
      <c r="AD38" s="211"/>
      <c r="AE38" s="211"/>
      <c r="AF38" s="211"/>
      <c r="AG38" s="187"/>
      <c r="AH38" s="211"/>
      <c r="AI38" s="187"/>
    </row>
    <row r="39" spans="1:35" ht="33" customHeight="1" x14ac:dyDescent="0.25">
      <c r="A39" s="316"/>
      <c r="B39" s="301" t="s">
        <v>402</v>
      </c>
      <c r="C39" s="301">
        <v>42</v>
      </c>
      <c r="D39" s="303">
        <v>2015000050041</v>
      </c>
      <c r="E39" s="305" t="s">
        <v>368</v>
      </c>
      <c r="F39" s="312" t="s">
        <v>369</v>
      </c>
      <c r="G39" s="319" t="s">
        <v>370</v>
      </c>
      <c r="H39" s="312" t="s">
        <v>14</v>
      </c>
      <c r="I39" s="321">
        <v>0</v>
      </c>
      <c r="J39" s="317">
        <v>0</v>
      </c>
      <c r="K39" s="209">
        <v>2671410751</v>
      </c>
      <c r="L39" s="197">
        <v>0</v>
      </c>
      <c r="M39" s="317">
        <f>SUM(I39:L40)</f>
        <v>12663491451</v>
      </c>
      <c r="N39" s="317">
        <v>0</v>
      </c>
      <c r="O39" s="317">
        <f>SUM(M39:N40)</f>
        <v>12663491451</v>
      </c>
      <c r="P39" s="192" t="s">
        <v>48</v>
      </c>
      <c r="Q39" s="194">
        <f>K39</f>
        <v>2671410751</v>
      </c>
      <c r="R39" s="194">
        <v>0</v>
      </c>
      <c r="S39" s="197">
        <v>0</v>
      </c>
      <c r="T39" s="197">
        <v>0</v>
      </c>
      <c r="U39" s="197">
        <v>0</v>
      </c>
      <c r="V39" s="210">
        <v>0</v>
      </c>
      <c r="W39" s="197">
        <f t="shared" si="13"/>
        <v>0</v>
      </c>
      <c r="X39" s="202">
        <v>0</v>
      </c>
      <c r="Y39" s="183">
        <f t="shared" si="14"/>
        <v>0</v>
      </c>
      <c r="Z39" s="193"/>
      <c r="AA39" s="193"/>
      <c r="AB39" s="196" t="s">
        <v>97</v>
      </c>
      <c r="AC39" s="310" t="s">
        <v>50</v>
      </c>
      <c r="AD39" s="310"/>
      <c r="AE39" s="310"/>
      <c r="AF39" s="310"/>
      <c r="AG39" s="299"/>
      <c r="AH39" s="213"/>
      <c r="AI39" s="299"/>
    </row>
    <row r="40" spans="1:35" ht="35.25" customHeight="1" x14ac:dyDescent="0.25">
      <c r="A40" s="302"/>
      <c r="B40" s="302"/>
      <c r="C40" s="302"/>
      <c r="D40" s="304"/>
      <c r="E40" s="306"/>
      <c r="F40" s="313"/>
      <c r="G40" s="320"/>
      <c r="H40" s="313"/>
      <c r="I40" s="322"/>
      <c r="J40" s="318"/>
      <c r="K40" s="207">
        <v>9992080700</v>
      </c>
      <c r="L40" s="197">
        <v>0</v>
      </c>
      <c r="M40" s="318"/>
      <c r="N40" s="318"/>
      <c r="O40" s="318"/>
      <c r="P40" s="192" t="s">
        <v>49</v>
      </c>
      <c r="Q40" s="194">
        <f>+K40</f>
        <v>9992080700</v>
      </c>
      <c r="R40" s="194">
        <v>0</v>
      </c>
      <c r="S40" s="197">
        <v>0</v>
      </c>
      <c r="T40" s="197">
        <v>0</v>
      </c>
      <c r="U40" s="197">
        <v>0</v>
      </c>
      <c r="V40" s="210">
        <v>0</v>
      </c>
      <c r="W40" s="197">
        <f t="shared" si="13"/>
        <v>0</v>
      </c>
      <c r="X40" s="202">
        <v>0</v>
      </c>
      <c r="Y40" s="183">
        <f t="shared" si="14"/>
        <v>0</v>
      </c>
      <c r="Z40" s="193"/>
      <c r="AA40" s="193"/>
      <c r="AB40" s="196" t="s">
        <v>97</v>
      </c>
      <c r="AC40" s="311"/>
      <c r="AD40" s="311"/>
      <c r="AE40" s="311"/>
      <c r="AF40" s="311"/>
      <c r="AG40" s="300"/>
      <c r="AH40" s="214"/>
      <c r="AI40" s="300"/>
    </row>
    <row r="41" spans="1:35" ht="51" customHeight="1" x14ac:dyDescent="0.25">
      <c r="A41" s="316"/>
      <c r="B41" s="196" t="s">
        <v>401</v>
      </c>
      <c r="C41" s="196">
        <v>46</v>
      </c>
      <c r="D41" s="193">
        <v>2015000050024</v>
      </c>
      <c r="E41" s="198" t="s">
        <v>359</v>
      </c>
      <c r="F41" s="195" t="s">
        <v>352</v>
      </c>
      <c r="G41" s="164" t="s">
        <v>353</v>
      </c>
      <c r="H41" s="195" t="s">
        <v>90</v>
      </c>
      <c r="I41" s="194">
        <v>0</v>
      </c>
      <c r="J41" s="197">
        <v>0</v>
      </c>
      <c r="K41" s="207">
        <v>18000000000</v>
      </c>
      <c r="L41" s="197">
        <v>0</v>
      </c>
      <c r="M41" s="197">
        <f t="shared" ref="M41:M42" si="17">SUM(I41:L41)</f>
        <v>18000000000</v>
      </c>
      <c r="N41" s="197">
        <v>0</v>
      </c>
      <c r="O41" s="197">
        <f t="shared" ref="O41:O42" si="18">SUM(M41:N41)</f>
        <v>18000000000</v>
      </c>
      <c r="P41" s="192" t="s">
        <v>49</v>
      </c>
      <c r="Q41" s="197">
        <v>18000000000</v>
      </c>
      <c r="R41" s="197">
        <v>0</v>
      </c>
      <c r="S41" s="197">
        <v>0</v>
      </c>
      <c r="T41" s="197">
        <v>0</v>
      </c>
      <c r="U41" s="197">
        <f>Q41-T41</f>
        <v>18000000000</v>
      </c>
      <c r="V41" s="197">
        <v>0</v>
      </c>
      <c r="W41" s="197">
        <f t="shared" ref="W41:W42" si="19">T41-V41</f>
        <v>0</v>
      </c>
      <c r="X41" s="183">
        <v>0</v>
      </c>
      <c r="Y41" s="183">
        <f>W41/Q41</f>
        <v>0</v>
      </c>
      <c r="Z41" s="193"/>
      <c r="AA41" s="193"/>
      <c r="AB41" s="196" t="s">
        <v>92</v>
      </c>
      <c r="AC41" s="212"/>
      <c r="AD41" s="212" t="s">
        <v>50</v>
      </c>
      <c r="AE41" s="212" t="s">
        <v>50</v>
      </c>
      <c r="AF41" s="212"/>
      <c r="AG41" s="212"/>
      <c r="AH41" s="212"/>
      <c r="AI41" s="212"/>
    </row>
    <row r="42" spans="1:35" ht="51" customHeight="1" x14ac:dyDescent="0.25">
      <c r="A42" s="316"/>
      <c r="B42" s="196" t="s">
        <v>401</v>
      </c>
      <c r="C42" s="196">
        <v>47</v>
      </c>
      <c r="D42" s="193">
        <v>2015000050015</v>
      </c>
      <c r="E42" s="198" t="s">
        <v>360</v>
      </c>
      <c r="F42" s="195" t="s">
        <v>352</v>
      </c>
      <c r="G42" s="164" t="s">
        <v>353</v>
      </c>
      <c r="H42" s="195" t="s">
        <v>90</v>
      </c>
      <c r="I42" s="197">
        <v>0</v>
      </c>
      <c r="J42" s="197">
        <v>0</v>
      </c>
      <c r="K42" s="207">
        <f>6373797030+2000000000</f>
        <v>8373797030</v>
      </c>
      <c r="L42" s="197">
        <v>0</v>
      </c>
      <c r="M42" s="197">
        <f t="shared" si="17"/>
        <v>8373797030</v>
      </c>
      <c r="N42" s="197">
        <v>0</v>
      </c>
      <c r="O42" s="197">
        <f t="shared" si="18"/>
        <v>8373797030</v>
      </c>
      <c r="P42" s="192" t="s">
        <v>412</v>
      </c>
      <c r="Q42" s="197">
        <v>6373797030</v>
      </c>
      <c r="R42" s="197">
        <v>0</v>
      </c>
      <c r="S42" s="197">
        <v>0</v>
      </c>
      <c r="T42" s="197">
        <v>0</v>
      </c>
      <c r="U42" s="197">
        <f>Q42-T42</f>
        <v>6373797030</v>
      </c>
      <c r="V42" s="197">
        <v>0</v>
      </c>
      <c r="W42" s="197">
        <f t="shared" si="19"/>
        <v>0</v>
      </c>
      <c r="X42" s="183">
        <v>0</v>
      </c>
      <c r="Y42" s="183">
        <f>W42/Q42</f>
        <v>0</v>
      </c>
      <c r="Z42" s="193"/>
      <c r="AA42" s="193"/>
      <c r="AB42" s="196" t="s">
        <v>92</v>
      </c>
      <c r="AC42" s="212"/>
      <c r="AD42" s="212" t="s">
        <v>50</v>
      </c>
      <c r="AE42" s="212"/>
      <c r="AF42" s="212" t="s">
        <v>50</v>
      </c>
      <c r="AG42" s="212"/>
      <c r="AH42" s="212"/>
      <c r="AI42" s="212"/>
    </row>
    <row r="43" spans="1:35" ht="54" customHeight="1" x14ac:dyDescent="0.25">
      <c r="A43" s="196" t="s">
        <v>124</v>
      </c>
      <c r="B43" s="196"/>
      <c r="C43" s="196">
        <v>51</v>
      </c>
      <c r="D43" s="188">
        <v>2014000050058</v>
      </c>
      <c r="E43" s="198" t="s">
        <v>349</v>
      </c>
      <c r="F43" s="195" t="s">
        <v>347</v>
      </c>
      <c r="G43" s="164" t="s">
        <v>340</v>
      </c>
      <c r="H43" s="195" t="s">
        <v>124</v>
      </c>
      <c r="I43" s="194">
        <v>0</v>
      </c>
      <c r="J43" s="197">
        <v>0</v>
      </c>
      <c r="K43" s="207">
        <v>1000000000</v>
      </c>
      <c r="L43" s="197">
        <v>111761000</v>
      </c>
      <c r="M43" s="197">
        <f>SUM(I43:L43)</f>
        <v>1111761000</v>
      </c>
      <c r="N43" s="197">
        <v>0</v>
      </c>
      <c r="O43" s="197">
        <f>SUM(M43:N43)</f>
        <v>1111761000</v>
      </c>
      <c r="P43" s="192" t="s">
        <v>49</v>
      </c>
      <c r="Q43" s="194">
        <v>1000000000</v>
      </c>
      <c r="R43" s="194">
        <v>0</v>
      </c>
      <c r="S43" s="197">
        <v>0</v>
      </c>
      <c r="T43" s="197">
        <v>0</v>
      </c>
      <c r="U43" s="197">
        <f>Q43-T43</f>
        <v>1000000000</v>
      </c>
      <c r="V43" s="197">
        <v>0</v>
      </c>
      <c r="W43" s="197">
        <f t="shared" ref="W43:W48" si="20">T43-V43</f>
        <v>0</v>
      </c>
      <c r="X43" s="203">
        <v>0</v>
      </c>
      <c r="Y43" s="183">
        <v>0</v>
      </c>
      <c r="Z43" s="193"/>
      <c r="AA43" s="193"/>
      <c r="AB43" s="196" t="s">
        <v>97</v>
      </c>
      <c r="AC43" s="211" t="s">
        <v>50</v>
      </c>
      <c r="AD43" s="211"/>
      <c r="AE43" s="211"/>
      <c r="AF43" s="211" t="s">
        <v>50</v>
      </c>
      <c r="AG43" s="211"/>
      <c r="AH43" s="211"/>
      <c r="AI43" s="211"/>
    </row>
    <row r="44" spans="1:35" ht="76.5" x14ac:dyDescent="0.25">
      <c r="A44" s="220" t="s">
        <v>18</v>
      </c>
      <c r="B44" s="220" t="s">
        <v>380</v>
      </c>
      <c r="C44" s="220">
        <v>52</v>
      </c>
      <c r="D44" s="201">
        <v>2012000050013</v>
      </c>
      <c r="E44" s="219" t="s">
        <v>32</v>
      </c>
      <c r="F44" s="217" t="s">
        <v>329</v>
      </c>
      <c r="G44" s="217" t="s">
        <v>386</v>
      </c>
      <c r="H44" s="217" t="s">
        <v>65</v>
      </c>
      <c r="I44" s="208">
        <v>3800000000</v>
      </c>
      <c r="J44" s="224">
        <v>0</v>
      </c>
      <c r="K44" s="224">
        <v>0</v>
      </c>
      <c r="L44" s="224">
        <v>0</v>
      </c>
      <c r="M44" s="224">
        <f>SUM(I44:L44)</f>
        <v>3800000000</v>
      </c>
      <c r="N44" s="197">
        <v>896129949</v>
      </c>
      <c r="O44" s="224">
        <f>SUM(M44:N44)</f>
        <v>4696129949</v>
      </c>
      <c r="P44" s="199" t="s">
        <v>49</v>
      </c>
      <c r="Q44" s="225">
        <f>SUM(I44:K44)</f>
        <v>3800000000</v>
      </c>
      <c r="R44" s="225">
        <v>669212645</v>
      </c>
      <c r="S44" s="224">
        <v>3130787355</v>
      </c>
      <c r="T44" s="200">
        <v>3130198917</v>
      </c>
      <c r="U44" s="200">
        <f>Q44-R44-T44</f>
        <v>588438</v>
      </c>
      <c r="V44" s="200">
        <v>1586732709</v>
      </c>
      <c r="W44" s="224">
        <f t="shared" si="20"/>
        <v>1543466208</v>
      </c>
      <c r="X44" s="222">
        <v>0.81</v>
      </c>
      <c r="Y44" s="222">
        <f>V44/Q44</f>
        <v>0.41756123921052629</v>
      </c>
      <c r="Z44" s="218"/>
      <c r="AA44" s="218">
        <v>12</v>
      </c>
      <c r="AB44" s="220" t="s">
        <v>97</v>
      </c>
      <c r="AC44" s="213" t="s">
        <v>50</v>
      </c>
      <c r="AD44" s="213"/>
      <c r="AE44" s="213"/>
      <c r="AF44" s="213"/>
      <c r="AG44" s="213" t="s">
        <v>50</v>
      </c>
      <c r="AH44" s="213"/>
      <c r="AI44" s="213" t="s">
        <v>50</v>
      </c>
    </row>
    <row r="45" spans="1:35" ht="63.75" customHeight="1" x14ac:dyDescent="0.25">
      <c r="A45" s="196" t="s">
        <v>361</v>
      </c>
      <c r="B45" s="196" t="s">
        <v>405</v>
      </c>
      <c r="C45" s="196">
        <v>53</v>
      </c>
      <c r="D45" s="188">
        <v>2015000050014</v>
      </c>
      <c r="E45" s="198" t="s">
        <v>362</v>
      </c>
      <c r="F45" s="195" t="s">
        <v>352</v>
      </c>
      <c r="G45" s="164" t="s">
        <v>353</v>
      </c>
      <c r="H45" s="196" t="s">
        <v>361</v>
      </c>
      <c r="I45" s="194">
        <v>0</v>
      </c>
      <c r="J45" s="197">
        <v>0</v>
      </c>
      <c r="K45" s="207">
        <v>5555500782</v>
      </c>
      <c r="L45" s="197">
        <v>2033395218</v>
      </c>
      <c r="M45" s="197">
        <f>SUM(I45:L45)</f>
        <v>7588896000</v>
      </c>
      <c r="N45" s="197">
        <v>0</v>
      </c>
      <c r="O45" s="197">
        <f>SUM(M45:N45)</f>
        <v>7588896000</v>
      </c>
      <c r="P45" s="192" t="s">
        <v>49</v>
      </c>
      <c r="Q45" s="197">
        <v>5555500782</v>
      </c>
      <c r="R45" s="197">
        <v>0</v>
      </c>
      <c r="S45" s="197">
        <v>0</v>
      </c>
      <c r="T45" s="189">
        <v>0</v>
      </c>
      <c r="U45" s="190">
        <f>Q45-T45</f>
        <v>5555500782</v>
      </c>
      <c r="V45" s="189">
        <v>2693410391</v>
      </c>
      <c r="W45" s="197">
        <f t="shared" si="20"/>
        <v>-2693410391</v>
      </c>
      <c r="X45" s="223">
        <v>0</v>
      </c>
      <c r="Y45" s="223">
        <v>0</v>
      </c>
      <c r="Z45" s="193"/>
      <c r="AA45" s="193"/>
      <c r="AB45" s="196" t="s">
        <v>363</v>
      </c>
      <c r="AC45" s="211"/>
      <c r="AD45" s="211" t="s">
        <v>50</v>
      </c>
      <c r="AE45" s="211"/>
      <c r="AF45" s="211"/>
      <c r="AG45" s="211"/>
      <c r="AH45" s="211"/>
      <c r="AI45" s="211"/>
    </row>
    <row r="46" spans="1:35" ht="55.5" customHeight="1" x14ac:dyDescent="0.25">
      <c r="A46" s="196" t="s">
        <v>396</v>
      </c>
      <c r="B46" s="196"/>
      <c r="C46" s="196">
        <v>54</v>
      </c>
      <c r="D46" s="188">
        <v>2015000050057</v>
      </c>
      <c r="E46" s="198" t="s">
        <v>397</v>
      </c>
      <c r="F46" s="195" t="s">
        <v>398</v>
      </c>
      <c r="G46" s="164" t="s">
        <v>399</v>
      </c>
      <c r="H46" s="196" t="s">
        <v>396</v>
      </c>
      <c r="I46" s="194">
        <v>0</v>
      </c>
      <c r="J46" s="197">
        <v>0</v>
      </c>
      <c r="K46" s="207">
        <v>7000000000</v>
      </c>
      <c r="L46" s="197">
        <v>0</v>
      </c>
      <c r="M46" s="197">
        <f>SUM(I46:L46)</f>
        <v>7000000000</v>
      </c>
      <c r="N46" s="197">
        <v>0</v>
      </c>
      <c r="O46" s="197">
        <f>SUM(M46:N46)</f>
        <v>7000000000</v>
      </c>
      <c r="P46" s="192" t="s">
        <v>49</v>
      </c>
      <c r="Q46" s="197">
        <v>7000000000</v>
      </c>
      <c r="R46" s="197">
        <v>0</v>
      </c>
      <c r="S46" s="197">
        <v>0</v>
      </c>
      <c r="T46" s="189">
        <v>0</v>
      </c>
      <c r="U46" s="190">
        <f>Q46-T46</f>
        <v>7000000000</v>
      </c>
      <c r="V46" s="189">
        <v>0</v>
      </c>
      <c r="W46" s="197">
        <f t="shared" si="20"/>
        <v>0</v>
      </c>
      <c r="X46" s="223">
        <v>0</v>
      </c>
      <c r="Y46" s="223">
        <v>0</v>
      </c>
      <c r="Z46" s="193"/>
      <c r="AA46" s="193"/>
      <c r="AB46" s="196" t="s">
        <v>400</v>
      </c>
      <c r="AC46" s="211"/>
      <c r="AD46" s="211" t="s">
        <v>50</v>
      </c>
      <c r="AE46" s="211"/>
      <c r="AF46" s="211"/>
      <c r="AG46" s="211"/>
      <c r="AH46" s="211"/>
      <c r="AI46" s="211"/>
    </row>
    <row r="47" spans="1:35" ht="63.75" customHeight="1" x14ac:dyDescent="0.25">
      <c r="A47" s="196" t="s">
        <v>350</v>
      </c>
      <c r="B47" s="196" t="s">
        <v>408</v>
      </c>
      <c r="C47" s="196">
        <v>55</v>
      </c>
      <c r="D47" s="188">
        <v>2015000050038</v>
      </c>
      <c r="E47" s="198" t="s">
        <v>351</v>
      </c>
      <c r="F47" s="195" t="s">
        <v>352</v>
      </c>
      <c r="G47" s="164" t="s">
        <v>353</v>
      </c>
      <c r="H47" s="196" t="s">
        <v>350</v>
      </c>
      <c r="I47" s="194">
        <v>0</v>
      </c>
      <c r="J47" s="197">
        <v>0</v>
      </c>
      <c r="K47" s="207">
        <v>1419042711</v>
      </c>
      <c r="L47" s="197">
        <v>0</v>
      </c>
      <c r="M47" s="197">
        <f>SUM(I47:L47)</f>
        <v>1419042711</v>
      </c>
      <c r="N47" s="197">
        <v>0</v>
      </c>
      <c r="O47" s="197">
        <f>SUM(M47:N47)</f>
        <v>1419042711</v>
      </c>
      <c r="P47" s="192" t="s">
        <v>49</v>
      </c>
      <c r="Q47" s="197">
        <v>1419042711</v>
      </c>
      <c r="R47" s="197">
        <v>0</v>
      </c>
      <c r="S47" s="197">
        <v>0</v>
      </c>
      <c r="T47" s="189">
        <v>0</v>
      </c>
      <c r="U47" s="190">
        <f>Q47-T47</f>
        <v>1419042711</v>
      </c>
      <c r="V47" s="189">
        <v>0</v>
      </c>
      <c r="W47" s="197">
        <f t="shared" si="20"/>
        <v>0</v>
      </c>
      <c r="X47" s="223">
        <v>0</v>
      </c>
      <c r="Y47" s="223">
        <v>0</v>
      </c>
      <c r="Z47" s="193"/>
      <c r="AA47" s="193"/>
      <c r="AB47" s="196" t="s">
        <v>190</v>
      </c>
      <c r="AC47" s="211" t="s">
        <v>50</v>
      </c>
      <c r="AD47" s="211"/>
      <c r="AE47" s="211" t="s">
        <v>50</v>
      </c>
      <c r="AF47" s="211"/>
      <c r="AG47" s="211"/>
      <c r="AH47" s="211"/>
      <c r="AI47" s="211"/>
    </row>
    <row r="48" spans="1:35" ht="53.25" customHeight="1" x14ac:dyDescent="0.25">
      <c r="A48" s="301" t="s">
        <v>157</v>
      </c>
      <c r="B48" s="301" t="s">
        <v>4</v>
      </c>
      <c r="C48" s="301">
        <v>1</v>
      </c>
      <c r="D48" s="303">
        <v>2012000050026</v>
      </c>
      <c r="E48" s="305" t="s">
        <v>89</v>
      </c>
      <c r="F48" s="312" t="s">
        <v>233</v>
      </c>
      <c r="G48" s="312" t="s">
        <v>234</v>
      </c>
      <c r="H48" s="312" t="s">
        <v>63</v>
      </c>
      <c r="I48" s="197">
        <v>277000000</v>
      </c>
      <c r="J48" s="197">
        <v>0</v>
      </c>
      <c r="K48" s="197">
        <v>0</v>
      </c>
      <c r="L48" s="197">
        <v>0</v>
      </c>
      <c r="M48" s="197">
        <f>I48+J48+L48</f>
        <v>277000000</v>
      </c>
      <c r="N48" s="197" t="s">
        <v>96</v>
      </c>
      <c r="O48" s="197">
        <f>M48</f>
        <v>277000000</v>
      </c>
      <c r="P48" s="192" t="s">
        <v>48</v>
      </c>
      <c r="Q48" s="197">
        <v>277000000</v>
      </c>
      <c r="R48" s="197">
        <v>0</v>
      </c>
      <c r="S48" s="197">
        <v>277000000</v>
      </c>
      <c r="T48" s="197">
        <v>276990059</v>
      </c>
      <c r="U48" s="197">
        <f>Q48-T48</f>
        <v>9941</v>
      </c>
      <c r="V48" s="197">
        <v>277000000</v>
      </c>
      <c r="W48" s="197">
        <f t="shared" si="20"/>
        <v>-9941</v>
      </c>
      <c r="X48" s="204"/>
      <c r="Y48" s="202"/>
      <c r="Z48" s="303"/>
      <c r="AA48" s="303">
        <v>6</v>
      </c>
      <c r="AB48" s="165" t="s">
        <v>97</v>
      </c>
      <c r="AC48" s="314" t="s">
        <v>50</v>
      </c>
      <c r="AD48" s="314"/>
      <c r="AE48" s="299"/>
      <c r="AF48" s="299"/>
      <c r="AG48" s="299" t="s">
        <v>50</v>
      </c>
      <c r="AH48" s="215"/>
      <c r="AI48" s="299" t="s">
        <v>50</v>
      </c>
    </row>
    <row r="49" spans="1:35" ht="32.25" customHeight="1" x14ac:dyDescent="0.25">
      <c r="A49" s="316"/>
      <c r="B49" s="302"/>
      <c r="C49" s="302"/>
      <c r="D49" s="304"/>
      <c r="E49" s="306"/>
      <c r="F49" s="313"/>
      <c r="G49" s="313"/>
      <c r="H49" s="313"/>
      <c r="I49" s="207">
        <v>1723000000</v>
      </c>
      <c r="J49" s="197">
        <v>0</v>
      </c>
      <c r="K49" s="197">
        <v>0</v>
      </c>
      <c r="L49" s="197">
        <v>0</v>
      </c>
      <c r="M49" s="197">
        <f t="shared" ref="M49:M56" si="21">SUM(I49:L49)</f>
        <v>1723000000</v>
      </c>
      <c r="N49" s="197">
        <v>0</v>
      </c>
      <c r="O49" s="197">
        <f t="shared" ref="O49:O54" si="22">M49+N49</f>
        <v>1723000000</v>
      </c>
      <c r="P49" s="192" t="s">
        <v>49</v>
      </c>
      <c r="Q49" s="197">
        <v>1723000000</v>
      </c>
      <c r="R49" s="197">
        <v>0</v>
      </c>
      <c r="S49" s="197">
        <v>1723000000</v>
      </c>
      <c r="T49" s="197">
        <v>1723000000</v>
      </c>
      <c r="U49" s="197">
        <f t="shared" ref="U49:U56" si="23">Q49-T49</f>
        <v>0</v>
      </c>
      <c r="V49" s="197">
        <v>1723000000</v>
      </c>
      <c r="W49" s="197">
        <f t="shared" ref="W49:W56" si="24">T49-V49</f>
        <v>0</v>
      </c>
      <c r="X49" s="204"/>
      <c r="Y49" s="202"/>
      <c r="Z49" s="304"/>
      <c r="AA49" s="304"/>
      <c r="AB49" s="165" t="s">
        <v>97</v>
      </c>
      <c r="AC49" s="315"/>
      <c r="AD49" s="315"/>
      <c r="AE49" s="300"/>
      <c r="AF49" s="300"/>
      <c r="AG49" s="300"/>
      <c r="AH49" s="216"/>
      <c r="AI49" s="300"/>
    </row>
    <row r="50" spans="1:35" ht="88.5" customHeight="1" x14ac:dyDescent="0.25">
      <c r="A50" s="316"/>
      <c r="B50" s="196"/>
      <c r="C50" s="196">
        <v>2</v>
      </c>
      <c r="D50" s="188">
        <v>2012000050044</v>
      </c>
      <c r="E50" s="198" t="s">
        <v>131</v>
      </c>
      <c r="F50" s="195" t="s">
        <v>223</v>
      </c>
      <c r="G50" s="195" t="s">
        <v>224</v>
      </c>
      <c r="H50" s="195" t="s">
        <v>99</v>
      </c>
      <c r="I50" s="207">
        <v>1000000000</v>
      </c>
      <c r="J50" s="197">
        <v>0</v>
      </c>
      <c r="K50" s="197">
        <v>0</v>
      </c>
      <c r="L50" s="197">
        <v>0</v>
      </c>
      <c r="M50" s="197">
        <f t="shared" si="21"/>
        <v>1000000000</v>
      </c>
      <c r="N50" s="197">
        <v>0</v>
      </c>
      <c r="O50" s="197">
        <f t="shared" si="22"/>
        <v>1000000000</v>
      </c>
      <c r="P50" s="192" t="s">
        <v>49</v>
      </c>
      <c r="Q50" s="194">
        <f>I50</f>
        <v>1000000000</v>
      </c>
      <c r="R50" s="194">
        <v>0</v>
      </c>
      <c r="S50" s="197">
        <v>0</v>
      </c>
      <c r="T50" s="197">
        <v>0</v>
      </c>
      <c r="U50" s="197">
        <f t="shared" si="23"/>
        <v>1000000000</v>
      </c>
      <c r="V50" s="197">
        <v>1000000000</v>
      </c>
      <c r="W50" s="197">
        <f t="shared" si="24"/>
        <v>-1000000000</v>
      </c>
      <c r="X50" s="204"/>
      <c r="Y50" s="202"/>
      <c r="Z50" s="193"/>
      <c r="AA50" s="193">
        <v>4</v>
      </c>
      <c r="AB50" s="196" t="s">
        <v>97</v>
      </c>
      <c r="AC50" s="211" t="s">
        <v>50</v>
      </c>
      <c r="AD50" s="211"/>
      <c r="AE50" s="187"/>
      <c r="AF50" s="187"/>
      <c r="AG50" s="187" t="s">
        <v>50</v>
      </c>
      <c r="AH50" s="187"/>
      <c r="AI50" s="187" t="s">
        <v>50</v>
      </c>
    </row>
    <row r="51" spans="1:35" ht="48.75" customHeight="1" x14ac:dyDescent="0.25">
      <c r="A51" s="316"/>
      <c r="B51" s="301"/>
      <c r="C51" s="301">
        <v>3</v>
      </c>
      <c r="D51" s="303">
        <v>2012000050039</v>
      </c>
      <c r="E51" s="305" t="s">
        <v>132</v>
      </c>
      <c r="F51" s="312" t="s">
        <v>223</v>
      </c>
      <c r="G51" s="312" t="s">
        <v>367</v>
      </c>
      <c r="H51" s="195" t="s">
        <v>100</v>
      </c>
      <c r="I51" s="207">
        <v>840605864</v>
      </c>
      <c r="J51" s="197">
        <v>0</v>
      </c>
      <c r="K51" s="197">
        <v>0</v>
      </c>
      <c r="L51" s="197">
        <v>100000000</v>
      </c>
      <c r="M51" s="197">
        <f t="shared" si="21"/>
        <v>940605864</v>
      </c>
      <c r="N51" s="197">
        <v>0</v>
      </c>
      <c r="O51" s="197">
        <f t="shared" si="22"/>
        <v>940605864</v>
      </c>
      <c r="P51" s="192" t="s">
        <v>49</v>
      </c>
      <c r="Q51" s="197">
        <f>I51</f>
        <v>840605864</v>
      </c>
      <c r="R51" s="197">
        <v>0</v>
      </c>
      <c r="S51" s="197">
        <v>840605864</v>
      </c>
      <c r="T51" s="197">
        <v>840605864</v>
      </c>
      <c r="U51" s="197">
        <f t="shared" si="23"/>
        <v>0</v>
      </c>
      <c r="V51" s="197">
        <v>840605864</v>
      </c>
      <c r="W51" s="197">
        <f>T51-V51</f>
        <v>0</v>
      </c>
      <c r="X51" s="204"/>
      <c r="Y51" s="202"/>
      <c r="Z51" s="303"/>
      <c r="AA51" s="303">
        <v>7</v>
      </c>
      <c r="AB51" s="165" t="s">
        <v>97</v>
      </c>
      <c r="AC51" s="310" t="s">
        <v>50</v>
      </c>
      <c r="AD51" s="310"/>
      <c r="AE51" s="299"/>
      <c r="AF51" s="299"/>
      <c r="AG51" s="299" t="s">
        <v>50</v>
      </c>
      <c r="AH51" s="215"/>
      <c r="AI51" s="299" t="s">
        <v>50</v>
      </c>
    </row>
    <row r="52" spans="1:35" ht="40.5" customHeight="1" x14ac:dyDescent="0.25">
      <c r="A52" s="316"/>
      <c r="B52" s="302"/>
      <c r="C52" s="302"/>
      <c r="D52" s="304"/>
      <c r="E52" s="306"/>
      <c r="F52" s="313"/>
      <c r="G52" s="313"/>
      <c r="H52" s="195" t="s">
        <v>14</v>
      </c>
      <c r="I52" s="207">
        <v>159394136</v>
      </c>
      <c r="J52" s="197">
        <v>0</v>
      </c>
      <c r="K52" s="197">
        <v>0</v>
      </c>
      <c r="L52" s="197">
        <v>1716415712</v>
      </c>
      <c r="M52" s="197">
        <f t="shared" si="21"/>
        <v>1875809848</v>
      </c>
      <c r="N52" s="197">
        <v>0</v>
      </c>
      <c r="O52" s="197">
        <f t="shared" si="22"/>
        <v>1875809848</v>
      </c>
      <c r="P52" s="192" t="s">
        <v>49</v>
      </c>
      <c r="Q52" s="197">
        <f>I52</f>
        <v>159394136</v>
      </c>
      <c r="R52" s="197">
        <v>0</v>
      </c>
      <c r="S52" s="197">
        <v>159394136</v>
      </c>
      <c r="T52" s="197">
        <v>159394136</v>
      </c>
      <c r="U52" s="197">
        <f t="shared" si="23"/>
        <v>0</v>
      </c>
      <c r="V52" s="197">
        <v>159394136</v>
      </c>
      <c r="W52" s="197">
        <f t="shared" si="24"/>
        <v>0</v>
      </c>
      <c r="X52" s="204"/>
      <c r="Y52" s="202"/>
      <c r="Z52" s="304"/>
      <c r="AA52" s="304"/>
      <c r="AB52" s="165" t="s">
        <v>97</v>
      </c>
      <c r="AC52" s="311"/>
      <c r="AD52" s="311"/>
      <c r="AE52" s="300"/>
      <c r="AF52" s="300"/>
      <c r="AG52" s="300"/>
      <c r="AH52" s="216"/>
      <c r="AI52" s="300"/>
    </row>
    <row r="53" spans="1:35" ht="79.5" customHeight="1" x14ac:dyDescent="0.25">
      <c r="A53" s="316"/>
      <c r="B53" s="196" t="s">
        <v>256</v>
      </c>
      <c r="C53" s="196">
        <v>4</v>
      </c>
      <c r="D53" s="193">
        <v>2013000050044</v>
      </c>
      <c r="E53" s="198" t="s">
        <v>209</v>
      </c>
      <c r="F53" s="195" t="s">
        <v>328</v>
      </c>
      <c r="G53" s="195" t="s">
        <v>327</v>
      </c>
      <c r="H53" s="195" t="s">
        <v>210</v>
      </c>
      <c r="I53" s="194">
        <v>0</v>
      </c>
      <c r="J53" s="207">
        <v>13264357000</v>
      </c>
      <c r="K53" s="197">
        <v>0</v>
      </c>
      <c r="L53" s="197">
        <v>81190843000</v>
      </c>
      <c r="M53" s="197">
        <f>SUM(I53:L53)</f>
        <v>94455200000</v>
      </c>
      <c r="N53" s="197">
        <v>-34413419782</v>
      </c>
      <c r="O53" s="197">
        <f>M53+N53</f>
        <v>60041780218</v>
      </c>
      <c r="P53" s="192" t="s">
        <v>49</v>
      </c>
      <c r="Q53" s="197">
        <v>7708856218</v>
      </c>
      <c r="R53" s="197">
        <v>0</v>
      </c>
      <c r="S53" s="197">
        <v>0</v>
      </c>
      <c r="T53" s="197">
        <v>0</v>
      </c>
      <c r="U53" s="197">
        <f t="shared" si="23"/>
        <v>7708856218</v>
      </c>
      <c r="V53" s="197">
        <v>0</v>
      </c>
      <c r="W53" s="197">
        <f t="shared" si="24"/>
        <v>0</v>
      </c>
      <c r="X53" s="204"/>
      <c r="Y53" s="202"/>
      <c r="Z53" s="193"/>
      <c r="AA53" s="193">
        <v>12</v>
      </c>
      <c r="AB53" s="196" t="s">
        <v>211</v>
      </c>
      <c r="AC53" s="211" t="s">
        <v>50</v>
      </c>
      <c r="AD53" s="211"/>
      <c r="AE53" s="187" t="s">
        <v>50</v>
      </c>
      <c r="AF53" s="187"/>
      <c r="AG53" s="187"/>
      <c r="AH53" s="187"/>
      <c r="AI53" s="187"/>
    </row>
    <row r="54" spans="1:35" ht="51" customHeight="1" x14ac:dyDescent="0.25">
      <c r="A54" s="316"/>
      <c r="B54" s="196"/>
      <c r="C54" s="196">
        <v>5</v>
      </c>
      <c r="D54" s="193">
        <v>2013000050048</v>
      </c>
      <c r="E54" s="198" t="s">
        <v>215</v>
      </c>
      <c r="F54" s="195" t="s">
        <v>266</v>
      </c>
      <c r="G54" s="195" t="s">
        <v>326</v>
      </c>
      <c r="H54" s="195" t="s">
        <v>216</v>
      </c>
      <c r="I54" s="194">
        <v>0</v>
      </c>
      <c r="J54" s="207">
        <v>2900000000</v>
      </c>
      <c r="K54" s="197">
        <v>0</v>
      </c>
      <c r="L54" s="197">
        <v>246944399</v>
      </c>
      <c r="M54" s="197">
        <f t="shared" si="21"/>
        <v>3146944399</v>
      </c>
      <c r="N54" s="197">
        <v>0</v>
      </c>
      <c r="O54" s="197">
        <f t="shared" si="22"/>
        <v>3146944399</v>
      </c>
      <c r="P54" s="192" t="s">
        <v>49</v>
      </c>
      <c r="Q54" s="194">
        <v>2900000000</v>
      </c>
      <c r="R54" s="194">
        <v>0</v>
      </c>
      <c r="S54" s="197">
        <v>0</v>
      </c>
      <c r="T54" s="197">
        <v>0</v>
      </c>
      <c r="U54" s="197">
        <f t="shared" si="23"/>
        <v>2900000000</v>
      </c>
      <c r="V54" s="197">
        <v>0</v>
      </c>
      <c r="W54" s="197">
        <f t="shared" si="24"/>
        <v>0</v>
      </c>
      <c r="X54" s="204"/>
      <c r="Y54" s="202"/>
      <c r="Z54" s="193"/>
      <c r="AA54" s="193">
        <v>6</v>
      </c>
      <c r="AB54" s="196" t="s">
        <v>97</v>
      </c>
      <c r="AC54" s="211"/>
      <c r="AD54" s="211"/>
      <c r="AE54" s="187" t="s">
        <v>50</v>
      </c>
      <c r="AF54" s="187"/>
      <c r="AG54" s="187"/>
      <c r="AH54" s="187"/>
      <c r="AI54" s="187"/>
    </row>
    <row r="55" spans="1:35" ht="51" customHeight="1" x14ac:dyDescent="0.25">
      <c r="A55" s="316"/>
      <c r="B55" s="196"/>
      <c r="C55" s="196">
        <v>6</v>
      </c>
      <c r="D55" s="193">
        <v>20132401060001</v>
      </c>
      <c r="E55" s="198" t="s">
        <v>236</v>
      </c>
      <c r="F55" s="195" t="s">
        <v>266</v>
      </c>
      <c r="G55" s="195" t="s">
        <v>316</v>
      </c>
      <c r="H55" s="195" t="s">
        <v>237</v>
      </c>
      <c r="I55" s="194">
        <v>0</v>
      </c>
      <c r="J55" s="207">
        <v>8000000000</v>
      </c>
      <c r="K55" s="207">
        <v>2000000000</v>
      </c>
      <c r="L55" s="197">
        <v>3427443454052</v>
      </c>
      <c r="M55" s="197">
        <f t="shared" si="21"/>
        <v>3437443454052</v>
      </c>
      <c r="N55" s="197">
        <v>90000000000</v>
      </c>
      <c r="O55" s="197">
        <f>M55+N55</f>
        <v>3527443454052</v>
      </c>
      <c r="P55" s="192" t="s">
        <v>49</v>
      </c>
      <c r="Q55" s="194">
        <f>J55+K55</f>
        <v>10000000000</v>
      </c>
      <c r="R55" s="194">
        <v>0</v>
      </c>
      <c r="S55" s="197">
        <v>0</v>
      </c>
      <c r="T55" s="197">
        <v>0</v>
      </c>
      <c r="U55" s="197">
        <f t="shared" si="23"/>
        <v>10000000000</v>
      </c>
      <c r="V55" s="197">
        <v>0</v>
      </c>
      <c r="W55" s="197">
        <f t="shared" si="24"/>
        <v>0</v>
      </c>
      <c r="X55" s="204"/>
      <c r="Y55" s="202"/>
      <c r="Z55" s="193"/>
      <c r="AA55" s="193">
        <v>120</v>
      </c>
      <c r="AB55" s="196" t="s">
        <v>97</v>
      </c>
      <c r="AC55" s="211"/>
      <c r="AD55" s="211"/>
      <c r="AE55" s="187"/>
      <c r="AF55" s="187"/>
      <c r="AG55" s="187" t="s">
        <v>50</v>
      </c>
      <c r="AH55" s="187"/>
      <c r="AI55" s="187" t="s">
        <v>50</v>
      </c>
    </row>
    <row r="56" spans="1:35" ht="51" customHeight="1" x14ac:dyDescent="0.25">
      <c r="A56" s="302"/>
      <c r="B56" s="196"/>
      <c r="C56" s="196">
        <v>7</v>
      </c>
      <c r="D56" s="193">
        <v>2014000050048</v>
      </c>
      <c r="E56" s="198" t="s">
        <v>339</v>
      </c>
      <c r="F56" s="195" t="s">
        <v>347</v>
      </c>
      <c r="G56" s="195" t="s">
        <v>340</v>
      </c>
      <c r="H56" s="195" t="s">
        <v>341</v>
      </c>
      <c r="I56" s="194">
        <v>0</v>
      </c>
      <c r="J56" s="197">
        <v>0</v>
      </c>
      <c r="K56" s="207">
        <v>1500000000</v>
      </c>
      <c r="L56" s="197">
        <v>0</v>
      </c>
      <c r="M56" s="197">
        <f t="shared" si="21"/>
        <v>1500000000</v>
      </c>
      <c r="N56" s="197">
        <v>0</v>
      </c>
      <c r="O56" s="197">
        <f>M56+N56</f>
        <v>1500000000</v>
      </c>
      <c r="P56" s="192" t="s">
        <v>49</v>
      </c>
      <c r="Q56" s="194">
        <f>J56+K56</f>
        <v>1500000000</v>
      </c>
      <c r="R56" s="194">
        <v>0</v>
      </c>
      <c r="S56" s="197">
        <v>0</v>
      </c>
      <c r="T56" s="197">
        <v>0</v>
      </c>
      <c r="U56" s="197">
        <f t="shared" si="23"/>
        <v>1500000000</v>
      </c>
      <c r="V56" s="197">
        <v>0</v>
      </c>
      <c r="W56" s="197">
        <f t="shared" si="24"/>
        <v>0</v>
      </c>
      <c r="X56" s="204"/>
      <c r="Y56" s="202"/>
      <c r="Z56" s="193"/>
      <c r="AA56" s="193"/>
      <c r="AB56" s="196" t="s">
        <v>97</v>
      </c>
      <c r="AC56" s="211"/>
      <c r="AD56" s="211"/>
      <c r="AE56" s="187"/>
      <c r="AF56" s="187"/>
      <c r="AG56" s="187"/>
      <c r="AH56" s="187"/>
      <c r="AI56" s="187"/>
    </row>
    <row r="57" spans="1:35" ht="16.5" customHeight="1" x14ac:dyDescent="0.25">
      <c r="A57" s="307"/>
      <c r="B57" s="308"/>
      <c r="C57" s="308"/>
      <c r="D57" s="308"/>
      <c r="E57" s="308"/>
      <c r="F57" s="308"/>
      <c r="G57" s="308"/>
      <c r="H57" s="308"/>
      <c r="I57" s="308"/>
      <c r="J57" s="308"/>
      <c r="K57" s="308"/>
      <c r="L57" s="308"/>
      <c r="M57" s="308"/>
      <c r="N57" s="308"/>
      <c r="O57" s="308"/>
      <c r="P57" s="308"/>
      <c r="Q57" s="308"/>
      <c r="R57" s="308"/>
      <c r="S57" s="308"/>
      <c r="T57" s="308"/>
      <c r="U57" s="308"/>
      <c r="V57" s="308"/>
      <c r="W57" s="308"/>
      <c r="X57" s="308"/>
      <c r="Y57" s="308"/>
      <c r="Z57" s="308"/>
      <c r="AA57" s="308"/>
      <c r="AB57" s="308"/>
      <c r="AC57" s="308"/>
      <c r="AD57" s="308"/>
      <c r="AE57" s="308"/>
      <c r="AF57" s="308"/>
      <c r="AG57" s="308"/>
      <c r="AH57" s="308"/>
      <c r="AI57" s="309"/>
    </row>
  </sheetData>
  <autoFilter ref="A3:AI57"/>
  <mergeCells count="118">
    <mergeCell ref="L2:L3"/>
    <mergeCell ref="M2:M3"/>
    <mergeCell ref="N2:N3"/>
    <mergeCell ref="O2:O3"/>
    <mergeCell ref="P2:P3"/>
    <mergeCell ref="A1:AI1"/>
    <mergeCell ref="A2:A3"/>
    <mergeCell ref="B2:B3"/>
    <mergeCell ref="C2:C3"/>
    <mergeCell ref="D2:D3"/>
    <mergeCell ref="E2:E3"/>
    <mergeCell ref="F2:G2"/>
    <mergeCell ref="H2:H3"/>
    <mergeCell ref="I2:I3"/>
    <mergeCell ref="J2:J3"/>
    <mergeCell ref="AI12:AI13"/>
    <mergeCell ref="Z12:Z13"/>
    <mergeCell ref="AA12:AA13"/>
    <mergeCell ref="AC12:AC13"/>
    <mergeCell ref="AD12:AD13"/>
    <mergeCell ref="AE12:AE13"/>
    <mergeCell ref="AF12:AF13"/>
    <mergeCell ref="A10:A11"/>
    <mergeCell ref="AC2:AD2"/>
    <mergeCell ref="AE2:AI2"/>
    <mergeCell ref="A5:A8"/>
    <mergeCell ref="W2:W3"/>
    <mergeCell ref="X2:X3"/>
    <mergeCell ref="Y2:Y3"/>
    <mergeCell ref="Z2:Z3"/>
    <mergeCell ref="AA2:AA3"/>
    <mergeCell ref="AB2:AB3"/>
    <mergeCell ref="Q2:Q3"/>
    <mergeCell ref="R2:R3"/>
    <mergeCell ref="S2:S3"/>
    <mergeCell ref="T2:T3"/>
    <mergeCell ref="U2:U3"/>
    <mergeCell ref="V2:V3"/>
    <mergeCell ref="K2:K3"/>
    <mergeCell ref="A14:A24"/>
    <mergeCell ref="B22:B23"/>
    <mergeCell ref="C22:C23"/>
    <mergeCell ref="D22:D23"/>
    <mergeCell ref="E22:E23"/>
    <mergeCell ref="F22:F23"/>
    <mergeCell ref="X12:X13"/>
    <mergeCell ref="Y12:Y13"/>
    <mergeCell ref="AG12:AG13"/>
    <mergeCell ref="AC22:AC23"/>
    <mergeCell ref="AD22:AD23"/>
    <mergeCell ref="AE22:AE23"/>
    <mergeCell ref="AF22:AF23"/>
    <mergeCell ref="AG22:AG23"/>
    <mergeCell ref="B12:B13"/>
    <mergeCell ref="C12:C13"/>
    <mergeCell ref="D12:D13"/>
    <mergeCell ref="E12:E13"/>
    <mergeCell ref="F12:F13"/>
    <mergeCell ref="G12:G13"/>
    <mergeCell ref="H12:H13"/>
    <mergeCell ref="AI22:AI23"/>
    <mergeCell ref="G22:G23"/>
    <mergeCell ref="H22:H23"/>
    <mergeCell ref="O22:O23"/>
    <mergeCell ref="X22:X23"/>
    <mergeCell ref="Y22:Y23"/>
    <mergeCell ref="AB22:AB23"/>
    <mergeCell ref="AG39:AG40"/>
    <mergeCell ref="AI39:AI40"/>
    <mergeCell ref="AE39:AE40"/>
    <mergeCell ref="AF39:AF40"/>
    <mergeCell ref="AD48:AD49"/>
    <mergeCell ref="A48:A56"/>
    <mergeCell ref="B48:B49"/>
    <mergeCell ref="C48:C49"/>
    <mergeCell ref="D48:D49"/>
    <mergeCell ref="E48:E49"/>
    <mergeCell ref="F48:F49"/>
    <mergeCell ref="A41:A42"/>
    <mergeCell ref="N39:N40"/>
    <mergeCell ref="O39:O40"/>
    <mergeCell ref="AC39:AC40"/>
    <mergeCell ref="AD39:AD40"/>
    <mergeCell ref="F39:F40"/>
    <mergeCell ref="G39:G40"/>
    <mergeCell ref="H39:H40"/>
    <mergeCell ref="I39:I40"/>
    <mergeCell ref="J39:J40"/>
    <mergeCell ref="M39:M40"/>
    <mergeCell ref="A25:A40"/>
    <mergeCell ref="B39:B40"/>
    <mergeCell ref="C39:C40"/>
    <mergeCell ref="D39:D40"/>
    <mergeCell ref="E39:E40"/>
    <mergeCell ref="AE48:AE49"/>
    <mergeCell ref="AF48:AF49"/>
    <mergeCell ref="AG48:AG49"/>
    <mergeCell ref="AI48:AI49"/>
    <mergeCell ref="B51:B52"/>
    <mergeCell ref="C51:C52"/>
    <mergeCell ref="D51:D52"/>
    <mergeCell ref="E51:E52"/>
    <mergeCell ref="A57:AI57"/>
    <mergeCell ref="AG51:AG52"/>
    <mergeCell ref="AI51:AI52"/>
    <mergeCell ref="Z51:Z52"/>
    <mergeCell ref="AA51:AA52"/>
    <mergeCell ref="AC51:AC52"/>
    <mergeCell ref="AD51:AD52"/>
    <mergeCell ref="AE51:AE52"/>
    <mergeCell ref="AF51:AF52"/>
    <mergeCell ref="F51:F52"/>
    <mergeCell ref="G51:G52"/>
    <mergeCell ref="G48:G49"/>
    <mergeCell ref="H48:H49"/>
    <mergeCell ref="Z48:Z49"/>
    <mergeCell ref="AA48:AA49"/>
    <mergeCell ref="AC48:AC49"/>
  </mergeCells>
  <pageMargins left="0.62992125984251968" right="0.31496062992125984" top="0.31496062992125984" bottom="0.31496062992125984" header="0.31496062992125984" footer="0.31496062992125984"/>
  <pageSetup paperSize="3" scale="90"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85"/>
  <sheetViews>
    <sheetView tabSelected="1" zoomScale="93" zoomScaleNormal="93" zoomScaleSheetLayoutView="90" workbookViewId="0">
      <pane xSplit="5" ySplit="3" topLeftCell="L4" activePane="bottomRight" state="frozen"/>
      <selection pane="topRight" activeCell="F1" sqref="F1"/>
      <selection pane="bottomLeft" activeCell="A4" sqref="A4"/>
      <selection pane="bottomRight" activeCell="AK24" sqref="AK24:AK25"/>
    </sheetView>
  </sheetViews>
  <sheetFormatPr baseColWidth="10" defaultColWidth="11.42578125" defaultRowHeight="12" x14ac:dyDescent="0.25"/>
  <cols>
    <col min="1" max="1" width="11.42578125" style="369" customWidth="1"/>
    <col min="2" max="2" width="19.7109375" style="231" hidden="1" customWidth="1"/>
    <col min="3" max="3" width="4" style="231" hidden="1" customWidth="1"/>
    <col min="4" max="4" width="13.28515625" style="523" customWidth="1"/>
    <col min="5" max="5" width="32.5703125" style="369" customWidth="1"/>
    <col min="6" max="6" width="11.42578125" style="231" hidden="1" customWidth="1"/>
    <col min="7" max="7" width="15.42578125" style="231" hidden="1" customWidth="1"/>
    <col min="8" max="8" width="0.140625" style="231" hidden="1" customWidth="1"/>
    <col min="9" max="9" width="11.7109375" style="524" hidden="1" customWidth="1"/>
    <col min="10" max="10" width="5.42578125" style="524" hidden="1" customWidth="1"/>
    <col min="11" max="11" width="5" style="524" hidden="1" customWidth="1"/>
    <col min="12" max="12" width="13.42578125" style="525" customWidth="1"/>
    <col min="13" max="13" width="0.140625" style="525" customWidth="1"/>
    <col min="14" max="14" width="12" style="524" hidden="1" customWidth="1"/>
    <col min="15" max="15" width="17" style="525" customWidth="1"/>
    <col min="16" max="16" width="12.140625" style="525" customWidth="1"/>
    <col min="17" max="17" width="18.5703125" style="369" customWidth="1"/>
    <col min="18" max="18" width="17.85546875" style="524" hidden="1" customWidth="1"/>
    <col min="19" max="19" width="20.140625" style="524" hidden="1" customWidth="1"/>
    <col min="20" max="20" width="20" style="524" hidden="1" customWidth="1"/>
    <col min="21" max="21" width="20.42578125" style="524" hidden="1" customWidth="1"/>
    <col min="22" max="22" width="20" style="524" hidden="1" customWidth="1"/>
    <col min="23" max="23" width="19.5703125" style="524" hidden="1" customWidth="1"/>
    <col min="24" max="24" width="7.85546875" style="526" hidden="1" customWidth="1"/>
    <col min="25" max="25" width="9" style="527" hidden="1" customWidth="1"/>
    <col min="26" max="26" width="11" style="528" hidden="1" customWidth="1"/>
    <col min="27" max="27" width="9.42578125" style="528" hidden="1" customWidth="1"/>
    <col min="28" max="28" width="6.7109375" style="231" hidden="1" customWidth="1"/>
    <col min="29" max="30" width="4.28515625" style="231" hidden="1" customWidth="1"/>
    <col min="31" max="31" width="5.140625" style="231" hidden="1" customWidth="1"/>
    <col min="32" max="32" width="0.140625" style="231" hidden="1" customWidth="1"/>
    <col min="33" max="33" width="7.42578125" style="231" hidden="1" customWidth="1"/>
    <col min="34" max="34" width="6.85546875" style="231" hidden="1" customWidth="1"/>
    <col min="35" max="35" width="2" style="231" hidden="1" customWidth="1"/>
    <col min="36" max="36" width="8.42578125" style="369" customWidth="1"/>
    <col min="37" max="37" width="9.5703125" style="369" customWidth="1"/>
    <col min="38" max="38" width="16.28515625" style="369" customWidth="1"/>
    <col min="39" max="39" width="9.85546875" style="369" customWidth="1"/>
    <col min="40" max="40" width="20.140625" style="369" customWidth="1"/>
    <col min="41" max="41" width="9.5703125" style="369" customWidth="1"/>
    <col min="42" max="42" width="10.85546875" style="369" customWidth="1"/>
    <col min="43" max="43" width="7.5703125" style="369" customWidth="1"/>
    <col min="44" max="44" width="7" style="369" customWidth="1"/>
    <col min="45" max="45" width="14.28515625" style="369" customWidth="1"/>
    <col min="46" max="47" width="13.85546875" style="369" customWidth="1"/>
    <col min="48" max="48" width="11.42578125" style="369"/>
    <col min="49" max="49" width="3.140625" style="369" customWidth="1"/>
    <col min="50" max="50" width="0.28515625" style="369" customWidth="1"/>
    <col min="51" max="51" width="26.28515625" style="369" customWidth="1"/>
    <col min="52" max="52" width="17" style="369" customWidth="1"/>
    <col min="53" max="53" width="27" style="369" customWidth="1"/>
    <col min="54" max="16384" width="11.42578125" style="369"/>
  </cols>
  <sheetData>
    <row r="1" spans="1:54" ht="29.25" customHeight="1" x14ac:dyDescent="0.25">
      <c r="A1" s="362" t="s">
        <v>392</v>
      </c>
      <c r="B1" s="363"/>
      <c r="C1" s="363"/>
      <c r="D1" s="364"/>
      <c r="E1" s="364"/>
      <c r="F1" s="363"/>
      <c r="G1" s="363"/>
      <c r="H1" s="363"/>
      <c r="I1" s="363"/>
      <c r="J1" s="363"/>
      <c r="K1" s="363"/>
      <c r="L1" s="364"/>
      <c r="M1" s="364"/>
      <c r="N1" s="363"/>
      <c r="O1" s="364"/>
      <c r="P1" s="364"/>
      <c r="Q1" s="364"/>
      <c r="R1" s="363"/>
      <c r="S1" s="363"/>
      <c r="T1" s="363"/>
      <c r="U1" s="363"/>
      <c r="V1" s="363"/>
      <c r="W1" s="363"/>
      <c r="X1" s="363"/>
      <c r="Y1" s="363"/>
      <c r="Z1" s="363"/>
      <c r="AA1" s="363"/>
      <c r="AB1" s="363"/>
      <c r="AC1" s="363"/>
      <c r="AD1" s="363"/>
      <c r="AE1" s="363"/>
      <c r="AF1" s="363"/>
      <c r="AG1" s="363"/>
      <c r="AH1" s="363"/>
      <c r="AI1" s="365"/>
      <c r="AJ1" s="366" t="s">
        <v>587</v>
      </c>
      <c r="AK1" s="367"/>
      <c r="AL1" s="367"/>
      <c r="AM1" s="367"/>
      <c r="AN1" s="367"/>
      <c r="AO1" s="367"/>
      <c r="AP1" s="367"/>
      <c r="AQ1" s="367"/>
      <c r="AR1" s="367"/>
      <c r="AS1" s="367"/>
      <c r="AT1" s="367"/>
      <c r="AU1" s="368"/>
    </row>
    <row r="2" spans="1:54" ht="31.5" customHeight="1" x14ac:dyDescent="0.25">
      <c r="A2" s="370" t="s">
        <v>0</v>
      </c>
      <c r="B2" s="371" t="s">
        <v>55</v>
      </c>
      <c r="C2" s="371" t="s">
        <v>332</v>
      </c>
      <c r="D2" s="372" t="s">
        <v>34</v>
      </c>
      <c r="E2" s="372" t="s">
        <v>22</v>
      </c>
      <c r="F2" s="373" t="s">
        <v>220</v>
      </c>
      <c r="G2" s="374"/>
      <c r="H2" s="375" t="s">
        <v>57</v>
      </c>
      <c r="I2" s="376" t="s">
        <v>109</v>
      </c>
      <c r="J2" s="377" t="s">
        <v>156</v>
      </c>
      <c r="K2" s="377" t="s">
        <v>338</v>
      </c>
      <c r="L2" s="376" t="s">
        <v>66</v>
      </c>
      <c r="M2" s="376" t="s">
        <v>67</v>
      </c>
      <c r="N2" s="377" t="s">
        <v>69</v>
      </c>
      <c r="O2" s="376" t="s">
        <v>70</v>
      </c>
      <c r="P2" s="376" t="s">
        <v>47</v>
      </c>
      <c r="Q2" s="372" t="s">
        <v>260</v>
      </c>
      <c r="R2" s="377" t="s">
        <v>390</v>
      </c>
      <c r="S2" s="377" t="s">
        <v>172</v>
      </c>
      <c r="T2" s="377" t="s">
        <v>173</v>
      </c>
      <c r="U2" s="377" t="s">
        <v>346</v>
      </c>
      <c r="V2" s="377" t="s">
        <v>54</v>
      </c>
      <c r="W2" s="377" t="s">
        <v>170</v>
      </c>
      <c r="X2" s="375" t="s">
        <v>344</v>
      </c>
      <c r="Y2" s="375" t="s">
        <v>345</v>
      </c>
      <c r="Z2" s="375" t="s">
        <v>68</v>
      </c>
      <c r="AA2" s="375" t="s">
        <v>102</v>
      </c>
      <c r="AB2" s="375" t="s">
        <v>35</v>
      </c>
      <c r="AC2" s="378" t="s">
        <v>42</v>
      </c>
      <c r="AD2" s="379"/>
      <c r="AE2" s="378" t="s">
        <v>43</v>
      </c>
      <c r="AF2" s="380"/>
      <c r="AG2" s="380"/>
      <c r="AH2" s="380"/>
      <c r="AI2" s="380"/>
      <c r="AJ2" s="381" t="s">
        <v>413</v>
      </c>
      <c r="AK2" s="381" t="s">
        <v>414</v>
      </c>
      <c r="AL2" s="381" t="s">
        <v>415</v>
      </c>
      <c r="AM2" s="381" t="s">
        <v>416</v>
      </c>
      <c r="AN2" s="381" t="s">
        <v>432</v>
      </c>
      <c r="AO2" s="381" t="s">
        <v>433</v>
      </c>
      <c r="AP2" s="381" t="s">
        <v>422</v>
      </c>
      <c r="AQ2" s="381" t="s">
        <v>423</v>
      </c>
      <c r="AR2" s="381" t="s">
        <v>424</v>
      </c>
      <c r="AS2" s="381" t="s">
        <v>425</v>
      </c>
      <c r="AT2" s="382" t="s">
        <v>536</v>
      </c>
      <c r="AU2" s="383"/>
      <c r="AV2" s="383"/>
      <c r="AW2" s="383"/>
      <c r="AX2" s="384"/>
      <c r="AY2" s="385" t="s">
        <v>574</v>
      </c>
      <c r="AZ2" s="386"/>
      <c r="BA2" s="387"/>
    </row>
    <row r="3" spans="1:54" s="402" customFormat="1" ht="35.25" customHeight="1" x14ac:dyDescent="0.25">
      <c r="A3" s="388"/>
      <c r="B3" s="389"/>
      <c r="C3" s="389"/>
      <c r="D3" s="390"/>
      <c r="E3" s="390"/>
      <c r="F3" s="391" t="s">
        <v>221</v>
      </c>
      <c r="G3" s="391" t="s">
        <v>222</v>
      </c>
      <c r="H3" s="392"/>
      <c r="I3" s="393"/>
      <c r="J3" s="394"/>
      <c r="K3" s="394"/>
      <c r="L3" s="393"/>
      <c r="M3" s="393"/>
      <c r="N3" s="394"/>
      <c r="O3" s="393"/>
      <c r="P3" s="393"/>
      <c r="Q3" s="390"/>
      <c r="R3" s="394"/>
      <c r="S3" s="394"/>
      <c r="T3" s="394"/>
      <c r="U3" s="394"/>
      <c r="V3" s="394"/>
      <c r="W3" s="394"/>
      <c r="X3" s="392"/>
      <c r="Y3" s="392"/>
      <c r="Z3" s="392"/>
      <c r="AA3" s="392"/>
      <c r="AB3" s="392"/>
      <c r="AC3" s="391" t="s">
        <v>40</v>
      </c>
      <c r="AD3" s="391" t="s">
        <v>41</v>
      </c>
      <c r="AE3" s="391" t="s">
        <v>44</v>
      </c>
      <c r="AF3" s="391" t="s">
        <v>45</v>
      </c>
      <c r="AG3" s="391" t="s">
        <v>46</v>
      </c>
      <c r="AH3" s="391" t="s">
        <v>410</v>
      </c>
      <c r="AI3" s="395" t="s">
        <v>411</v>
      </c>
      <c r="AJ3" s="396"/>
      <c r="AK3" s="396"/>
      <c r="AL3" s="396"/>
      <c r="AM3" s="396"/>
      <c r="AN3" s="396"/>
      <c r="AO3" s="396"/>
      <c r="AP3" s="396"/>
      <c r="AQ3" s="396"/>
      <c r="AR3" s="396"/>
      <c r="AS3" s="396"/>
      <c r="AT3" s="397"/>
      <c r="AU3" s="398"/>
      <c r="AV3" s="398"/>
      <c r="AW3" s="398"/>
      <c r="AX3" s="399"/>
      <c r="AY3" s="400"/>
      <c r="AZ3" s="401"/>
      <c r="BA3" s="387"/>
    </row>
    <row r="4" spans="1:54" ht="63.75" customHeight="1" x14ac:dyDescent="0.25">
      <c r="A4" s="232" t="s">
        <v>2</v>
      </c>
      <c r="B4" s="227" t="s">
        <v>373</v>
      </c>
      <c r="C4" s="227">
        <v>1</v>
      </c>
      <c r="D4" s="403">
        <v>2012000050010</v>
      </c>
      <c r="E4" s="232" t="s">
        <v>94</v>
      </c>
      <c r="F4" s="404" t="s">
        <v>223</v>
      </c>
      <c r="G4" s="404" t="s">
        <v>224</v>
      </c>
      <c r="H4" s="404" t="s">
        <v>58</v>
      </c>
      <c r="I4" s="166">
        <v>1000000000</v>
      </c>
      <c r="J4" s="166">
        <v>0</v>
      </c>
      <c r="K4" s="166">
        <v>0</v>
      </c>
      <c r="L4" s="233">
        <v>0</v>
      </c>
      <c r="M4" s="233">
        <f t="shared" ref="M4:M9" si="0">SUM(I4:L4)</f>
        <v>1000000000</v>
      </c>
      <c r="N4" s="166">
        <v>0</v>
      </c>
      <c r="O4" s="233">
        <f t="shared" ref="O4:O9" si="1">M4+N4</f>
        <v>1000000000</v>
      </c>
      <c r="P4" s="234" t="s">
        <v>49</v>
      </c>
      <c r="Q4" s="233">
        <f>SUBTOTAL(9,N4:P4)</f>
        <v>1000000000</v>
      </c>
      <c r="R4" s="166">
        <v>0</v>
      </c>
      <c r="S4" s="233">
        <v>951378524</v>
      </c>
      <c r="T4" s="233">
        <v>951378524</v>
      </c>
      <c r="U4" s="233">
        <f>Q4-T4</f>
        <v>48621476</v>
      </c>
      <c r="V4" s="166">
        <v>465869630</v>
      </c>
      <c r="W4" s="166">
        <f t="shared" ref="W4:W9" si="2">T4-V4</f>
        <v>485508894</v>
      </c>
      <c r="X4" s="405">
        <v>0.44</v>
      </c>
      <c r="Y4" s="405">
        <f>W4/Q4</f>
        <v>0.48550889400000002</v>
      </c>
      <c r="Z4" s="405">
        <f>+Q4-T4</f>
        <v>48621476</v>
      </c>
      <c r="AA4" s="405">
        <v>6</v>
      </c>
      <c r="AB4" s="405" t="s">
        <v>37</v>
      </c>
      <c r="AC4" s="406" t="s">
        <v>50</v>
      </c>
      <c r="AD4" s="406"/>
      <c r="AE4" s="406"/>
      <c r="AF4" s="406"/>
      <c r="AG4" s="406" t="s">
        <v>50</v>
      </c>
      <c r="AH4" s="406"/>
      <c r="AI4" s="407"/>
      <c r="AJ4" s="408">
        <v>0.85970000000000002</v>
      </c>
      <c r="AK4" s="409">
        <v>67.28</v>
      </c>
      <c r="AL4" s="409" t="s">
        <v>417</v>
      </c>
      <c r="AM4" s="410">
        <v>42597</v>
      </c>
      <c r="AN4" s="410">
        <v>41851</v>
      </c>
      <c r="AO4" s="410" t="s">
        <v>434</v>
      </c>
      <c r="AP4" s="410">
        <v>42379</v>
      </c>
      <c r="AQ4" s="410"/>
      <c r="AR4" s="410"/>
      <c r="AS4" s="409" t="s">
        <v>417</v>
      </c>
      <c r="AT4" s="411" t="s">
        <v>477</v>
      </c>
      <c r="AU4" s="412"/>
      <c r="AV4" s="412"/>
      <c r="AW4" s="412"/>
      <c r="AX4" s="413"/>
      <c r="AY4" s="235" t="s">
        <v>535</v>
      </c>
      <c r="AZ4" s="235" t="s">
        <v>575</v>
      </c>
      <c r="BA4" s="237"/>
    </row>
    <row r="5" spans="1:54" ht="56.25" customHeight="1" x14ac:dyDescent="0.25">
      <c r="A5" s="414" t="s">
        <v>5</v>
      </c>
      <c r="B5" s="227" t="s">
        <v>4</v>
      </c>
      <c r="C5" s="227">
        <v>2</v>
      </c>
      <c r="D5" s="403">
        <v>2012000050025</v>
      </c>
      <c r="E5" s="232" t="s">
        <v>76</v>
      </c>
      <c r="F5" s="404" t="s">
        <v>223</v>
      </c>
      <c r="G5" s="404" t="s">
        <v>224</v>
      </c>
      <c r="H5" s="404" t="s">
        <v>60</v>
      </c>
      <c r="I5" s="166">
        <v>200000000</v>
      </c>
      <c r="J5" s="166">
        <v>0</v>
      </c>
      <c r="K5" s="166">
        <v>0</v>
      </c>
      <c r="L5" s="233">
        <v>0</v>
      </c>
      <c r="M5" s="233">
        <f t="shared" si="0"/>
        <v>200000000</v>
      </c>
      <c r="N5" s="166">
        <v>0</v>
      </c>
      <c r="O5" s="233">
        <f t="shared" si="1"/>
        <v>200000000</v>
      </c>
      <c r="P5" s="234" t="s">
        <v>49</v>
      </c>
      <c r="Q5" s="233">
        <v>200000000</v>
      </c>
      <c r="R5" s="166">
        <v>0</v>
      </c>
      <c r="S5" s="166">
        <v>200000000</v>
      </c>
      <c r="T5" s="166">
        <v>199999999</v>
      </c>
      <c r="U5" s="166">
        <f>Q5-T5</f>
        <v>1</v>
      </c>
      <c r="V5" s="166">
        <v>199999998</v>
      </c>
      <c r="W5" s="166">
        <f t="shared" si="2"/>
        <v>1</v>
      </c>
      <c r="X5" s="405">
        <v>1</v>
      </c>
      <c r="Y5" s="405">
        <f>V5/Q5</f>
        <v>0.99999998999999995</v>
      </c>
      <c r="Z5" s="405">
        <v>46.26</v>
      </c>
      <c r="AA5" s="405">
        <v>4</v>
      </c>
      <c r="AB5" s="405" t="s">
        <v>103</v>
      </c>
      <c r="AC5" s="406" t="s">
        <v>50</v>
      </c>
      <c r="AD5" s="406"/>
      <c r="AE5" s="406"/>
      <c r="AF5" s="405"/>
      <c r="AG5" s="406"/>
      <c r="AH5" s="406" t="s">
        <v>50</v>
      </c>
      <c r="AI5" s="407"/>
      <c r="AJ5" s="415">
        <v>1</v>
      </c>
      <c r="AK5" s="415">
        <v>1</v>
      </c>
      <c r="AL5" s="410" t="s">
        <v>410</v>
      </c>
      <c r="AM5" s="410">
        <v>42597</v>
      </c>
      <c r="AN5" s="410">
        <v>41443</v>
      </c>
      <c r="AO5" s="410" t="s">
        <v>435</v>
      </c>
      <c r="AP5" s="410">
        <v>41636</v>
      </c>
      <c r="AQ5" s="410" t="s">
        <v>426</v>
      </c>
      <c r="AR5" s="410" t="s">
        <v>426</v>
      </c>
      <c r="AS5" s="410" t="s">
        <v>410</v>
      </c>
      <c r="AT5" s="416" t="s">
        <v>418</v>
      </c>
      <c r="AU5" s="417"/>
      <c r="AV5" s="417"/>
      <c r="AW5" s="417"/>
      <c r="AX5" s="417"/>
      <c r="AY5" s="235" t="s">
        <v>534</v>
      </c>
      <c r="AZ5" s="235" t="s">
        <v>575</v>
      </c>
      <c r="BA5" s="418"/>
    </row>
    <row r="6" spans="1:54" ht="54.75" customHeight="1" x14ac:dyDescent="0.25">
      <c r="A6" s="419"/>
      <c r="B6" s="227" t="s">
        <v>277</v>
      </c>
      <c r="C6" s="227">
        <v>3</v>
      </c>
      <c r="D6" s="403">
        <v>2013000050056</v>
      </c>
      <c r="E6" s="232" t="s">
        <v>218</v>
      </c>
      <c r="F6" s="404" t="s">
        <v>266</v>
      </c>
      <c r="G6" s="404" t="s">
        <v>225</v>
      </c>
      <c r="H6" s="404" t="s">
        <v>60</v>
      </c>
      <c r="I6" s="166">
        <v>0</v>
      </c>
      <c r="J6" s="166">
        <v>4000000000</v>
      </c>
      <c r="K6" s="166">
        <v>0</v>
      </c>
      <c r="L6" s="233">
        <v>0</v>
      </c>
      <c r="M6" s="233">
        <f t="shared" si="0"/>
        <v>4000000000</v>
      </c>
      <c r="N6" s="166">
        <v>0</v>
      </c>
      <c r="O6" s="233">
        <f t="shared" si="1"/>
        <v>4000000000</v>
      </c>
      <c r="P6" s="234" t="s">
        <v>49</v>
      </c>
      <c r="Q6" s="233">
        <v>4000000000</v>
      </c>
      <c r="R6" s="166">
        <v>0</v>
      </c>
      <c r="S6" s="166">
        <v>4000000000</v>
      </c>
      <c r="T6" s="166">
        <v>4000000000</v>
      </c>
      <c r="U6" s="166">
        <f t="shared" ref="U6:U8" si="3">Q6-T6</f>
        <v>0</v>
      </c>
      <c r="V6" s="166">
        <v>4000000000</v>
      </c>
      <c r="W6" s="166">
        <f t="shared" si="2"/>
        <v>0</v>
      </c>
      <c r="X6" s="405">
        <v>1</v>
      </c>
      <c r="Y6" s="405">
        <f t="shared" ref="Y6:Y8" si="4">V6/Q6</f>
        <v>1</v>
      </c>
      <c r="Z6" s="405"/>
      <c r="AA6" s="405">
        <v>6</v>
      </c>
      <c r="AB6" s="405" t="s">
        <v>267</v>
      </c>
      <c r="AC6" s="406" t="s">
        <v>50</v>
      </c>
      <c r="AD6" s="406"/>
      <c r="AE6" s="406"/>
      <c r="AF6" s="406"/>
      <c r="AG6" s="406"/>
      <c r="AH6" s="406" t="s">
        <v>50</v>
      </c>
      <c r="AI6" s="407"/>
      <c r="AJ6" s="415">
        <v>1</v>
      </c>
      <c r="AK6" s="420">
        <v>0.99990000000000001</v>
      </c>
      <c r="AL6" s="410" t="s">
        <v>523</v>
      </c>
      <c r="AM6" s="410">
        <v>42597</v>
      </c>
      <c r="AN6" s="410">
        <v>41862</v>
      </c>
      <c r="AO6" s="410" t="s">
        <v>436</v>
      </c>
      <c r="AP6" s="410">
        <v>41984</v>
      </c>
      <c r="AQ6" s="421" t="s">
        <v>588</v>
      </c>
      <c r="AR6" s="410" t="s">
        <v>426</v>
      </c>
      <c r="AS6" s="410" t="s">
        <v>523</v>
      </c>
      <c r="AT6" s="416" t="s">
        <v>523</v>
      </c>
      <c r="AU6" s="417"/>
      <c r="AV6" s="417"/>
      <c r="AW6" s="417"/>
      <c r="AX6" s="417"/>
      <c r="AY6" s="422" t="s">
        <v>523</v>
      </c>
      <c r="AZ6" s="235" t="s">
        <v>575</v>
      </c>
      <c r="BA6" s="237"/>
    </row>
    <row r="7" spans="1:54" ht="120" customHeight="1" x14ac:dyDescent="0.25">
      <c r="A7" s="419"/>
      <c r="B7" s="227" t="s">
        <v>385</v>
      </c>
      <c r="C7" s="227">
        <v>4</v>
      </c>
      <c r="D7" s="403">
        <v>2014000050010</v>
      </c>
      <c r="E7" s="232" t="s">
        <v>302</v>
      </c>
      <c r="F7" s="404" t="s">
        <v>303</v>
      </c>
      <c r="G7" s="404" t="s">
        <v>310</v>
      </c>
      <c r="H7" s="404" t="s">
        <v>60</v>
      </c>
      <c r="I7" s="166">
        <v>0</v>
      </c>
      <c r="J7" s="166">
        <v>8500000000</v>
      </c>
      <c r="K7" s="166">
        <v>0</v>
      </c>
      <c r="L7" s="233">
        <v>760000000</v>
      </c>
      <c r="M7" s="233">
        <f t="shared" si="0"/>
        <v>9260000000</v>
      </c>
      <c r="N7" s="166">
        <v>0</v>
      </c>
      <c r="O7" s="233">
        <f t="shared" si="1"/>
        <v>9260000000</v>
      </c>
      <c r="P7" s="234" t="s">
        <v>49</v>
      </c>
      <c r="Q7" s="233">
        <v>8500000000</v>
      </c>
      <c r="R7" s="166">
        <v>0</v>
      </c>
      <c r="S7" s="166">
        <v>0</v>
      </c>
      <c r="T7" s="166">
        <v>0</v>
      </c>
      <c r="U7" s="166">
        <f t="shared" si="3"/>
        <v>8500000000</v>
      </c>
      <c r="V7" s="166">
        <v>0</v>
      </c>
      <c r="W7" s="166">
        <f t="shared" si="2"/>
        <v>0</v>
      </c>
      <c r="X7" s="405">
        <v>0</v>
      </c>
      <c r="Y7" s="405">
        <f t="shared" si="4"/>
        <v>0</v>
      </c>
      <c r="Z7" s="405"/>
      <c r="AA7" s="405">
        <v>24</v>
      </c>
      <c r="AB7" s="405" t="s">
        <v>103</v>
      </c>
      <c r="AC7" s="406" t="s">
        <v>50</v>
      </c>
      <c r="AD7" s="406"/>
      <c r="AE7" s="406"/>
      <c r="AF7" s="406"/>
      <c r="AG7" s="406" t="s">
        <v>50</v>
      </c>
      <c r="AH7" s="406"/>
      <c r="AI7" s="407"/>
      <c r="AJ7" s="408">
        <v>0.55389999999999995</v>
      </c>
      <c r="AK7" s="423">
        <v>0.99680000000000002</v>
      </c>
      <c r="AL7" s="409" t="s">
        <v>417</v>
      </c>
      <c r="AM7" s="410">
        <v>42597</v>
      </c>
      <c r="AN7" s="410">
        <v>42179</v>
      </c>
      <c r="AO7" s="410" t="s">
        <v>437</v>
      </c>
      <c r="AP7" s="410">
        <v>42728</v>
      </c>
      <c r="AQ7" s="410"/>
      <c r="AR7" s="410"/>
      <c r="AS7" s="409" t="s">
        <v>417</v>
      </c>
      <c r="AT7" s="411" t="s">
        <v>537</v>
      </c>
      <c r="AU7" s="412"/>
      <c r="AV7" s="412"/>
      <c r="AW7" s="412"/>
      <c r="AX7" s="413"/>
      <c r="AY7" s="235" t="s">
        <v>524</v>
      </c>
      <c r="AZ7" s="235" t="s">
        <v>575</v>
      </c>
      <c r="BA7" s="424"/>
      <c r="BB7" s="424"/>
    </row>
    <row r="8" spans="1:54" ht="52.5" customHeight="1" x14ac:dyDescent="0.25">
      <c r="A8" s="425"/>
      <c r="B8" s="227" t="s">
        <v>409</v>
      </c>
      <c r="C8" s="227">
        <v>5</v>
      </c>
      <c r="D8" s="403">
        <v>2015000050031</v>
      </c>
      <c r="E8" s="232" t="s">
        <v>355</v>
      </c>
      <c r="F8" s="404" t="s">
        <v>352</v>
      </c>
      <c r="G8" s="404" t="s">
        <v>353</v>
      </c>
      <c r="H8" s="404" t="s">
        <v>60</v>
      </c>
      <c r="I8" s="166">
        <v>0</v>
      </c>
      <c r="J8" s="166">
        <v>0</v>
      </c>
      <c r="K8" s="166">
        <v>3670000000</v>
      </c>
      <c r="L8" s="233">
        <v>0</v>
      </c>
      <c r="M8" s="233">
        <f t="shared" si="0"/>
        <v>3670000000</v>
      </c>
      <c r="N8" s="166">
        <v>0</v>
      </c>
      <c r="O8" s="233">
        <f t="shared" si="1"/>
        <v>3670000000</v>
      </c>
      <c r="P8" s="234" t="s">
        <v>49</v>
      </c>
      <c r="Q8" s="233">
        <v>3670000000</v>
      </c>
      <c r="R8" s="166">
        <v>0</v>
      </c>
      <c r="S8" s="166">
        <v>0</v>
      </c>
      <c r="T8" s="166">
        <v>0</v>
      </c>
      <c r="U8" s="166">
        <f t="shared" si="3"/>
        <v>3670000000</v>
      </c>
      <c r="V8" s="166">
        <v>0</v>
      </c>
      <c r="W8" s="166">
        <f t="shared" si="2"/>
        <v>0</v>
      </c>
      <c r="X8" s="405">
        <v>0</v>
      </c>
      <c r="Y8" s="405">
        <f t="shared" si="4"/>
        <v>0</v>
      </c>
      <c r="Z8" s="405"/>
      <c r="AA8" s="405"/>
      <c r="AB8" s="405" t="s">
        <v>267</v>
      </c>
      <c r="AC8" s="406" t="s">
        <v>50</v>
      </c>
      <c r="AD8" s="406"/>
      <c r="AE8" s="406" t="s">
        <v>50</v>
      </c>
      <c r="AF8" s="406"/>
      <c r="AG8" s="406"/>
      <c r="AH8" s="406"/>
      <c r="AI8" s="407"/>
      <c r="AJ8" s="426">
        <v>1</v>
      </c>
      <c r="AK8" s="415">
        <v>0.98</v>
      </c>
      <c r="AL8" s="410" t="s">
        <v>410</v>
      </c>
      <c r="AM8" s="410">
        <v>42597</v>
      </c>
      <c r="AN8" s="410">
        <v>42314</v>
      </c>
      <c r="AO8" s="410" t="s">
        <v>438</v>
      </c>
      <c r="AP8" s="410">
        <v>42728</v>
      </c>
      <c r="AQ8" s="410" t="s">
        <v>426</v>
      </c>
      <c r="AR8" s="410" t="s">
        <v>426</v>
      </c>
      <c r="AS8" s="410" t="s">
        <v>410</v>
      </c>
      <c r="AT8" s="416" t="s">
        <v>418</v>
      </c>
      <c r="AU8" s="417"/>
      <c r="AV8" s="417"/>
      <c r="AW8" s="417"/>
      <c r="AX8" s="417"/>
      <c r="AY8" s="235" t="s">
        <v>581</v>
      </c>
      <c r="AZ8" s="235" t="s">
        <v>575</v>
      </c>
      <c r="BA8" s="237"/>
    </row>
    <row r="9" spans="1:54" ht="54.75" customHeight="1" x14ac:dyDescent="0.25">
      <c r="A9" s="232" t="s">
        <v>7</v>
      </c>
      <c r="B9" s="227" t="s">
        <v>373</v>
      </c>
      <c r="C9" s="227">
        <v>6</v>
      </c>
      <c r="D9" s="403">
        <v>2012000050030</v>
      </c>
      <c r="E9" s="232" t="s">
        <v>77</v>
      </c>
      <c r="F9" s="404" t="s">
        <v>223</v>
      </c>
      <c r="G9" s="404" t="s">
        <v>330</v>
      </c>
      <c r="H9" s="404" t="s">
        <v>59</v>
      </c>
      <c r="I9" s="166">
        <v>1708104361</v>
      </c>
      <c r="J9" s="166">
        <v>0</v>
      </c>
      <c r="K9" s="166">
        <v>0</v>
      </c>
      <c r="L9" s="233">
        <v>44397453</v>
      </c>
      <c r="M9" s="233">
        <f t="shared" si="0"/>
        <v>1752501814</v>
      </c>
      <c r="N9" s="166">
        <v>0</v>
      </c>
      <c r="O9" s="233">
        <f t="shared" si="1"/>
        <v>1752501814</v>
      </c>
      <c r="P9" s="234" t="s">
        <v>49</v>
      </c>
      <c r="Q9" s="233">
        <v>1708104361</v>
      </c>
      <c r="R9" s="166">
        <v>0</v>
      </c>
      <c r="S9" s="166">
        <v>1597103351</v>
      </c>
      <c r="T9" s="166">
        <v>1597103351</v>
      </c>
      <c r="U9" s="166">
        <f>Q9-T9</f>
        <v>111001010</v>
      </c>
      <c r="V9" s="166">
        <v>1649606910</v>
      </c>
      <c r="W9" s="166">
        <f t="shared" si="2"/>
        <v>-52503559</v>
      </c>
      <c r="X9" s="405">
        <v>0.78</v>
      </c>
      <c r="Y9" s="405">
        <f>V9/Q9</f>
        <v>0.9657529994445111</v>
      </c>
      <c r="Z9" s="405"/>
      <c r="AA9" s="405">
        <v>12</v>
      </c>
      <c r="AB9" s="405" t="s">
        <v>39</v>
      </c>
      <c r="AC9" s="406" t="s">
        <v>50</v>
      </c>
      <c r="AD9" s="406"/>
      <c r="AE9" s="406"/>
      <c r="AF9" s="406"/>
      <c r="AG9" s="406" t="s">
        <v>50</v>
      </c>
      <c r="AH9" s="406"/>
      <c r="AI9" s="407"/>
      <c r="AJ9" s="408">
        <v>1</v>
      </c>
      <c r="AK9" s="420">
        <v>0.99309999999999998</v>
      </c>
      <c r="AL9" s="409" t="s">
        <v>410</v>
      </c>
      <c r="AM9" s="410">
        <v>42597</v>
      </c>
      <c r="AN9" s="410">
        <v>41303</v>
      </c>
      <c r="AO9" s="410" t="s">
        <v>439</v>
      </c>
      <c r="AP9" s="410">
        <v>42368</v>
      </c>
      <c r="AQ9" s="410" t="s">
        <v>426</v>
      </c>
      <c r="AR9" s="410" t="s">
        <v>426</v>
      </c>
      <c r="AS9" s="409" t="s">
        <v>410</v>
      </c>
      <c r="AT9" s="411" t="s">
        <v>539</v>
      </c>
      <c r="AU9" s="412"/>
      <c r="AV9" s="412"/>
      <c r="AW9" s="412"/>
      <c r="AX9" s="413"/>
      <c r="AY9" s="235" t="s">
        <v>538</v>
      </c>
      <c r="AZ9" s="235" t="s">
        <v>576</v>
      </c>
      <c r="BA9" s="237"/>
    </row>
    <row r="10" spans="1:54" ht="63.75" customHeight="1" x14ac:dyDescent="0.25">
      <c r="A10" s="414" t="s">
        <v>9</v>
      </c>
      <c r="B10" s="227" t="s">
        <v>4</v>
      </c>
      <c r="C10" s="227">
        <v>7</v>
      </c>
      <c r="D10" s="403">
        <v>2012000050005</v>
      </c>
      <c r="E10" s="232" t="s">
        <v>23</v>
      </c>
      <c r="F10" s="404" t="s">
        <v>223</v>
      </c>
      <c r="G10" s="404" t="s">
        <v>312</v>
      </c>
      <c r="H10" s="404" t="s">
        <v>61</v>
      </c>
      <c r="I10" s="166">
        <v>1000000000</v>
      </c>
      <c r="J10" s="166">
        <v>0</v>
      </c>
      <c r="K10" s="166">
        <v>0</v>
      </c>
      <c r="L10" s="233">
        <v>3000000000</v>
      </c>
      <c r="M10" s="233">
        <f t="shared" ref="M10:M15" si="5">SUM(I10:L10)</f>
        <v>4000000000</v>
      </c>
      <c r="N10" s="166">
        <v>0</v>
      </c>
      <c r="O10" s="233">
        <f>M10+N10</f>
        <v>4000000000</v>
      </c>
      <c r="P10" s="234" t="s">
        <v>49</v>
      </c>
      <c r="Q10" s="233">
        <f>I10+J10</f>
        <v>1000000000</v>
      </c>
      <c r="R10" s="166">
        <v>0</v>
      </c>
      <c r="S10" s="166">
        <v>1000000000</v>
      </c>
      <c r="T10" s="166">
        <v>1000000000</v>
      </c>
      <c r="U10" s="166">
        <f>Q10-T10</f>
        <v>0</v>
      </c>
      <c r="V10" s="166">
        <v>1000000000</v>
      </c>
      <c r="W10" s="166">
        <f t="shared" ref="W10:W15" si="6">T10-V10</f>
        <v>0</v>
      </c>
      <c r="X10" s="405">
        <v>0</v>
      </c>
      <c r="Y10" s="405">
        <f>V10/Q10</f>
        <v>1</v>
      </c>
      <c r="Z10" s="405"/>
      <c r="AA10" s="405">
        <v>6</v>
      </c>
      <c r="AB10" s="405" t="s">
        <v>78</v>
      </c>
      <c r="AC10" s="406" t="s">
        <v>50</v>
      </c>
      <c r="AD10" s="406"/>
      <c r="AE10" s="406"/>
      <c r="AF10" s="406"/>
      <c r="AG10" s="406" t="s">
        <v>50</v>
      </c>
      <c r="AH10" s="406"/>
      <c r="AI10" s="407"/>
      <c r="AJ10" s="426">
        <v>1</v>
      </c>
      <c r="AK10" s="420">
        <v>0.93969999999999998</v>
      </c>
      <c r="AL10" s="410" t="s">
        <v>410</v>
      </c>
      <c r="AM10" s="410">
        <v>42597</v>
      </c>
      <c r="AN10" s="410">
        <v>41498</v>
      </c>
      <c r="AO10" s="410" t="s">
        <v>440</v>
      </c>
      <c r="AP10" s="410">
        <v>42349</v>
      </c>
      <c r="AQ10" s="410" t="s">
        <v>426</v>
      </c>
      <c r="AR10" s="410" t="s">
        <v>426</v>
      </c>
      <c r="AS10" s="410" t="s">
        <v>410</v>
      </c>
      <c r="AT10" s="411" t="s">
        <v>506</v>
      </c>
      <c r="AU10" s="412"/>
      <c r="AV10" s="412"/>
      <c r="AW10" s="412"/>
      <c r="AX10" s="413"/>
      <c r="AY10" s="235" t="s">
        <v>538</v>
      </c>
      <c r="AZ10" s="235" t="s">
        <v>577</v>
      </c>
      <c r="BA10" s="237"/>
    </row>
    <row r="11" spans="1:54" ht="84" customHeight="1" x14ac:dyDescent="0.25">
      <c r="A11" s="419"/>
      <c r="B11" s="227" t="s">
        <v>383</v>
      </c>
      <c r="C11" s="227">
        <v>8</v>
      </c>
      <c r="D11" s="403">
        <v>2013000050051</v>
      </c>
      <c r="E11" s="232" t="s">
        <v>219</v>
      </c>
      <c r="F11" s="404" t="s">
        <v>266</v>
      </c>
      <c r="G11" s="404" t="s">
        <v>313</v>
      </c>
      <c r="H11" s="404" t="s">
        <v>61</v>
      </c>
      <c r="I11" s="166">
        <v>0</v>
      </c>
      <c r="J11" s="166">
        <v>3000000000</v>
      </c>
      <c r="K11" s="166">
        <v>0</v>
      </c>
      <c r="L11" s="233">
        <v>0</v>
      </c>
      <c r="M11" s="233">
        <f t="shared" si="5"/>
        <v>3000000000</v>
      </c>
      <c r="N11" s="166">
        <v>0</v>
      </c>
      <c r="O11" s="233">
        <f>M11+N11</f>
        <v>3000000000</v>
      </c>
      <c r="P11" s="234" t="s">
        <v>49</v>
      </c>
      <c r="Q11" s="233">
        <f>I11+J11</f>
        <v>3000000000</v>
      </c>
      <c r="R11" s="166">
        <v>0</v>
      </c>
      <c r="S11" s="166">
        <v>2413540000</v>
      </c>
      <c r="T11" s="166">
        <v>2413540000</v>
      </c>
      <c r="U11" s="166">
        <f t="shared" ref="U11" si="7">Q11-T11</f>
        <v>586460000</v>
      </c>
      <c r="V11" s="166">
        <v>2413540000</v>
      </c>
      <c r="W11" s="166">
        <f t="shared" si="6"/>
        <v>0</v>
      </c>
      <c r="X11" s="405">
        <v>0.05</v>
      </c>
      <c r="Y11" s="405">
        <f t="shared" ref="Y11" si="8">V11/Q11</f>
        <v>0.8045133333333333</v>
      </c>
      <c r="Z11" s="405"/>
      <c r="AA11" s="405">
        <v>12</v>
      </c>
      <c r="AB11" s="405" t="s">
        <v>78</v>
      </c>
      <c r="AC11" s="406" t="s">
        <v>50</v>
      </c>
      <c r="AD11" s="406"/>
      <c r="AE11" s="406"/>
      <c r="AF11" s="406"/>
      <c r="AG11" s="406" t="s">
        <v>50</v>
      </c>
      <c r="AH11" s="406"/>
      <c r="AI11" s="407"/>
      <c r="AJ11" s="427">
        <v>0.10589999999999999</v>
      </c>
      <c r="AK11" s="428">
        <v>1</v>
      </c>
      <c r="AL11" s="409" t="s">
        <v>417</v>
      </c>
      <c r="AM11" s="410">
        <v>42597</v>
      </c>
      <c r="AN11" s="410">
        <v>41988</v>
      </c>
      <c r="AO11" s="410" t="s">
        <v>441</v>
      </c>
      <c r="AP11" s="410">
        <v>42365</v>
      </c>
      <c r="AQ11" s="410" t="s">
        <v>426</v>
      </c>
      <c r="AR11" s="410" t="s">
        <v>426</v>
      </c>
      <c r="AS11" s="409" t="s">
        <v>417</v>
      </c>
      <c r="AT11" s="411" t="s">
        <v>589</v>
      </c>
      <c r="AU11" s="412"/>
      <c r="AV11" s="412"/>
      <c r="AW11" s="412"/>
      <c r="AX11" s="413"/>
      <c r="AY11" s="429" t="s">
        <v>533</v>
      </c>
      <c r="AZ11" s="235" t="s">
        <v>577</v>
      </c>
    </row>
    <row r="12" spans="1:54" ht="72" customHeight="1" x14ac:dyDescent="0.25">
      <c r="A12" s="430" t="s">
        <v>11</v>
      </c>
      <c r="B12" s="227" t="s">
        <v>4</v>
      </c>
      <c r="C12" s="227">
        <v>9</v>
      </c>
      <c r="D12" s="403">
        <v>2012000050029</v>
      </c>
      <c r="E12" s="232" t="s">
        <v>393</v>
      </c>
      <c r="F12" s="404" t="s">
        <v>223</v>
      </c>
      <c r="G12" s="404" t="s">
        <v>278</v>
      </c>
      <c r="H12" s="404" t="s">
        <v>80</v>
      </c>
      <c r="I12" s="166">
        <v>2199142000</v>
      </c>
      <c r="J12" s="166">
        <v>0</v>
      </c>
      <c r="K12" s="166">
        <v>0</v>
      </c>
      <c r="L12" s="233">
        <v>12994060000</v>
      </c>
      <c r="M12" s="233">
        <f t="shared" si="5"/>
        <v>15193202000</v>
      </c>
      <c r="N12" s="166">
        <v>-123491000</v>
      </c>
      <c r="O12" s="233">
        <f>M12+N12</f>
        <v>15069711000</v>
      </c>
      <c r="P12" s="234" t="s">
        <v>48</v>
      </c>
      <c r="Q12" s="233">
        <v>2199142000</v>
      </c>
      <c r="R12" s="166">
        <v>0</v>
      </c>
      <c r="S12" s="166">
        <v>2199142000</v>
      </c>
      <c r="T12" s="166">
        <v>2199142000</v>
      </c>
      <c r="U12" s="166">
        <f>Q12-T12</f>
        <v>0</v>
      </c>
      <c r="V12" s="166">
        <v>2199142000</v>
      </c>
      <c r="W12" s="166">
        <f t="shared" si="6"/>
        <v>0</v>
      </c>
      <c r="X12" s="405">
        <v>0.09</v>
      </c>
      <c r="Y12" s="405">
        <f>V12/Q12</f>
        <v>1</v>
      </c>
      <c r="Z12" s="405"/>
      <c r="AA12" s="405">
        <v>18</v>
      </c>
      <c r="AB12" s="405" t="s">
        <v>81</v>
      </c>
      <c r="AC12" s="406" t="s">
        <v>50</v>
      </c>
      <c r="AD12" s="406"/>
      <c r="AE12" s="406"/>
      <c r="AF12" s="406"/>
      <c r="AG12" s="406" t="s">
        <v>50</v>
      </c>
      <c r="AH12" s="406"/>
      <c r="AI12" s="407"/>
      <c r="AJ12" s="427">
        <v>0.76119999999999999</v>
      </c>
      <c r="AK12" s="431">
        <v>0.1459</v>
      </c>
      <c r="AL12" s="409" t="s">
        <v>417</v>
      </c>
      <c r="AM12" s="410">
        <v>42597</v>
      </c>
      <c r="AN12" s="410">
        <v>41235</v>
      </c>
      <c r="AO12" s="410">
        <v>42394</v>
      </c>
      <c r="AP12" s="410">
        <v>42408</v>
      </c>
      <c r="AQ12" s="410"/>
      <c r="AR12" s="410"/>
      <c r="AS12" s="409" t="s">
        <v>417</v>
      </c>
      <c r="AT12" s="411" t="s">
        <v>530</v>
      </c>
      <c r="AU12" s="412"/>
      <c r="AV12" s="412"/>
      <c r="AW12" s="412"/>
      <c r="AX12" s="413"/>
      <c r="AY12" s="235" t="s">
        <v>540</v>
      </c>
      <c r="AZ12" s="418" t="s">
        <v>576</v>
      </c>
    </row>
    <row r="13" spans="1:54" s="448" customFormat="1" ht="63.75" customHeight="1" x14ac:dyDescent="0.25">
      <c r="A13" s="419"/>
      <c r="B13" s="350" t="s">
        <v>214</v>
      </c>
      <c r="C13" s="350">
        <v>10</v>
      </c>
      <c r="D13" s="432">
        <v>2013000050026</v>
      </c>
      <c r="E13" s="414" t="s">
        <v>82</v>
      </c>
      <c r="F13" s="433" t="s">
        <v>226</v>
      </c>
      <c r="G13" s="433" t="s">
        <v>227</v>
      </c>
      <c r="H13" s="433" t="s">
        <v>80</v>
      </c>
      <c r="I13" s="166">
        <v>0</v>
      </c>
      <c r="J13" s="166">
        <v>885575990</v>
      </c>
      <c r="K13" s="166">
        <v>0</v>
      </c>
      <c r="L13" s="352">
        <v>23200000</v>
      </c>
      <c r="M13" s="352">
        <v>1068319227</v>
      </c>
      <c r="N13" s="166">
        <v>13200000</v>
      </c>
      <c r="O13" s="352">
        <v>1068319227</v>
      </c>
      <c r="P13" s="234" t="s">
        <v>48</v>
      </c>
      <c r="Q13" s="233">
        <v>885575990</v>
      </c>
      <c r="R13" s="166">
        <v>0</v>
      </c>
      <c r="S13" s="166">
        <v>885575990</v>
      </c>
      <c r="T13" s="166">
        <v>885575990</v>
      </c>
      <c r="U13" s="166">
        <f t="shared" ref="U13:U15" si="9">Q13-T13</f>
        <v>0</v>
      </c>
      <c r="V13" s="166">
        <v>885575990</v>
      </c>
      <c r="W13" s="166">
        <f t="shared" si="6"/>
        <v>0</v>
      </c>
      <c r="X13" s="434">
        <v>0.43</v>
      </c>
      <c r="Y13" s="434">
        <f>(V13+V14)/(Q13+Q14)</f>
        <v>1</v>
      </c>
      <c r="Z13" s="434"/>
      <c r="AA13" s="434">
        <v>6</v>
      </c>
      <c r="AB13" s="435" t="s">
        <v>81</v>
      </c>
      <c r="AC13" s="436" t="s">
        <v>50</v>
      </c>
      <c r="AD13" s="436"/>
      <c r="AE13" s="436"/>
      <c r="AF13" s="436"/>
      <c r="AG13" s="436" t="s">
        <v>50</v>
      </c>
      <c r="AH13" s="437"/>
      <c r="AI13" s="438"/>
      <c r="AJ13" s="439">
        <v>0.42049999999999998</v>
      </c>
      <c r="AK13" s="440">
        <v>0.97829999999999995</v>
      </c>
      <c r="AL13" s="441" t="s">
        <v>417</v>
      </c>
      <c r="AM13" s="410">
        <v>42597</v>
      </c>
      <c r="AN13" s="442">
        <v>41876</v>
      </c>
      <c r="AO13" s="442" t="s">
        <v>443</v>
      </c>
      <c r="AP13" s="443">
        <v>42374</v>
      </c>
      <c r="AQ13" s="443"/>
      <c r="AR13" s="443"/>
      <c r="AS13" s="442" t="s">
        <v>417</v>
      </c>
      <c r="AT13" s="444" t="s">
        <v>541</v>
      </c>
      <c r="AU13" s="445"/>
      <c r="AV13" s="445"/>
      <c r="AW13" s="445"/>
      <c r="AX13" s="446"/>
      <c r="AY13" s="447" t="s">
        <v>542</v>
      </c>
      <c r="AZ13" s="418" t="s">
        <v>576</v>
      </c>
    </row>
    <row r="14" spans="1:54" s="448" customFormat="1" ht="85.5" customHeight="1" x14ac:dyDescent="0.25">
      <c r="A14" s="419"/>
      <c r="B14" s="351"/>
      <c r="C14" s="351"/>
      <c r="D14" s="449"/>
      <c r="E14" s="425"/>
      <c r="F14" s="450"/>
      <c r="G14" s="450"/>
      <c r="H14" s="450"/>
      <c r="I14" s="166">
        <v>0</v>
      </c>
      <c r="J14" s="166">
        <v>159543237</v>
      </c>
      <c r="K14" s="166">
        <v>0</v>
      </c>
      <c r="L14" s="353"/>
      <c r="M14" s="353"/>
      <c r="N14" s="166">
        <v>10000000</v>
      </c>
      <c r="O14" s="353"/>
      <c r="P14" s="234" t="s">
        <v>49</v>
      </c>
      <c r="Q14" s="233">
        <v>159543237</v>
      </c>
      <c r="R14" s="166">
        <v>0</v>
      </c>
      <c r="S14" s="166">
        <v>159543237</v>
      </c>
      <c r="T14" s="166">
        <v>159543237</v>
      </c>
      <c r="U14" s="166">
        <f t="shared" si="9"/>
        <v>0</v>
      </c>
      <c r="V14" s="166">
        <v>159543237</v>
      </c>
      <c r="W14" s="166">
        <f t="shared" si="6"/>
        <v>0</v>
      </c>
      <c r="X14" s="451"/>
      <c r="Y14" s="451"/>
      <c r="Z14" s="451"/>
      <c r="AA14" s="451"/>
      <c r="AB14" s="435" t="s">
        <v>81</v>
      </c>
      <c r="AC14" s="452"/>
      <c r="AD14" s="452"/>
      <c r="AE14" s="452"/>
      <c r="AF14" s="452"/>
      <c r="AG14" s="452"/>
      <c r="AH14" s="453"/>
      <c r="AI14" s="454"/>
      <c r="AJ14" s="455"/>
      <c r="AK14" s="456"/>
      <c r="AL14" s="457"/>
      <c r="AM14" s="410">
        <v>42597</v>
      </c>
      <c r="AN14" s="458"/>
      <c r="AO14" s="458"/>
      <c r="AP14" s="459"/>
      <c r="AQ14" s="459"/>
      <c r="AR14" s="459"/>
      <c r="AS14" s="458"/>
      <c r="AT14" s="460"/>
      <c r="AU14" s="461"/>
      <c r="AV14" s="461"/>
      <c r="AW14" s="461"/>
      <c r="AX14" s="462"/>
      <c r="AY14" s="463"/>
      <c r="AZ14" s="418" t="s">
        <v>576</v>
      </c>
    </row>
    <row r="15" spans="1:54" s="448" customFormat="1" ht="84.75" customHeight="1" x14ac:dyDescent="0.25">
      <c r="A15" s="425"/>
      <c r="B15" s="227" t="s">
        <v>382</v>
      </c>
      <c r="C15" s="227">
        <v>11</v>
      </c>
      <c r="D15" s="403">
        <v>2013000050046</v>
      </c>
      <c r="E15" s="232" t="s">
        <v>212</v>
      </c>
      <c r="F15" s="404" t="s">
        <v>266</v>
      </c>
      <c r="G15" s="404" t="s">
        <v>313</v>
      </c>
      <c r="H15" s="404" t="s">
        <v>80</v>
      </c>
      <c r="I15" s="166">
        <v>0</v>
      </c>
      <c r="J15" s="166">
        <v>2118963154</v>
      </c>
      <c r="K15" s="166">
        <v>0</v>
      </c>
      <c r="L15" s="233">
        <v>4490173354</v>
      </c>
      <c r="M15" s="233">
        <f t="shared" si="5"/>
        <v>6609136508</v>
      </c>
      <c r="N15" s="166" t="s">
        <v>96</v>
      </c>
      <c r="O15" s="233">
        <f>M15</f>
        <v>6609136508</v>
      </c>
      <c r="P15" s="234" t="s">
        <v>48</v>
      </c>
      <c r="Q15" s="233">
        <f>J15</f>
        <v>2118963154</v>
      </c>
      <c r="R15" s="166">
        <v>0</v>
      </c>
      <c r="S15" s="166">
        <v>2118963154</v>
      </c>
      <c r="T15" s="166">
        <v>2118963154</v>
      </c>
      <c r="U15" s="166">
        <f t="shared" si="9"/>
        <v>0</v>
      </c>
      <c r="V15" s="166">
        <v>1695170523</v>
      </c>
      <c r="W15" s="166">
        <f t="shared" si="6"/>
        <v>423792631</v>
      </c>
      <c r="X15" s="405">
        <v>0.49</v>
      </c>
      <c r="Y15" s="405">
        <f>V15/Q15</f>
        <v>0.79999999990561421</v>
      </c>
      <c r="Z15" s="405"/>
      <c r="AA15" s="405">
        <v>12</v>
      </c>
      <c r="AB15" s="405" t="s">
        <v>81</v>
      </c>
      <c r="AC15" s="406" t="s">
        <v>50</v>
      </c>
      <c r="AD15" s="406"/>
      <c r="AE15" s="406"/>
      <c r="AF15" s="406"/>
      <c r="AG15" s="406" t="s">
        <v>50</v>
      </c>
      <c r="AH15" s="406"/>
      <c r="AI15" s="407"/>
      <c r="AJ15" s="408">
        <v>1</v>
      </c>
      <c r="AK15" s="420">
        <v>0.93759999999999999</v>
      </c>
      <c r="AL15" s="409" t="s">
        <v>410</v>
      </c>
      <c r="AM15" s="410">
        <v>42597</v>
      </c>
      <c r="AN15" s="410">
        <v>41969</v>
      </c>
      <c r="AO15" s="410" t="s">
        <v>442</v>
      </c>
      <c r="AP15" s="410" t="s">
        <v>427</v>
      </c>
      <c r="AQ15" s="410" t="s">
        <v>426</v>
      </c>
      <c r="AR15" s="410" t="s">
        <v>426</v>
      </c>
      <c r="AS15" s="409" t="s">
        <v>410</v>
      </c>
      <c r="AT15" s="411"/>
      <c r="AU15" s="412"/>
      <c r="AV15" s="412"/>
      <c r="AW15" s="412"/>
      <c r="AX15" s="413"/>
      <c r="AY15" s="235" t="s">
        <v>543</v>
      </c>
      <c r="AZ15" s="418" t="s">
        <v>576</v>
      </c>
    </row>
    <row r="16" spans="1:54" ht="81" customHeight="1" x14ac:dyDescent="0.25">
      <c r="A16" s="414" t="s">
        <v>83</v>
      </c>
      <c r="B16" s="464" t="s">
        <v>373</v>
      </c>
      <c r="C16" s="227">
        <v>12</v>
      </c>
      <c r="D16" s="403">
        <v>2012000050024</v>
      </c>
      <c r="E16" s="232" t="s">
        <v>84</v>
      </c>
      <c r="F16" s="404" t="s">
        <v>242</v>
      </c>
      <c r="G16" s="404" t="s">
        <v>388</v>
      </c>
      <c r="H16" s="404" t="s">
        <v>62</v>
      </c>
      <c r="I16" s="166">
        <v>900000000</v>
      </c>
      <c r="J16" s="166">
        <v>923985000</v>
      </c>
      <c r="K16" s="166">
        <v>0</v>
      </c>
      <c r="L16" s="233">
        <v>1547701373</v>
      </c>
      <c r="M16" s="233">
        <f>SUM(I16:L16)</f>
        <v>3371686373</v>
      </c>
      <c r="N16" s="166">
        <v>0</v>
      </c>
      <c r="O16" s="233">
        <f t="shared" ref="O16:O29" si="10">M16+N16</f>
        <v>3371686373</v>
      </c>
      <c r="P16" s="234" t="s">
        <v>49</v>
      </c>
      <c r="Q16" s="233">
        <f>I16+J16+K16</f>
        <v>1823985000</v>
      </c>
      <c r="R16" s="166">
        <v>0</v>
      </c>
      <c r="S16" s="233">
        <v>900000000</v>
      </c>
      <c r="T16" s="166">
        <v>810000000</v>
      </c>
      <c r="U16" s="166">
        <f>Q16-T16</f>
        <v>1013985000</v>
      </c>
      <c r="V16" s="166">
        <v>1549188000</v>
      </c>
      <c r="W16" s="166">
        <f>T16-V16</f>
        <v>-739188000</v>
      </c>
      <c r="X16" s="405">
        <v>0.44</v>
      </c>
      <c r="Y16" s="405">
        <f>V16/Q16</f>
        <v>0.84934251104038683</v>
      </c>
      <c r="Z16" s="405"/>
      <c r="AA16" s="405">
        <v>24</v>
      </c>
      <c r="AB16" s="405" t="s">
        <v>38</v>
      </c>
      <c r="AC16" s="406" t="s">
        <v>50</v>
      </c>
      <c r="AD16" s="406"/>
      <c r="AE16" s="406"/>
      <c r="AF16" s="406"/>
      <c r="AG16" s="406" t="s">
        <v>50</v>
      </c>
      <c r="AH16" s="406"/>
      <c r="AI16" s="407"/>
      <c r="AJ16" s="408">
        <v>1</v>
      </c>
      <c r="AK16" s="420">
        <v>0.9819</v>
      </c>
      <c r="AL16" s="409" t="s">
        <v>410</v>
      </c>
      <c r="AM16" s="410">
        <v>42597</v>
      </c>
      <c r="AN16" s="410">
        <v>41593</v>
      </c>
      <c r="AO16" s="410" t="s">
        <v>444</v>
      </c>
      <c r="AP16" s="410">
        <v>42519</v>
      </c>
      <c r="AQ16" s="410"/>
      <c r="AR16" s="410"/>
      <c r="AS16" s="409" t="s">
        <v>410</v>
      </c>
      <c r="AT16" s="465" t="s">
        <v>531</v>
      </c>
      <c r="AU16" s="387"/>
      <c r="AV16" s="387"/>
      <c r="AW16" s="387"/>
      <c r="AX16" s="387"/>
      <c r="AY16" s="235" t="s">
        <v>507</v>
      </c>
      <c r="AZ16" s="235" t="s">
        <v>578</v>
      </c>
    </row>
    <row r="17" spans="1:52" ht="42.75" customHeight="1" x14ac:dyDescent="0.25">
      <c r="A17" s="419"/>
      <c r="B17" s="464" t="s">
        <v>4</v>
      </c>
      <c r="C17" s="227">
        <v>13</v>
      </c>
      <c r="D17" s="403">
        <v>2012000050009</v>
      </c>
      <c r="E17" s="232" t="s">
        <v>24</v>
      </c>
      <c r="F17" s="404" t="s">
        <v>223</v>
      </c>
      <c r="G17" s="404" t="s">
        <v>224</v>
      </c>
      <c r="H17" s="404" t="s">
        <v>62</v>
      </c>
      <c r="I17" s="166">
        <v>1200000000</v>
      </c>
      <c r="J17" s="166">
        <v>0</v>
      </c>
      <c r="K17" s="166">
        <v>0</v>
      </c>
      <c r="L17" s="233">
        <v>1134689275</v>
      </c>
      <c r="M17" s="233">
        <f t="shared" ref="M17:M29" si="11">SUM(I17:L17)</f>
        <v>2334689275</v>
      </c>
      <c r="N17" s="166">
        <v>0</v>
      </c>
      <c r="O17" s="233">
        <f t="shared" si="10"/>
        <v>2334689275</v>
      </c>
      <c r="P17" s="234" t="s">
        <v>49</v>
      </c>
      <c r="Q17" s="233">
        <v>1200000000</v>
      </c>
      <c r="R17" s="166">
        <v>85515387</v>
      </c>
      <c r="S17" s="166">
        <v>1200000000</v>
      </c>
      <c r="T17" s="166">
        <v>1200000000</v>
      </c>
      <c r="U17" s="166">
        <f t="shared" ref="U17:U28" si="12">Q17-T17</f>
        <v>0</v>
      </c>
      <c r="V17" s="166">
        <v>1170000000</v>
      </c>
      <c r="W17" s="166">
        <f t="shared" ref="W17:W29" si="13">T17-V17</f>
        <v>30000000</v>
      </c>
      <c r="X17" s="405">
        <v>1</v>
      </c>
      <c r="Y17" s="405">
        <f t="shared" ref="Y17:Y29" si="14">V17/Q17</f>
        <v>0.97499999999999998</v>
      </c>
      <c r="Z17" s="405"/>
      <c r="AA17" s="405">
        <v>12</v>
      </c>
      <c r="AB17" s="405" t="s">
        <v>38</v>
      </c>
      <c r="AC17" s="406" t="s">
        <v>50</v>
      </c>
      <c r="AD17" s="406"/>
      <c r="AE17" s="406"/>
      <c r="AF17" s="406"/>
      <c r="AG17" s="406"/>
      <c r="AH17" s="406" t="s">
        <v>50</v>
      </c>
      <c r="AI17" s="407"/>
      <c r="AJ17" s="426">
        <v>1</v>
      </c>
      <c r="AK17" s="420">
        <v>0.96340000000000003</v>
      </c>
      <c r="AL17" s="410" t="s">
        <v>410</v>
      </c>
      <c r="AM17" s="410">
        <v>42597</v>
      </c>
      <c r="AN17" s="410">
        <v>41473</v>
      </c>
      <c r="AO17" s="410" t="s">
        <v>445</v>
      </c>
      <c r="AP17" s="410">
        <v>41838</v>
      </c>
      <c r="AQ17" s="421" t="s">
        <v>590</v>
      </c>
      <c r="AR17" s="410" t="s">
        <v>426</v>
      </c>
      <c r="AS17" s="410" t="s">
        <v>410</v>
      </c>
      <c r="AT17" s="466" t="s">
        <v>470</v>
      </c>
      <c r="AU17" s="466"/>
      <c r="AV17" s="466"/>
      <c r="AW17" s="466"/>
      <c r="AX17" s="466"/>
      <c r="AY17" s="235" t="s">
        <v>538</v>
      </c>
      <c r="AZ17" s="235" t="s">
        <v>578</v>
      </c>
    </row>
    <row r="18" spans="1:52" ht="40.5" customHeight="1" x14ac:dyDescent="0.25">
      <c r="A18" s="419"/>
      <c r="B18" s="464" t="s">
        <v>373</v>
      </c>
      <c r="C18" s="227">
        <v>14</v>
      </c>
      <c r="D18" s="403">
        <v>2012000050007</v>
      </c>
      <c r="E18" s="232" t="s">
        <v>85</v>
      </c>
      <c r="F18" s="404" t="s">
        <v>223</v>
      </c>
      <c r="G18" s="404" t="s">
        <v>224</v>
      </c>
      <c r="H18" s="404" t="s">
        <v>62</v>
      </c>
      <c r="I18" s="166">
        <v>1300000000</v>
      </c>
      <c r="J18" s="166">
        <v>0</v>
      </c>
      <c r="K18" s="166">
        <v>0</v>
      </c>
      <c r="L18" s="233">
        <v>1190400000</v>
      </c>
      <c r="M18" s="233">
        <f t="shared" si="11"/>
        <v>2490400000</v>
      </c>
      <c r="N18" s="166">
        <v>0</v>
      </c>
      <c r="O18" s="233">
        <f t="shared" si="10"/>
        <v>2490400000</v>
      </c>
      <c r="P18" s="234" t="s">
        <v>49</v>
      </c>
      <c r="Q18" s="233">
        <v>1300000000</v>
      </c>
      <c r="R18" s="166">
        <v>0</v>
      </c>
      <c r="S18" s="166">
        <v>1300000000</v>
      </c>
      <c r="T18" s="166">
        <v>1300000000</v>
      </c>
      <c r="U18" s="166">
        <f t="shared" si="12"/>
        <v>0</v>
      </c>
      <c r="V18" s="166">
        <v>1300000000</v>
      </c>
      <c r="W18" s="166">
        <f t="shared" si="13"/>
        <v>0</v>
      </c>
      <c r="X18" s="405">
        <v>1</v>
      </c>
      <c r="Y18" s="405">
        <f t="shared" si="14"/>
        <v>1</v>
      </c>
      <c r="Z18" s="405"/>
      <c r="AA18" s="405">
        <v>12</v>
      </c>
      <c r="AB18" s="405" t="s">
        <v>38</v>
      </c>
      <c r="AC18" s="406" t="s">
        <v>50</v>
      </c>
      <c r="AD18" s="406"/>
      <c r="AE18" s="406"/>
      <c r="AF18" s="406"/>
      <c r="AG18" s="406"/>
      <c r="AH18" s="406" t="s">
        <v>50</v>
      </c>
      <c r="AI18" s="407"/>
      <c r="AJ18" s="426">
        <v>1</v>
      </c>
      <c r="AK18" s="415">
        <v>1</v>
      </c>
      <c r="AL18" s="422" t="s">
        <v>523</v>
      </c>
      <c r="AM18" s="410">
        <v>42597</v>
      </c>
      <c r="AN18" s="410">
        <v>41472</v>
      </c>
      <c r="AO18" s="410" t="s">
        <v>446</v>
      </c>
      <c r="AP18" s="410">
        <v>41927</v>
      </c>
      <c r="AQ18" s="421" t="s">
        <v>590</v>
      </c>
      <c r="AR18" s="410" t="s">
        <v>426</v>
      </c>
      <c r="AS18" s="422" t="s">
        <v>523</v>
      </c>
      <c r="AT18" s="416"/>
      <c r="AU18" s="417"/>
      <c r="AV18" s="417"/>
      <c r="AW18" s="417"/>
      <c r="AX18" s="467"/>
      <c r="AY18" s="422" t="s">
        <v>523</v>
      </c>
      <c r="AZ18" s="235" t="s">
        <v>578</v>
      </c>
    </row>
    <row r="19" spans="1:52" ht="44.25" customHeight="1" x14ac:dyDescent="0.25">
      <c r="A19" s="419"/>
      <c r="B19" s="464" t="s">
        <v>373</v>
      </c>
      <c r="C19" s="227">
        <v>15</v>
      </c>
      <c r="D19" s="403">
        <v>2012000050014</v>
      </c>
      <c r="E19" s="232" t="s">
        <v>25</v>
      </c>
      <c r="F19" s="404" t="s">
        <v>223</v>
      </c>
      <c r="G19" s="404" t="s">
        <v>224</v>
      </c>
      <c r="H19" s="404" t="s">
        <v>62</v>
      </c>
      <c r="I19" s="166">
        <v>1300000000</v>
      </c>
      <c r="J19" s="166">
        <v>0</v>
      </c>
      <c r="K19" s="166">
        <v>0</v>
      </c>
      <c r="L19" s="233">
        <v>259272190</v>
      </c>
      <c r="M19" s="233">
        <f t="shared" si="11"/>
        <v>1559272190</v>
      </c>
      <c r="N19" s="166">
        <v>0</v>
      </c>
      <c r="O19" s="233">
        <f t="shared" si="10"/>
        <v>1559272190</v>
      </c>
      <c r="P19" s="234" t="s">
        <v>49</v>
      </c>
      <c r="Q19" s="233">
        <v>1300000000</v>
      </c>
      <c r="R19" s="166">
        <v>0</v>
      </c>
      <c r="S19" s="166">
        <v>1300000000</v>
      </c>
      <c r="T19" s="166">
        <v>1300000000</v>
      </c>
      <c r="U19" s="166">
        <f t="shared" si="12"/>
        <v>0</v>
      </c>
      <c r="V19" s="166">
        <v>1300000000</v>
      </c>
      <c r="W19" s="166">
        <f t="shared" si="13"/>
        <v>0</v>
      </c>
      <c r="X19" s="405">
        <v>1</v>
      </c>
      <c r="Y19" s="405">
        <f t="shared" si="14"/>
        <v>1</v>
      </c>
      <c r="Z19" s="405"/>
      <c r="AA19" s="405">
        <v>12</v>
      </c>
      <c r="AB19" s="405" t="s">
        <v>38</v>
      </c>
      <c r="AC19" s="406" t="s">
        <v>50</v>
      </c>
      <c r="AD19" s="406"/>
      <c r="AE19" s="406"/>
      <c r="AF19" s="406"/>
      <c r="AG19" s="406"/>
      <c r="AH19" s="406" t="s">
        <v>50</v>
      </c>
      <c r="AI19" s="407"/>
      <c r="AJ19" s="426">
        <v>1</v>
      </c>
      <c r="AK19" s="415">
        <v>1</v>
      </c>
      <c r="AL19" s="422" t="s">
        <v>523</v>
      </c>
      <c r="AM19" s="410">
        <v>42597</v>
      </c>
      <c r="AN19" s="410">
        <v>41484</v>
      </c>
      <c r="AO19" s="410" t="s">
        <v>447</v>
      </c>
      <c r="AP19" s="410">
        <v>41909</v>
      </c>
      <c r="AQ19" s="421" t="s">
        <v>590</v>
      </c>
      <c r="AR19" s="410" t="s">
        <v>426</v>
      </c>
      <c r="AS19" s="422" t="s">
        <v>523</v>
      </c>
      <c r="AT19" s="416"/>
      <c r="AU19" s="417"/>
      <c r="AV19" s="417"/>
      <c r="AW19" s="417"/>
      <c r="AX19" s="467"/>
      <c r="AY19" s="422" t="s">
        <v>523</v>
      </c>
      <c r="AZ19" s="235" t="s">
        <v>578</v>
      </c>
    </row>
    <row r="20" spans="1:52" ht="46.5" customHeight="1" x14ac:dyDescent="0.25">
      <c r="A20" s="419"/>
      <c r="B20" s="227" t="s">
        <v>373</v>
      </c>
      <c r="C20" s="227">
        <v>16</v>
      </c>
      <c r="D20" s="403">
        <v>2012000050023</v>
      </c>
      <c r="E20" s="232" t="s">
        <v>26</v>
      </c>
      <c r="F20" s="404" t="s">
        <v>223</v>
      </c>
      <c r="G20" s="404" t="s">
        <v>224</v>
      </c>
      <c r="H20" s="404" t="s">
        <v>62</v>
      </c>
      <c r="I20" s="166">
        <v>1300000000</v>
      </c>
      <c r="J20" s="166">
        <v>0</v>
      </c>
      <c r="K20" s="166">
        <v>0</v>
      </c>
      <c r="L20" s="233">
        <v>7619581451</v>
      </c>
      <c r="M20" s="233">
        <f t="shared" si="11"/>
        <v>8919581451</v>
      </c>
      <c r="N20" s="166">
        <v>0</v>
      </c>
      <c r="O20" s="233">
        <f t="shared" si="10"/>
        <v>8919581451</v>
      </c>
      <c r="P20" s="234" t="s">
        <v>49</v>
      </c>
      <c r="Q20" s="233">
        <v>1300000000</v>
      </c>
      <c r="R20" s="166">
        <v>0</v>
      </c>
      <c r="S20" s="166">
        <v>1300000000</v>
      </c>
      <c r="T20" s="166">
        <v>1300000000</v>
      </c>
      <c r="U20" s="166">
        <f t="shared" si="12"/>
        <v>0</v>
      </c>
      <c r="V20" s="166">
        <v>1295224450</v>
      </c>
      <c r="W20" s="166">
        <f t="shared" si="13"/>
        <v>4775550</v>
      </c>
      <c r="X20" s="405">
        <v>0.5</v>
      </c>
      <c r="Y20" s="405">
        <f t="shared" si="14"/>
        <v>0.9963265</v>
      </c>
      <c r="Z20" s="405"/>
      <c r="AA20" s="405">
        <v>12</v>
      </c>
      <c r="AB20" s="405" t="s">
        <v>38</v>
      </c>
      <c r="AC20" s="406" t="s">
        <v>50</v>
      </c>
      <c r="AD20" s="406"/>
      <c r="AE20" s="406"/>
      <c r="AF20" s="406"/>
      <c r="AG20" s="406" t="s">
        <v>50</v>
      </c>
      <c r="AH20" s="406"/>
      <c r="AI20" s="407"/>
      <c r="AJ20" s="408">
        <v>0.7056</v>
      </c>
      <c r="AK20" s="420">
        <v>0.30570000000000003</v>
      </c>
      <c r="AL20" s="409" t="s">
        <v>417</v>
      </c>
      <c r="AM20" s="410">
        <v>42597</v>
      </c>
      <c r="AN20" s="410">
        <v>41478</v>
      </c>
      <c r="AO20" s="410" t="s">
        <v>448</v>
      </c>
      <c r="AP20" s="410">
        <v>41973</v>
      </c>
      <c r="AQ20" s="421" t="s">
        <v>590</v>
      </c>
      <c r="AR20" s="410" t="s">
        <v>426</v>
      </c>
      <c r="AS20" s="409" t="s">
        <v>417</v>
      </c>
      <c r="AT20" s="411" t="s">
        <v>532</v>
      </c>
      <c r="AU20" s="412"/>
      <c r="AV20" s="412"/>
      <c r="AW20" s="412"/>
      <c r="AX20" s="413"/>
      <c r="AY20" s="235" t="s">
        <v>544</v>
      </c>
      <c r="AZ20" s="235" t="s">
        <v>578</v>
      </c>
    </row>
    <row r="21" spans="1:52" ht="51" customHeight="1" x14ac:dyDescent="0.25">
      <c r="A21" s="419"/>
      <c r="B21" s="227" t="s">
        <v>250</v>
      </c>
      <c r="C21" s="227">
        <v>17</v>
      </c>
      <c r="D21" s="403">
        <v>2013000050028</v>
      </c>
      <c r="E21" s="232" t="s">
        <v>86</v>
      </c>
      <c r="F21" s="404" t="s">
        <v>226</v>
      </c>
      <c r="G21" s="404" t="s">
        <v>314</v>
      </c>
      <c r="H21" s="404" t="s">
        <v>62</v>
      </c>
      <c r="I21" s="166">
        <v>0</v>
      </c>
      <c r="J21" s="166">
        <v>2599564478</v>
      </c>
      <c r="K21" s="166">
        <v>0</v>
      </c>
      <c r="L21" s="233">
        <v>827715348</v>
      </c>
      <c r="M21" s="233">
        <f t="shared" si="11"/>
        <v>3427279826</v>
      </c>
      <c r="N21" s="166">
        <v>0</v>
      </c>
      <c r="O21" s="233">
        <f t="shared" si="10"/>
        <v>3427279826</v>
      </c>
      <c r="P21" s="234" t="s">
        <v>49</v>
      </c>
      <c r="Q21" s="233">
        <v>2599564478</v>
      </c>
      <c r="R21" s="166">
        <v>0</v>
      </c>
      <c r="S21" s="166">
        <v>2599564478</v>
      </c>
      <c r="T21" s="166">
        <v>2599564478</v>
      </c>
      <c r="U21" s="166">
        <f t="shared" si="12"/>
        <v>0</v>
      </c>
      <c r="V21" s="166">
        <v>2599564478</v>
      </c>
      <c r="W21" s="166">
        <f t="shared" si="13"/>
        <v>0</v>
      </c>
      <c r="X21" s="405">
        <v>7.0000000000000007E-2</v>
      </c>
      <c r="Y21" s="405">
        <f t="shared" si="14"/>
        <v>1</v>
      </c>
      <c r="Z21" s="405"/>
      <c r="AA21" s="405">
        <v>24</v>
      </c>
      <c r="AB21" s="405" t="s">
        <v>38</v>
      </c>
      <c r="AC21" s="406" t="s">
        <v>50</v>
      </c>
      <c r="AD21" s="406"/>
      <c r="AE21" s="406"/>
      <c r="AF21" s="406"/>
      <c r="AG21" s="406" t="s">
        <v>50</v>
      </c>
      <c r="AH21" s="406"/>
      <c r="AI21" s="407"/>
      <c r="AJ21" s="408">
        <v>0.57530000000000003</v>
      </c>
      <c r="AK21" s="420">
        <v>0.75849999999999995</v>
      </c>
      <c r="AL21" s="409" t="s">
        <v>417</v>
      </c>
      <c r="AM21" s="410">
        <v>42597</v>
      </c>
      <c r="AN21" s="410">
        <v>41593</v>
      </c>
      <c r="AO21" s="410" t="s">
        <v>449</v>
      </c>
      <c r="AP21" s="410">
        <v>42689</v>
      </c>
      <c r="AQ21" s="410"/>
      <c r="AR21" s="410"/>
      <c r="AS21" s="409" t="s">
        <v>417</v>
      </c>
      <c r="AT21" s="411" t="s">
        <v>471</v>
      </c>
      <c r="AU21" s="412"/>
      <c r="AV21" s="412"/>
      <c r="AW21" s="412"/>
      <c r="AX21" s="413"/>
      <c r="AY21" s="422" t="s">
        <v>554</v>
      </c>
      <c r="AZ21" s="235" t="s">
        <v>578</v>
      </c>
    </row>
    <row r="22" spans="1:52" ht="62.25" customHeight="1" x14ac:dyDescent="0.25">
      <c r="A22" s="419"/>
      <c r="B22" s="227" t="s">
        <v>250</v>
      </c>
      <c r="C22" s="227">
        <v>18</v>
      </c>
      <c r="D22" s="403">
        <v>2013000050027</v>
      </c>
      <c r="E22" s="232" t="s">
        <v>72</v>
      </c>
      <c r="F22" s="404" t="s">
        <v>226</v>
      </c>
      <c r="G22" s="404" t="s">
        <v>314</v>
      </c>
      <c r="H22" s="404" t="s">
        <v>62</v>
      </c>
      <c r="I22" s="166">
        <v>0</v>
      </c>
      <c r="J22" s="166">
        <v>3000000000</v>
      </c>
      <c r="K22" s="166">
        <v>0</v>
      </c>
      <c r="L22" s="233">
        <v>15756930869</v>
      </c>
      <c r="M22" s="233">
        <f t="shared" si="11"/>
        <v>18756930869</v>
      </c>
      <c r="N22" s="166">
        <v>0</v>
      </c>
      <c r="O22" s="233">
        <f t="shared" si="10"/>
        <v>18756930869</v>
      </c>
      <c r="P22" s="234" t="s">
        <v>49</v>
      </c>
      <c r="Q22" s="233">
        <v>3000000000</v>
      </c>
      <c r="R22" s="166">
        <v>0</v>
      </c>
      <c r="S22" s="166">
        <v>3000000000</v>
      </c>
      <c r="T22" s="166">
        <v>3000000000</v>
      </c>
      <c r="U22" s="166">
        <f t="shared" si="12"/>
        <v>0</v>
      </c>
      <c r="V22" s="166">
        <v>3000000000</v>
      </c>
      <c r="W22" s="166">
        <f t="shared" si="13"/>
        <v>0</v>
      </c>
      <c r="X22" s="405">
        <v>0</v>
      </c>
      <c r="Y22" s="405">
        <f t="shared" si="14"/>
        <v>1</v>
      </c>
      <c r="Z22" s="405"/>
      <c r="AA22" s="405">
        <v>24</v>
      </c>
      <c r="AB22" s="405" t="s">
        <v>38</v>
      </c>
      <c r="AC22" s="406" t="s">
        <v>50</v>
      </c>
      <c r="AD22" s="406"/>
      <c r="AE22" s="406"/>
      <c r="AF22" s="406"/>
      <c r="AG22" s="406" t="s">
        <v>50</v>
      </c>
      <c r="AH22" s="406"/>
      <c r="AI22" s="407"/>
      <c r="AJ22" s="408">
        <v>0.63290000000000002</v>
      </c>
      <c r="AK22" s="420">
        <v>0.25340000000000001</v>
      </c>
      <c r="AL22" s="409" t="s">
        <v>417</v>
      </c>
      <c r="AM22" s="410">
        <v>42597</v>
      </c>
      <c r="AN22" s="410">
        <v>41593</v>
      </c>
      <c r="AO22" s="410" t="s">
        <v>449</v>
      </c>
      <c r="AP22" s="410">
        <v>42688</v>
      </c>
      <c r="AQ22" s="410"/>
      <c r="AR22" s="410"/>
      <c r="AS22" s="409" t="s">
        <v>417</v>
      </c>
      <c r="AT22" s="411" t="s">
        <v>545</v>
      </c>
      <c r="AU22" s="412"/>
      <c r="AV22" s="412"/>
      <c r="AW22" s="412"/>
      <c r="AX22" s="413"/>
      <c r="AY22" s="235" t="s">
        <v>546</v>
      </c>
      <c r="AZ22" s="235" t="s">
        <v>578</v>
      </c>
    </row>
    <row r="23" spans="1:52" ht="44.25" customHeight="1" x14ac:dyDescent="0.25">
      <c r="A23" s="419"/>
      <c r="B23" s="227" t="s">
        <v>381</v>
      </c>
      <c r="C23" s="227">
        <v>19</v>
      </c>
      <c r="D23" s="403">
        <v>2013000050054</v>
      </c>
      <c r="E23" s="232" t="s">
        <v>263</v>
      </c>
      <c r="F23" s="404" t="s">
        <v>268</v>
      </c>
      <c r="G23" s="404" t="s">
        <v>309</v>
      </c>
      <c r="H23" s="404" t="s">
        <v>62</v>
      </c>
      <c r="I23" s="166">
        <v>0</v>
      </c>
      <c r="J23" s="166">
        <v>2459000000</v>
      </c>
      <c r="K23" s="166">
        <v>0</v>
      </c>
      <c r="L23" s="233">
        <v>1306860000</v>
      </c>
      <c r="M23" s="233">
        <f t="shared" si="11"/>
        <v>3765860000</v>
      </c>
      <c r="N23" s="166">
        <v>0</v>
      </c>
      <c r="O23" s="233">
        <f t="shared" si="10"/>
        <v>3765860000</v>
      </c>
      <c r="P23" s="234" t="s">
        <v>49</v>
      </c>
      <c r="Q23" s="233">
        <v>2459000000</v>
      </c>
      <c r="R23" s="166">
        <v>0</v>
      </c>
      <c r="S23" s="166">
        <v>2459000000</v>
      </c>
      <c r="T23" s="166">
        <v>2459000000</v>
      </c>
      <c r="U23" s="166">
        <f t="shared" si="12"/>
        <v>0</v>
      </c>
      <c r="V23" s="166">
        <v>2078495000</v>
      </c>
      <c r="W23" s="166">
        <f t="shared" si="13"/>
        <v>380505000</v>
      </c>
      <c r="X23" s="405">
        <v>0.01</v>
      </c>
      <c r="Y23" s="405">
        <f t="shared" si="14"/>
        <v>0.84526026840178936</v>
      </c>
      <c r="Z23" s="405"/>
      <c r="AA23" s="405">
        <v>24</v>
      </c>
      <c r="AB23" s="405" t="s">
        <v>38</v>
      </c>
      <c r="AC23" s="406" t="s">
        <v>50</v>
      </c>
      <c r="AD23" s="406"/>
      <c r="AE23" s="406"/>
      <c r="AF23" s="406"/>
      <c r="AG23" s="406" t="s">
        <v>50</v>
      </c>
      <c r="AH23" s="406"/>
      <c r="AI23" s="407"/>
      <c r="AJ23" s="408">
        <v>0.64459999999999995</v>
      </c>
      <c r="AK23" s="420">
        <v>0.65869999999999995</v>
      </c>
      <c r="AL23" s="409" t="s">
        <v>417</v>
      </c>
      <c r="AM23" s="410">
        <v>42597</v>
      </c>
      <c r="AN23" s="410">
        <v>41955</v>
      </c>
      <c r="AO23" s="410" t="s">
        <v>450</v>
      </c>
      <c r="AP23" s="410">
        <v>42594</v>
      </c>
      <c r="AQ23" s="410"/>
      <c r="AR23" s="410"/>
      <c r="AS23" s="409" t="s">
        <v>417</v>
      </c>
      <c r="AT23" s="444" t="s">
        <v>472</v>
      </c>
      <c r="AU23" s="445"/>
      <c r="AV23" s="445"/>
      <c r="AW23" s="445"/>
      <c r="AX23" s="445"/>
      <c r="AY23" s="235" t="s">
        <v>546</v>
      </c>
      <c r="AZ23" s="235" t="s">
        <v>578</v>
      </c>
    </row>
    <row r="24" spans="1:52" ht="61.5" customHeight="1" x14ac:dyDescent="0.25">
      <c r="A24" s="419"/>
      <c r="B24" s="350" t="s">
        <v>404</v>
      </c>
      <c r="C24" s="350">
        <v>20</v>
      </c>
      <c r="D24" s="432">
        <v>2013000050083</v>
      </c>
      <c r="E24" s="414" t="s">
        <v>299</v>
      </c>
      <c r="F24" s="433" t="s">
        <v>303</v>
      </c>
      <c r="G24" s="433" t="s">
        <v>366</v>
      </c>
      <c r="H24" s="433" t="s">
        <v>62</v>
      </c>
      <c r="I24" s="468">
        <v>0</v>
      </c>
      <c r="J24" s="166">
        <v>2200794931</v>
      </c>
      <c r="K24" s="166">
        <v>0</v>
      </c>
      <c r="L24" s="233">
        <v>163520000</v>
      </c>
      <c r="M24" s="233">
        <f>SUM(I24:L24)</f>
        <v>2364314931</v>
      </c>
      <c r="N24" s="166">
        <v>0</v>
      </c>
      <c r="O24" s="352">
        <f>SUM(I24:L25)</f>
        <v>3322683076</v>
      </c>
      <c r="P24" s="234" t="s">
        <v>572</v>
      </c>
      <c r="Q24" s="233">
        <v>3126242524</v>
      </c>
      <c r="R24" s="166">
        <v>0</v>
      </c>
      <c r="S24" s="166">
        <v>2200794931</v>
      </c>
      <c r="T24" s="166">
        <v>2200794931</v>
      </c>
      <c r="U24" s="166">
        <f t="shared" si="12"/>
        <v>925447593</v>
      </c>
      <c r="V24" s="166">
        <v>2113319995</v>
      </c>
      <c r="W24" s="166">
        <f>T24-V24</f>
        <v>87474936</v>
      </c>
      <c r="X24" s="434">
        <v>0.09</v>
      </c>
      <c r="Y24" s="434">
        <f t="shared" si="14"/>
        <v>0.67599361814579428</v>
      </c>
      <c r="Z24" s="405"/>
      <c r="AA24" s="405">
        <v>12</v>
      </c>
      <c r="AB24" s="434" t="s">
        <v>38</v>
      </c>
      <c r="AC24" s="436" t="s">
        <v>50</v>
      </c>
      <c r="AD24" s="436"/>
      <c r="AE24" s="436"/>
      <c r="AF24" s="436"/>
      <c r="AG24" s="436" t="s">
        <v>50</v>
      </c>
      <c r="AH24" s="437"/>
      <c r="AI24" s="436"/>
      <c r="AJ24" s="439">
        <v>0.93359999999999999</v>
      </c>
      <c r="AK24" s="529">
        <v>0.7349</v>
      </c>
      <c r="AL24" s="441" t="s">
        <v>417</v>
      </c>
      <c r="AM24" s="410">
        <v>42597</v>
      </c>
      <c r="AN24" s="443">
        <v>41962</v>
      </c>
      <c r="AO24" s="443" t="s">
        <v>510</v>
      </c>
      <c r="AP24" s="443">
        <v>42490</v>
      </c>
      <c r="AQ24" s="443"/>
      <c r="AR24" s="443"/>
      <c r="AS24" s="442" t="s">
        <v>417</v>
      </c>
      <c r="AT24" s="444" t="s">
        <v>473</v>
      </c>
      <c r="AU24" s="445"/>
      <c r="AV24" s="445"/>
      <c r="AW24" s="445"/>
      <c r="AX24" s="446"/>
      <c r="AY24" s="235" t="s">
        <v>547</v>
      </c>
      <c r="AZ24" s="235" t="s">
        <v>578</v>
      </c>
    </row>
    <row r="25" spans="1:52" s="231" customFormat="1" ht="30" customHeight="1" x14ac:dyDescent="0.25">
      <c r="A25" s="530"/>
      <c r="B25" s="351"/>
      <c r="C25" s="351"/>
      <c r="D25" s="531"/>
      <c r="E25" s="351"/>
      <c r="F25" s="450"/>
      <c r="G25" s="450"/>
      <c r="H25" s="450"/>
      <c r="I25" s="532">
        <v>0</v>
      </c>
      <c r="J25" s="166">
        <v>0</v>
      </c>
      <c r="K25" s="166">
        <v>925447593</v>
      </c>
      <c r="L25" s="166">
        <v>32920552</v>
      </c>
      <c r="M25" s="166">
        <f t="shared" si="11"/>
        <v>958368145</v>
      </c>
      <c r="N25" s="166">
        <v>0</v>
      </c>
      <c r="O25" s="484"/>
      <c r="P25" s="533" t="s">
        <v>48</v>
      </c>
      <c r="Q25" s="166">
        <v>925447593</v>
      </c>
      <c r="R25" s="166">
        <v>0</v>
      </c>
      <c r="S25" s="166">
        <v>0</v>
      </c>
      <c r="T25" s="166">
        <v>0</v>
      </c>
      <c r="U25" s="166">
        <f>Q25-T25</f>
        <v>925447593</v>
      </c>
      <c r="V25" s="166">
        <v>0</v>
      </c>
      <c r="W25" s="166">
        <f t="shared" si="13"/>
        <v>0</v>
      </c>
      <c r="X25" s="451"/>
      <c r="Y25" s="451"/>
      <c r="Z25" s="405"/>
      <c r="AA25" s="405"/>
      <c r="AB25" s="451"/>
      <c r="AC25" s="452"/>
      <c r="AD25" s="452"/>
      <c r="AE25" s="452"/>
      <c r="AF25" s="452"/>
      <c r="AG25" s="452"/>
      <c r="AH25" s="453"/>
      <c r="AI25" s="452"/>
      <c r="AJ25" s="534"/>
      <c r="AK25" s="535"/>
      <c r="AL25" s="536"/>
      <c r="AM25" s="229">
        <v>42475</v>
      </c>
      <c r="AN25" s="348"/>
      <c r="AO25" s="348"/>
      <c r="AP25" s="348"/>
      <c r="AQ25" s="348"/>
      <c r="AR25" s="348"/>
      <c r="AS25" s="349"/>
      <c r="AT25" s="537"/>
      <c r="AU25" s="538"/>
      <c r="AV25" s="538"/>
      <c r="AW25" s="538"/>
      <c r="AX25" s="539"/>
      <c r="AY25" s="236"/>
    </row>
    <row r="26" spans="1:52" ht="53.25" customHeight="1" x14ac:dyDescent="0.25">
      <c r="A26" s="419"/>
      <c r="B26" s="227" t="s">
        <v>381</v>
      </c>
      <c r="C26" s="227">
        <v>21</v>
      </c>
      <c r="D26" s="403">
        <v>2013000050081</v>
      </c>
      <c r="E26" s="232" t="s">
        <v>300</v>
      </c>
      <c r="F26" s="404" t="s">
        <v>303</v>
      </c>
      <c r="G26" s="404" t="s">
        <v>310</v>
      </c>
      <c r="H26" s="404" t="s">
        <v>62</v>
      </c>
      <c r="I26" s="166">
        <v>0</v>
      </c>
      <c r="J26" s="166">
        <v>2600000000</v>
      </c>
      <c r="K26" s="166">
        <v>0</v>
      </c>
      <c r="L26" s="233">
        <v>2300400000</v>
      </c>
      <c r="M26" s="233">
        <f t="shared" si="11"/>
        <v>4900400000</v>
      </c>
      <c r="N26" s="166">
        <v>0</v>
      </c>
      <c r="O26" s="233">
        <f t="shared" si="10"/>
        <v>4900400000</v>
      </c>
      <c r="P26" s="234" t="s">
        <v>49</v>
      </c>
      <c r="Q26" s="233">
        <v>2600000000</v>
      </c>
      <c r="R26" s="166">
        <v>0</v>
      </c>
      <c r="S26" s="166">
        <v>2600000000</v>
      </c>
      <c r="T26" s="166">
        <v>2600000000</v>
      </c>
      <c r="U26" s="166">
        <f t="shared" si="12"/>
        <v>0</v>
      </c>
      <c r="V26" s="166">
        <v>941400000</v>
      </c>
      <c r="W26" s="166">
        <f t="shared" si="13"/>
        <v>1658600000</v>
      </c>
      <c r="X26" s="405">
        <v>0.08</v>
      </c>
      <c r="Y26" s="405">
        <f t="shared" si="14"/>
        <v>0.36207692307692307</v>
      </c>
      <c r="Z26" s="405"/>
      <c r="AA26" s="405">
        <v>24</v>
      </c>
      <c r="AB26" s="405" t="s">
        <v>38</v>
      </c>
      <c r="AC26" s="406" t="s">
        <v>50</v>
      </c>
      <c r="AD26" s="406"/>
      <c r="AE26" s="406"/>
      <c r="AF26" s="406"/>
      <c r="AG26" s="406" t="s">
        <v>50</v>
      </c>
      <c r="AH26" s="406"/>
      <c r="AI26" s="407"/>
      <c r="AJ26" s="408">
        <v>0.93520000000000003</v>
      </c>
      <c r="AK26" s="423">
        <v>0.62350000000000005</v>
      </c>
      <c r="AL26" s="409" t="s">
        <v>417</v>
      </c>
      <c r="AM26" s="410">
        <v>42597</v>
      </c>
      <c r="AN26" s="410">
        <v>41989</v>
      </c>
      <c r="AO26" s="410" t="s">
        <v>451</v>
      </c>
      <c r="AP26" s="410">
        <v>42629</v>
      </c>
      <c r="AQ26" s="410"/>
      <c r="AR26" s="410"/>
      <c r="AS26" s="469" t="s">
        <v>417</v>
      </c>
      <c r="AT26" s="411" t="s">
        <v>473</v>
      </c>
      <c r="AU26" s="412"/>
      <c r="AV26" s="412"/>
      <c r="AW26" s="412"/>
      <c r="AX26" s="413"/>
      <c r="AY26" s="235" t="s">
        <v>548</v>
      </c>
      <c r="AZ26" s="235" t="s">
        <v>578</v>
      </c>
    </row>
    <row r="27" spans="1:52" ht="52.5" customHeight="1" x14ac:dyDescent="0.25">
      <c r="A27" s="419"/>
      <c r="B27" s="227" t="s">
        <v>403</v>
      </c>
      <c r="C27" s="227">
        <v>22</v>
      </c>
      <c r="D27" s="403">
        <v>2015000050034</v>
      </c>
      <c r="E27" s="232" t="s">
        <v>354</v>
      </c>
      <c r="F27" s="404" t="s">
        <v>352</v>
      </c>
      <c r="G27" s="404" t="s">
        <v>353</v>
      </c>
      <c r="H27" s="404" t="s">
        <v>62</v>
      </c>
      <c r="I27" s="166">
        <v>0</v>
      </c>
      <c r="J27" s="166">
        <v>0</v>
      </c>
      <c r="K27" s="166">
        <v>1500000000</v>
      </c>
      <c r="L27" s="233">
        <v>658800000</v>
      </c>
      <c r="M27" s="233">
        <f t="shared" si="11"/>
        <v>2158800000</v>
      </c>
      <c r="N27" s="166">
        <v>0</v>
      </c>
      <c r="O27" s="233">
        <f t="shared" si="10"/>
        <v>2158800000</v>
      </c>
      <c r="P27" s="234" t="s">
        <v>48</v>
      </c>
      <c r="Q27" s="233">
        <v>1500000000</v>
      </c>
      <c r="R27" s="166">
        <v>0</v>
      </c>
      <c r="S27" s="166">
        <v>0</v>
      </c>
      <c r="T27" s="166">
        <v>0</v>
      </c>
      <c r="U27" s="166">
        <f t="shared" si="12"/>
        <v>1500000000</v>
      </c>
      <c r="V27" s="166">
        <v>0</v>
      </c>
      <c r="W27" s="166">
        <f t="shared" si="13"/>
        <v>0</v>
      </c>
      <c r="X27" s="405">
        <v>0</v>
      </c>
      <c r="Y27" s="405">
        <f t="shared" si="14"/>
        <v>0</v>
      </c>
      <c r="Z27" s="405"/>
      <c r="AA27" s="405"/>
      <c r="AB27" s="405" t="s">
        <v>38</v>
      </c>
      <c r="AC27" s="406" t="s">
        <v>50</v>
      </c>
      <c r="AD27" s="406"/>
      <c r="AE27" s="406"/>
      <c r="AF27" s="406"/>
      <c r="AG27" s="406" t="s">
        <v>50</v>
      </c>
      <c r="AH27" s="406"/>
      <c r="AI27" s="407"/>
      <c r="AJ27" s="408">
        <v>0.61050000000000004</v>
      </c>
      <c r="AK27" s="420">
        <v>0.8407</v>
      </c>
      <c r="AL27" s="409" t="s">
        <v>417</v>
      </c>
      <c r="AM27" s="410">
        <v>42597</v>
      </c>
      <c r="AN27" s="410" t="s">
        <v>452</v>
      </c>
      <c r="AO27" s="410" t="s">
        <v>445</v>
      </c>
      <c r="AP27" s="410">
        <v>42627</v>
      </c>
      <c r="AQ27" s="410"/>
      <c r="AR27" s="410"/>
      <c r="AS27" s="469" t="s">
        <v>417</v>
      </c>
      <c r="AT27" s="411" t="s">
        <v>473</v>
      </c>
      <c r="AU27" s="412"/>
      <c r="AV27" s="412"/>
      <c r="AW27" s="412"/>
      <c r="AX27" s="413"/>
      <c r="AY27" s="235" t="s">
        <v>549</v>
      </c>
      <c r="AZ27" s="235" t="s">
        <v>578</v>
      </c>
    </row>
    <row r="28" spans="1:52" ht="39" customHeight="1" x14ac:dyDescent="0.25">
      <c r="A28" s="419"/>
      <c r="B28" s="227" t="s">
        <v>403</v>
      </c>
      <c r="C28" s="227">
        <v>23</v>
      </c>
      <c r="D28" s="403">
        <v>2015000050030</v>
      </c>
      <c r="E28" s="232" t="s">
        <v>356</v>
      </c>
      <c r="F28" s="404" t="s">
        <v>352</v>
      </c>
      <c r="G28" s="404" t="s">
        <v>353</v>
      </c>
      <c r="H28" s="404" t="s">
        <v>62</v>
      </c>
      <c r="I28" s="166">
        <v>0</v>
      </c>
      <c r="J28" s="166">
        <v>0</v>
      </c>
      <c r="K28" s="166">
        <v>1200000000</v>
      </c>
      <c r="L28" s="233">
        <v>1053334400</v>
      </c>
      <c r="M28" s="233">
        <f t="shared" si="11"/>
        <v>2253334400</v>
      </c>
      <c r="N28" s="166">
        <v>0</v>
      </c>
      <c r="O28" s="233">
        <f t="shared" si="10"/>
        <v>2253334400</v>
      </c>
      <c r="P28" s="234" t="s">
        <v>48</v>
      </c>
      <c r="Q28" s="233">
        <v>1200000000</v>
      </c>
      <c r="R28" s="166">
        <v>0</v>
      </c>
      <c r="S28" s="166">
        <v>0</v>
      </c>
      <c r="T28" s="166">
        <v>0</v>
      </c>
      <c r="U28" s="166">
        <f t="shared" si="12"/>
        <v>1200000000</v>
      </c>
      <c r="V28" s="166">
        <v>600000000</v>
      </c>
      <c r="W28" s="166">
        <f t="shared" si="13"/>
        <v>-600000000</v>
      </c>
      <c r="X28" s="405">
        <v>0</v>
      </c>
      <c r="Y28" s="405">
        <f t="shared" si="14"/>
        <v>0.5</v>
      </c>
      <c r="Z28" s="405"/>
      <c r="AA28" s="405"/>
      <c r="AB28" s="405" t="s">
        <v>38</v>
      </c>
      <c r="AC28" s="406" t="s">
        <v>50</v>
      </c>
      <c r="AD28" s="406"/>
      <c r="AE28" s="406"/>
      <c r="AF28" s="406"/>
      <c r="AG28" s="406" t="s">
        <v>50</v>
      </c>
      <c r="AH28" s="406"/>
      <c r="AI28" s="407"/>
      <c r="AJ28" s="408">
        <v>0.86950000000000005</v>
      </c>
      <c r="AK28" s="420">
        <v>0.97050000000000003</v>
      </c>
      <c r="AL28" s="409" t="s">
        <v>417</v>
      </c>
      <c r="AM28" s="410">
        <v>42597</v>
      </c>
      <c r="AN28" s="410">
        <v>42240</v>
      </c>
      <c r="AO28" s="410" t="s">
        <v>445</v>
      </c>
      <c r="AP28" s="410">
        <v>42606</v>
      </c>
      <c r="AQ28" s="410"/>
      <c r="AR28" s="410"/>
      <c r="AS28" s="469" t="s">
        <v>417</v>
      </c>
      <c r="AT28" s="411" t="s">
        <v>473</v>
      </c>
      <c r="AU28" s="412"/>
      <c r="AV28" s="412"/>
      <c r="AW28" s="412"/>
      <c r="AX28" s="413"/>
      <c r="AY28" s="235" t="s">
        <v>550</v>
      </c>
      <c r="AZ28" s="235" t="s">
        <v>578</v>
      </c>
    </row>
    <row r="29" spans="1:52" ht="78.75" customHeight="1" x14ac:dyDescent="0.25">
      <c r="A29" s="425"/>
      <c r="B29" s="227" t="s">
        <v>407</v>
      </c>
      <c r="C29" s="227">
        <v>24</v>
      </c>
      <c r="D29" s="403">
        <v>2015000050029</v>
      </c>
      <c r="E29" s="232" t="s">
        <v>371</v>
      </c>
      <c r="F29" s="404" t="s">
        <v>369</v>
      </c>
      <c r="G29" s="404" t="s">
        <v>370</v>
      </c>
      <c r="H29" s="404" t="s">
        <v>62</v>
      </c>
      <c r="I29" s="166">
        <v>0</v>
      </c>
      <c r="J29" s="166">
        <v>0</v>
      </c>
      <c r="K29" s="166">
        <v>3139511657</v>
      </c>
      <c r="L29" s="233">
        <v>256020000</v>
      </c>
      <c r="M29" s="233">
        <f t="shared" si="11"/>
        <v>3395531657</v>
      </c>
      <c r="N29" s="166">
        <v>0</v>
      </c>
      <c r="O29" s="233">
        <f t="shared" si="10"/>
        <v>3395531657</v>
      </c>
      <c r="P29" s="234" t="s">
        <v>48</v>
      </c>
      <c r="Q29" s="233">
        <f>K29</f>
        <v>3139511657</v>
      </c>
      <c r="R29" s="166">
        <v>0</v>
      </c>
      <c r="S29" s="166">
        <v>0</v>
      </c>
      <c r="T29" s="166">
        <v>0</v>
      </c>
      <c r="U29" s="166">
        <v>0</v>
      </c>
      <c r="V29" s="166">
        <v>0</v>
      </c>
      <c r="W29" s="166">
        <f t="shared" si="13"/>
        <v>0</v>
      </c>
      <c r="X29" s="405">
        <v>0</v>
      </c>
      <c r="Y29" s="405">
        <f t="shared" si="14"/>
        <v>0</v>
      </c>
      <c r="Z29" s="405"/>
      <c r="AA29" s="405"/>
      <c r="AB29" s="405" t="s">
        <v>38</v>
      </c>
      <c r="AC29" s="406" t="s">
        <v>50</v>
      </c>
      <c r="AD29" s="406"/>
      <c r="AE29" s="406" t="s">
        <v>50</v>
      </c>
      <c r="AF29" s="406"/>
      <c r="AG29" s="406"/>
      <c r="AH29" s="406"/>
      <c r="AI29" s="407"/>
      <c r="AJ29" s="426">
        <v>0</v>
      </c>
      <c r="AK29" s="415">
        <v>0</v>
      </c>
      <c r="AL29" s="235" t="s">
        <v>419</v>
      </c>
      <c r="AM29" s="410">
        <v>42597</v>
      </c>
      <c r="AN29" s="410"/>
      <c r="AO29" s="410"/>
      <c r="AP29" s="421"/>
      <c r="AQ29" s="410"/>
      <c r="AR29" s="410"/>
      <c r="AS29" s="470" t="s">
        <v>419</v>
      </c>
      <c r="AT29" s="471" t="s">
        <v>508</v>
      </c>
      <c r="AU29" s="472"/>
      <c r="AV29" s="472"/>
      <c r="AW29" s="472"/>
      <c r="AX29" s="473"/>
      <c r="AY29" s="235" t="s">
        <v>551</v>
      </c>
      <c r="AZ29" s="235" t="s">
        <v>578</v>
      </c>
    </row>
    <row r="30" spans="1:52" s="231" customFormat="1" ht="36.75" customHeight="1" x14ac:dyDescent="0.25">
      <c r="A30" s="350" t="s">
        <v>14</v>
      </c>
      <c r="B30" s="227" t="s">
        <v>374</v>
      </c>
      <c r="C30" s="227">
        <v>25</v>
      </c>
      <c r="D30" s="540">
        <v>2012000050027</v>
      </c>
      <c r="E30" s="227" t="s">
        <v>27</v>
      </c>
      <c r="F30" s="404" t="s">
        <v>223</v>
      </c>
      <c r="G30" s="404" t="s">
        <v>331</v>
      </c>
      <c r="H30" s="404" t="s">
        <v>71</v>
      </c>
      <c r="I30" s="166">
        <v>3000000000</v>
      </c>
      <c r="J30" s="166">
        <v>0</v>
      </c>
      <c r="K30" s="166">
        <v>0</v>
      </c>
      <c r="L30" s="166">
        <v>359160441</v>
      </c>
      <c r="M30" s="166">
        <f t="shared" ref="M30:M52" si="15">SUM(I30:L30)</f>
        <v>3359160441</v>
      </c>
      <c r="N30" s="166">
        <v>0</v>
      </c>
      <c r="O30" s="166">
        <f>N30+M30</f>
        <v>3359160441</v>
      </c>
      <c r="P30" s="533" t="s">
        <v>48</v>
      </c>
      <c r="Q30" s="166">
        <v>3000000000</v>
      </c>
      <c r="R30" s="166">
        <v>0</v>
      </c>
      <c r="S30" s="166">
        <v>2955021849</v>
      </c>
      <c r="T30" s="166">
        <v>2955021849</v>
      </c>
      <c r="U30" s="166">
        <f>Q30-T30</f>
        <v>44978151</v>
      </c>
      <c r="V30" s="166">
        <v>3000000000</v>
      </c>
      <c r="W30" s="166">
        <f>T30-V30</f>
        <v>-44978151</v>
      </c>
      <c r="X30" s="405">
        <v>0.99</v>
      </c>
      <c r="Y30" s="405">
        <f>V30/Q30</f>
        <v>1</v>
      </c>
      <c r="Z30" s="405"/>
      <c r="AA30" s="405">
        <v>6</v>
      </c>
      <c r="AB30" s="405" t="s">
        <v>97</v>
      </c>
      <c r="AC30" s="406" t="s">
        <v>50</v>
      </c>
      <c r="AD30" s="406"/>
      <c r="AE30" s="406"/>
      <c r="AF30" s="406"/>
      <c r="AG30" s="406"/>
      <c r="AH30" s="406" t="s">
        <v>50</v>
      </c>
      <c r="AI30" s="407"/>
      <c r="AJ30" s="541">
        <v>1</v>
      </c>
      <c r="AK30" s="542">
        <v>0.98660000000000003</v>
      </c>
      <c r="AL30" s="230" t="s">
        <v>410</v>
      </c>
      <c r="AM30" s="229">
        <v>42475</v>
      </c>
      <c r="AN30" s="229">
        <v>41675</v>
      </c>
      <c r="AO30" s="229" t="s">
        <v>453</v>
      </c>
      <c r="AP30" s="229">
        <v>41988</v>
      </c>
      <c r="AQ30" s="229" t="s">
        <v>40</v>
      </c>
      <c r="AR30" s="229" t="s">
        <v>429</v>
      </c>
      <c r="AS30" s="229" t="s">
        <v>410</v>
      </c>
      <c r="AT30" s="345" t="s">
        <v>474</v>
      </c>
      <c r="AU30" s="346"/>
      <c r="AV30" s="346"/>
      <c r="AW30" s="346"/>
      <c r="AX30" s="347"/>
      <c r="AY30" s="236"/>
    </row>
    <row r="31" spans="1:52" s="231" customFormat="1" ht="40.5" customHeight="1" x14ac:dyDescent="0.25">
      <c r="A31" s="530"/>
      <c r="B31" s="227" t="s">
        <v>4</v>
      </c>
      <c r="C31" s="227">
        <v>26</v>
      </c>
      <c r="D31" s="540">
        <v>2012000050051</v>
      </c>
      <c r="E31" s="227" t="s">
        <v>87</v>
      </c>
      <c r="F31" s="404" t="s">
        <v>223</v>
      </c>
      <c r="G31" s="404" t="s">
        <v>297</v>
      </c>
      <c r="H31" s="404" t="s">
        <v>71</v>
      </c>
      <c r="I31" s="166">
        <v>620304130</v>
      </c>
      <c r="J31" s="166">
        <v>0</v>
      </c>
      <c r="K31" s="166">
        <v>0</v>
      </c>
      <c r="L31" s="166">
        <v>107811063</v>
      </c>
      <c r="M31" s="166">
        <f>SUM(I31:L31)</f>
        <v>728115193</v>
      </c>
      <c r="N31" s="166">
        <v>18876296</v>
      </c>
      <c r="O31" s="166">
        <f>N31+M31</f>
        <v>746991489</v>
      </c>
      <c r="P31" s="533" t="s">
        <v>48</v>
      </c>
      <c r="Q31" s="166">
        <v>620304130</v>
      </c>
      <c r="R31" s="166">
        <v>0</v>
      </c>
      <c r="S31" s="166">
        <v>620304130</v>
      </c>
      <c r="T31" s="166">
        <v>620304130</v>
      </c>
      <c r="U31" s="166">
        <f t="shared" ref="U31:U52" si="16">Q31-T31</f>
        <v>0</v>
      </c>
      <c r="V31" s="166">
        <v>620304130</v>
      </c>
      <c r="W31" s="166">
        <f t="shared" ref="W31:W54" si="17">T31-V31</f>
        <v>0</v>
      </c>
      <c r="X31" s="405">
        <v>0.97</v>
      </c>
      <c r="Y31" s="405">
        <f t="shared" ref="Y31:Y54" si="18">V31/Q31</f>
        <v>1</v>
      </c>
      <c r="Z31" s="405"/>
      <c r="AA31" s="405">
        <v>4</v>
      </c>
      <c r="AB31" s="405" t="s">
        <v>97</v>
      </c>
      <c r="AC31" s="406" t="s">
        <v>50</v>
      </c>
      <c r="AD31" s="406"/>
      <c r="AE31" s="406"/>
      <c r="AF31" s="406"/>
      <c r="AG31" s="406"/>
      <c r="AH31" s="406" t="s">
        <v>50</v>
      </c>
      <c r="AI31" s="407"/>
      <c r="AJ31" s="541">
        <v>1</v>
      </c>
      <c r="AK31" s="542">
        <v>0.98089999999999999</v>
      </c>
      <c r="AL31" s="230" t="s">
        <v>410</v>
      </c>
      <c r="AM31" s="229">
        <v>42475</v>
      </c>
      <c r="AN31" s="229">
        <v>41583</v>
      </c>
      <c r="AO31" s="229" t="s">
        <v>454</v>
      </c>
      <c r="AP31" s="229">
        <v>41844</v>
      </c>
      <c r="AQ31" s="229" t="s">
        <v>426</v>
      </c>
      <c r="AR31" s="229" t="s">
        <v>426</v>
      </c>
      <c r="AS31" s="229" t="s">
        <v>410</v>
      </c>
      <c r="AT31" s="345" t="s">
        <v>474</v>
      </c>
      <c r="AU31" s="346"/>
      <c r="AV31" s="346"/>
      <c r="AW31" s="346"/>
      <c r="AX31" s="347"/>
      <c r="AY31" s="236"/>
    </row>
    <row r="32" spans="1:52" s="231" customFormat="1" ht="36.75" customHeight="1" x14ac:dyDescent="0.25">
      <c r="A32" s="530"/>
      <c r="B32" s="227" t="s">
        <v>373</v>
      </c>
      <c r="C32" s="227">
        <v>27</v>
      </c>
      <c r="D32" s="540">
        <v>2012000050054</v>
      </c>
      <c r="E32" s="227" t="s">
        <v>88</v>
      </c>
      <c r="F32" s="404" t="s">
        <v>223</v>
      </c>
      <c r="G32" s="404" t="s">
        <v>298</v>
      </c>
      <c r="H32" s="404" t="s">
        <v>71</v>
      </c>
      <c r="I32" s="166">
        <v>755000000</v>
      </c>
      <c r="J32" s="166">
        <v>0</v>
      </c>
      <c r="K32" s="166">
        <v>0</v>
      </c>
      <c r="L32" s="166">
        <v>0</v>
      </c>
      <c r="M32" s="166">
        <f>SUM(I32:L32)</f>
        <v>755000000</v>
      </c>
      <c r="N32" s="166">
        <v>22429075</v>
      </c>
      <c r="O32" s="166">
        <f>M32+N32</f>
        <v>777429075</v>
      </c>
      <c r="P32" s="533" t="s">
        <v>49</v>
      </c>
      <c r="Q32" s="166">
        <v>755000000</v>
      </c>
      <c r="R32" s="166">
        <v>0</v>
      </c>
      <c r="S32" s="166">
        <v>753790924</v>
      </c>
      <c r="T32" s="166">
        <v>753790924</v>
      </c>
      <c r="U32" s="166">
        <f t="shared" si="16"/>
        <v>1209076</v>
      </c>
      <c r="V32" s="166">
        <v>755000000</v>
      </c>
      <c r="W32" s="166">
        <f t="shared" si="17"/>
        <v>-1209076</v>
      </c>
      <c r="X32" s="405">
        <v>0.95</v>
      </c>
      <c r="Y32" s="405">
        <f t="shared" si="18"/>
        <v>1</v>
      </c>
      <c r="Z32" s="405"/>
      <c r="AA32" s="405">
        <v>5</v>
      </c>
      <c r="AB32" s="405" t="s">
        <v>97</v>
      </c>
      <c r="AC32" s="406" t="s">
        <v>50</v>
      </c>
      <c r="AD32" s="406"/>
      <c r="AE32" s="406"/>
      <c r="AF32" s="406"/>
      <c r="AG32" s="406"/>
      <c r="AH32" s="406" t="s">
        <v>50</v>
      </c>
      <c r="AI32" s="407"/>
      <c r="AJ32" s="541">
        <v>1</v>
      </c>
      <c r="AK32" s="542">
        <v>0.99839999999999995</v>
      </c>
      <c r="AL32" s="230" t="s">
        <v>410</v>
      </c>
      <c r="AM32" s="229">
        <v>42475</v>
      </c>
      <c r="AN32" s="229">
        <v>41611</v>
      </c>
      <c r="AO32" s="229" t="s">
        <v>455</v>
      </c>
      <c r="AP32" s="229" t="s">
        <v>430</v>
      </c>
      <c r="AQ32" s="229" t="s">
        <v>40</v>
      </c>
      <c r="AR32" s="229" t="s">
        <v>426</v>
      </c>
      <c r="AS32" s="229" t="s">
        <v>410</v>
      </c>
      <c r="AT32" s="345" t="s">
        <v>474</v>
      </c>
      <c r="AU32" s="346"/>
      <c r="AV32" s="346"/>
      <c r="AW32" s="346"/>
      <c r="AX32" s="347"/>
      <c r="AY32" s="236"/>
    </row>
    <row r="33" spans="1:52" s="231" customFormat="1" ht="36" customHeight="1" x14ac:dyDescent="0.25">
      <c r="A33" s="530"/>
      <c r="B33" s="227" t="s">
        <v>373</v>
      </c>
      <c r="C33" s="227">
        <v>28</v>
      </c>
      <c r="D33" s="540">
        <v>2012000050052</v>
      </c>
      <c r="E33" s="227" t="s">
        <v>28</v>
      </c>
      <c r="F33" s="404" t="s">
        <v>223</v>
      </c>
      <c r="G33" s="404" t="s">
        <v>296</v>
      </c>
      <c r="H33" s="404" t="s">
        <v>71</v>
      </c>
      <c r="I33" s="166">
        <v>250000000</v>
      </c>
      <c r="J33" s="166">
        <v>0</v>
      </c>
      <c r="K33" s="166">
        <v>0</v>
      </c>
      <c r="L33" s="166">
        <v>0</v>
      </c>
      <c r="M33" s="166">
        <f t="shared" si="15"/>
        <v>250000000</v>
      </c>
      <c r="N33" s="166">
        <v>7457261</v>
      </c>
      <c r="O33" s="166">
        <f>M33+N33</f>
        <v>257457261</v>
      </c>
      <c r="P33" s="533" t="s">
        <v>49</v>
      </c>
      <c r="Q33" s="166">
        <v>250000000</v>
      </c>
      <c r="R33" s="166">
        <v>0</v>
      </c>
      <c r="S33" s="166">
        <v>249897940</v>
      </c>
      <c r="T33" s="166">
        <v>249897940</v>
      </c>
      <c r="U33" s="166">
        <f t="shared" si="16"/>
        <v>102060</v>
      </c>
      <c r="V33" s="166">
        <v>241000961</v>
      </c>
      <c r="W33" s="166">
        <f t="shared" si="17"/>
        <v>8896979</v>
      </c>
      <c r="X33" s="405">
        <v>1</v>
      </c>
      <c r="Y33" s="405">
        <f t="shared" si="18"/>
        <v>0.96400384400000005</v>
      </c>
      <c r="Z33" s="405"/>
      <c r="AA33" s="405">
        <v>4</v>
      </c>
      <c r="AB33" s="405" t="s">
        <v>97</v>
      </c>
      <c r="AC33" s="406" t="s">
        <v>50</v>
      </c>
      <c r="AD33" s="406"/>
      <c r="AE33" s="406"/>
      <c r="AF33" s="406"/>
      <c r="AG33" s="406"/>
      <c r="AH33" s="406" t="s">
        <v>50</v>
      </c>
      <c r="AI33" s="407"/>
      <c r="AJ33" s="543">
        <v>1</v>
      </c>
      <c r="AK33" s="542">
        <v>0.99960000000000004</v>
      </c>
      <c r="AL33" s="230" t="s">
        <v>410</v>
      </c>
      <c r="AM33" s="229">
        <v>42475</v>
      </c>
      <c r="AN33" s="229">
        <v>41615</v>
      </c>
      <c r="AO33" s="229" t="s">
        <v>455</v>
      </c>
      <c r="AP33" s="229" t="s">
        <v>431</v>
      </c>
      <c r="AQ33" s="229" t="s">
        <v>40</v>
      </c>
      <c r="AR33" s="229" t="s">
        <v>426</v>
      </c>
      <c r="AS33" s="229" t="s">
        <v>410</v>
      </c>
      <c r="AT33" s="345" t="s">
        <v>474</v>
      </c>
      <c r="AU33" s="346"/>
      <c r="AV33" s="346"/>
      <c r="AW33" s="346"/>
      <c r="AX33" s="347"/>
      <c r="AY33" s="236"/>
    </row>
    <row r="34" spans="1:52" s="231" customFormat="1" ht="50.25" customHeight="1" x14ac:dyDescent="0.25">
      <c r="A34" s="530"/>
      <c r="B34" s="227" t="s">
        <v>373</v>
      </c>
      <c r="C34" s="227">
        <v>29</v>
      </c>
      <c r="D34" s="540">
        <v>2012000050028</v>
      </c>
      <c r="E34" s="227" t="s">
        <v>29</v>
      </c>
      <c r="F34" s="404" t="s">
        <v>223</v>
      </c>
      <c r="G34" s="404" t="s">
        <v>229</v>
      </c>
      <c r="H34" s="404" t="s">
        <v>71</v>
      </c>
      <c r="I34" s="166">
        <v>8103535586</v>
      </c>
      <c r="J34" s="166">
        <v>0</v>
      </c>
      <c r="K34" s="166">
        <v>0</v>
      </c>
      <c r="L34" s="166">
        <v>11666236757</v>
      </c>
      <c r="M34" s="166">
        <f t="shared" si="15"/>
        <v>19769772343</v>
      </c>
      <c r="N34" s="166">
        <v>0</v>
      </c>
      <c r="O34" s="166">
        <f>M34+N34</f>
        <v>19769772343</v>
      </c>
      <c r="P34" s="533" t="s">
        <v>49</v>
      </c>
      <c r="Q34" s="166">
        <v>8103535586</v>
      </c>
      <c r="R34" s="166">
        <v>0</v>
      </c>
      <c r="S34" s="166">
        <v>8079723009</v>
      </c>
      <c r="T34" s="166">
        <v>8079723009</v>
      </c>
      <c r="U34" s="166">
        <f t="shared" si="16"/>
        <v>23812577</v>
      </c>
      <c r="V34" s="166">
        <v>8079723009</v>
      </c>
      <c r="W34" s="166">
        <f t="shared" si="17"/>
        <v>0</v>
      </c>
      <c r="X34" s="405">
        <v>1</v>
      </c>
      <c r="Y34" s="405">
        <f t="shared" si="18"/>
        <v>0.99706145832923354</v>
      </c>
      <c r="Z34" s="405"/>
      <c r="AA34" s="405">
        <v>12</v>
      </c>
      <c r="AB34" s="405" t="s">
        <v>97</v>
      </c>
      <c r="AC34" s="406" t="s">
        <v>50</v>
      </c>
      <c r="AD34" s="406"/>
      <c r="AE34" s="406"/>
      <c r="AF34" s="406"/>
      <c r="AG34" s="406"/>
      <c r="AH34" s="406" t="s">
        <v>50</v>
      </c>
      <c r="AI34" s="407"/>
      <c r="AJ34" s="543">
        <v>1</v>
      </c>
      <c r="AK34" s="542">
        <v>0.93179999999999996</v>
      </c>
      <c r="AL34" s="230" t="s">
        <v>410</v>
      </c>
      <c r="AM34" s="229">
        <v>42475</v>
      </c>
      <c r="AN34" s="229">
        <v>41469</v>
      </c>
      <c r="AO34" s="229" t="s">
        <v>456</v>
      </c>
      <c r="AP34" s="229">
        <v>41653</v>
      </c>
      <c r="AQ34" s="544" t="s">
        <v>428</v>
      </c>
      <c r="AR34" s="229" t="s">
        <v>426</v>
      </c>
      <c r="AS34" s="229" t="s">
        <v>410</v>
      </c>
      <c r="AT34" s="345" t="s">
        <v>475</v>
      </c>
      <c r="AU34" s="346"/>
      <c r="AV34" s="346"/>
      <c r="AW34" s="346"/>
      <c r="AX34" s="347"/>
      <c r="AY34" s="236"/>
    </row>
    <row r="35" spans="1:52" s="231" customFormat="1" ht="64.5" customHeight="1" x14ac:dyDescent="0.25">
      <c r="A35" s="530"/>
      <c r="B35" s="227" t="s">
        <v>373</v>
      </c>
      <c r="C35" s="227">
        <v>30</v>
      </c>
      <c r="D35" s="540">
        <v>2012000050006</v>
      </c>
      <c r="E35" s="227" t="s">
        <v>30</v>
      </c>
      <c r="F35" s="404" t="s">
        <v>223</v>
      </c>
      <c r="G35" s="404" t="s">
        <v>389</v>
      </c>
      <c r="H35" s="404" t="s">
        <v>71</v>
      </c>
      <c r="I35" s="166">
        <v>3581530801</v>
      </c>
      <c r="J35" s="166">
        <v>0</v>
      </c>
      <c r="K35" s="166">
        <v>0</v>
      </c>
      <c r="L35" s="166">
        <v>656000000</v>
      </c>
      <c r="M35" s="166">
        <f t="shared" si="15"/>
        <v>4237530801</v>
      </c>
      <c r="N35" s="166">
        <v>2115086935</v>
      </c>
      <c r="O35" s="166">
        <f>M35+N35</f>
        <v>6352617736</v>
      </c>
      <c r="P35" s="533" t="s">
        <v>49</v>
      </c>
      <c r="Q35" s="166">
        <f>I35</f>
        <v>3581530801</v>
      </c>
      <c r="R35" s="166">
        <v>0</v>
      </c>
      <c r="S35" s="233">
        <v>3581530801</v>
      </c>
      <c r="T35" s="166">
        <v>3581530801</v>
      </c>
      <c r="U35" s="166">
        <f t="shared" si="16"/>
        <v>0</v>
      </c>
      <c r="V35" s="166">
        <v>3581530801</v>
      </c>
      <c r="W35" s="166">
        <f t="shared" si="17"/>
        <v>0</v>
      </c>
      <c r="X35" s="405">
        <v>0.74</v>
      </c>
      <c r="Y35" s="405">
        <f t="shared" si="18"/>
        <v>1</v>
      </c>
      <c r="Z35" s="405"/>
      <c r="AA35" s="405">
        <v>9</v>
      </c>
      <c r="AB35" s="405" t="s">
        <v>37</v>
      </c>
      <c r="AC35" s="406" t="s">
        <v>50</v>
      </c>
      <c r="AD35" s="406"/>
      <c r="AE35" s="406"/>
      <c r="AF35" s="406"/>
      <c r="AG35" s="406" t="s">
        <v>50</v>
      </c>
      <c r="AH35" s="406"/>
      <c r="AI35" s="407"/>
      <c r="AJ35" s="543">
        <v>0.99809999999999999</v>
      </c>
      <c r="AK35" s="542">
        <v>0.8649</v>
      </c>
      <c r="AL35" s="230" t="s">
        <v>410</v>
      </c>
      <c r="AM35" s="229">
        <v>42475</v>
      </c>
      <c r="AN35" s="229">
        <v>41873</v>
      </c>
      <c r="AO35" s="229" t="s">
        <v>457</v>
      </c>
      <c r="AP35" s="229">
        <v>42198</v>
      </c>
      <c r="AQ35" s="229" t="s">
        <v>426</v>
      </c>
      <c r="AR35" s="229" t="s">
        <v>426</v>
      </c>
      <c r="AS35" s="229" t="s">
        <v>410</v>
      </c>
      <c r="AT35" s="345" t="s">
        <v>476</v>
      </c>
      <c r="AU35" s="346"/>
      <c r="AV35" s="346"/>
      <c r="AW35" s="346"/>
      <c r="AX35" s="347"/>
      <c r="AY35" s="236"/>
    </row>
    <row r="36" spans="1:52" ht="64.5" customHeight="1" x14ac:dyDescent="0.25">
      <c r="A36" s="419"/>
      <c r="B36" s="227"/>
      <c r="C36" s="227"/>
      <c r="D36" s="403">
        <v>2012000050006</v>
      </c>
      <c r="E36" s="232" t="s">
        <v>30</v>
      </c>
      <c r="F36" s="404" t="s">
        <v>509</v>
      </c>
      <c r="G36" s="404"/>
      <c r="H36" s="404"/>
      <c r="I36" s="166"/>
      <c r="J36" s="166"/>
      <c r="K36" s="166"/>
      <c r="L36" s="233">
        <v>2771086935</v>
      </c>
      <c r="M36" s="233">
        <v>6352617736</v>
      </c>
      <c r="N36" s="166">
        <v>0</v>
      </c>
      <c r="O36" s="233">
        <v>6352617736</v>
      </c>
      <c r="P36" s="234"/>
      <c r="Q36" s="233">
        <v>3581530801</v>
      </c>
      <c r="R36" s="166"/>
      <c r="S36" s="233"/>
      <c r="T36" s="166"/>
      <c r="U36" s="166"/>
      <c r="V36" s="166"/>
      <c r="W36" s="166"/>
      <c r="X36" s="405"/>
      <c r="Y36" s="405"/>
      <c r="Z36" s="405"/>
      <c r="AA36" s="405"/>
      <c r="AB36" s="405"/>
      <c r="AC36" s="406"/>
      <c r="AD36" s="406"/>
      <c r="AE36" s="406"/>
      <c r="AF36" s="406"/>
      <c r="AG36" s="406"/>
      <c r="AH36" s="406"/>
      <c r="AI36" s="407"/>
      <c r="AJ36" s="408">
        <v>0.99809999999999999</v>
      </c>
      <c r="AK36" s="420">
        <v>0.8649</v>
      </c>
      <c r="AL36" s="422" t="s">
        <v>410</v>
      </c>
      <c r="AM36" s="410">
        <v>42597</v>
      </c>
      <c r="AN36" s="410">
        <v>41508</v>
      </c>
      <c r="AO36" s="410" t="s">
        <v>457</v>
      </c>
      <c r="AP36" s="410">
        <v>42198</v>
      </c>
      <c r="AQ36" s="410"/>
      <c r="AR36" s="410"/>
      <c r="AS36" s="410" t="s">
        <v>410</v>
      </c>
      <c r="AT36" s="411"/>
      <c r="AU36" s="412"/>
      <c r="AV36" s="412"/>
      <c r="AW36" s="412"/>
      <c r="AX36" s="413"/>
      <c r="AY36" s="235" t="s">
        <v>552</v>
      </c>
      <c r="AZ36" s="235" t="s">
        <v>578</v>
      </c>
    </row>
    <row r="37" spans="1:52" ht="54" customHeight="1" x14ac:dyDescent="0.25">
      <c r="A37" s="419"/>
      <c r="B37" s="227"/>
      <c r="C37" s="227"/>
      <c r="D37" s="403">
        <v>2012000050027</v>
      </c>
      <c r="E37" s="232" t="s">
        <v>27</v>
      </c>
      <c r="F37" s="404" t="s">
        <v>509</v>
      </c>
      <c r="G37" s="404"/>
      <c r="H37" s="404"/>
      <c r="I37" s="166"/>
      <c r="J37" s="166"/>
      <c r="K37" s="166"/>
      <c r="L37" s="233">
        <v>359160441</v>
      </c>
      <c r="M37" s="233">
        <v>3359160441</v>
      </c>
      <c r="N37" s="166">
        <v>0</v>
      </c>
      <c r="O37" s="233">
        <v>3359160441</v>
      </c>
      <c r="P37" s="234"/>
      <c r="Q37" s="233">
        <v>3000000000</v>
      </c>
      <c r="R37" s="166"/>
      <c r="S37" s="233"/>
      <c r="T37" s="166"/>
      <c r="U37" s="166"/>
      <c r="V37" s="166"/>
      <c r="W37" s="166"/>
      <c r="X37" s="405"/>
      <c r="Y37" s="405"/>
      <c r="Z37" s="405"/>
      <c r="AA37" s="405"/>
      <c r="AB37" s="405"/>
      <c r="AC37" s="406"/>
      <c r="AD37" s="406"/>
      <c r="AE37" s="406"/>
      <c r="AF37" s="406"/>
      <c r="AG37" s="406"/>
      <c r="AH37" s="406"/>
      <c r="AI37" s="407"/>
      <c r="AJ37" s="474">
        <v>1</v>
      </c>
      <c r="AK37" s="420">
        <v>0.98660000000000003</v>
      </c>
      <c r="AL37" s="422" t="s">
        <v>410</v>
      </c>
      <c r="AM37" s="410">
        <v>42597</v>
      </c>
      <c r="AN37" s="410">
        <v>41675</v>
      </c>
      <c r="AO37" s="410" t="s">
        <v>453</v>
      </c>
      <c r="AP37" s="410">
        <v>41988</v>
      </c>
      <c r="AQ37" s="410"/>
      <c r="AR37" s="410"/>
      <c r="AS37" s="410" t="s">
        <v>410</v>
      </c>
      <c r="AT37" s="411"/>
      <c r="AU37" s="412"/>
      <c r="AV37" s="412"/>
      <c r="AW37" s="412"/>
      <c r="AX37" s="413"/>
      <c r="AY37" s="235" t="s">
        <v>553</v>
      </c>
      <c r="AZ37" s="235" t="s">
        <v>578</v>
      </c>
    </row>
    <row r="38" spans="1:52" ht="54.75" customHeight="1" x14ac:dyDescent="0.25">
      <c r="A38" s="419"/>
      <c r="B38" s="227"/>
      <c r="C38" s="227"/>
      <c r="D38" s="403">
        <v>2012000050028</v>
      </c>
      <c r="E38" s="232" t="s">
        <v>29</v>
      </c>
      <c r="F38" s="404" t="s">
        <v>509</v>
      </c>
      <c r="G38" s="404"/>
      <c r="H38" s="404"/>
      <c r="I38" s="166"/>
      <c r="J38" s="166"/>
      <c r="K38" s="166"/>
      <c r="L38" s="233">
        <v>11666236755</v>
      </c>
      <c r="M38" s="233">
        <v>19769772341</v>
      </c>
      <c r="N38" s="166">
        <v>0</v>
      </c>
      <c r="O38" s="233">
        <v>19769772341</v>
      </c>
      <c r="P38" s="234"/>
      <c r="Q38" s="233">
        <v>8103535586</v>
      </c>
      <c r="R38" s="166"/>
      <c r="S38" s="233"/>
      <c r="T38" s="166"/>
      <c r="U38" s="166"/>
      <c r="V38" s="166"/>
      <c r="W38" s="166"/>
      <c r="X38" s="405"/>
      <c r="Y38" s="405"/>
      <c r="Z38" s="405"/>
      <c r="AA38" s="405"/>
      <c r="AB38" s="405"/>
      <c r="AC38" s="406"/>
      <c r="AD38" s="406"/>
      <c r="AE38" s="406"/>
      <c r="AF38" s="406"/>
      <c r="AG38" s="406"/>
      <c r="AH38" s="406"/>
      <c r="AI38" s="407"/>
      <c r="AJ38" s="474">
        <v>1</v>
      </c>
      <c r="AK38" s="420">
        <v>0.93179999999999996</v>
      </c>
      <c r="AL38" s="422" t="s">
        <v>410</v>
      </c>
      <c r="AM38" s="410">
        <v>42597</v>
      </c>
      <c r="AN38" s="410">
        <v>41469</v>
      </c>
      <c r="AO38" s="410" t="s">
        <v>456</v>
      </c>
      <c r="AP38" s="410">
        <v>41653</v>
      </c>
      <c r="AQ38" s="410"/>
      <c r="AR38" s="410"/>
      <c r="AS38" s="410" t="s">
        <v>410</v>
      </c>
      <c r="AT38" s="411"/>
      <c r="AU38" s="412"/>
      <c r="AV38" s="412"/>
      <c r="AW38" s="412"/>
      <c r="AX38" s="413"/>
      <c r="AY38" s="235" t="s">
        <v>553</v>
      </c>
      <c r="AZ38" s="235" t="s">
        <v>578</v>
      </c>
    </row>
    <row r="39" spans="1:52" ht="53.25" customHeight="1" x14ac:dyDescent="0.25">
      <c r="A39" s="419"/>
      <c r="B39" s="227"/>
      <c r="C39" s="227"/>
      <c r="D39" s="403">
        <v>2012000050051</v>
      </c>
      <c r="E39" s="232" t="s">
        <v>87</v>
      </c>
      <c r="F39" s="404" t="s">
        <v>509</v>
      </c>
      <c r="G39" s="404"/>
      <c r="H39" s="404"/>
      <c r="I39" s="166"/>
      <c r="J39" s="166"/>
      <c r="K39" s="166"/>
      <c r="L39" s="233">
        <v>206891509</v>
      </c>
      <c r="M39" s="233">
        <v>827195639</v>
      </c>
      <c r="N39" s="166">
        <v>0</v>
      </c>
      <c r="O39" s="233">
        <v>827195639</v>
      </c>
      <c r="P39" s="234"/>
      <c r="Q39" s="233">
        <v>620304130</v>
      </c>
      <c r="R39" s="166"/>
      <c r="S39" s="233"/>
      <c r="T39" s="166"/>
      <c r="U39" s="166"/>
      <c r="V39" s="166"/>
      <c r="W39" s="166"/>
      <c r="X39" s="405"/>
      <c r="Y39" s="405"/>
      <c r="Z39" s="405"/>
      <c r="AA39" s="405"/>
      <c r="AB39" s="405"/>
      <c r="AC39" s="406"/>
      <c r="AD39" s="406"/>
      <c r="AE39" s="406"/>
      <c r="AF39" s="406"/>
      <c r="AG39" s="406"/>
      <c r="AH39" s="406"/>
      <c r="AI39" s="407"/>
      <c r="AJ39" s="474">
        <v>1</v>
      </c>
      <c r="AK39" s="420">
        <v>0.98089999999999999</v>
      </c>
      <c r="AL39" s="422" t="s">
        <v>410</v>
      </c>
      <c r="AM39" s="410">
        <v>42597</v>
      </c>
      <c r="AN39" s="410">
        <v>41583</v>
      </c>
      <c r="AO39" s="410" t="s">
        <v>454</v>
      </c>
      <c r="AP39" s="410">
        <v>41847</v>
      </c>
      <c r="AQ39" s="410"/>
      <c r="AR39" s="410"/>
      <c r="AS39" s="410" t="s">
        <v>410</v>
      </c>
      <c r="AT39" s="411" t="s">
        <v>555</v>
      </c>
      <c r="AU39" s="412"/>
      <c r="AV39" s="412"/>
      <c r="AW39" s="412"/>
      <c r="AX39" s="413"/>
      <c r="AY39" s="235" t="s">
        <v>556</v>
      </c>
      <c r="AZ39" s="235" t="s">
        <v>578</v>
      </c>
    </row>
    <row r="40" spans="1:52" ht="49.5" customHeight="1" x14ac:dyDescent="0.25">
      <c r="A40" s="419"/>
      <c r="B40" s="227"/>
      <c r="C40" s="227"/>
      <c r="D40" s="403">
        <v>2012000050052</v>
      </c>
      <c r="E40" s="232" t="s">
        <v>28</v>
      </c>
      <c r="F40" s="404" t="s">
        <v>509</v>
      </c>
      <c r="G40" s="404"/>
      <c r="H40" s="404"/>
      <c r="I40" s="166"/>
      <c r="J40" s="166"/>
      <c r="K40" s="166"/>
      <c r="L40" s="233">
        <v>7457261</v>
      </c>
      <c r="M40" s="233">
        <v>257457261</v>
      </c>
      <c r="N40" s="166">
        <v>0</v>
      </c>
      <c r="O40" s="233">
        <v>257457261</v>
      </c>
      <c r="P40" s="234"/>
      <c r="Q40" s="233">
        <v>250000000</v>
      </c>
      <c r="R40" s="166"/>
      <c r="S40" s="233"/>
      <c r="T40" s="166"/>
      <c r="U40" s="166"/>
      <c r="V40" s="166"/>
      <c r="W40" s="166"/>
      <c r="X40" s="405"/>
      <c r="Y40" s="405"/>
      <c r="Z40" s="405"/>
      <c r="AA40" s="405"/>
      <c r="AB40" s="405"/>
      <c r="AC40" s="406"/>
      <c r="AD40" s="406"/>
      <c r="AE40" s="406"/>
      <c r="AF40" s="406"/>
      <c r="AG40" s="406"/>
      <c r="AH40" s="406"/>
      <c r="AI40" s="407"/>
      <c r="AJ40" s="474">
        <v>1</v>
      </c>
      <c r="AK40" s="420">
        <v>0.99960000000000004</v>
      </c>
      <c r="AL40" s="422" t="s">
        <v>523</v>
      </c>
      <c r="AM40" s="410">
        <v>42597</v>
      </c>
      <c r="AN40" s="410">
        <v>41615</v>
      </c>
      <c r="AO40" s="410" t="s">
        <v>455</v>
      </c>
      <c r="AP40" s="410">
        <v>41851</v>
      </c>
      <c r="AQ40" s="410"/>
      <c r="AR40" s="410"/>
      <c r="AS40" s="410" t="s">
        <v>523</v>
      </c>
      <c r="AT40" s="411"/>
      <c r="AU40" s="412"/>
      <c r="AV40" s="412"/>
      <c r="AW40" s="412"/>
      <c r="AX40" s="413"/>
      <c r="AY40" s="235"/>
      <c r="AZ40" s="235" t="s">
        <v>578</v>
      </c>
    </row>
    <row r="41" spans="1:52" ht="65.25" customHeight="1" x14ac:dyDescent="0.25">
      <c r="A41" s="419"/>
      <c r="B41" s="227"/>
      <c r="C41" s="227"/>
      <c r="D41" s="403">
        <v>2012000050054</v>
      </c>
      <c r="E41" s="232" t="s">
        <v>88</v>
      </c>
      <c r="F41" s="404" t="s">
        <v>509</v>
      </c>
      <c r="G41" s="404"/>
      <c r="H41" s="404"/>
      <c r="I41" s="166"/>
      <c r="J41" s="166"/>
      <c r="K41" s="166"/>
      <c r="L41" s="233">
        <v>22429075</v>
      </c>
      <c r="M41" s="233">
        <v>777429075</v>
      </c>
      <c r="N41" s="166">
        <v>0</v>
      </c>
      <c r="O41" s="233">
        <v>777429075</v>
      </c>
      <c r="P41" s="234"/>
      <c r="Q41" s="233">
        <v>755000000</v>
      </c>
      <c r="R41" s="166"/>
      <c r="S41" s="233"/>
      <c r="T41" s="166"/>
      <c r="U41" s="166"/>
      <c r="V41" s="166"/>
      <c r="W41" s="166"/>
      <c r="X41" s="405"/>
      <c r="Y41" s="405"/>
      <c r="Z41" s="405"/>
      <c r="AA41" s="405"/>
      <c r="AB41" s="405"/>
      <c r="AC41" s="406"/>
      <c r="AD41" s="406"/>
      <c r="AE41" s="406"/>
      <c r="AF41" s="406"/>
      <c r="AG41" s="406"/>
      <c r="AH41" s="406"/>
      <c r="AI41" s="407"/>
      <c r="AJ41" s="474">
        <v>1</v>
      </c>
      <c r="AK41" s="420">
        <v>0.99839999999999995</v>
      </c>
      <c r="AL41" s="422" t="s">
        <v>523</v>
      </c>
      <c r="AM41" s="410">
        <v>42597</v>
      </c>
      <c r="AN41" s="410">
        <v>41611</v>
      </c>
      <c r="AO41" s="410" t="s">
        <v>455</v>
      </c>
      <c r="AP41" s="410">
        <v>41854</v>
      </c>
      <c r="AQ41" s="410"/>
      <c r="AR41" s="410"/>
      <c r="AS41" s="422" t="s">
        <v>523</v>
      </c>
      <c r="AT41" s="411"/>
      <c r="AU41" s="412"/>
      <c r="AV41" s="412"/>
      <c r="AW41" s="412"/>
      <c r="AX41" s="413"/>
      <c r="AY41" s="235"/>
      <c r="AZ41" s="235" t="s">
        <v>578</v>
      </c>
    </row>
    <row r="42" spans="1:52" ht="62.25" customHeight="1" x14ac:dyDescent="0.25">
      <c r="A42" s="419"/>
      <c r="B42" s="227" t="s">
        <v>276</v>
      </c>
      <c r="C42" s="227">
        <v>31</v>
      </c>
      <c r="D42" s="403">
        <v>2013000050003</v>
      </c>
      <c r="E42" s="232" t="s">
        <v>128</v>
      </c>
      <c r="F42" s="404" t="s">
        <v>228</v>
      </c>
      <c r="G42" s="404" t="s">
        <v>315</v>
      </c>
      <c r="H42" s="404" t="s">
        <v>14</v>
      </c>
      <c r="I42" s="166">
        <v>0</v>
      </c>
      <c r="J42" s="166">
        <v>245000000</v>
      </c>
      <c r="K42" s="166">
        <v>0</v>
      </c>
      <c r="L42" s="233">
        <v>0</v>
      </c>
      <c r="M42" s="233">
        <f t="shared" si="15"/>
        <v>245000000</v>
      </c>
      <c r="N42" s="166">
        <v>0</v>
      </c>
      <c r="O42" s="233">
        <f>M42+N42</f>
        <v>245000000</v>
      </c>
      <c r="P42" s="234" t="s">
        <v>49</v>
      </c>
      <c r="Q42" s="233">
        <v>245000000</v>
      </c>
      <c r="R42" s="166">
        <v>0</v>
      </c>
      <c r="S42" s="166">
        <v>179998639</v>
      </c>
      <c r="T42" s="166">
        <v>179998639</v>
      </c>
      <c r="U42" s="166">
        <f t="shared" si="16"/>
        <v>65001361</v>
      </c>
      <c r="V42" s="166">
        <v>179998639</v>
      </c>
      <c r="W42" s="166">
        <f t="shared" si="17"/>
        <v>0</v>
      </c>
      <c r="X42" s="405">
        <v>0</v>
      </c>
      <c r="Y42" s="405">
        <f t="shared" si="18"/>
        <v>0.73468832244897964</v>
      </c>
      <c r="Z42" s="405"/>
      <c r="AA42" s="405">
        <v>3</v>
      </c>
      <c r="AB42" s="405" t="s">
        <v>97</v>
      </c>
      <c r="AC42" s="406" t="s">
        <v>50</v>
      </c>
      <c r="AD42" s="406"/>
      <c r="AE42" s="406"/>
      <c r="AF42" s="406"/>
      <c r="AG42" s="406" t="s">
        <v>50</v>
      </c>
      <c r="AH42" s="406"/>
      <c r="AI42" s="407"/>
      <c r="AJ42" s="474">
        <v>1</v>
      </c>
      <c r="AK42" s="420">
        <f t="shared" ref="AK42:AK53" si="19">Y42</f>
        <v>0.73468832244897964</v>
      </c>
      <c r="AL42" s="422" t="s">
        <v>410</v>
      </c>
      <c r="AM42" s="410">
        <v>42597</v>
      </c>
      <c r="AN42" s="410">
        <v>42064</v>
      </c>
      <c r="AO42" s="475" t="s">
        <v>436</v>
      </c>
      <c r="AP42" s="410">
        <v>42185</v>
      </c>
      <c r="AQ42" s="475" t="s">
        <v>40</v>
      </c>
      <c r="AR42" s="475"/>
      <c r="AS42" s="410" t="s">
        <v>410</v>
      </c>
      <c r="AT42" s="411" t="s">
        <v>479</v>
      </c>
      <c r="AU42" s="412"/>
      <c r="AV42" s="412"/>
      <c r="AW42" s="412"/>
      <c r="AX42" s="413"/>
      <c r="AY42" s="235" t="s">
        <v>479</v>
      </c>
      <c r="AZ42" s="385" t="s">
        <v>557</v>
      </c>
    </row>
    <row r="43" spans="1:52" ht="50.25" customHeight="1" x14ac:dyDescent="0.25">
      <c r="A43" s="419"/>
      <c r="B43" s="227" t="s">
        <v>276</v>
      </c>
      <c r="C43" s="227">
        <v>32</v>
      </c>
      <c r="D43" s="403">
        <v>2013000050004</v>
      </c>
      <c r="E43" s="232" t="s">
        <v>129</v>
      </c>
      <c r="F43" s="404" t="s">
        <v>228</v>
      </c>
      <c r="G43" s="404" t="s">
        <v>315</v>
      </c>
      <c r="H43" s="404" t="s">
        <v>14</v>
      </c>
      <c r="I43" s="166">
        <v>0</v>
      </c>
      <c r="J43" s="166">
        <v>250000000</v>
      </c>
      <c r="K43" s="166">
        <v>0</v>
      </c>
      <c r="L43" s="233">
        <v>0</v>
      </c>
      <c r="M43" s="233">
        <f t="shared" si="15"/>
        <v>250000000</v>
      </c>
      <c r="N43" s="166" t="s">
        <v>96</v>
      </c>
      <c r="O43" s="233">
        <f>M43</f>
        <v>250000000</v>
      </c>
      <c r="P43" s="234" t="s">
        <v>48</v>
      </c>
      <c r="Q43" s="233">
        <f>J43</f>
        <v>250000000</v>
      </c>
      <c r="R43" s="166">
        <v>0</v>
      </c>
      <c r="S43" s="166">
        <v>187279401</v>
      </c>
      <c r="T43" s="166">
        <v>187279401</v>
      </c>
      <c r="U43" s="166">
        <f t="shared" si="16"/>
        <v>62720599</v>
      </c>
      <c r="V43" s="166">
        <v>187279401</v>
      </c>
      <c r="W43" s="166">
        <f t="shared" si="17"/>
        <v>0</v>
      </c>
      <c r="X43" s="405">
        <v>0</v>
      </c>
      <c r="Y43" s="405">
        <f t="shared" si="18"/>
        <v>0.74911760400000005</v>
      </c>
      <c r="Z43" s="405"/>
      <c r="AA43" s="405">
        <v>3</v>
      </c>
      <c r="AB43" s="405" t="s">
        <v>97</v>
      </c>
      <c r="AC43" s="406" t="s">
        <v>50</v>
      </c>
      <c r="AD43" s="406"/>
      <c r="AE43" s="406"/>
      <c r="AF43" s="406"/>
      <c r="AG43" s="406" t="s">
        <v>50</v>
      </c>
      <c r="AH43" s="406"/>
      <c r="AI43" s="407"/>
      <c r="AJ43" s="474">
        <v>1</v>
      </c>
      <c r="AK43" s="420">
        <f t="shared" si="19"/>
        <v>0.74911760400000005</v>
      </c>
      <c r="AL43" s="422" t="s">
        <v>410</v>
      </c>
      <c r="AM43" s="410">
        <v>42597</v>
      </c>
      <c r="AN43" s="475">
        <v>42064</v>
      </c>
      <c r="AO43" s="475" t="s">
        <v>511</v>
      </c>
      <c r="AP43" s="475">
        <v>42185</v>
      </c>
      <c r="AQ43" s="475" t="s">
        <v>40</v>
      </c>
      <c r="AR43" s="475"/>
      <c r="AS43" s="410" t="s">
        <v>410</v>
      </c>
      <c r="AT43" s="411" t="s">
        <v>479</v>
      </c>
      <c r="AU43" s="412"/>
      <c r="AV43" s="412"/>
      <c r="AW43" s="412"/>
      <c r="AX43" s="413"/>
      <c r="AY43" s="235" t="s">
        <v>479</v>
      </c>
      <c r="AZ43" s="476"/>
    </row>
    <row r="44" spans="1:52" ht="53.25" customHeight="1" x14ac:dyDescent="0.25">
      <c r="A44" s="419"/>
      <c r="B44" s="227" t="s">
        <v>261</v>
      </c>
      <c r="C44" s="227">
        <v>33</v>
      </c>
      <c r="D44" s="403">
        <v>2013000050049</v>
      </c>
      <c r="E44" s="232" t="s">
        <v>213</v>
      </c>
      <c r="F44" s="404" t="s">
        <v>266</v>
      </c>
      <c r="G44" s="404" t="s">
        <v>225</v>
      </c>
      <c r="H44" s="404" t="s">
        <v>14</v>
      </c>
      <c r="I44" s="166">
        <v>0</v>
      </c>
      <c r="J44" s="166">
        <v>11167983230</v>
      </c>
      <c r="K44" s="166">
        <v>0</v>
      </c>
      <c r="L44" s="233">
        <v>3162871146</v>
      </c>
      <c r="M44" s="233">
        <f t="shared" si="15"/>
        <v>14330854376</v>
      </c>
      <c r="N44" s="166">
        <v>0</v>
      </c>
      <c r="O44" s="233">
        <f t="shared" ref="O44:O52" si="20">M44+N44</f>
        <v>14330854376</v>
      </c>
      <c r="P44" s="234" t="s">
        <v>49</v>
      </c>
      <c r="Q44" s="233">
        <f>J44</f>
        <v>11167983230</v>
      </c>
      <c r="R44" s="166">
        <v>0</v>
      </c>
      <c r="S44" s="166">
        <v>11161862813</v>
      </c>
      <c r="T44" s="166">
        <v>11161862813</v>
      </c>
      <c r="U44" s="166">
        <f t="shared" si="16"/>
        <v>6120417</v>
      </c>
      <c r="V44" s="166">
        <v>11161862813</v>
      </c>
      <c r="W44" s="166">
        <f t="shared" si="17"/>
        <v>0</v>
      </c>
      <c r="X44" s="405">
        <v>1</v>
      </c>
      <c r="Y44" s="405">
        <f t="shared" si="18"/>
        <v>0.99945196756890187</v>
      </c>
      <c r="Z44" s="405"/>
      <c r="AA44" s="405">
        <v>12</v>
      </c>
      <c r="AB44" s="405" t="s">
        <v>97</v>
      </c>
      <c r="AC44" s="406" t="s">
        <v>50</v>
      </c>
      <c r="AD44" s="406"/>
      <c r="AE44" s="406"/>
      <c r="AF44" s="406"/>
      <c r="AG44" s="406" t="s">
        <v>50</v>
      </c>
      <c r="AH44" s="406"/>
      <c r="AI44" s="407"/>
      <c r="AJ44" s="474">
        <v>1</v>
      </c>
      <c r="AK44" s="420">
        <v>0.96960000000000002</v>
      </c>
      <c r="AL44" s="422" t="s">
        <v>410</v>
      </c>
      <c r="AM44" s="410">
        <v>42597</v>
      </c>
      <c r="AN44" s="475">
        <v>41927</v>
      </c>
      <c r="AO44" s="475" t="s">
        <v>436</v>
      </c>
      <c r="AP44" s="475">
        <v>42050</v>
      </c>
      <c r="AQ44" s="475" t="s">
        <v>40</v>
      </c>
      <c r="AR44" s="475"/>
      <c r="AS44" s="410" t="s">
        <v>410</v>
      </c>
      <c r="AT44" s="411" t="s">
        <v>479</v>
      </c>
      <c r="AU44" s="412"/>
      <c r="AV44" s="412"/>
      <c r="AW44" s="412"/>
      <c r="AX44" s="413"/>
      <c r="AY44" s="235" t="s">
        <v>479</v>
      </c>
      <c r="AZ44" s="476"/>
    </row>
    <row r="45" spans="1:52" ht="58.5" customHeight="1" x14ac:dyDescent="0.25">
      <c r="A45" s="419"/>
      <c r="B45" s="227" t="s">
        <v>276</v>
      </c>
      <c r="C45" s="227">
        <v>34</v>
      </c>
      <c r="D45" s="403">
        <v>2013000050045</v>
      </c>
      <c r="E45" s="232" t="s">
        <v>217</v>
      </c>
      <c r="F45" s="404" t="s">
        <v>266</v>
      </c>
      <c r="G45" s="404" t="s">
        <v>387</v>
      </c>
      <c r="H45" s="404" t="s">
        <v>14</v>
      </c>
      <c r="I45" s="166">
        <v>0</v>
      </c>
      <c r="J45" s="166">
        <v>2000000000</v>
      </c>
      <c r="K45" s="166">
        <v>0</v>
      </c>
      <c r="L45" s="233">
        <v>0</v>
      </c>
      <c r="M45" s="233">
        <f t="shared" si="15"/>
        <v>2000000000</v>
      </c>
      <c r="N45" s="166">
        <v>534999997</v>
      </c>
      <c r="O45" s="233">
        <f t="shared" si="20"/>
        <v>2534999997</v>
      </c>
      <c r="P45" s="234" t="s">
        <v>49</v>
      </c>
      <c r="Q45" s="233">
        <v>2000000000</v>
      </c>
      <c r="R45" s="166">
        <v>0</v>
      </c>
      <c r="S45" s="166">
        <v>1970251724</v>
      </c>
      <c r="T45" s="166">
        <v>1970251724</v>
      </c>
      <c r="U45" s="166">
        <f t="shared" si="16"/>
        <v>29748276</v>
      </c>
      <c r="V45" s="166">
        <v>1970251724</v>
      </c>
      <c r="W45" s="166">
        <f t="shared" si="17"/>
        <v>0</v>
      </c>
      <c r="X45" s="405">
        <v>0</v>
      </c>
      <c r="Y45" s="405">
        <f t="shared" si="18"/>
        <v>0.98512586199999996</v>
      </c>
      <c r="Z45" s="405"/>
      <c r="AA45" s="405">
        <v>6</v>
      </c>
      <c r="AB45" s="405" t="s">
        <v>97</v>
      </c>
      <c r="AC45" s="406" t="s">
        <v>50</v>
      </c>
      <c r="AD45" s="406"/>
      <c r="AE45" s="406"/>
      <c r="AF45" s="406"/>
      <c r="AG45" s="406" t="s">
        <v>50</v>
      </c>
      <c r="AH45" s="406"/>
      <c r="AI45" s="407"/>
      <c r="AJ45" s="474">
        <v>1</v>
      </c>
      <c r="AK45" s="420">
        <v>0.77210000000000001</v>
      </c>
      <c r="AL45" s="422" t="s">
        <v>410</v>
      </c>
      <c r="AM45" s="410">
        <v>42597</v>
      </c>
      <c r="AN45" s="475">
        <v>42009</v>
      </c>
      <c r="AO45" s="475" t="s">
        <v>456</v>
      </c>
      <c r="AP45" s="475">
        <v>42262</v>
      </c>
      <c r="AQ45" s="475"/>
      <c r="AR45" s="475"/>
      <c r="AS45" s="410" t="s">
        <v>410</v>
      </c>
      <c r="AT45" s="411" t="s">
        <v>499</v>
      </c>
      <c r="AU45" s="412"/>
      <c r="AV45" s="412"/>
      <c r="AW45" s="412"/>
      <c r="AX45" s="413"/>
      <c r="AY45" s="235" t="s">
        <v>512</v>
      </c>
      <c r="AZ45" s="476"/>
    </row>
    <row r="46" spans="1:52" ht="66" customHeight="1" x14ac:dyDescent="0.25">
      <c r="A46" s="419"/>
      <c r="B46" s="227" t="s">
        <v>294</v>
      </c>
      <c r="C46" s="227">
        <v>35</v>
      </c>
      <c r="D46" s="403">
        <v>2013000050050</v>
      </c>
      <c r="E46" s="232" t="s">
        <v>264</v>
      </c>
      <c r="F46" s="404" t="s">
        <v>268</v>
      </c>
      <c r="G46" s="404" t="s">
        <v>269</v>
      </c>
      <c r="H46" s="404" t="s">
        <v>14</v>
      </c>
      <c r="I46" s="166">
        <v>0</v>
      </c>
      <c r="J46" s="166">
        <v>3000000000</v>
      </c>
      <c r="K46" s="166">
        <v>0</v>
      </c>
      <c r="L46" s="233">
        <v>0</v>
      </c>
      <c r="M46" s="233">
        <f t="shared" si="15"/>
        <v>3000000000</v>
      </c>
      <c r="N46" s="166">
        <v>0</v>
      </c>
      <c r="O46" s="233">
        <f t="shared" si="20"/>
        <v>3000000000</v>
      </c>
      <c r="P46" s="234" t="s">
        <v>49</v>
      </c>
      <c r="Q46" s="233">
        <v>3000000000</v>
      </c>
      <c r="R46" s="166">
        <v>0</v>
      </c>
      <c r="S46" s="166">
        <v>2952336416</v>
      </c>
      <c r="T46" s="166">
        <v>2952336416</v>
      </c>
      <c r="U46" s="166">
        <f t="shared" si="16"/>
        <v>47663584</v>
      </c>
      <c r="V46" s="166">
        <v>2952336416</v>
      </c>
      <c r="W46" s="166">
        <f t="shared" si="17"/>
        <v>0</v>
      </c>
      <c r="X46" s="405">
        <v>0</v>
      </c>
      <c r="Y46" s="405">
        <f t="shared" si="18"/>
        <v>0.98411213866666669</v>
      </c>
      <c r="Z46" s="405"/>
      <c r="AA46" s="405">
        <v>8</v>
      </c>
      <c r="AB46" s="405" t="s">
        <v>97</v>
      </c>
      <c r="AC46" s="406" t="s">
        <v>50</v>
      </c>
      <c r="AD46" s="406"/>
      <c r="AE46" s="406"/>
      <c r="AF46" s="406"/>
      <c r="AG46" s="406" t="s">
        <v>50</v>
      </c>
      <c r="AH46" s="406"/>
      <c r="AI46" s="407"/>
      <c r="AJ46" s="474">
        <v>1</v>
      </c>
      <c r="AK46" s="420">
        <f t="shared" si="19"/>
        <v>0.98411213866666669</v>
      </c>
      <c r="AL46" s="422" t="s">
        <v>410</v>
      </c>
      <c r="AM46" s="410">
        <v>42597</v>
      </c>
      <c r="AN46" s="475">
        <v>41944</v>
      </c>
      <c r="AO46" s="475" t="s">
        <v>439</v>
      </c>
      <c r="AP46" s="475">
        <v>42034</v>
      </c>
      <c r="AQ46" s="475"/>
      <c r="AR46" s="475"/>
      <c r="AS46" s="410" t="s">
        <v>410</v>
      </c>
      <c r="AT46" s="411" t="s">
        <v>480</v>
      </c>
      <c r="AU46" s="412"/>
      <c r="AV46" s="412"/>
      <c r="AW46" s="412"/>
      <c r="AX46" s="413"/>
      <c r="AY46" s="235" t="s">
        <v>513</v>
      </c>
      <c r="AZ46" s="476"/>
    </row>
    <row r="47" spans="1:52" ht="64.5" customHeight="1" x14ac:dyDescent="0.25">
      <c r="A47" s="419"/>
      <c r="B47" s="227" t="s">
        <v>294</v>
      </c>
      <c r="C47" s="227">
        <v>36</v>
      </c>
      <c r="D47" s="403">
        <v>2013000050043</v>
      </c>
      <c r="E47" s="232" t="s">
        <v>265</v>
      </c>
      <c r="F47" s="404" t="s">
        <v>268</v>
      </c>
      <c r="G47" s="404" t="s">
        <v>322</v>
      </c>
      <c r="H47" s="404" t="s">
        <v>14</v>
      </c>
      <c r="I47" s="166">
        <v>0</v>
      </c>
      <c r="J47" s="166">
        <v>1000000000</v>
      </c>
      <c r="K47" s="166">
        <v>0</v>
      </c>
      <c r="L47" s="233">
        <v>19047619</v>
      </c>
      <c r="M47" s="233">
        <f t="shared" si="15"/>
        <v>1019047619</v>
      </c>
      <c r="N47" s="166">
        <v>0</v>
      </c>
      <c r="O47" s="233">
        <f t="shared" si="20"/>
        <v>1019047619</v>
      </c>
      <c r="P47" s="234" t="s">
        <v>49</v>
      </c>
      <c r="Q47" s="233">
        <v>1000000000</v>
      </c>
      <c r="R47" s="166">
        <v>0</v>
      </c>
      <c r="S47" s="166">
        <v>936415858</v>
      </c>
      <c r="T47" s="166">
        <v>936415858</v>
      </c>
      <c r="U47" s="166">
        <f t="shared" si="16"/>
        <v>63584142</v>
      </c>
      <c r="V47" s="166">
        <v>936415858</v>
      </c>
      <c r="W47" s="166">
        <f t="shared" si="17"/>
        <v>0</v>
      </c>
      <c r="X47" s="405">
        <v>0</v>
      </c>
      <c r="Y47" s="405">
        <f t="shared" si="18"/>
        <v>0.93641585800000005</v>
      </c>
      <c r="Z47" s="405"/>
      <c r="AA47" s="405">
        <v>4</v>
      </c>
      <c r="AB47" s="405" t="s">
        <v>97</v>
      </c>
      <c r="AC47" s="406" t="s">
        <v>50</v>
      </c>
      <c r="AD47" s="406"/>
      <c r="AE47" s="406"/>
      <c r="AF47" s="406"/>
      <c r="AG47" s="406" t="s">
        <v>50</v>
      </c>
      <c r="AH47" s="406"/>
      <c r="AI47" s="407"/>
      <c r="AJ47" s="427">
        <v>1</v>
      </c>
      <c r="AK47" s="427">
        <v>1</v>
      </c>
      <c r="AL47" s="422" t="s">
        <v>410</v>
      </c>
      <c r="AM47" s="410">
        <v>42597</v>
      </c>
      <c r="AN47" s="475">
        <v>41974</v>
      </c>
      <c r="AO47" s="475" t="s">
        <v>436</v>
      </c>
      <c r="AP47" s="475">
        <v>42093</v>
      </c>
      <c r="AQ47" s="475"/>
      <c r="AR47" s="475" t="s">
        <v>40</v>
      </c>
      <c r="AS47" s="410" t="s">
        <v>410</v>
      </c>
      <c r="AT47" s="411" t="s">
        <v>479</v>
      </c>
      <c r="AU47" s="412"/>
      <c r="AV47" s="412"/>
      <c r="AW47" s="412"/>
      <c r="AX47" s="413"/>
      <c r="AY47" s="235" t="s">
        <v>514</v>
      </c>
      <c r="AZ47" s="476"/>
    </row>
    <row r="48" spans="1:52" ht="39" customHeight="1" x14ac:dyDescent="0.25">
      <c r="A48" s="419"/>
      <c r="B48" s="227" t="s">
        <v>343</v>
      </c>
      <c r="C48" s="227">
        <v>37</v>
      </c>
      <c r="D48" s="403">
        <v>2014000050033</v>
      </c>
      <c r="E48" s="232" t="s">
        <v>324</v>
      </c>
      <c r="F48" s="404" t="s">
        <v>348</v>
      </c>
      <c r="G48" s="404" t="s">
        <v>325</v>
      </c>
      <c r="H48" s="404" t="s">
        <v>14</v>
      </c>
      <c r="I48" s="166">
        <v>0</v>
      </c>
      <c r="J48" s="166">
        <v>2000000000</v>
      </c>
      <c r="K48" s="166">
        <v>0</v>
      </c>
      <c r="L48" s="233">
        <v>0</v>
      </c>
      <c r="M48" s="233">
        <f t="shared" si="15"/>
        <v>2000000000</v>
      </c>
      <c r="N48" s="166">
        <v>0</v>
      </c>
      <c r="O48" s="233">
        <f t="shared" si="20"/>
        <v>2000000000</v>
      </c>
      <c r="P48" s="234" t="s">
        <v>49</v>
      </c>
      <c r="Q48" s="233">
        <v>2000000000</v>
      </c>
      <c r="R48" s="166">
        <v>0</v>
      </c>
      <c r="S48" s="166">
        <v>0</v>
      </c>
      <c r="T48" s="166">
        <v>0</v>
      </c>
      <c r="U48" s="166">
        <f t="shared" si="16"/>
        <v>2000000000</v>
      </c>
      <c r="V48" s="166">
        <v>0</v>
      </c>
      <c r="W48" s="166">
        <f t="shared" si="17"/>
        <v>0</v>
      </c>
      <c r="X48" s="405">
        <v>0</v>
      </c>
      <c r="Y48" s="405">
        <f t="shared" si="18"/>
        <v>0</v>
      </c>
      <c r="Z48" s="405"/>
      <c r="AA48" s="405">
        <v>7</v>
      </c>
      <c r="AB48" s="405" t="s">
        <v>97</v>
      </c>
      <c r="AC48" s="406" t="s">
        <v>50</v>
      </c>
      <c r="AD48" s="406"/>
      <c r="AE48" s="406" t="s">
        <v>50</v>
      </c>
      <c r="AF48" s="406"/>
      <c r="AG48" s="406" t="s">
        <v>50</v>
      </c>
      <c r="AH48" s="406"/>
      <c r="AI48" s="407"/>
      <c r="AJ48" s="427">
        <v>0.48659999999999998</v>
      </c>
      <c r="AK48" s="427">
        <v>0.47860000000000003</v>
      </c>
      <c r="AL48" s="409" t="s">
        <v>417</v>
      </c>
      <c r="AM48" s="410">
        <v>42597</v>
      </c>
      <c r="AN48" s="475">
        <v>42292</v>
      </c>
      <c r="AO48" s="475" t="s">
        <v>456</v>
      </c>
      <c r="AP48" s="475">
        <v>42474</v>
      </c>
      <c r="AQ48" s="475"/>
      <c r="AR48" s="475"/>
      <c r="AS48" s="235" t="s">
        <v>417</v>
      </c>
      <c r="AT48" s="411" t="s">
        <v>481</v>
      </c>
      <c r="AU48" s="412"/>
      <c r="AV48" s="412"/>
      <c r="AW48" s="412"/>
      <c r="AX48" s="413"/>
      <c r="AY48" s="235" t="s">
        <v>515</v>
      </c>
      <c r="AZ48" s="476"/>
    </row>
    <row r="49" spans="1:52" ht="51" customHeight="1" x14ac:dyDescent="0.25">
      <c r="A49" s="419"/>
      <c r="B49" s="227" t="s">
        <v>342</v>
      </c>
      <c r="C49" s="227">
        <v>38</v>
      </c>
      <c r="D49" s="403">
        <v>2013000050047</v>
      </c>
      <c r="E49" s="232" t="s">
        <v>301</v>
      </c>
      <c r="F49" s="404" t="s">
        <v>323</v>
      </c>
      <c r="G49" s="404" t="s">
        <v>310</v>
      </c>
      <c r="H49" s="404" t="s">
        <v>14</v>
      </c>
      <c r="I49" s="166">
        <v>0</v>
      </c>
      <c r="J49" s="166">
        <v>3000000000</v>
      </c>
      <c r="K49" s="166">
        <v>0</v>
      </c>
      <c r="L49" s="233">
        <v>0</v>
      </c>
      <c r="M49" s="233">
        <f t="shared" si="15"/>
        <v>3000000000</v>
      </c>
      <c r="N49" s="166">
        <v>0</v>
      </c>
      <c r="O49" s="233">
        <f t="shared" si="20"/>
        <v>3000000000</v>
      </c>
      <c r="P49" s="234" t="s">
        <v>49</v>
      </c>
      <c r="Q49" s="233">
        <v>3000000000</v>
      </c>
      <c r="R49" s="166">
        <v>0</v>
      </c>
      <c r="S49" s="166">
        <v>2955228348</v>
      </c>
      <c r="T49" s="166">
        <v>2955228348</v>
      </c>
      <c r="U49" s="166">
        <f t="shared" si="16"/>
        <v>44771652</v>
      </c>
      <c r="V49" s="166">
        <v>2955228348</v>
      </c>
      <c r="W49" s="166">
        <f t="shared" si="17"/>
        <v>0</v>
      </c>
      <c r="X49" s="405">
        <v>0</v>
      </c>
      <c r="Y49" s="405">
        <f t="shared" si="18"/>
        <v>0.985076116</v>
      </c>
      <c r="Z49" s="405"/>
      <c r="AA49" s="405">
        <v>8</v>
      </c>
      <c r="AB49" s="405" t="s">
        <v>97</v>
      </c>
      <c r="AC49" s="406" t="s">
        <v>50</v>
      </c>
      <c r="AD49" s="406"/>
      <c r="AE49" s="406"/>
      <c r="AF49" s="406"/>
      <c r="AG49" s="406"/>
      <c r="AH49" s="406"/>
      <c r="AI49" s="407"/>
      <c r="AJ49" s="474">
        <v>1</v>
      </c>
      <c r="AK49" s="420">
        <v>0.88319999999999999</v>
      </c>
      <c r="AL49" s="235" t="s">
        <v>410</v>
      </c>
      <c r="AM49" s="410">
        <v>42597</v>
      </c>
      <c r="AN49" s="475">
        <v>42036</v>
      </c>
      <c r="AO49" s="475" t="s">
        <v>517</v>
      </c>
      <c r="AP49" s="475">
        <v>42303</v>
      </c>
      <c r="AQ49" s="475"/>
      <c r="AR49" s="475"/>
      <c r="AS49" s="410" t="s">
        <v>410</v>
      </c>
      <c r="AT49" s="411" t="s">
        <v>480</v>
      </c>
      <c r="AU49" s="412"/>
      <c r="AV49" s="412"/>
      <c r="AW49" s="412"/>
      <c r="AX49" s="413"/>
      <c r="AY49" s="235" t="s">
        <v>516</v>
      </c>
      <c r="AZ49" s="476"/>
    </row>
    <row r="50" spans="1:52" ht="65.25" customHeight="1" x14ac:dyDescent="0.25">
      <c r="A50" s="419"/>
      <c r="B50" s="227" t="s">
        <v>402</v>
      </c>
      <c r="C50" s="227">
        <v>39</v>
      </c>
      <c r="D50" s="403">
        <v>2015000050025</v>
      </c>
      <c r="E50" s="232" t="s">
        <v>358</v>
      </c>
      <c r="F50" s="477" t="s">
        <v>352</v>
      </c>
      <c r="G50" s="404" t="s">
        <v>353</v>
      </c>
      <c r="H50" s="404" t="s">
        <v>14</v>
      </c>
      <c r="I50" s="166">
        <v>0</v>
      </c>
      <c r="J50" s="166">
        <v>0</v>
      </c>
      <c r="K50" s="166">
        <v>6000000000</v>
      </c>
      <c r="L50" s="233">
        <v>0</v>
      </c>
      <c r="M50" s="233">
        <f t="shared" si="15"/>
        <v>6000000000</v>
      </c>
      <c r="N50" s="166">
        <v>0</v>
      </c>
      <c r="O50" s="233">
        <f t="shared" si="20"/>
        <v>6000000000</v>
      </c>
      <c r="P50" s="234" t="s">
        <v>49</v>
      </c>
      <c r="Q50" s="233">
        <v>6000000000</v>
      </c>
      <c r="R50" s="166">
        <v>0</v>
      </c>
      <c r="S50" s="166">
        <v>0</v>
      </c>
      <c r="T50" s="166">
        <v>0</v>
      </c>
      <c r="U50" s="166">
        <f t="shared" si="16"/>
        <v>6000000000</v>
      </c>
      <c r="V50" s="166">
        <v>0</v>
      </c>
      <c r="W50" s="166">
        <f t="shared" si="17"/>
        <v>0</v>
      </c>
      <c r="X50" s="405">
        <v>0</v>
      </c>
      <c r="Y50" s="405">
        <f t="shared" si="18"/>
        <v>0</v>
      </c>
      <c r="Z50" s="405"/>
      <c r="AA50" s="405"/>
      <c r="AB50" s="405" t="s">
        <v>97</v>
      </c>
      <c r="AC50" s="406" t="s">
        <v>50</v>
      </c>
      <c r="AD50" s="406"/>
      <c r="AE50" s="406" t="s">
        <v>50</v>
      </c>
      <c r="AF50" s="406"/>
      <c r="AG50" s="406"/>
      <c r="AH50" s="406"/>
      <c r="AI50" s="407"/>
      <c r="AJ50" s="474">
        <v>0</v>
      </c>
      <c r="AK50" s="420">
        <f t="shared" si="19"/>
        <v>0</v>
      </c>
      <c r="AL50" s="409" t="s">
        <v>417</v>
      </c>
      <c r="AM50" s="410">
        <v>42597</v>
      </c>
      <c r="AN50" s="475">
        <v>42401</v>
      </c>
      <c r="AO50" s="475" t="s">
        <v>518</v>
      </c>
      <c r="AP50" s="475">
        <v>42552</v>
      </c>
      <c r="AQ50" s="475"/>
      <c r="AR50" s="475"/>
      <c r="AS50" s="235" t="s">
        <v>417</v>
      </c>
      <c r="AT50" s="411" t="s">
        <v>497</v>
      </c>
      <c r="AU50" s="412"/>
      <c r="AV50" s="412"/>
      <c r="AW50" s="412"/>
      <c r="AX50" s="413"/>
      <c r="AY50" s="235" t="s">
        <v>519</v>
      </c>
      <c r="AZ50" s="476"/>
    </row>
    <row r="51" spans="1:52" ht="60" customHeight="1" x14ac:dyDescent="0.25">
      <c r="A51" s="419"/>
      <c r="B51" s="227" t="s">
        <v>402</v>
      </c>
      <c r="C51" s="227">
        <v>40</v>
      </c>
      <c r="D51" s="403">
        <v>2015000050013</v>
      </c>
      <c r="E51" s="232" t="s">
        <v>364</v>
      </c>
      <c r="F51" s="477" t="s">
        <v>352</v>
      </c>
      <c r="G51" s="404" t="s">
        <v>353</v>
      </c>
      <c r="H51" s="404" t="s">
        <v>14</v>
      </c>
      <c r="I51" s="166">
        <v>0</v>
      </c>
      <c r="J51" s="166">
        <v>0</v>
      </c>
      <c r="K51" s="166">
        <v>8000000000</v>
      </c>
      <c r="L51" s="233">
        <v>0</v>
      </c>
      <c r="M51" s="233">
        <f t="shared" si="15"/>
        <v>8000000000</v>
      </c>
      <c r="N51" s="166">
        <v>0</v>
      </c>
      <c r="O51" s="233">
        <f t="shared" si="20"/>
        <v>8000000000</v>
      </c>
      <c r="P51" s="234" t="s">
        <v>49</v>
      </c>
      <c r="Q51" s="233">
        <v>8000000000</v>
      </c>
      <c r="R51" s="166">
        <v>0</v>
      </c>
      <c r="S51" s="166">
        <v>0</v>
      </c>
      <c r="T51" s="166">
        <v>0</v>
      </c>
      <c r="U51" s="166">
        <f t="shared" si="16"/>
        <v>8000000000</v>
      </c>
      <c r="V51" s="166">
        <v>0</v>
      </c>
      <c r="W51" s="166">
        <f t="shared" si="17"/>
        <v>0</v>
      </c>
      <c r="X51" s="405">
        <v>0</v>
      </c>
      <c r="Y51" s="405">
        <f t="shared" si="18"/>
        <v>0</v>
      </c>
      <c r="Z51" s="405"/>
      <c r="AA51" s="405"/>
      <c r="AB51" s="405" t="s">
        <v>97</v>
      </c>
      <c r="AC51" s="406" t="s">
        <v>50</v>
      </c>
      <c r="AD51" s="406"/>
      <c r="AE51" s="406"/>
      <c r="AF51" s="406"/>
      <c r="AG51" s="406"/>
      <c r="AH51" s="406"/>
      <c r="AI51" s="407"/>
      <c r="AJ51" s="474">
        <v>0</v>
      </c>
      <c r="AK51" s="420">
        <f t="shared" si="19"/>
        <v>0</v>
      </c>
      <c r="AL51" s="409" t="s">
        <v>417</v>
      </c>
      <c r="AM51" s="410">
        <v>42597</v>
      </c>
      <c r="AN51" s="475">
        <v>42401</v>
      </c>
      <c r="AO51" s="475" t="s">
        <v>456</v>
      </c>
      <c r="AP51" s="475">
        <v>42582</v>
      </c>
      <c r="AQ51" s="475"/>
      <c r="AR51" s="475"/>
      <c r="AS51" s="235" t="s">
        <v>417</v>
      </c>
      <c r="AT51" s="411"/>
      <c r="AU51" s="412"/>
      <c r="AV51" s="412"/>
      <c r="AW51" s="412"/>
      <c r="AX51" s="413"/>
      <c r="AY51" s="235" t="s">
        <v>519</v>
      </c>
      <c r="AZ51" s="476"/>
    </row>
    <row r="52" spans="1:52" ht="57.75" customHeight="1" x14ac:dyDescent="0.25">
      <c r="A52" s="419"/>
      <c r="B52" s="227" t="s">
        <v>402</v>
      </c>
      <c r="C52" s="227">
        <v>41</v>
      </c>
      <c r="D52" s="403">
        <v>2015000050010</v>
      </c>
      <c r="E52" s="232" t="s">
        <v>365</v>
      </c>
      <c r="F52" s="477" t="s">
        <v>352</v>
      </c>
      <c r="G52" s="404" t="s">
        <v>353</v>
      </c>
      <c r="H52" s="404" t="s">
        <v>14</v>
      </c>
      <c r="I52" s="166">
        <v>0</v>
      </c>
      <c r="J52" s="166">
        <v>0</v>
      </c>
      <c r="K52" s="166">
        <v>3000000000</v>
      </c>
      <c r="L52" s="233">
        <v>0</v>
      </c>
      <c r="M52" s="233">
        <f t="shared" si="15"/>
        <v>3000000000</v>
      </c>
      <c r="N52" s="166">
        <v>0</v>
      </c>
      <c r="O52" s="233">
        <f t="shared" si="20"/>
        <v>3000000000</v>
      </c>
      <c r="P52" s="234" t="s">
        <v>49</v>
      </c>
      <c r="Q52" s="233">
        <v>3000000000</v>
      </c>
      <c r="R52" s="166">
        <v>0</v>
      </c>
      <c r="S52" s="166">
        <v>0</v>
      </c>
      <c r="T52" s="166">
        <v>0</v>
      </c>
      <c r="U52" s="166">
        <f t="shared" si="16"/>
        <v>3000000000</v>
      </c>
      <c r="V52" s="166">
        <v>0</v>
      </c>
      <c r="W52" s="166">
        <f t="shared" si="17"/>
        <v>0</v>
      </c>
      <c r="X52" s="405">
        <v>0</v>
      </c>
      <c r="Y52" s="405">
        <f t="shared" si="18"/>
        <v>0</v>
      </c>
      <c r="Z52" s="405"/>
      <c r="AA52" s="405"/>
      <c r="AB52" s="405" t="s">
        <v>97</v>
      </c>
      <c r="AC52" s="406" t="s">
        <v>50</v>
      </c>
      <c r="AD52" s="406"/>
      <c r="AE52" s="406"/>
      <c r="AF52" s="406"/>
      <c r="AG52" s="406"/>
      <c r="AH52" s="406"/>
      <c r="AI52" s="407"/>
      <c r="AJ52" s="427">
        <v>0</v>
      </c>
      <c r="AK52" s="420">
        <f t="shared" si="19"/>
        <v>0</v>
      </c>
      <c r="AL52" s="409" t="s">
        <v>417</v>
      </c>
      <c r="AM52" s="410">
        <v>42597</v>
      </c>
      <c r="AN52" s="475">
        <v>42401</v>
      </c>
      <c r="AO52" s="475" t="s">
        <v>436</v>
      </c>
      <c r="AP52" s="475">
        <v>42521</v>
      </c>
      <c r="AQ52" s="475"/>
      <c r="AR52" s="475"/>
      <c r="AS52" s="235" t="s">
        <v>417</v>
      </c>
      <c r="AT52" s="411" t="s">
        <v>498</v>
      </c>
      <c r="AU52" s="412"/>
      <c r="AV52" s="412"/>
      <c r="AW52" s="412"/>
      <c r="AX52" s="413"/>
      <c r="AY52" s="235" t="s">
        <v>519</v>
      </c>
      <c r="AZ52" s="476"/>
    </row>
    <row r="53" spans="1:52" ht="33" customHeight="1" x14ac:dyDescent="0.25">
      <c r="A53" s="419"/>
      <c r="B53" s="350" t="s">
        <v>402</v>
      </c>
      <c r="C53" s="350">
        <v>42</v>
      </c>
      <c r="D53" s="432">
        <v>2015000050041</v>
      </c>
      <c r="E53" s="414" t="s">
        <v>368</v>
      </c>
      <c r="F53" s="478" t="s">
        <v>369</v>
      </c>
      <c r="G53" s="433" t="s">
        <v>370</v>
      </c>
      <c r="H53" s="433" t="s">
        <v>14</v>
      </c>
      <c r="I53" s="479">
        <v>0</v>
      </c>
      <c r="J53" s="479">
        <v>0</v>
      </c>
      <c r="K53" s="166">
        <v>2671410751</v>
      </c>
      <c r="L53" s="233">
        <v>0</v>
      </c>
      <c r="M53" s="352">
        <f>SUM(I53:L54)</f>
        <v>12663491451</v>
      </c>
      <c r="N53" s="479">
        <v>0</v>
      </c>
      <c r="O53" s="352">
        <f>SUM(M53:N54)</f>
        <v>12663491451</v>
      </c>
      <c r="P53" s="234" t="s">
        <v>48</v>
      </c>
      <c r="Q53" s="233">
        <f>K53</f>
        <v>2671410751</v>
      </c>
      <c r="R53" s="166">
        <v>0</v>
      </c>
      <c r="S53" s="166">
        <v>0</v>
      </c>
      <c r="T53" s="166">
        <v>0</v>
      </c>
      <c r="U53" s="166">
        <v>0</v>
      </c>
      <c r="V53" s="166">
        <v>0</v>
      </c>
      <c r="W53" s="166">
        <f t="shared" si="17"/>
        <v>0</v>
      </c>
      <c r="X53" s="405">
        <v>0</v>
      </c>
      <c r="Y53" s="405">
        <f t="shared" si="18"/>
        <v>0</v>
      </c>
      <c r="Z53" s="405"/>
      <c r="AA53" s="405"/>
      <c r="AB53" s="405" t="s">
        <v>97</v>
      </c>
      <c r="AC53" s="436" t="s">
        <v>50</v>
      </c>
      <c r="AD53" s="436"/>
      <c r="AE53" s="436"/>
      <c r="AF53" s="436"/>
      <c r="AG53" s="436"/>
      <c r="AH53" s="437"/>
      <c r="AI53" s="438"/>
      <c r="AJ53" s="480">
        <v>3.6999999999999998E-2</v>
      </c>
      <c r="AK53" s="440">
        <f t="shared" si="19"/>
        <v>0</v>
      </c>
      <c r="AL53" s="441" t="s">
        <v>417</v>
      </c>
      <c r="AM53" s="410">
        <v>42597</v>
      </c>
      <c r="AN53" s="481">
        <v>42401</v>
      </c>
      <c r="AO53" s="481" t="s">
        <v>443</v>
      </c>
      <c r="AP53" s="482">
        <v>42706</v>
      </c>
      <c r="AQ53" s="482"/>
      <c r="AR53" s="482"/>
      <c r="AS53" s="442" t="s">
        <v>417</v>
      </c>
      <c r="AT53" s="444" t="s">
        <v>498</v>
      </c>
      <c r="AU53" s="445"/>
      <c r="AV53" s="445"/>
      <c r="AW53" s="445"/>
      <c r="AX53" s="446"/>
      <c r="AY53" s="447" t="s">
        <v>520</v>
      </c>
      <c r="AZ53" s="476"/>
    </row>
    <row r="54" spans="1:52" ht="24.75" customHeight="1" x14ac:dyDescent="0.25">
      <c r="A54" s="425"/>
      <c r="B54" s="351"/>
      <c r="C54" s="351"/>
      <c r="D54" s="449"/>
      <c r="E54" s="425"/>
      <c r="F54" s="483"/>
      <c r="G54" s="450"/>
      <c r="H54" s="450"/>
      <c r="I54" s="484"/>
      <c r="J54" s="484"/>
      <c r="K54" s="166">
        <v>9992080700</v>
      </c>
      <c r="L54" s="233">
        <v>0</v>
      </c>
      <c r="M54" s="353"/>
      <c r="N54" s="484"/>
      <c r="O54" s="353"/>
      <c r="P54" s="234" t="s">
        <v>49</v>
      </c>
      <c r="Q54" s="233">
        <f>+K54</f>
        <v>9992080700</v>
      </c>
      <c r="R54" s="166">
        <v>0</v>
      </c>
      <c r="S54" s="166">
        <v>0</v>
      </c>
      <c r="T54" s="166">
        <v>0</v>
      </c>
      <c r="U54" s="166">
        <v>0</v>
      </c>
      <c r="V54" s="166">
        <v>0</v>
      </c>
      <c r="W54" s="166">
        <f t="shared" si="17"/>
        <v>0</v>
      </c>
      <c r="X54" s="405">
        <v>0</v>
      </c>
      <c r="Y54" s="405">
        <f t="shared" si="18"/>
        <v>0</v>
      </c>
      <c r="Z54" s="405"/>
      <c r="AA54" s="405"/>
      <c r="AB54" s="405" t="s">
        <v>97</v>
      </c>
      <c r="AC54" s="452"/>
      <c r="AD54" s="452"/>
      <c r="AE54" s="452"/>
      <c r="AF54" s="452"/>
      <c r="AG54" s="452"/>
      <c r="AH54" s="453"/>
      <c r="AI54" s="454"/>
      <c r="AJ54" s="485"/>
      <c r="AK54" s="486"/>
      <c r="AL54" s="457"/>
      <c r="AM54" s="410">
        <v>42597</v>
      </c>
      <c r="AN54" s="487"/>
      <c r="AO54" s="487"/>
      <c r="AP54" s="488"/>
      <c r="AQ54" s="488"/>
      <c r="AR54" s="488"/>
      <c r="AS54" s="458"/>
      <c r="AT54" s="460"/>
      <c r="AU54" s="461"/>
      <c r="AV54" s="461"/>
      <c r="AW54" s="461"/>
      <c r="AX54" s="462"/>
      <c r="AY54" s="463"/>
      <c r="AZ54" s="400"/>
    </row>
    <row r="55" spans="1:52" ht="48.75" customHeight="1" x14ac:dyDescent="0.25">
      <c r="A55" s="414" t="s">
        <v>90</v>
      </c>
      <c r="B55" s="227" t="s">
        <v>91</v>
      </c>
      <c r="C55" s="227">
        <v>43</v>
      </c>
      <c r="D55" s="403">
        <v>2012000050011</v>
      </c>
      <c r="E55" s="232" t="s">
        <v>31</v>
      </c>
      <c r="F55" s="404" t="s">
        <v>230</v>
      </c>
      <c r="G55" s="404" t="s">
        <v>231</v>
      </c>
      <c r="H55" s="404" t="s">
        <v>90</v>
      </c>
      <c r="I55" s="166">
        <v>6000000000</v>
      </c>
      <c r="J55" s="166">
        <v>0</v>
      </c>
      <c r="K55" s="166">
        <v>0</v>
      </c>
      <c r="L55" s="233">
        <v>0</v>
      </c>
      <c r="M55" s="233">
        <f>SUM(I55:L55)</f>
        <v>6000000000</v>
      </c>
      <c r="N55" s="166">
        <v>0</v>
      </c>
      <c r="O55" s="233">
        <f>SUM(M55:N55)</f>
        <v>6000000000</v>
      </c>
      <c r="P55" s="234" t="s">
        <v>48</v>
      </c>
      <c r="Q55" s="233">
        <f>SUM(I55:K55)</f>
        <v>6000000000</v>
      </c>
      <c r="R55" s="166">
        <v>2437110490</v>
      </c>
      <c r="S55" s="166">
        <v>3562889510</v>
      </c>
      <c r="T55" s="166">
        <v>3562889510</v>
      </c>
      <c r="U55" s="166">
        <f>Q55-T55</f>
        <v>2437110490</v>
      </c>
      <c r="V55" s="166">
        <v>3562889510</v>
      </c>
      <c r="W55" s="166">
        <f t="shared" ref="W55:W62" si="21">T55-V55</f>
        <v>0</v>
      </c>
      <c r="X55" s="405">
        <v>0.96</v>
      </c>
      <c r="Y55" s="405">
        <f>V55/Q55</f>
        <v>0.59381491833333333</v>
      </c>
      <c r="Z55" s="405"/>
      <c r="AA55" s="405">
        <v>3</v>
      </c>
      <c r="AB55" s="405" t="s">
        <v>92</v>
      </c>
      <c r="AC55" s="406" t="s">
        <v>50</v>
      </c>
      <c r="AD55" s="406"/>
      <c r="AE55" s="406"/>
      <c r="AF55" s="406"/>
      <c r="AG55" s="406"/>
      <c r="AH55" s="406" t="s">
        <v>50</v>
      </c>
      <c r="AI55" s="407"/>
      <c r="AJ55" s="426">
        <v>1</v>
      </c>
      <c r="AK55" s="420">
        <v>0.78310000000000002</v>
      </c>
      <c r="AL55" s="422" t="s">
        <v>410</v>
      </c>
      <c r="AM55" s="410">
        <v>42597</v>
      </c>
      <c r="AN55" s="410">
        <v>41247</v>
      </c>
      <c r="AO55" s="410" t="s">
        <v>458</v>
      </c>
      <c r="AP55" s="410">
        <v>41271</v>
      </c>
      <c r="AQ55" s="410" t="s">
        <v>426</v>
      </c>
      <c r="AR55" s="410" t="s">
        <v>426</v>
      </c>
      <c r="AS55" s="410" t="s">
        <v>410</v>
      </c>
      <c r="AT55" s="411" t="s">
        <v>558</v>
      </c>
      <c r="AU55" s="412"/>
      <c r="AV55" s="412"/>
      <c r="AW55" s="412"/>
      <c r="AX55" s="413"/>
      <c r="AY55" s="235" t="s">
        <v>559</v>
      </c>
      <c r="AZ55" s="235" t="s">
        <v>579</v>
      </c>
    </row>
    <row r="56" spans="1:52" ht="52.5" customHeight="1" x14ac:dyDescent="0.25">
      <c r="A56" s="419"/>
      <c r="B56" s="227" t="s">
        <v>257</v>
      </c>
      <c r="C56" s="227">
        <v>44</v>
      </c>
      <c r="D56" s="403">
        <v>2013000050011</v>
      </c>
      <c r="E56" s="232" t="s">
        <v>232</v>
      </c>
      <c r="F56" s="404" t="s">
        <v>228</v>
      </c>
      <c r="G56" s="404" t="s">
        <v>308</v>
      </c>
      <c r="H56" s="404" t="s">
        <v>90</v>
      </c>
      <c r="I56" s="166">
        <v>0</v>
      </c>
      <c r="J56" s="166">
        <v>13360387595</v>
      </c>
      <c r="K56" s="166">
        <v>0</v>
      </c>
      <c r="L56" s="233">
        <v>0</v>
      </c>
      <c r="M56" s="233">
        <f t="shared" ref="M56:M57" si="22">SUM(I56:L56)</f>
        <v>13360387595</v>
      </c>
      <c r="N56" s="166">
        <v>0</v>
      </c>
      <c r="O56" s="233">
        <f t="shared" ref="O56:O57" si="23">SUM(M56:N56)</f>
        <v>13360387595</v>
      </c>
      <c r="P56" s="234" t="s">
        <v>48</v>
      </c>
      <c r="Q56" s="233">
        <f>J56+N56</f>
        <v>13360387595</v>
      </c>
      <c r="R56" s="166">
        <v>608775219</v>
      </c>
      <c r="S56" s="166">
        <v>12751612376</v>
      </c>
      <c r="T56" s="166">
        <v>12751612376</v>
      </c>
      <c r="U56" s="166">
        <f t="shared" ref="U56:U57" si="24">Q56-T56</f>
        <v>608775219</v>
      </c>
      <c r="V56" s="166">
        <v>13338817712</v>
      </c>
      <c r="W56" s="166">
        <f t="shared" si="21"/>
        <v>-587205336</v>
      </c>
      <c r="X56" s="405">
        <v>0.8</v>
      </c>
      <c r="Y56" s="405">
        <f>V56/Q56</f>
        <v>0.99838553463762736</v>
      </c>
      <c r="Z56" s="405"/>
      <c r="AA56" s="405">
        <v>24</v>
      </c>
      <c r="AB56" s="405" t="s">
        <v>92</v>
      </c>
      <c r="AC56" s="406" t="s">
        <v>50</v>
      </c>
      <c r="AD56" s="406"/>
      <c r="AE56" s="406"/>
      <c r="AF56" s="406"/>
      <c r="AG56" s="406" t="s">
        <v>50</v>
      </c>
      <c r="AH56" s="406"/>
      <c r="AI56" s="407"/>
      <c r="AJ56" s="408">
        <v>1</v>
      </c>
      <c r="AK56" s="420">
        <v>0.99690000000000001</v>
      </c>
      <c r="AL56" s="409" t="s">
        <v>410</v>
      </c>
      <c r="AM56" s="410">
        <v>42597</v>
      </c>
      <c r="AN56" s="410">
        <v>41583</v>
      </c>
      <c r="AO56" s="410" t="s">
        <v>459</v>
      </c>
      <c r="AP56" s="410">
        <v>41634</v>
      </c>
      <c r="AQ56" s="410" t="s">
        <v>426</v>
      </c>
      <c r="AR56" s="410" t="s">
        <v>426</v>
      </c>
      <c r="AS56" s="410" t="s">
        <v>410</v>
      </c>
      <c r="AT56" s="411" t="s">
        <v>478</v>
      </c>
      <c r="AU56" s="412"/>
      <c r="AV56" s="412"/>
      <c r="AW56" s="412"/>
      <c r="AX56" s="413"/>
      <c r="AY56" s="235" t="s">
        <v>525</v>
      </c>
      <c r="AZ56" s="235" t="s">
        <v>579</v>
      </c>
    </row>
    <row r="57" spans="1:52" ht="51" customHeight="1" x14ac:dyDescent="0.25">
      <c r="A57" s="419"/>
      <c r="B57" s="227" t="s">
        <v>401</v>
      </c>
      <c r="C57" s="227">
        <v>45</v>
      </c>
      <c r="D57" s="403">
        <v>2015000050026</v>
      </c>
      <c r="E57" s="232" t="s">
        <v>357</v>
      </c>
      <c r="F57" s="404" t="s">
        <v>352</v>
      </c>
      <c r="G57" s="404" t="s">
        <v>353</v>
      </c>
      <c r="H57" s="404" t="s">
        <v>90</v>
      </c>
      <c r="I57" s="166">
        <v>0</v>
      </c>
      <c r="J57" s="166">
        <v>0</v>
      </c>
      <c r="K57" s="166">
        <v>2100000000</v>
      </c>
      <c r="L57" s="233">
        <v>0</v>
      </c>
      <c r="M57" s="233">
        <f t="shared" si="22"/>
        <v>2100000000</v>
      </c>
      <c r="N57" s="166">
        <v>0</v>
      </c>
      <c r="O57" s="233">
        <f t="shared" si="23"/>
        <v>2100000000</v>
      </c>
      <c r="P57" s="234" t="s">
        <v>48</v>
      </c>
      <c r="Q57" s="233">
        <v>2100000000</v>
      </c>
      <c r="R57" s="166">
        <v>0</v>
      </c>
      <c r="S57" s="166">
        <v>0</v>
      </c>
      <c r="T57" s="166">
        <v>0</v>
      </c>
      <c r="U57" s="166">
        <f t="shared" si="24"/>
        <v>2100000000</v>
      </c>
      <c r="V57" s="166">
        <v>0</v>
      </c>
      <c r="W57" s="166">
        <f t="shared" si="21"/>
        <v>0</v>
      </c>
      <c r="X57" s="405">
        <v>0</v>
      </c>
      <c r="Y57" s="405">
        <f>W57/Q57</f>
        <v>0</v>
      </c>
      <c r="Z57" s="405"/>
      <c r="AA57" s="405"/>
      <c r="AB57" s="405" t="s">
        <v>92</v>
      </c>
      <c r="AC57" s="406" t="s">
        <v>50</v>
      </c>
      <c r="AD57" s="406"/>
      <c r="AE57" s="406"/>
      <c r="AF57" s="406"/>
      <c r="AG57" s="406" t="s">
        <v>50</v>
      </c>
      <c r="AH57" s="406"/>
      <c r="AI57" s="407"/>
      <c r="AJ57" s="408">
        <v>1</v>
      </c>
      <c r="AK57" s="420">
        <v>0.9496</v>
      </c>
      <c r="AL57" s="409" t="s">
        <v>410</v>
      </c>
      <c r="AM57" s="410">
        <v>42597</v>
      </c>
      <c r="AN57" s="410">
        <v>42240</v>
      </c>
      <c r="AO57" s="410" t="s">
        <v>436</v>
      </c>
      <c r="AP57" s="410">
        <v>42362</v>
      </c>
      <c r="AQ57" s="410" t="s">
        <v>426</v>
      </c>
      <c r="AR57" s="410" t="s">
        <v>426</v>
      </c>
      <c r="AS57" s="410" t="s">
        <v>410</v>
      </c>
      <c r="AT57" s="411" t="s">
        <v>478</v>
      </c>
      <c r="AU57" s="412"/>
      <c r="AV57" s="412"/>
      <c r="AW57" s="412"/>
      <c r="AX57" s="413"/>
      <c r="AY57" s="235" t="s">
        <v>529</v>
      </c>
      <c r="AZ57" s="235" t="s">
        <v>579</v>
      </c>
    </row>
    <row r="58" spans="1:52" ht="28.5" customHeight="1" x14ac:dyDescent="0.25">
      <c r="A58" s="419"/>
      <c r="B58" s="227"/>
      <c r="C58" s="227"/>
      <c r="D58" s="432">
        <v>2015000050015</v>
      </c>
      <c r="E58" s="414" t="s">
        <v>360</v>
      </c>
      <c r="F58" s="404"/>
      <c r="G58" s="404"/>
      <c r="H58" s="404"/>
      <c r="I58" s="166"/>
      <c r="J58" s="166"/>
      <c r="K58" s="166"/>
      <c r="L58" s="352">
        <v>0</v>
      </c>
      <c r="M58" s="352">
        <f>SUM(I59:L59)</f>
        <v>8373797030</v>
      </c>
      <c r="N58" s="479">
        <v>0</v>
      </c>
      <c r="O58" s="352">
        <f>SUM(M59:N59)</f>
        <v>0</v>
      </c>
      <c r="P58" s="234" t="s">
        <v>48</v>
      </c>
      <c r="Q58" s="233">
        <v>6373797030</v>
      </c>
      <c r="R58" s="166"/>
      <c r="S58" s="166"/>
      <c r="T58" s="166"/>
      <c r="U58" s="166"/>
      <c r="V58" s="166"/>
      <c r="W58" s="166"/>
      <c r="X58" s="405"/>
      <c r="Y58" s="405"/>
      <c r="Z58" s="405"/>
      <c r="AA58" s="405"/>
      <c r="AB58" s="405"/>
      <c r="AC58" s="406"/>
      <c r="AD58" s="406"/>
      <c r="AE58" s="406"/>
      <c r="AF58" s="406"/>
      <c r="AG58" s="406"/>
      <c r="AH58" s="406"/>
      <c r="AI58" s="407"/>
      <c r="AJ58" s="439">
        <v>0.97199999999999998</v>
      </c>
      <c r="AK58" s="440">
        <v>0.95509999999999995</v>
      </c>
      <c r="AL58" s="441" t="s">
        <v>417</v>
      </c>
      <c r="AM58" s="410">
        <v>42597</v>
      </c>
      <c r="AN58" s="443">
        <v>42257</v>
      </c>
      <c r="AO58" s="443" t="s">
        <v>460</v>
      </c>
      <c r="AP58" s="443">
        <v>42361</v>
      </c>
      <c r="AQ58" s="443" t="s">
        <v>426</v>
      </c>
      <c r="AR58" s="443" t="s">
        <v>426</v>
      </c>
      <c r="AS58" s="442" t="s">
        <v>421</v>
      </c>
      <c r="AT58" s="444" t="s">
        <v>482</v>
      </c>
      <c r="AU58" s="445"/>
      <c r="AV58" s="445"/>
      <c r="AW58" s="445"/>
      <c r="AX58" s="446"/>
      <c r="AY58" s="447" t="s">
        <v>525</v>
      </c>
      <c r="AZ58" s="235" t="s">
        <v>579</v>
      </c>
    </row>
    <row r="59" spans="1:52" ht="22.5" customHeight="1" x14ac:dyDescent="0.25">
      <c r="A59" s="419"/>
      <c r="B59" s="227" t="s">
        <v>401</v>
      </c>
      <c r="C59" s="227">
        <v>47</v>
      </c>
      <c r="D59" s="449"/>
      <c r="E59" s="425"/>
      <c r="F59" s="404" t="s">
        <v>352</v>
      </c>
      <c r="G59" s="404" t="s">
        <v>353</v>
      </c>
      <c r="H59" s="404" t="s">
        <v>90</v>
      </c>
      <c r="I59" s="166">
        <v>0</v>
      </c>
      <c r="J59" s="166">
        <v>0</v>
      </c>
      <c r="K59" s="166">
        <f>6373797030+2000000000</f>
        <v>8373797030</v>
      </c>
      <c r="L59" s="353"/>
      <c r="M59" s="353"/>
      <c r="N59" s="484"/>
      <c r="O59" s="353"/>
      <c r="P59" s="234" t="s">
        <v>573</v>
      </c>
      <c r="Q59" s="233">
        <v>2000000000</v>
      </c>
      <c r="R59" s="166">
        <v>0</v>
      </c>
      <c r="S59" s="166">
        <v>0</v>
      </c>
      <c r="T59" s="166">
        <v>0</v>
      </c>
      <c r="U59" s="166" t="e">
        <f>#REF!-T59</f>
        <v>#REF!</v>
      </c>
      <c r="V59" s="166">
        <v>0</v>
      </c>
      <c r="W59" s="166">
        <f t="shared" si="21"/>
        <v>0</v>
      </c>
      <c r="X59" s="405">
        <v>0</v>
      </c>
      <c r="Y59" s="405" t="e">
        <f>W59/#REF!</f>
        <v>#REF!</v>
      </c>
      <c r="Z59" s="405"/>
      <c r="AA59" s="405"/>
      <c r="AB59" s="405" t="s">
        <v>92</v>
      </c>
      <c r="AC59" s="406"/>
      <c r="AD59" s="406" t="s">
        <v>50</v>
      </c>
      <c r="AE59" s="406"/>
      <c r="AF59" s="406" t="s">
        <v>50</v>
      </c>
      <c r="AG59" s="406"/>
      <c r="AH59" s="406"/>
      <c r="AI59" s="407"/>
      <c r="AJ59" s="455"/>
      <c r="AK59" s="456"/>
      <c r="AL59" s="457"/>
      <c r="AM59" s="410">
        <v>42597</v>
      </c>
      <c r="AN59" s="459"/>
      <c r="AO59" s="459"/>
      <c r="AP59" s="459"/>
      <c r="AQ59" s="459"/>
      <c r="AR59" s="459"/>
      <c r="AS59" s="458"/>
      <c r="AT59" s="460"/>
      <c r="AU59" s="461"/>
      <c r="AV59" s="461"/>
      <c r="AW59" s="461"/>
      <c r="AX59" s="462"/>
      <c r="AY59" s="463"/>
      <c r="AZ59" s="235" t="s">
        <v>579</v>
      </c>
    </row>
    <row r="60" spans="1:52" ht="51" customHeight="1" x14ac:dyDescent="0.25">
      <c r="A60" s="419"/>
      <c r="B60" s="227"/>
      <c r="C60" s="227"/>
      <c r="D60" s="403">
        <v>2015000050021</v>
      </c>
      <c r="E60" s="232" t="s">
        <v>372</v>
      </c>
      <c r="F60" s="404" t="s">
        <v>369</v>
      </c>
      <c r="G60" s="404" t="s">
        <v>370</v>
      </c>
      <c r="H60" s="166">
        <v>0</v>
      </c>
      <c r="I60" s="166">
        <v>2900000000</v>
      </c>
      <c r="J60" s="166">
        <v>0</v>
      </c>
      <c r="K60" s="166">
        <v>2900000000</v>
      </c>
      <c r="L60" s="233">
        <v>0</v>
      </c>
      <c r="M60" s="233">
        <v>2900000000</v>
      </c>
      <c r="N60" s="166">
        <v>0</v>
      </c>
      <c r="O60" s="233">
        <f t="shared" ref="O60" si="25">SUM(M60:N60)</f>
        <v>2900000000</v>
      </c>
      <c r="P60" s="234" t="s">
        <v>48</v>
      </c>
      <c r="Q60" s="233">
        <f>+K60</f>
        <v>2900000000</v>
      </c>
      <c r="R60" s="166"/>
      <c r="S60" s="166"/>
      <c r="T60" s="166"/>
      <c r="U60" s="166"/>
      <c r="V60" s="166"/>
      <c r="W60" s="166"/>
      <c r="X60" s="405"/>
      <c r="Y60" s="405"/>
      <c r="Z60" s="405"/>
      <c r="AA60" s="405"/>
      <c r="AB60" s="405"/>
      <c r="AC60" s="406"/>
      <c r="AD60" s="406"/>
      <c r="AE60" s="406"/>
      <c r="AF60" s="406"/>
      <c r="AG60" s="406"/>
      <c r="AH60" s="406"/>
      <c r="AI60" s="407"/>
      <c r="AJ60" s="426">
        <v>0</v>
      </c>
      <c r="AK60" s="489">
        <v>0</v>
      </c>
      <c r="AL60" s="409" t="s">
        <v>582</v>
      </c>
      <c r="AM60" s="410">
        <v>42597</v>
      </c>
      <c r="AN60" s="410"/>
      <c r="AO60" s="410"/>
      <c r="AP60" s="235"/>
      <c r="AQ60" s="410"/>
      <c r="AR60" s="410"/>
      <c r="AS60" s="470" t="s">
        <v>419</v>
      </c>
      <c r="AT60" s="411" t="s">
        <v>504</v>
      </c>
      <c r="AU60" s="412"/>
      <c r="AV60" s="412"/>
      <c r="AW60" s="412"/>
      <c r="AX60" s="413"/>
      <c r="AY60" s="235" t="s">
        <v>560</v>
      </c>
      <c r="AZ60" s="235" t="s">
        <v>579</v>
      </c>
    </row>
    <row r="61" spans="1:52" ht="51" customHeight="1" x14ac:dyDescent="0.25">
      <c r="A61" s="419"/>
      <c r="B61" s="227"/>
      <c r="C61" s="227"/>
      <c r="D61" s="403">
        <v>2015000050024</v>
      </c>
      <c r="E61" s="232" t="s">
        <v>503</v>
      </c>
      <c r="F61" s="404"/>
      <c r="G61" s="404" t="s">
        <v>370</v>
      </c>
      <c r="H61" s="166"/>
      <c r="I61" s="166"/>
      <c r="J61" s="166"/>
      <c r="K61" s="166"/>
      <c r="L61" s="233">
        <v>0</v>
      </c>
      <c r="M61" s="233">
        <v>18000000000</v>
      </c>
      <c r="N61" s="166">
        <v>0</v>
      </c>
      <c r="O61" s="233">
        <v>18000000000</v>
      </c>
      <c r="P61" s="234" t="s">
        <v>49</v>
      </c>
      <c r="Q61" s="233">
        <v>18000000000</v>
      </c>
      <c r="R61" s="166"/>
      <c r="S61" s="166"/>
      <c r="T61" s="166"/>
      <c r="U61" s="166"/>
      <c r="V61" s="166"/>
      <c r="W61" s="166"/>
      <c r="X61" s="405"/>
      <c r="Y61" s="405"/>
      <c r="Z61" s="405"/>
      <c r="AA61" s="405"/>
      <c r="AB61" s="405"/>
      <c r="AC61" s="406"/>
      <c r="AD61" s="406"/>
      <c r="AE61" s="406"/>
      <c r="AF61" s="406"/>
      <c r="AG61" s="406"/>
      <c r="AH61" s="406"/>
      <c r="AI61" s="407"/>
      <c r="AJ61" s="426">
        <v>0</v>
      </c>
      <c r="AK61" s="489">
        <v>0</v>
      </c>
      <c r="AL61" s="235" t="s">
        <v>522</v>
      </c>
      <c r="AM61" s="410">
        <v>42597</v>
      </c>
      <c r="AN61" s="410"/>
      <c r="AO61" s="410"/>
      <c r="AQ61" s="410"/>
      <c r="AR61" s="410"/>
      <c r="AS61" s="490" t="s">
        <v>522</v>
      </c>
      <c r="AT61" s="411" t="s">
        <v>591</v>
      </c>
      <c r="AU61" s="412"/>
      <c r="AV61" s="412"/>
      <c r="AW61" s="412"/>
      <c r="AX61" s="413"/>
      <c r="AY61" s="235" t="s">
        <v>522</v>
      </c>
      <c r="AZ61" s="235" t="s">
        <v>579</v>
      </c>
    </row>
    <row r="62" spans="1:52" ht="63" customHeight="1" x14ac:dyDescent="0.25">
      <c r="A62" s="425"/>
      <c r="B62" s="227" t="s">
        <v>406</v>
      </c>
      <c r="C62" s="227">
        <v>48</v>
      </c>
      <c r="D62" s="403">
        <v>2012000100118</v>
      </c>
      <c r="E62" s="232" t="s">
        <v>243</v>
      </c>
      <c r="F62" s="491">
        <v>41295</v>
      </c>
      <c r="G62" s="492" t="s">
        <v>391</v>
      </c>
      <c r="H62" s="404" t="s">
        <v>90</v>
      </c>
      <c r="I62" s="166">
        <v>0</v>
      </c>
      <c r="J62" s="166">
        <v>0</v>
      </c>
      <c r="K62" s="166">
        <v>2900000000</v>
      </c>
      <c r="L62" s="493">
        <v>5048900000</v>
      </c>
      <c r="M62" s="493">
        <v>22788739251</v>
      </c>
      <c r="N62" s="494">
        <v>0</v>
      </c>
      <c r="O62" s="493">
        <f>M62+N62</f>
        <v>22788739251</v>
      </c>
      <c r="P62" s="495" t="s">
        <v>110</v>
      </c>
      <c r="Q62" s="493">
        <v>17739839251</v>
      </c>
      <c r="R62" s="166">
        <v>0</v>
      </c>
      <c r="S62" s="166">
        <v>0</v>
      </c>
      <c r="T62" s="166">
        <v>0</v>
      </c>
      <c r="U62" s="166">
        <v>0</v>
      </c>
      <c r="V62" s="166">
        <v>0</v>
      </c>
      <c r="W62" s="166">
        <f t="shared" si="21"/>
        <v>0</v>
      </c>
      <c r="X62" s="405">
        <v>0</v>
      </c>
      <c r="Y62" s="405">
        <f>W62/Q62</f>
        <v>0</v>
      </c>
      <c r="Z62" s="405"/>
      <c r="AA62" s="405"/>
      <c r="AB62" s="405" t="s">
        <v>92</v>
      </c>
      <c r="AC62" s="406" t="s">
        <v>50</v>
      </c>
      <c r="AD62" s="406"/>
      <c r="AE62" s="406" t="s">
        <v>50</v>
      </c>
      <c r="AF62" s="406"/>
      <c r="AG62" s="406"/>
      <c r="AH62" s="406"/>
      <c r="AI62" s="407"/>
      <c r="AJ62" s="408">
        <v>0.64849999999999997</v>
      </c>
      <c r="AK62" s="423">
        <v>0.5887</v>
      </c>
      <c r="AL62" s="409" t="s">
        <v>417</v>
      </c>
      <c r="AM62" s="410">
        <v>42597</v>
      </c>
      <c r="AN62" s="410">
        <v>41593</v>
      </c>
      <c r="AO62" s="410" t="s">
        <v>467</v>
      </c>
      <c r="AP62" s="410">
        <v>42551</v>
      </c>
      <c r="AQ62" s="410"/>
      <c r="AR62" s="410"/>
      <c r="AS62" s="409" t="s">
        <v>417</v>
      </c>
      <c r="AT62" s="411" t="s">
        <v>486</v>
      </c>
      <c r="AU62" s="412"/>
      <c r="AV62" s="412"/>
      <c r="AW62" s="412"/>
      <c r="AX62" s="413"/>
      <c r="AY62" s="235" t="s">
        <v>561</v>
      </c>
      <c r="AZ62" s="235" t="s">
        <v>579</v>
      </c>
    </row>
    <row r="63" spans="1:52" ht="62.25" customHeight="1" x14ac:dyDescent="0.2">
      <c r="A63" s="414" t="s">
        <v>16</v>
      </c>
      <c r="B63" s="227" t="s">
        <v>202</v>
      </c>
      <c r="C63" s="227">
        <v>49</v>
      </c>
      <c r="D63" s="496">
        <v>2012000050012</v>
      </c>
      <c r="E63" s="232" t="s">
        <v>101</v>
      </c>
      <c r="F63" s="404" t="s">
        <v>230</v>
      </c>
      <c r="G63" s="404" t="s">
        <v>279</v>
      </c>
      <c r="H63" s="404" t="s">
        <v>64</v>
      </c>
      <c r="I63" s="166">
        <v>3000000000</v>
      </c>
      <c r="J63" s="166">
        <v>0</v>
      </c>
      <c r="K63" s="166">
        <v>0</v>
      </c>
      <c r="L63" s="233">
        <v>1000000000</v>
      </c>
      <c r="M63" s="233">
        <f>I63+J63+L63</f>
        <v>4000000000</v>
      </c>
      <c r="N63" s="166">
        <v>531022720</v>
      </c>
      <c r="O63" s="233">
        <f>N63+M63</f>
        <v>4531022720</v>
      </c>
      <c r="P63" s="234" t="s">
        <v>48</v>
      </c>
      <c r="Q63" s="233">
        <f>SUM(I63:K63)</f>
        <v>3000000000</v>
      </c>
      <c r="R63" s="166">
        <v>0</v>
      </c>
      <c r="S63" s="166">
        <v>3000000000</v>
      </c>
      <c r="T63" s="166">
        <v>2986431053</v>
      </c>
      <c r="U63" s="166">
        <f>Q63-T63</f>
        <v>13568947</v>
      </c>
      <c r="V63" s="497">
        <v>2892451864</v>
      </c>
      <c r="W63" s="166">
        <f>T63-V63</f>
        <v>93979189</v>
      </c>
      <c r="X63" s="405">
        <v>0.99</v>
      </c>
      <c r="Y63" s="405">
        <f>V63/Q63</f>
        <v>0.96415062133333329</v>
      </c>
      <c r="Z63" s="405"/>
      <c r="AA63" s="405">
        <v>12</v>
      </c>
      <c r="AB63" s="405" t="s">
        <v>127</v>
      </c>
      <c r="AC63" s="406" t="s">
        <v>50</v>
      </c>
      <c r="AD63" s="406"/>
      <c r="AE63" s="406"/>
      <c r="AF63" s="406"/>
      <c r="AG63" s="406"/>
      <c r="AH63" s="406" t="s">
        <v>50</v>
      </c>
      <c r="AI63" s="407"/>
      <c r="AJ63" s="408">
        <v>0.99039999999999995</v>
      </c>
      <c r="AK63" s="423">
        <v>0.99719999999999998</v>
      </c>
      <c r="AL63" s="409" t="s">
        <v>410</v>
      </c>
      <c r="AM63" s="410">
        <v>42597</v>
      </c>
      <c r="AN63" s="410">
        <v>41550</v>
      </c>
      <c r="AO63" s="410" t="s">
        <v>445</v>
      </c>
      <c r="AP63" s="410">
        <v>41976</v>
      </c>
      <c r="AQ63" s="410" t="s">
        <v>426</v>
      </c>
      <c r="AR63" s="410" t="s">
        <v>426</v>
      </c>
      <c r="AS63" s="410" t="s">
        <v>410</v>
      </c>
      <c r="AT63" s="498" t="s">
        <v>527</v>
      </c>
      <c r="AU63" s="499"/>
      <c r="AV63" s="499"/>
      <c r="AW63" s="499"/>
      <c r="AX63" s="500"/>
      <c r="AY63" s="235" t="s">
        <v>528</v>
      </c>
      <c r="AZ63" s="235" t="s">
        <v>579</v>
      </c>
    </row>
    <row r="64" spans="1:52" ht="76.5" customHeight="1" x14ac:dyDescent="0.25">
      <c r="A64" s="419"/>
      <c r="B64" s="227" t="s">
        <v>384</v>
      </c>
      <c r="C64" s="227">
        <v>50</v>
      </c>
      <c r="D64" s="496">
        <v>2013000050005</v>
      </c>
      <c r="E64" s="232" t="s">
        <v>126</v>
      </c>
      <c r="F64" s="404" t="s">
        <v>228</v>
      </c>
      <c r="G64" s="404" t="s">
        <v>311</v>
      </c>
      <c r="H64" s="404" t="s">
        <v>64</v>
      </c>
      <c r="I64" s="166">
        <v>0</v>
      </c>
      <c r="J64" s="166">
        <v>6000000000</v>
      </c>
      <c r="K64" s="166">
        <v>0</v>
      </c>
      <c r="L64" s="233">
        <v>0</v>
      </c>
      <c r="M64" s="233">
        <f>I64+J64+L64</f>
        <v>6000000000</v>
      </c>
      <c r="N64" s="166">
        <v>189832118</v>
      </c>
      <c r="O64" s="233">
        <f>M64+N64</f>
        <v>6189832118</v>
      </c>
      <c r="P64" s="234" t="s">
        <v>48</v>
      </c>
      <c r="Q64" s="233">
        <f>J64</f>
        <v>6000000000</v>
      </c>
      <c r="R64" s="166">
        <v>0</v>
      </c>
      <c r="S64" s="166">
        <v>5768178000</v>
      </c>
      <c r="T64" s="166">
        <v>5768178000</v>
      </c>
      <c r="U64" s="166">
        <f>Q64-T64</f>
        <v>231822000</v>
      </c>
      <c r="V64" s="166">
        <v>5324922289</v>
      </c>
      <c r="W64" s="166">
        <f>T64-V64</f>
        <v>443255711</v>
      </c>
      <c r="X64" s="427">
        <v>0</v>
      </c>
      <c r="Y64" s="405">
        <f>V64/Q64</f>
        <v>0.88748704816666668</v>
      </c>
      <c r="Z64" s="405"/>
      <c r="AA64" s="405">
        <v>24</v>
      </c>
      <c r="AB64" s="405" t="s">
        <v>127</v>
      </c>
      <c r="AC64" s="406" t="s">
        <v>50</v>
      </c>
      <c r="AD64" s="406"/>
      <c r="AE64" s="406"/>
      <c r="AF64" s="406"/>
      <c r="AG64" s="406" t="s">
        <v>50</v>
      </c>
      <c r="AH64" s="406"/>
      <c r="AI64" s="407"/>
      <c r="AJ64" s="408">
        <v>0.99819999999999998</v>
      </c>
      <c r="AK64" s="423">
        <v>0.9899</v>
      </c>
      <c r="AL64" s="409" t="s">
        <v>410</v>
      </c>
      <c r="AM64" s="410">
        <v>42597</v>
      </c>
      <c r="AN64" s="410">
        <v>41995</v>
      </c>
      <c r="AO64" s="410" t="s">
        <v>461</v>
      </c>
      <c r="AP64" s="410">
        <v>41279</v>
      </c>
      <c r="AQ64" s="410" t="s">
        <v>426</v>
      </c>
      <c r="AR64" s="410" t="s">
        <v>426</v>
      </c>
      <c r="AS64" s="410" t="s">
        <v>410</v>
      </c>
      <c r="AT64" s="411" t="s">
        <v>505</v>
      </c>
      <c r="AU64" s="412"/>
      <c r="AV64" s="412"/>
      <c r="AW64" s="412"/>
      <c r="AX64" s="413"/>
      <c r="AY64" s="235" t="s">
        <v>562</v>
      </c>
      <c r="AZ64" s="235" t="s">
        <v>579</v>
      </c>
    </row>
    <row r="65" spans="1:52" ht="85.5" customHeight="1" x14ac:dyDescent="0.25">
      <c r="A65" s="425"/>
      <c r="B65" s="228"/>
      <c r="C65" s="228"/>
      <c r="D65" s="496">
        <v>2015000050048</v>
      </c>
      <c r="E65" s="232" t="s">
        <v>485</v>
      </c>
      <c r="F65" s="228"/>
      <c r="G65" s="228"/>
      <c r="H65" s="404" t="s">
        <v>64</v>
      </c>
      <c r="I65" s="501"/>
      <c r="J65" s="501"/>
      <c r="K65" s="501"/>
      <c r="L65" s="493">
        <v>0</v>
      </c>
      <c r="M65" s="233">
        <v>2900000000</v>
      </c>
      <c r="N65" s="494">
        <v>0</v>
      </c>
      <c r="O65" s="233">
        <v>2900000000</v>
      </c>
      <c r="P65" s="234" t="s">
        <v>48</v>
      </c>
      <c r="Q65" s="233">
        <v>2900000000</v>
      </c>
      <c r="R65" s="501"/>
      <c r="S65" s="501"/>
      <c r="T65" s="501"/>
      <c r="U65" s="501"/>
      <c r="V65" s="501"/>
      <c r="W65" s="501"/>
      <c r="X65" s="502"/>
      <c r="Y65" s="502"/>
      <c r="Z65" s="503"/>
      <c r="AA65" s="503"/>
      <c r="AB65" s="406"/>
      <c r="AC65" s="406"/>
      <c r="AD65" s="406"/>
      <c r="AE65" s="406"/>
      <c r="AF65" s="406"/>
      <c r="AG65" s="406"/>
      <c r="AH65" s="406"/>
      <c r="AI65" s="407"/>
      <c r="AJ65" s="426">
        <v>0</v>
      </c>
      <c r="AK65" s="489">
        <v>0</v>
      </c>
      <c r="AL65" s="235" t="s">
        <v>508</v>
      </c>
      <c r="AM65" s="410">
        <v>42597</v>
      </c>
      <c r="AN65" s="422"/>
      <c r="AO65" s="422"/>
      <c r="AP65" s="421"/>
      <c r="AQ65" s="422"/>
      <c r="AR65" s="422"/>
      <c r="AS65" s="470" t="s">
        <v>419</v>
      </c>
      <c r="AT65" s="354" t="s">
        <v>563</v>
      </c>
      <c r="AU65" s="354"/>
      <c r="AV65" s="354"/>
      <c r="AW65" s="354"/>
      <c r="AX65" s="354"/>
      <c r="AY65" s="235" t="s">
        <v>526</v>
      </c>
      <c r="AZ65" s="235" t="s">
        <v>579</v>
      </c>
    </row>
    <row r="66" spans="1:52" ht="64.5" customHeight="1" x14ac:dyDescent="0.25">
      <c r="A66" s="414" t="s">
        <v>124</v>
      </c>
      <c r="B66" s="228"/>
      <c r="C66" s="228"/>
      <c r="D66" s="496">
        <v>2012000050053</v>
      </c>
      <c r="E66" s="232" t="s">
        <v>502</v>
      </c>
      <c r="F66" s="228"/>
      <c r="G66" s="228"/>
      <c r="H66" s="404"/>
      <c r="I66" s="501"/>
      <c r="J66" s="501"/>
      <c r="K66" s="501"/>
      <c r="L66" s="493">
        <v>0</v>
      </c>
      <c r="M66" s="233">
        <v>1000000000</v>
      </c>
      <c r="N66" s="494">
        <v>0</v>
      </c>
      <c r="O66" s="233">
        <v>1000000000</v>
      </c>
      <c r="P66" s="234" t="s">
        <v>49</v>
      </c>
      <c r="Q66" s="233">
        <v>1000000000</v>
      </c>
      <c r="R66" s="501"/>
      <c r="S66" s="501"/>
      <c r="T66" s="501"/>
      <c r="U66" s="501"/>
      <c r="V66" s="501"/>
      <c r="W66" s="501"/>
      <c r="X66" s="502"/>
      <c r="Y66" s="502"/>
      <c r="Z66" s="503"/>
      <c r="AA66" s="503"/>
      <c r="AB66" s="406"/>
      <c r="AC66" s="406"/>
      <c r="AD66" s="406"/>
      <c r="AE66" s="406"/>
      <c r="AF66" s="406"/>
      <c r="AG66" s="406"/>
      <c r="AH66" s="406"/>
      <c r="AI66" s="407"/>
      <c r="AJ66" s="426">
        <v>0</v>
      </c>
      <c r="AK66" s="489">
        <v>0</v>
      </c>
      <c r="AL66" s="409" t="s">
        <v>522</v>
      </c>
      <c r="AM66" s="410">
        <v>42597</v>
      </c>
      <c r="AN66" s="422"/>
      <c r="AO66" s="422"/>
      <c r="AP66" s="504">
        <v>41956</v>
      </c>
      <c r="AQ66" s="422"/>
      <c r="AR66" s="422"/>
      <c r="AS66" s="490" t="s">
        <v>522</v>
      </c>
      <c r="AT66" s="411" t="s">
        <v>592</v>
      </c>
      <c r="AU66" s="412"/>
      <c r="AV66" s="412"/>
      <c r="AW66" s="412"/>
      <c r="AX66" s="413"/>
      <c r="AY66" s="235" t="s">
        <v>522</v>
      </c>
      <c r="AZ66" s="235" t="s">
        <v>578</v>
      </c>
    </row>
    <row r="67" spans="1:52" ht="54" customHeight="1" x14ac:dyDescent="0.25">
      <c r="A67" s="425"/>
      <c r="B67" s="227"/>
      <c r="C67" s="227">
        <v>51</v>
      </c>
      <c r="D67" s="496">
        <v>2014000050058</v>
      </c>
      <c r="E67" s="232" t="s">
        <v>349</v>
      </c>
      <c r="F67" s="404" t="s">
        <v>347</v>
      </c>
      <c r="G67" s="404" t="s">
        <v>340</v>
      </c>
      <c r="H67" s="404" t="s">
        <v>124</v>
      </c>
      <c r="I67" s="166">
        <v>0</v>
      </c>
      <c r="J67" s="166">
        <v>0</v>
      </c>
      <c r="K67" s="166">
        <v>1000000000</v>
      </c>
      <c r="L67" s="233">
        <v>111761000</v>
      </c>
      <c r="M67" s="233">
        <f>SUM(I67:L67)</f>
        <v>1111761000</v>
      </c>
      <c r="N67" s="166">
        <v>0</v>
      </c>
      <c r="O67" s="233">
        <f>SUM(M67:N67)</f>
        <v>1111761000</v>
      </c>
      <c r="P67" s="234" t="s">
        <v>49</v>
      </c>
      <c r="Q67" s="233">
        <v>1000000000</v>
      </c>
      <c r="R67" s="166">
        <v>0</v>
      </c>
      <c r="S67" s="166">
        <v>0</v>
      </c>
      <c r="T67" s="166">
        <v>0</v>
      </c>
      <c r="U67" s="166">
        <f>Q67-T67</f>
        <v>1000000000</v>
      </c>
      <c r="V67" s="166">
        <v>0</v>
      </c>
      <c r="W67" s="166">
        <f>T67-V67</f>
        <v>0</v>
      </c>
      <c r="X67" s="427">
        <v>0</v>
      </c>
      <c r="Y67" s="405">
        <v>0</v>
      </c>
      <c r="Z67" s="405"/>
      <c r="AA67" s="405"/>
      <c r="AB67" s="405" t="s">
        <v>97</v>
      </c>
      <c r="AC67" s="406" t="s">
        <v>50</v>
      </c>
      <c r="AD67" s="406"/>
      <c r="AE67" s="406"/>
      <c r="AF67" s="406" t="s">
        <v>50</v>
      </c>
      <c r="AG67" s="406"/>
      <c r="AH67" s="406"/>
      <c r="AI67" s="407"/>
      <c r="AJ67" s="426">
        <v>0</v>
      </c>
      <c r="AK67" s="489">
        <v>0</v>
      </c>
      <c r="AL67" s="235" t="s">
        <v>419</v>
      </c>
      <c r="AM67" s="410">
        <v>42597</v>
      </c>
      <c r="AN67" s="410"/>
      <c r="AO67" s="410"/>
      <c r="AP67" s="421"/>
      <c r="AQ67" s="410"/>
      <c r="AR67" s="410"/>
      <c r="AS67" s="470" t="s">
        <v>419</v>
      </c>
      <c r="AT67" s="411" t="s">
        <v>564</v>
      </c>
      <c r="AU67" s="412"/>
      <c r="AV67" s="412"/>
      <c r="AW67" s="412"/>
      <c r="AX67" s="413"/>
      <c r="AY67" s="235" t="s">
        <v>521</v>
      </c>
      <c r="AZ67" s="235" t="s">
        <v>578</v>
      </c>
    </row>
    <row r="68" spans="1:52" ht="55.5" customHeight="1" x14ac:dyDescent="0.25">
      <c r="A68" s="505" t="s">
        <v>18</v>
      </c>
      <c r="B68" s="238" t="s">
        <v>380</v>
      </c>
      <c r="C68" s="238">
        <v>52</v>
      </c>
      <c r="D68" s="506">
        <v>2012000050013</v>
      </c>
      <c r="E68" s="505" t="s">
        <v>32</v>
      </c>
      <c r="F68" s="507" t="s">
        <v>329</v>
      </c>
      <c r="G68" s="507" t="s">
        <v>386</v>
      </c>
      <c r="H68" s="507" t="s">
        <v>65</v>
      </c>
      <c r="I68" s="166">
        <v>0</v>
      </c>
      <c r="J68" s="468">
        <v>3130787355</v>
      </c>
      <c r="K68" s="468">
        <v>0</v>
      </c>
      <c r="L68" s="233">
        <v>896129949</v>
      </c>
      <c r="M68" s="239">
        <f>SUM(I68:L68)</f>
        <v>4026917304</v>
      </c>
      <c r="N68" s="166">
        <v>0</v>
      </c>
      <c r="O68" s="239">
        <f>SUM(M68:N68)</f>
        <v>4026917304</v>
      </c>
      <c r="P68" s="508" t="s">
        <v>49</v>
      </c>
      <c r="Q68" s="239">
        <f>SUM(I68:K68)</f>
        <v>3130787355</v>
      </c>
      <c r="R68" s="468">
        <v>669212645</v>
      </c>
      <c r="S68" s="468">
        <v>3130787355</v>
      </c>
      <c r="T68" s="239">
        <v>3130198917</v>
      </c>
      <c r="U68" s="239">
        <f>Q68-R68-T68</f>
        <v>-668624207</v>
      </c>
      <c r="V68" s="239">
        <v>1586732709</v>
      </c>
      <c r="W68" s="468">
        <f>T68-V68</f>
        <v>1543466208</v>
      </c>
      <c r="X68" s="405">
        <v>0.81</v>
      </c>
      <c r="Y68" s="405">
        <f>V68/Q68</f>
        <v>0.50681586740981333</v>
      </c>
      <c r="Z68" s="509"/>
      <c r="AA68" s="509">
        <v>12</v>
      </c>
      <c r="AB68" s="509" t="s">
        <v>97</v>
      </c>
      <c r="AC68" s="437" t="s">
        <v>50</v>
      </c>
      <c r="AD68" s="437"/>
      <c r="AE68" s="437"/>
      <c r="AF68" s="437"/>
      <c r="AG68" s="437" t="s">
        <v>50</v>
      </c>
      <c r="AH68" s="437"/>
      <c r="AI68" s="510" t="s">
        <v>50</v>
      </c>
      <c r="AJ68" s="408">
        <v>0.91849999999999998</v>
      </c>
      <c r="AK68" s="423">
        <v>0.57010000000000005</v>
      </c>
      <c r="AL68" s="409" t="s">
        <v>417</v>
      </c>
      <c r="AM68" s="410">
        <v>42597</v>
      </c>
      <c r="AN68" s="410">
        <v>41731</v>
      </c>
      <c r="AO68" s="410" t="s">
        <v>462</v>
      </c>
      <c r="AP68" s="410">
        <v>42453</v>
      </c>
      <c r="AQ68" s="410"/>
      <c r="AR68" s="410"/>
      <c r="AS68" s="409" t="s">
        <v>417</v>
      </c>
      <c r="AT68" s="411" t="s">
        <v>483</v>
      </c>
      <c r="AU68" s="412"/>
      <c r="AV68" s="412"/>
      <c r="AW68" s="412"/>
      <c r="AX68" s="413"/>
      <c r="AY68" s="422"/>
      <c r="AZ68" s="235" t="s">
        <v>580</v>
      </c>
    </row>
    <row r="69" spans="1:52" ht="50.25" customHeight="1" x14ac:dyDescent="0.25">
      <c r="A69" s="505" t="s">
        <v>501</v>
      </c>
      <c r="B69" s="238"/>
      <c r="C69" s="238"/>
      <c r="D69" s="511">
        <v>2013000100149</v>
      </c>
      <c r="E69" s="232" t="s">
        <v>244</v>
      </c>
      <c r="F69" s="491">
        <v>41474</v>
      </c>
      <c r="G69" s="492" t="s">
        <v>204</v>
      </c>
      <c r="H69" s="507"/>
      <c r="I69" s="166">
        <v>0</v>
      </c>
      <c r="J69" s="166">
        <v>0</v>
      </c>
      <c r="K69" s="468"/>
      <c r="L69" s="493">
        <v>588636131</v>
      </c>
      <c r="M69" s="493">
        <v>3079583047</v>
      </c>
      <c r="N69" s="166" t="s">
        <v>96</v>
      </c>
      <c r="O69" s="239">
        <v>3079583047</v>
      </c>
      <c r="P69" s="495" t="s">
        <v>110</v>
      </c>
      <c r="Q69" s="239">
        <v>2490946916</v>
      </c>
      <c r="R69" s="468"/>
      <c r="S69" s="468"/>
      <c r="T69" s="239"/>
      <c r="U69" s="512"/>
      <c r="V69" s="239"/>
      <c r="W69" s="468"/>
      <c r="X69" s="405"/>
      <c r="Y69" s="405"/>
      <c r="Z69" s="509"/>
      <c r="AA69" s="509"/>
      <c r="AB69" s="509"/>
      <c r="AC69" s="437"/>
      <c r="AD69" s="437"/>
      <c r="AE69" s="437"/>
      <c r="AF69" s="437"/>
      <c r="AG69" s="437"/>
      <c r="AH69" s="437"/>
      <c r="AI69" s="510"/>
      <c r="AJ69" s="513">
        <v>1</v>
      </c>
      <c r="AK69" s="514">
        <v>1</v>
      </c>
      <c r="AL69" s="422" t="s">
        <v>410</v>
      </c>
      <c r="AM69" s="410">
        <v>42597</v>
      </c>
      <c r="AN69" s="410">
        <v>41612</v>
      </c>
      <c r="AO69" s="410" t="s">
        <v>442</v>
      </c>
      <c r="AP69" s="410">
        <v>42008</v>
      </c>
      <c r="AQ69" s="410" t="s">
        <v>426</v>
      </c>
      <c r="AR69" s="410" t="s">
        <v>426</v>
      </c>
      <c r="AS69" s="410" t="s">
        <v>410</v>
      </c>
      <c r="AT69" s="411" t="s">
        <v>565</v>
      </c>
      <c r="AU69" s="412"/>
      <c r="AV69" s="412"/>
      <c r="AW69" s="412"/>
      <c r="AX69" s="413"/>
      <c r="AY69" s="235" t="s">
        <v>566</v>
      </c>
      <c r="AZ69" s="418" t="s">
        <v>576</v>
      </c>
    </row>
    <row r="70" spans="1:52" ht="75" customHeight="1" x14ac:dyDescent="0.25">
      <c r="A70" s="232" t="s">
        <v>361</v>
      </c>
      <c r="B70" s="227" t="s">
        <v>405</v>
      </c>
      <c r="C70" s="227">
        <v>53</v>
      </c>
      <c r="D70" s="496">
        <v>2015000050014</v>
      </c>
      <c r="E70" s="232" t="s">
        <v>362</v>
      </c>
      <c r="F70" s="404" t="s">
        <v>352</v>
      </c>
      <c r="G70" s="404" t="s">
        <v>353</v>
      </c>
      <c r="H70" s="227" t="s">
        <v>361</v>
      </c>
      <c r="I70" s="166">
        <v>0</v>
      </c>
      <c r="J70" s="166">
        <v>0</v>
      </c>
      <c r="K70" s="166">
        <v>5555500782</v>
      </c>
      <c r="L70" s="233">
        <v>2033395218</v>
      </c>
      <c r="M70" s="233">
        <f>SUM(I70:L70)</f>
        <v>7588896000</v>
      </c>
      <c r="N70" s="166">
        <v>0</v>
      </c>
      <c r="O70" s="233">
        <f>SUM(M70:N70)</f>
        <v>7588896000</v>
      </c>
      <c r="P70" s="234" t="s">
        <v>49</v>
      </c>
      <c r="Q70" s="233">
        <v>5555500782</v>
      </c>
      <c r="R70" s="166">
        <v>0</v>
      </c>
      <c r="S70" s="166">
        <v>0</v>
      </c>
      <c r="T70" s="233">
        <v>0</v>
      </c>
      <c r="U70" s="240">
        <f>Q70-T70</f>
        <v>5555500782</v>
      </c>
      <c r="V70" s="233">
        <v>2693410391</v>
      </c>
      <c r="W70" s="166">
        <f>T70-V70</f>
        <v>-2693410391</v>
      </c>
      <c r="X70" s="405">
        <v>0</v>
      </c>
      <c r="Y70" s="405">
        <v>0</v>
      </c>
      <c r="Z70" s="405"/>
      <c r="AA70" s="405"/>
      <c r="AB70" s="405" t="s">
        <v>363</v>
      </c>
      <c r="AC70" s="406"/>
      <c r="AD70" s="406" t="s">
        <v>50</v>
      </c>
      <c r="AE70" s="406"/>
      <c r="AF70" s="406"/>
      <c r="AG70" s="406"/>
      <c r="AH70" s="406"/>
      <c r="AI70" s="407"/>
      <c r="AJ70" s="408">
        <v>0.53769999999999996</v>
      </c>
      <c r="AK70" s="423">
        <v>0.3916</v>
      </c>
      <c r="AL70" s="409" t="s">
        <v>417</v>
      </c>
      <c r="AM70" s="410">
        <v>42597</v>
      </c>
      <c r="AN70" s="410">
        <v>42179</v>
      </c>
      <c r="AO70" s="410" t="s">
        <v>456</v>
      </c>
      <c r="AP70" s="410">
        <v>42551</v>
      </c>
      <c r="AQ70" s="410"/>
      <c r="AR70" s="410"/>
      <c r="AS70" s="409" t="s">
        <v>417</v>
      </c>
      <c r="AT70" s="411" t="s">
        <v>484</v>
      </c>
      <c r="AU70" s="412"/>
      <c r="AV70" s="412"/>
      <c r="AW70" s="412"/>
      <c r="AX70" s="413"/>
      <c r="AY70" s="235" t="s">
        <v>567</v>
      </c>
      <c r="AZ70" s="235" t="s">
        <v>577</v>
      </c>
    </row>
    <row r="71" spans="1:52" ht="75" customHeight="1" x14ac:dyDescent="0.25">
      <c r="A71" s="232" t="s">
        <v>500</v>
      </c>
      <c r="B71" s="227"/>
      <c r="C71" s="227">
        <v>54</v>
      </c>
      <c r="D71" s="496">
        <v>2015000050057</v>
      </c>
      <c r="E71" s="232" t="s">
        <v>397</v>
      </c>
      <c r="F71" s="404" t="s">
        <v>398</v>
      </c>
      <c r="G71" s="404" t="s">
        <v>399</v>
      </c>
      <c r="H71" s="227" t="s">
        <v>396</v>
      </c>
      <c r="I71" s="166">
        <v>0</v>
      </c>
      <c r="J71" s="166">
        <v>0</v>
      </c>
      <c r="K71" s="166">
        <v>7000000000</v>
      </c>
      <c r="L71" s="233">
        <v>0</v>
      </c>
      <c r="M71" s="233">
        <f>SUM(I71:L71)</f>
        <v>7000000000</v>
      </c>
      <c r="N71" s="166">
        <v>0</v>
      </c>
      <c r="O71" s="233">
        <f>SUM(M71:N71)</f>
        <v>7000000000</v>
      </c>
      <c r="P71" s="234" t="s">
        <v>49</v>
      </c>
      <c r="Q71" s="233">
        <v>7000000000</v>
      </c>
      <c r="R71" s="166">
        <v>0</v>
      </c>
      <c r="S71" s="166">
        <v>0</v>
      </c>
      <c r="T71" s="233">
        <v>0</v>
      </c>
      <c r="U71" s="240">
        <f>Q71-T71</f>
        <v>7000000000</v>
      </c>
      <c r="V71" s="233">
        <v>0</v>
      </c>
      <c r="W71" s="166">
        <f>T71-V71</f>
        <v>0</v>
      </c>
      <c r="X71" s="515">
        <v>0</v>
      </c>
      <c r="Y71" s="515">
        <v>0</v>
      </c>
      <c r="Z71" s="405"/>
      <c r="AA71" s="405"/>
      <c r="AB71" s="405" t="s">
        <v>400</v>
      </c>
      <c r="AC71" s="406"/>
      <c r="AD71" s="406" t="s">
        <v>50</v>
      </c>
      <c r="AE71" s="406"/>
      <c r="AF71" s="406"/>
      <c r="AG71" s="406"/>
      <c r="AH71" s="406"/>
      <c r="AI71" s="407"/>
      <c r="AJ71" s="426">
        <v>0</v>
      </c>
      <c r="AK71" s="489">
        <v>0</v>
      </c>
      <c r="AL71" s="235" t="s">
        <v>420</v>
      </c>
      <c r="AM71" s="410">
        <v>42597</v>
      </c>
      <c r="AN71" s="410"/>
      <c r="AO71" s="410"/>
      <c r="AP71" s="421"/>
      <c r="AQ71" s="410"/>
      <c r="AR71" s="410"/>
      <c r="AS71" s="470" t="s">
        <v>419</v>
      </c>
      <c r="AT71" s="411" t="s">
        <v>568</v>
      </c>
      <c r="AU71" s="412"/>
      <c r="AV71" s="412"/>
      <c r="AW71" s="412"/>
      <c r="AX71" s="413"/>
      <c r="AY71" s="235" t="s">
        <v>569</v>
      </c>
      <c r="AZ71" s="418" t="s">
        <v>576</v>
      </c>
    </row>
    <row r="72" spans="1:52" ht="63.75" customHeight="1" x14ac:dyDescent="0.25">
      <c r="A72" s="232" t="s">
        <v>350</v>
      </c>
      <c r="B72" s="227" t="s">
        <v>408</v>
      </c>
      <c r="C72" s="227">
        <v>55</v>
      </c>
      <c r="D72" s="496">
        <v>2015000050038</v>
      </c>
      <c r="E72" s="232" t="s">
        <v>351</v>
      </c>
      <c r="F72" s="404" t="s">
        <v>352</v>
      </c>
      <c r="G72" s="404" t="s">
        <v>353</v>
      </c>
      <c r="H72" s="227" t="s">
        <v>350</v>
      </c>
      <c r="I72" s="166">
        <v>0</v>
      </c>
      <c r="J72" s="166">
        <v>0</v>
      </c>
      <c r="K72" s="166">
        <v>1419042711</v>
      </c>
      <c r="L72" s="233">
        <v>0</v>
      </c>
      <c r="M72" s="233">
        <f>SUM(I72:L72)</f>
        <v>1419042711</v>
      </c>
      <c r="N72" s="166">
        <v>0</v>
      </c>
      <c r="O72" s="233">
        <f>SUM(M72:N72)</f>
        <v>1419042711</v>
      </c>
      <c r="P72" s="234" t="s">
        <v>49</v>
      </c>
      <c r="Q72" s="233">
        <v>1419042711</v>
      </c>
      <c r="R72" s="166">
        <v>0</v>
      </c>
      <c r="S72" s="166">
        <v>0</v>
      </c>
      <c r="T72" s="233">
        <v>0</v>
      </c>
      <c r="U72" s="240">
        <f>Q72-T72</f>
        <v>1419042711</v>
      </c>
      <c r="V72" s="233">
        <v>0</v>
      </c>
      <c r="W72" s="166">
        <f>T72-V72</f>
        <v>0</v>
      </c>
      <c r="X72" s="515">
        <v>0</v>
      </c>
      <c r="Y72" s="515">
        <v>0</v>
      </c>
      <c r="Z72" s="405"/>
      <c r="AA72" s="405"/>
      <c r="AB72" s="405" t="s">
        <v>190</v>
      </c>
      <c r="AC72" s="406" t="s">
        <v>50</v>
      </c>
      <c r="AD72" s="406"/>
      <c r="AE72" s="406" t="s">
        <v>50</v>
      </c>
      <c r="AF72" s="406"/>
      <c r="AG72" s="406"/>
      <c r="AH72" s="406"/>
      <c r="AI72" s="407"/>
      <c r="AJ72" s="426">
        <v>0</v>
      </c>
      <c r="AK72" s="489">
        <v>0</v>
      </c>
      <c r="AL72" s="235" t="s">
        <v>420</v>
      </c>
      <c r="AM72" s="410">
        <v>42597</v>
      </c>
      <c r="AN72" s="410"/>
      <c r="AO72" s="410"/>
      <c r="AP72" s="421"/>
      <c r="AQ72" s="410"/>
      <c r="AR72" s="410"/>
      <c r="AS72" s="470" t="s">
        <v>419</v>
      </c>
      <c r="AT72" s="411" t="s">
        <v>570</v>
      </c>
      <c r="AU72" s="412"/>
      <c r="AV72" s="412"/>
      <c r="AW72" s="412"/>
      <c r="AX72" s="413"/>
      <c r="AY72" s="235" t="s">
        <v>571</v>
      </c>
      <c r="AZ72" s="235" t="s">
        <v>575</v>
      </c>
    </row>
    <row r="73" spans="1:52" ht="44.25" customHeight="1" x14ac:dyDescent="0.25">
      <c r="A73" s="516" t="s">
        <v>119</v>
      </c>
      <c r="B73" s="517" t="s">
        <v>376</v>
      </c>
      <c r="C73" s="517">
        <v>1</v>
      </c>
      <c r="D73" s="511">
        <v>2012000100010</v>
      </c>
      <c r="E73" s="232" t="s">
        <v>116</v>
      </c>
      <c r="F73" s="491">
        <v>41263</v>
      </c>
      <c r="G73" s="491" t="s">
        <v>246</v>
      </c>
      <c r="H73" s="491" t="s">
        <v>205</v>
      </c>
      <c r="I73" s="494">
        <v>1730000000</v>
      </c>
      <c r="J73" s="494">
        <v>6991806744</v>
      </c>
      <c r="K73" s="494">
        <v>0</v>
      </c>
      <c r="L73" s="493">
        <v>0</v>
      </c>
      <c r="M73" s="493">
        <f>SUM(I73:L73)</f>
        <v>8721806744</v>
      </c>
      <c r="N73" s="494">
        <v>0</v>
      </c>
      <c r="O73" s="493">
        <f>M73+N73</f>
        <v>8721806744</v>
      </c>
      <c r="P73" s="495" t="s">
        <v>110</v>
      </c>
      <c r="Q73" s="493">
        <f>SUM(I73:K73)</f>
        <v>8721806744</v>
      </c>
      <c r="R73" s="494">
        <v>0</v>
      </c>
      <c r="S73" s="494">
        <v>8721806744</v>
      </c>
      <c r="T73" s="494">
        <v>8485542616</v>
      </c>
      <c r="U73" s="494">
        <f>Q73-T73</f>
        <v>236264128</v>
      </c>
      <c r="V73" s="494">
        <v>8485542616</v>
      </c>
      <c r="W73" s="494">
        <f>T73-V73</f>
        <v>0</v>
      </c>
      <c r="X73" s="405">
        <v>0.35010000000000002</v>
      </c>
      <c r="Y73" s="405">
        <v>0.97289999999999999</v>
      </c>
      <c r="Z73" s="518"/>
      <c r="AA73" s="518">
        <v>48</v>
      </c>
      <c r="AB73" s="517" t="s">
        <v>119</v>
      </c>
      <c r="AC73" s="519" t="s">
        <v>50</v>
      </c>
      <c r="AD73" s="519"/>
      <c r="AE73" s="519"/>
      <c r="AF73" s="519"/>
      <c r="AG73" s="519" t="s">
        <v>50</v>
      </c>
      <c r="AH73" s="519"/>
      <c r="AI73" s="520" t="s">
        <v>50</v>
      </c>
      <c r="AJ73" s="427">
        <v>0.40720000000000001</v>
      </c>
      <c r="AK73" s="427">
        <v>0.97289999999999999</v>
      </c>
      <c r="AL73" s="409" t="s">
        <v>417</v>
      </c>
      <c r="AM73" s="410">
        <v>42597</v>
      </c>
      <c r="AN73" s="410">
        <v>41674</v>
      </c>
      <c r="AO73" s="410" t="s">
        <v>463</v>
      </c>
      <c r="AP73" s="410">
        <v>43488</v>
      </c>
      <c r="AQ73" s="410"/>
      <c r="AR73" s="410"/>
      <c r="AS73" s="409" t="s">
        <v>417</v>
      </c>
      <c r="AT73" s="411" t="s">
        <v>486</v>
      </c>
      <c r="AU73" s="412"/>
      <c r="AV73" s="412"/>
      <c r="AW73" s="412"/>
      <c r="AX73" s="413"/>
      <c r="AY73" s="235"/>
      <c r="AZ73" s="235" t="s">
        <v>580</v>
      </c>
    </row>
    <row r="74" spans="1:52" ht="44.25" customHeight="1" x14ac:dyDescent="0.25">
      <c r="A74" s="516"/>
      <c r="B74" s="517" t="s">
        <v>376</v>
      </c>
      <c r="C74" s="517">
        <v>2</v>
      </c>
      <c r="D74" s="511">
        <v>2012000100063</v>
      </c>
      <c r="E74" s="232" t="s">
        <v>122</v>
      </c>
      <c r="F74" s="491">
        <v>41263</v>
      </c>
      <c r="G74" s="491" t="s">
        <v>246</v>
      </c>
      <c r="H74" s="491" t="s">
        <v>205</v>
      </c>
      <c r="I74" s="494">
        <v>6170704000</v>
      </c>
      <c r="J74" s="494">
        <v>2080000000</v>
      </c>
      <c r="K74" s="494">
        <v>0</v>
      </c>
      <c r="L74" s="493">
        <v>8692000000</v>
      </c>
      <c r="M74" s="493">
        <f t="shared" ref="M74:M85" si="26">SUM(I74:L74)</f>
        <v>16942704000</v>
      </c>
      <c r="N74" s="494">
        <v>0</v>
      </c>
      <c r="O74" s="493">
        <f>M74+N74</f>
        <v>16942704000</v>
      </c>
      <c r="P74" s="495" t="s">
        <v>110</v>
      </c>
      <c r="Q74" s="493">
        <f t="shared" ref="Q74:Q81" si="27">SUM(I74:K74)</f>
        <v>8250704000</v>
      </c>
      <c r="R74" s="494">
        <v>1068159</v>
      </c>
      <c r="S74" s="494">
        <v>7755661760</v>
      </c>
      <c r="T74" s="494">
        <v>6170704000</v>
      </c>
      <c r="U74" s="494">
        <f t="shared" ref="U74:U85" si="28">Q74-T74</f>
        <v>2080000000</v>
      </c>
      <c r="V74" s="494">
        <v>2468281600</v>
      </c>
      <c r="W74" s="494">
        <f t="shared" ref="W74:W85" si="29">T74-V74</f>
        <v>3702422400</v>
      </c>
      <c r="X74" s="405">
        <v>0.82499999999999996</v>
      </c>
      <c r="Y74" s="405">
        <v>0.76349999999999996</v>
      </c>
      <c r="Z74" s="518"/>
      <c r="AA74" s="518">
        <v>12</v>
      </c>
      <c r="AB74" s="517" t="s">
        <v>119</v>
      </c>
      <c r="AC74" s="519" t="s">
        <v>50</v>
      </c>
      <c r="AD74" s="519"/>
      <c r="AE74" s="519"/>
      <c r="AF74" s="519"/>
      <c r="AG74" s="519" t="s">
        <v>50</v>
      </c>
      <c r="AH74" s="519"/>
      <c r="AI74" s="520" t="s">
        <v>50</v>
      </c>
      <c r="AJ74" s="427">
        <v>0.88470000000000004</v>
      </c>
      <c r="AK74" s="427">
        <v>0.76349999999999996</v>
      </c>
      <c r="AL74" s="409" t="s">
        <v>417</v>
      </c>
      <c r="AM74" s="410">
        <v>42597</v>
      </c>
      <c r="AN74" s="410">
        <v>41624</v>
      </c>
      <c r="AO74" s="410" t="s">
        <v>464</v>
      </c>
      <c r="AP74" s="410">
        <v>42598</v>
      </c>
      <c r="AQ74" s="410"/>
      <c r="AR74" s="410"/>
      <c r="AS74" s="409" t="s">
        <v>417</v>
      </c>
      <c r="AT74" s="411" t="s">
        <v>486</v>
      </c>
      <c r="AU74" s="412"/>
      <c r="AV74" s="412"/>
      <c r="AW74" s="412"/>
      <c r="AX74" s="413"/>
      <c r="AY74" s="235"/>
      <c r="AZ74" s="235" t="s">
        <v>580</v>
      </c>
    </row>
    <row r="75" spans="1:52" ht="66.75" customHeight="1" x14ac:dyDescent="0.25">
      <c r="A75" s="516"/>
      <c r="B75" s="517" t="s">
        <v>375</v>
      </c>
      <c r="C75" s="517">
        <v>3</v>
      </c>
      <c r="D75" s="511">
        <v>2012000100144</v>
      </c>
      <c r="E75" s="232" t="s">
        <v>123</v>
      </c>
      <c r="F75" s="491">
        <v>41263</v>
      </c>
      <c r="G75" s="491" t="s">
        <v>246</v>
      </c>
      <c r="H75" s="491" t="s">
        <v>205</v>
      </c>
      <c r="I75" s="494">
        <v>18707000000</v>
      </c>
      <c r="J75" s="494">
        <v>0</v>
      </c>
      <c r="K75" s="494">
        <v>0</v>
      </c>
      <c r="L75" s="493">
        <v>31869424345</v>
      </c>
      <c r="M75" s="493">
        <f t="shared" si="26"/>
        <v>50576424345</v>
      </c>
      <c r="N75" s="494">
        <v>-61687906</v>
      </c>
      <c r="O75" s="493">
        <f>M75+N75</f>
        <v>50514736439</v>
      </c>
      <c r="P75" s="495" t="s">
        <v>110</v>
      </c>
      <c r="Q75" s="493">
        <f>SUM(I75:K75)</f>
        <v>18707000000</v>
      </c>
      <c r="R75" s="494">
        <v>0</v>
      </c>
      <c r="S75" s="521">
        <v>18707000000</v>
      </c>
      <c r="T75" s="521">
        <v>18707000000</v>
      </c>
      <c r="U75" s="494">
        <f t="shared" si="28"/>
        <v>0</v>
      </c>
      <c r="V75" s="494">
        <v>0</v>
      </c>
      <c r="W75" s="494">
        <f t="shared" si="29"/>
        <v>18707000000</v>
      </c>
      <c r="X75" s="405">
        <v>0</v>
      </c>
      <c r="Y75" s="405">
        <f t="shared" ref="Y75:Y85" si="30">V75/Q75</f>
        <v>0</v>
      </c>
      <c r="Z75" s="518"/>
      <c r="AA75" s="518">
        <v>24</v>
      </c>
      <c r="AB75" s="517" t="s">
        <v>119</v>
      </c>
      <c r="AC75" s="519" t="s">
        <v>50</v>
      </c>
      <c r="AD75" s="519"/>
      <c r="AE75" s="519"/>
      <c r="AF75" s="519"/>
      <c r="AG75" s="519" t="s">
        <v>50</v>
      </c>
      <c r="AH75" s="519"/>
      <c r="AI75" s="520" t="s">
        <v>50</v>
      </c>
      <c r="AJ75" s="522">
        <v>0.18529999999999999</v>
      </c>
      <c r="AK75" s="423">
        <v>0.37609999999999999</v>
      </c>
      <c r="AL75" s="409" t="s">
        <v>417</v>
      </c>
      <c r="AM75" s="410">
        <v>42597</v>
      </c>
      <c r="AN75" s="410">
        <v>41586</v>
      </c>
      <c r="AO75" s="410" t="s">
        <v>465</v>
      </c>
      <c r="AP75" s="410">
        <v>42497</v>
      </c>
      <c r="AQ75" s="410"/>
      <c r="AR75" s="410"/>
      <c r="AS75" s="409" t="s">
        <v>417</v>
      </c>
      <c r="AT75" s="411" t="s">
        <v>487</v>
      </c>
      <c r="AU75" s="412"/>
      <c r="AV75" s="412"/>
      <c r="AW75" s="412"/>
      <c r="AX75" s="413"/>
      <c r="AY75" s="235"/>
      <c r="AZ75" s="235" t="s">
        <v>580</v>
      </c>
    </row>
    <row r="76" spans="1:52" ht="49.5" customHeight="1" x14ac:dyDescent="0.25">
      <c r="A76" s="516"/>
      <c r="B76" s="517" t="s">
        <v>375</v>
      </c>
      <c r="C76" s="517">
        <v>4</v>
      </c>
      <c r="D76" s="511">
        <v>2012000100156</v>
      </c>
      <c r="E76" s="232" t="s">
        <v>118</v>
      </c>
      <c r="F76" s="491">
        <v>41263</v>
      </c>
      <c r="G76" s="491" t="s">
        <v>241</v>
      </c>
      <c r="H76" s="491" t="s">
        <v>205</v>
      </c>
      <c r="I76" s="494">
        <v>5000000000</v>
      </c>
      <c r="J76" s="494">
        <v>0</v>
      </c>
      <c r="K76" s="494">
        <v>0</v>
      </c>
      <c r="L76" s="493">
        <v>2088000000</v>
      </c>
      <c r="M76" s="493">
        <f t="shared" si="26"/>
        <v>7088000000</v>
      </c>
      <c r="N76" s="494" t="s">
        <v>96</v>
      </c>
      <c r="O76" s="493">
        <f>M76</f>
        <v>7088000000</v>
      </c>
      <c r="P76" s="495" t="s">
        <v>110</v>
      </c>
      <c r="Q76" s="493">
        <f t="shared" si="27"/>
        <v>5000000000</v>
      </c>
      <c r="R76" s="494">
        <v>0</v>
      </c>
      <c r="S76" s="521">
        <v>5000000000</v>
      </c>
      <c r="T76" s="494">
        <v>1380000000</v>
      </c>
      <c r="U76" s="494">
        <f t="shared" si="28"/>
        <v>3620000000</v>
      </c>
      <c r="V76" s="494">
        <v>1380000000</v>
      </c>
      <c r="W76" s="494">
        <f t="shared" si="29"/>
        <v>0</v>
      </c>
      <c r="X76" s="405">
        <v>0.08</v>
      </c>
      <c r="Y76" s="405">
        <f t="shared" si="30"/>
        <v>0.27600000000000002</v>
      </c>
      <c r="Z76" s="518"/>
      <c r="AA76" s="518">
        <v>24</v>
      </c>
      <c r="AB76" s="517" t="s">
        <v>119</v>
      </c>
      <c r="AC76" s="519" t="s">
        <v>50</v>
      </c>
      <c r="AD76" s="519"/>
      <c r="AE76" s="519"/>
      <c r="AF76" s="519"/>
      <c r="AG76" s="519" t="s">
        <v>50</v>
      </c>
      <c r="AH76" s="519"/>
      <c r="AI76" s="520" t="s">
        <v>50</v>
      </c>
      <c r="AJ76" s="522">
        <v>0.1147</v>
      </c>
      <c r="AK76" s="423">
        <v>0.3569</v>
      </c>
      <c r="AL76" s="409" t="s">
        <v>417</v>
      </c>
      <c r="AM76" s="410">
        <v>42597</v>
      </c>
      <c r="AN76" s="410">
        <v>41964</v>
      </c>
      <c r="AO76" s="410" t="s">
        <v>466</v>
      </c>
      <c r="AP76" s="410">
        <v>42694</v>
      </c>
      <c r="AQ76" s="410"/>
      <c r="AR76" s="410"/>
      <c r="AS76" s="409" t="s">
        <v>417</v>
      </c>
      <c r="AT76" s="411" t="s">
        <v>486</v>
      </c>
      <c r="AU76" s="412"/>
      <c r="AV76" s="412"/>
      <c r="AW76" s="412"/>
      <c r="AX76" s="413"/>
      <c r="AY76" s="235" t="s">
        <v>583</v>
      </c>
      <c r="AZ76" s="235" t="s">
        <v>580</v>
      </c>
    </row>
    <row r="77" spans="1:52" ht="66.75" customHeight="1" x14ac:dyDescent="0.25">
      <c r="A77" s="516"/>
      <c r="B77" s="517" t="s">
        <v>375</v>
      </c>
      <c r="C77" s="517">
        <v>5</v>
      </c>
      <c r="D77" s="511">
        <v>2012000100056</v>
      </c>
      <c r="E77" s="232" t="s">
        <v>275</v>
      </c>
      <c r="F77" s="491">
        <v>41295</v>
      </c>
      <c r="G77" s="492" t="s">
        <v>241</v>
      </c>
      <c r="H77" s="491" t="s">
        <v>205</v>
      </c>
      <c r="I77" s="494">
        <v>0</v>
      </c>
      <c r="J77" s="494">
        <v>4100000000</v>
      </c>
      <c r="K77" s="494">
        <v>0</v>
      </c>
      <c r="L77" s="493">
        <v>3084175232.1111102</v>
      </c>
      <c r="M77" s="493">
        <f t="shared" si="26"/>
        <v>7184175232.1111107</v>
      </c>
      <c r="N77" s="494" t="s">
        <v>96</v>
      </c>
      <c r="O77" s="493">
        <f t="shared" ref="O77:O84" si="31">M77</f>
        <v>7184175232.1111107</v>
      </c>
      <c r="P77" s="495" t="s">
        <v>110</v>
      </c>
      <c r="Q77" s="493">
        <f t="shared" si="27"/>
        <v>4100000000</v>
      </c>
      <c r="R77" s="494">
        <v>3448798</v>
      </c>
      <c r="S77" s="494">
        <v>2835000000</v>
      </c>
      <c r="T77" s="494">
        <v>2835000000</v>
      </c>
      <c r="U77" s="494">
        <f t="shared" si="28"/>
        <v>1265000000</v>
      </c>
      <c r="V77" s="494">
        <v>2835000000</v>
      </c>
      <c r="W77" s="494">
        <f t="shared" si="29"/>
        <v>0</v>
      </c>
      <c r="X77" s="405">
        <v>0.15</v>
      </c>
      <c r="Y77" s="405">
        <f t="shared" si="30"/>
        <v>0.69146341463414629</v>
      </c>
      <c r="Z77" s="518"/>
      <c r="AA77" s="518">
        <v>36</v>
      </c>
      <c r="AB77" s="517" t="s">
        <v>119</v>
      </c>
      <c r="AC77" s="519" t="s">
        <v>50</v>
      </c>
      <c r="AD77" s="519"/>
      <c r="AE77" s="519"/>
      <c r="AF77" s="519"/>
      <c r="AG77" s="519" t="s">
        <v>50</v>
      </c>
      <c r="AH77" s="519"/>
      <c r="AI77" s="520" t="s">
        <v>50</v>
      </c>
      <c r="AJ77" s="408">
        <v>0.82950000000000002</v>
      </c>
      <c r="AK77" s="423">
        <v>0.39460000000000001</v>
      </c>
      <c r="AL77" s="409" t="s">
        <v>417</v>
      </c>
      <c r="AM77" s="410">
        <v>42597</v>
      </c>
      <c r="AN77" s="410">
        <v>41569</v>
      </c>
      <c r="AO77" s="410" t="s">
        <v>449</v>
      </c>
      <c r="AP77" s="410">
        <v>42665</v>
      </c>
      <c r="AQ77" s="410"/>
      <c r="AR77" s="410"/>
      <c r="AS77" s="409" t="s">
        <v>417</v>
      </c>
      <c r="AT77" s="411" t="s">
        <v>488</v>
      </c>
      <c r="AU77" s="412"/>
      <c r="AV77" s="412"/>
      <c r="AW77" s="412"/>
      <c r="AX77" s="413"/>
      <c r="AY77" s="235"/>
      <c r="AZ77" s="235" t="s">
        <v>580</v>
      </c>
    </row>
    <row r="78" spans="1:52" ht="65.25" customHeight="1" x14ac:dyDescent="0.25">
      <c r="A78" s="516"/>
      <c r="B78" s="517" t="s">
        <v>376</v>
      </c>
      <c r="C78" s="517">
        <v>7</v>
      </c>
      <c r="D78" s="511">
        <v>2013000100131</v>
      </c>
      <c r="E78" s="232" t="s">
        <v>206</v>
      </c>
      <c r="F78" s="491">
        <v>41474</v>
      </c>
      <c r="G78" s="492" t="s">
        <v>204</v>
      </c>
      <c r="H78" s="491" t="s">
        <v>205</v>
      </c>
      <c r="I78" s="494">
        <v>0</v>
      </c>
      <c r="J78" s="494">
        <v>2622860000</v>
      </c>
      <c r="K78" s="494">
        <v>0</v>
      </c>
      <c r="L78" s="493">
        <v>665007000</v>
      </c>
      <c r="M78" s="493">
        <f t="shared" si="26"/>
        <v>3287867000</v>
      </c>
      <c r="N78" s="494" t="s">
        <v>96</v>
      </c>
      <c r="O78" s="493">
        <f t="shared" si="31"/>
        <v>3287867000</v>
      </c>
      <c r="P78" s="495" t="s">
        <v>110</v>
      </c>
      <c r="Q78" s="493">
        <f t="shared" si="27"/>
        <v>2622860000</v>
      </c>
      <c r="R78" s="494">
        <v>0</v>
      </c>
      <c r="S78" s="494">
        <v>2092147000</v>
      </c>
      <c r="T78" s="494">
        <v>1654002000</v>
      </c>
      <c r="U78" s="494">
        <f t="shared" si="28"/>
        <v>968858000</v>
      </c>
      <c r="V78" s="494">
        <v>2008431000</v>
      </c>
      <c r="W78" s="494">
        <f t="shared" si="29"/>
        <v>-354429000</v>
      </c>
      <c r="X78" s="405">
        <v>0.55000000000000004</v>
      </c>
      <c r="Y78" s="405">
        <f t="shared" si="30"/>
        <v>0.76574083252632619</v>
      </c>
      <c r="Z78" s="518"/>
      <c r="AA78" s="518">
        <v>24</v>
      </c>
      <c r="AB78" s="517" t="s">
        <v>119</v>
      </c>
      <c r="AC78" s="519" t="s">
        <v>50</v>
      </c>
      <c r="AD78" s="519"/>
      <c r="AE78" s="519"/>
      <c r="AF78" s="519"/>
      <c r="AG78" s="519" t="s">
        <v>50</v>
      </c>
      <c r="AH78" s="519"/>
      <c r="AI78" s="520" t="s">
        <v>50</v>
      </c>
      <c r="AJ78" s="522">
        <v>0.98799999999999999</v>
      </c>
      <c r="AK78" s="423">
        <v>0.92090000000000005</v>
      </c>
      <c r="AL78" s="409" t="s">
        <v>417</v>
      </c>
      <c r="AM78" s="410">
        <v>42597</v>
      </c>
      <c r="AN78" s="410">
        <v>41667</v>
      </c>
      <c r="AO78" s="410" t="s">
        <v>468</v>
      </c>
      <c r="AP78" s="410">
        <v>42488</v>
      </c>
      <c r="AQ78" s="410"/>
      <c r="AR78" s="410"/>
      <c r="AS78" s="409" t="s">
        <v>417</v>
      </c>
      <c r="AT78" s="411" t="s">
        <v>489</v>
      </c>
      <c r="AU78" s="412"/>
      <c r="AV78" s="412"/>
      <c r="AW78" s="412"/>
      <c r="AX78" s="413"/>
      <c r="AY78" s="235"/>
      <c r="AZ78" s="235" t="s">
        <v>580</v>
      </c>
    </row>
    <row r="79" spans="1:52" ht="63.75" customHeight="1" x14ac:dyDescent="0.25">
      <c r="A79" s="516"/>
      <c r="B79" s="517" t="s">
        <v>376</v>
      </c>
      <c r="C79" s="517">
        <v>9</v>
      </c>
      <c r="D79" s="511">
        <v>2013000100176</v>
      </c>
      <c r="E79" s="232" t="s">
        <v>160</v>
      </c>
      <c r="F79" s="491">
        <v>41474</v>
      </c>
      <c r="G79" s="492" t="s">
        <v>337</v>
      </c>
      <c r="H79" s="491" t="s">
        <v>205</v>
      </c>
      <c r="I79" s="494">
        <v>0</v>
      </c>
      <c r="J79" s="494">
        <v>1967083590</v>
      </c>
      <c r="K79" s="494">
        <v>4589861712</v>
      </c>
      <c r="L79" s="493">
        <v>2728150990</v>
      </c>
      <c r="M79" s="493">
        <f t="shared" si="26"/>
        <v>9285096292</v>
      </c>
      <c r="N79" s="494" t="s">
        <v>96</v>
      </c>
      <c r="O79" s="493">
        <f t="shared" si="31"/>
        <v>9285096292</v>
      </c>
      <c r="P79" s="495" t="s">
        <v>110</v>
      </c>
      <c r="Q79" s="493">
        <f>SUM(I79:K79)</f>
        <v>6556945302</v>
      </c>
      <c r="R79" s="494">
        <v>0</v>
      </c>
      <c r="S79" s="494">
        <v>6556945302</v>
      </c>
      <c r="T79" s="494">
        <v>849815280</v>
      </c>
      <c r="U79" s="494">
        <f t="shared" si="28"/>
        <v>5707130022</v>
      </c>
      <c r="V79" s="494">
        <v>849815280</v>
      </c>
      <c r="W79" s="494">
        <f t="shared" si="29"/>
        <v>0</v>
      </c>
      <c r="X79" s="405">
        <v>0.05</v>
      </c>
      <c r="Y79" s="405">
        <f t="shared" si="30"/>
        <v>0.12960536360441946</v>
      </c>
      <c r="Z79" s="518"/>
      <c r="AA79" s="518">
        <v>60</v>
      </c>
      <c r="AB79" s="517" t="s">
        <v>119</v>
      </c>
      <c r="AC79" s="519" t="s">
        <v>50</v>
      </c>
      <c r="AD79" s="519"/>
      <c r="AE79" s="519"/>
      <c r="AF79" s="519"/>
      <c r="AG79" s="519" t="s">
        <v>50</v>
      </c>
      <c r="AH79" s="519"/>
      <c r="AI79" s="520" t="s">
        <v>50</v>
      </c>
      <c r="AJ79" s="522">
        <v>0.25390000000000001</v>
      </c>
      <c r="AK79" s="423">
        <v>9.1499999999999998E-2</v>
      </c>
      <c r="AL79" s="409" t="s">
        <v>417</v>
      </c>
      <c r="AM79" s="410">
        <v>42597</v>
      </c>
      <c r="AN79" s="410">
        <v>41916</v>
      </c>
      <c r="AO79" s="410" t="s">
        <v>463</v>
      </c>
      <c r="AP79" s="410">
        <v>42617</v>
      </c>
      <c r="AQ79" s="410" t="s">
        <v>426</v>
      </c>
      <c r="AR79" s="410" t="s">
        <v>426</v>
      </c>
      <c r="AS79" s="409" t="s">
        <v>417</v>
      </c>
      <c r="AT79" s="411" t="s">
        <v>490</v>
      </c>
      <c r="AU79" s="412"/>
      <c r="AV79" s="412"/>
      <c r="AW79" s="412"/>
      <c r="AX79" s="413"/>
      <c r="AY79" s="235" t="s">
        <v>584</v>
      </c>
      <c r="AZ79" s="235" t="s">
        <v>580</v>
      </c>
    </row>
    <row r="80" spans="1:52" ht="42" customHeight="1" x14ac:dyDescent="0.25">
      <c r="A80" s="516"/>
      <c r="B80" s="517" t="s">
        <v>376</v>
      </c>
      <c r="C80" s="517">
        <v>10</v>
      </c>
      <c r="D80" s="511">
        <v>2013000100180</v>
      </c>
      <c r="E80" s="232" t="s">
        <v>207</v>
      </c>
      <c r="F80" s="491">
        <v>41509</v>
      </c>
      <c r="G80" s="492" t="s">
        <v>245</v>
      </c>
      <c r="H80" s="491" t="s">
        <v>205</v>
      </c>
      <c r="I80" s="494">
        <v>0</v>
      </c>
      <c r="J80" s="494">
        <v>2497510000</v>
      </c>
      <c r="K80" s="494">
        <v>0</v>
      </c>
      <c r="L80" s="493">
        <v>592444000</v>
      </c>
      <c r="M80" s="493">
        <f t="shared" si="26"/>
        <v>3089954000</v>
      </c>
      <c r="N80" s="494" t="s">
        <v>96</v>
      </c>
      <c r="O80" s="493">
        <f t="shared" si="31"/>
        <v>3089954000</v>
      </c>
      <c r="P80" s="495" t="s">
        <v>110</v>
      </c>
      <c r="Q80" s="493">
        <f t="shared" si="27"/>
        <v>2497510000</v>
      </c>
      <c r="R80" s="494">
        <v>0</v>
      </c>
      <c r="S80" s="494">
        <v>2497510000</v>
      </c>
      <c r="T80" s="494">
        <v>2120526000</v>
      </c>
      <c r="U80" s="494">
        <f t="shared" si="28"/>
        <v>376984000</v>
      </c>
      <c r="V80" s="494">
        <v>2120526000</v>
      </c>
      <c r="W80" s="494">
        <f t="shared" si="29"/>
        <v>0</v>
      </c>
      <c r="X80" s="405">
        <v>0.26</v>
      </c>
      <c r="Y80" s="405">
        <f t="shared" si="30"/>
        <v>0.84905605983559629</v>
      </c>
      <c r="Z80" s="518"/>
      <c r="AA80" s="518">
        <v>24</v>
      </c>
      <c r="AB80" s="517" t="s">
        <v>119</v>
      </c>
      <c r="AC80" s="519" t="s">
        <v>50</v>
      </c>
      <c r="AD80" s="519"/>
      <c r="AE80" s="519"/>
      <c r="AF80" s="519"/>
      <c r="AG80" s="519" t="s">
        <v>50</v>
      </c>
      <c r="AH80" s="519"/>
      <c r="AI80" s="520" t="s">
        <v>50</v>
      </c>
      <c r="AJ80" s="522">
        <v>0.97560000000000002</v>
      </c>
      <c r="AK80" s="423">
        <v>8.8202999999999996</v>
      </c>
      <c r="AL80" s="409" t="s">
        <v>417</v>
      </c>
      <c r="AM80" s="410">
        <v>42597</v>
      </c>
      <c r="AN80" s="410">
        <v>41670</v>
      </c>
      <c r="AO80" s="410" t="s">
        <v>469</v>
      </c>
      <c r="AP80" s="410">
        <v>42459</v>
      </c>
      <c r="AQ80" s="410"/>
      <c r="AR80" s="410"/>
      <c r="AS80" s="409" t="s">
        <v>417</v>
      </c>
      <c r="AT80" s="411" t="s">
        <v>491</v>
      </c>
      <c r="AU80" s="412"/>
      <c r="AV80" s="412"/>
      <c r="AW80" s="412"/>
      <c r="AX80" s="413"/>
      <c r="AY80" s="235" t="s">
        <v>585</v>
      </c>
      <c r="AZ80" s="235" t="s">
        <v>580</v>
      </c>
    </row>
    <row r="81" spans="1:52" ht="60" customHeight="1" x14ac:dyDescent="0.25">
      <c r="A81" s="516"/>
      <c r="B81" s="517" t="s">
        <v>377</v>
      </c>
      <c r="C81" s="517">
        <v>11</v>
      </c>
      <c r="D81" s="511">
        <v>2013000100215</v>
      </c>
      <c r="E81" s="232" t="s">
        <v>238</v>
      </c>
      <c r="F81" s="491">
        <v>41565</v>
      </c>
      <c r="G81" s="492" t="s">
        <v>239</v>
      </c>
      <c r="H81" s="491" t="s">
        <v>205</v>
      </c>
      <c r="I81" s="494">
        <v>0</v>
      </c>
      <c r="J81" s="494">
        <v>1608461700</v>
      </c>
      <c r="K81" s="494">
        <v>0</v>
      </c>
      <c r="L81" s="493">
        <v>202831000</v>
      </c>
      <c r="M81" s="493">
        <f t="shared" si="26"/>
        <v>1811292700</v>
      </c>
      <c r="N81" s="494" t="s">
        <v>96</v>
      </c>
      <c r="O81" s="493">
        <f t="shared" si="31"/>
        <v>1811292700</v>
      </c>
      <c r="P81" s="495" t="s">
        <v>110</v>
      </c>
      <c r="Q81" s="493">
        <f t="shared" si="27"/>
        <v>1608461700</v>
      </c>
      <c r="R81" s="494">
        <v>0</v>
      </c>
      <c r="S81" s="494">
        <v>1608461700</v>
      </c>
      <c r="T81" s="494">
        <v>1608461700</v>
      </c>
      <c r="U81" s="494">
        <f t="shared" si="28"/>
        <v>0</v>
      </c>
      <c r="V81" s="494">
        <v>599913665</v>
      </c>
      <c r="W81" s="494">
        <f t="shared" si="29"/>
        <v>1008548035</v>
      </c>
      <c r="X81" s="405">
        <v>0.14000000000000001</v>
      </c>
      <c r="Y81" s="405">
        <f t="shared" si="30"/>
        <v>0.37297354671236499</v>
      </c>
      <c r="Z81" s="518"/>
      <c r="AA81" s="518">
        <v>24</v>
      </c>
      <c r="AB81" s="517" t="s">
        <v>119</v>
      </c>
      <c r="AC81" s="519" t="s">
        <v>50</v>
      </c>
      <c r="AD81" s="519"/>
      <c r="AE81" s="519"/>
      <c r="AF81" s="519"/>
      <c r="AG81" s="519" t="s">
        <v>50</v>
      </c>
      <c r="AH81" s="519"/>
      <c r="AI81" s="520" t="s">
        <v>50</v>
      </c>
      <c r="AJ81" s="522">
        <v>0.79079999999999995</v>
      </c>
      <c r="AK81" s="423">
        <v>0.36280000000000001</v>
      </c>
      <c r="AL81" s="409" t="s">
        <v>417</v>
      </c>
      <c r="AM81" s="410">
        <v>42597</v>
      </c>
      <c r="AN81" s="410">
        <v>41975</v>
      </c>
      <c r="AO81" s="410" t="s">
        <v>466</v>
      </c>
      <c r="AP81" s="410">
        <v>42706</v>
      </c>
      <c r="AQ81" s="410"/>
      <c r="AR81" s="410"/>
      <c r="AS81" s="409" t="s">
        <v>417</v>
      </c>
      <c r="AT81" s="411" t="s">
        <v>492</v>
      </c>
      <c r="AU81" s="412"/>
      <c r="AV81" s="412"/>
      <c r="AW81" s="412"/>
      <c r="AX81" s="413"/>
      <c r="AY81" s="235" t="s">
        <v>584</v>
      </c>
      <c r="AZ81" s="235" t="s">
        <v>580</v>
      </c>
    </row>
    <row r="82" spans="1:52" ht="78" customHeight="1" x14ac:dyDescent="0.25">
      <c r="A82" s="516"/>
      <c r="B82" s="517" t="s">
        <v>377</v>
      </c>
      <c r="C82" s="517">
        <v>12</v>
      </c>
      <c r="D82" s="511">
        <v>2013000100248</v>
      </c>
      <c r="E82" s="232" t="s">
        <v>240</v>
      </c>
      <c r="F82" s="491">
        <v>41565</v>
      </c>
      <c r="G82" s="492" t="s">
        <v>239</v>
      </c>
      <c r="H82" s="491" t="s">
        <v>205</v>
      </c>
      <c r="I82" s="494">
        <v>0</v>
      </c>
      <c r="J82" s="494">
        <v>5904064772</v>
      </c>
      <c r="K82" s="494">
        <v>3476254327</v>
      </c>
      <c r="L82" s="493">
        <v>2239406468</v>
      </c>
      <c r="M82" s="493">
        <f t="shared" si="26"/>
        <v>11619725567</v>
      </c>
      <c r="N82" s="494" t="s">
        <v>96</v>
      </c>
      <c r="O82" s="493">
        <f t="shared" si="31"/>
        <v>11619725567</v>
      </c>
      <c r="P82" s="495" t="s">
        <v>110</v>
      </c>
      <c r="Q82" s="493">
        <f>SUM(I82:K82)</f>
        <v>9380319099</v>
      </c>
      <c r="R82" s="494">
        <v>0</v>
      </c>
      <c r="S82" s="494">
        <v>6536215538</v>
      </c>
      <c r="T82" s="494">
        <v>0</v>
      </c>
      <c r="U82" s="494">
        <f t="shared" si="28"/>
        <v>9380319099</v>
      </c>
      <c r="V82" s="494">
        <v>0</v>
      </c>
      <c r="W82" s="494">
        <f t="shared" si="29"/>
        <v>0</v>
      </c>
      <c r="X82" s="427">
        <v>0</v>
      </c>
      <c r="Y82" s="405">
        <f t="shared" si="30"/>
        <v>0</v>
      </c>
      <c r="Z82" s="518"/>
      <c r="AA82" s="518">
        <v>36</v>
      </c>
      <c r="AB82" s="517" t="s">
        <v>119</v>
      </c>
      <c r="AC82" s="519" t="s">
        <v>50</v>
      </c>
      <c r="AD82" s="519"/>
      <c r="AE82" s="519" t="s">
        <v>50</v>
      </c>
      <c r="AF82" s="519"/>
      <c r="AG82" s="519"/>
      <c r="AH82" s="519"/>
      <c r="AI82" s="520"/>
      <c r="AJ82" s="522">
        <v>0.26650000000000001</v>
      </c>
      <c r="AK82" s="423">
        <v>0.18820000000000001</v>
      </c>
      <c r="AL82" s="409" t="s">
        <v>417</v>
      </c>
      <c r="AM82" s="410">
        <v>42597</v>
      </c>
      <c r="AN82" s="410">
        <v>42178</v>
      </c>
      <c r="AO82" s="410" t="s">
        <v>449</v>
      </c>
      <c r="AP82" s="410">
        <v>43335</v>
      </c>
      <c r="AQ82" s="410"/>
      <c r="AR82" s="410"/>
      <c r="AS82" s="409" t="s">
        <v>417</v>
      </c>
      <c r="AT82" s="411" t="s">
        <v>493</v>
      </c>
      <c r="AU82" s="412"/>
      <c r="AV82" s="412"/>
      <c r="AW82" s="412"/>
      <c r="AX82" s="413"/>
      <c r="AY82" s="235" t="s">
        <v>583</v>
      </c>
      <c r="AZ82" s="235" t="s">
        <v>580</v>
      </c>
    </row>
    <row r="83" spans="1:52" ht="104.25" customHeight="1" x14ac:dyDescent="0.25">
      <c r="A83" s="516"/>
      <c r="B83" s="517" t="s">
        <v>378</v>
      </c>
      <c r="C83" s="517">
        <v>13</v>
      </c>
      <c r="D83" s="511">
        <v>2013000100129</v>
      </c>
      <c r="E83" s="232" t="s">
        <v>319</v>
      </c>
      <c r="F83" s="491">
        <v>41716</v>
      </c>
      <c r="G83" s="492" t="s">
        <v>320</v>
      </c>
      <c r="H83" s="491" t="s">
        <v>205</v>
      </c>
      <c r="I83" s="494">
        <v>0</v>
      </c>
      <c r="J83" s="494">
        <v>1229124990</v>
      </c>
      <c r="K83" s="494">
        <v>2867958309</v>
      </c>
      <c r="L83" s="493">
        <v>1072919662</v>
      </c>
      <c r="M83" s="493">
        <f t="shared" si="26"/>
        <v>5170002961</v>
      </c>
      <c r="N83" s="494" t="s">
        <v>96</v>
      </c>
      <c r="O83" s="493">
        <f t="shared" si="31"/>
        <v>5170002961</v>
      </c>
      <c r="P83" s="495" t="s">
        <v>110</v>
      </c>
      <c r="Q83" s="493">
        <f>SUM(I83:K83)</f>
        <v>4097083299</v>
      </c>
      <c r="R83" s="494">
        <v>0</v>
      </c>
      <c r="S83" s="494">
        <v>2867958309</v>
      </c>
      <c r="T83" s="494">
        <v>2867958309</v>
      </c>
      <c r="U83" s="494">
        <f t="shared" si="28"/>
        <v>1229124990</v>
      </c>
      <c r="V83" s="494">
        <v>0</v>
      </c>
      <c r="W83" s="494">
        <f t="shared" si="29"/>
        <v>2867958309</v>
      </c>
      <c r="X83" s="427">
        <v>0</v>
      </c>
      <c r="Y83" s="405">
        <f t="shared" si="30"/>
        <v>0</v>
      </c>
      <c r="Z83" s="518"/>
      <c r="AA83" s="518">
        <v>18</v>
      </c>
      <c r="AB83" s="517" t="s">
        <v>119</v>
      </c>
      <c r="AC83" s="519" t="s">
        <v>50</v>
      </c>
      <c r="AD83" s="519"/>
      <c r="AE83" s="519" t="s">
        <v>50</v>
      </c>
      <c r="AF83" s="519"/>
      <c r="AG83" s="519"/>
      <c r="AH83" s="519"/>
      <c r="AI83" s="520"/>
      <c r="AJ83" s="522">
        <v>0.31419999999999998</v>
      </c>
      <c r="AK83" s="423">
        <v>0.26369999999999999</v>
      </c>
      <c r="AL83" s="409" t="s">
        <v>417</v>
      </c>
      <c r="AM83" s="410">
        <v>42597</v>
      </c>
      <c r="AN83" s="410">
        <v>42200</v>
      </c>
      <c r="AO83" s="410" t="s">
        <v>465</v>
      </c>
      <c r="AP83" s="410">
        <v>43115</v>
      </c>
      <c r="AQ83" s="410"/>
      <c r="AR83" s="410"/>
      <c r="AS83" s="409" t="s">
        <v>417</v>
      </c>
      <c r="AT83" s="411" t="s">
        <v>495</v>
      </c>
      <c r="AU83" s="412"/>
      <c r="AV83" s="412"/>
      <c r="AW83" s="412"/>
      <c r="AX83" s="413"/>
      <c r="AY83" s="235" t="s">
        <v>584</v>
      </c>
      <c r="AZ83" s="235" t="s">
        <v>580</v>
      </c>
    </row>
    <row r="84" spans="1:52" ht="99.75" customHeight="1" x14ac:dyDescent="0.25">
      <c r="A84" s="516"/>
      <c r="B84" s="517" t="s">
        <v>378</v>
      </c>
      <c r="C84" s="517">
        <v>14</v>
      </c>
      <c r="D84" s="511">
        <v>2013000100217</v>
      </c>
      <c r="E84" s="232" t="s">
        <v>321</v>
      </c>
      <c r="F84" s="491">
        <v>41716</v>
      </c>
      <c r="G84" s="492" t="s">
        <v>320</v>
      </c>
      <c r="H84" s="491" t="s">
        <v>205</v>
      </c>
      <c r="I84" s="494">
        <v>0</v>
      </c>
      <c r="J84" s="494">
        <v>1385522952</v>
      </c>
      <c r="K84" s="494">
        <v>3232886887</v>
      </c>
      <c r="L84" s="493">
        <v>2585593036</v>
      </c>
      <c r="M84" s="493">
        <f t="shared" si="26"/>
        <v>7204002875</v>
      </c>
      <c r="N84" s="494" t="s">
        <v>96</v>
      </c>
      <c r="O84" s="493">
        <f t="shared" si="31"/>
        <v>7204002875</v>
      </c>
      <c r="P84" s="495" t="s">
        <v>110</v>
      </c>
      <c r="Q84" s="493">
        <f>SUM(I84:K84)</f>
        <v>4618409839</v>
      </c>
      <c r="R84" s="494">
        <v>0</v>
      </c>
      <c r="S84" s="494">
        <v>3232886887</v>
      </c>
      <c r="T84" s="494">
        <v>3232886887</v>
      </c>
      <c r="U84" s="494">
        <f t="shared" si="28"/>
        <v>1385522952</v>
      </c>
      <c r="V84" s="494">
        <v>0</v>
      </c>
      <c r="W84" s="494">
        <f t="shared" si="29"/>
        <v>3232886887</v>
      </c>
      <c r="X84" s="427">
        <v>0</v>
      </c>
      <c r="Y84" s="405">
        <f t="shared" si="30"/>
        <v>0</v>
      </c>
      <c r="Z84" s="518"/>
      <c r="AA84" s="518">
        <v>24</v>
      </c>
      <c r="AB84" s="517" t="s">
        <v>119</v>
      </c>
      <c r="AC84" s="519" t="s">
        <v>50</v>
      </c>
      <c r="AD84" s="519"/>
      <c r="AE84" s="519" t="s">
        <v>50</v>
      </c>
      <c r="AF84" s="519"/>
      <c r="AG84" s="519"/>
      <c r="AH84" s="519"/>
      <c r="AI84" s="520"/>
      <c r="AJ84" s="522">
        <v>0.38350000000000001</v>
      </c>
      <c r="AK84" s="423">
        <v>0.1704</v>
      </c>
      <c r="AL84" s="409" t="s">
        <v>417</v>
      </c>
      <c r="AM84" s="410">
        <v>42597</v>
      </c>
      <c r="AN84" s="410">
        <v>42200</v>
      </c>
      <c r="AO84" s="410" t="s">
        <v>466</v>
      </c>
      <c r="AP84" s="410">
        <v>42930</v>
      </c>
      <c r="AQ84" s="410"/>
      <c r="AR84" s="410"/>
      <c r="AS84" s="409" t="s">
        <v>417</v>
      </c>
      <c r="AT84" s="411" t="s">
        <v>494</v>
      </c>
      <c r="AU84" s="412"/>
      <c r="AV84" s="412"/>
      <c r="AW84" s="412"/>
      <c r="AX84" s="413"/>
      <c r="AY84" s="235" t="s">
        <v>585</v>
      </c>
      <c r="AZ84" s="235" t="s">
        <v>580</v>
      </c>
    </row>
    <row r="85" spans="1:52" ht="83.25" customHeight="1" x14ac:dyDescent="0.25">
      <c r="A85" s="516"/>
      <c r="B85" s="517" t="s">
        <v>379</v>
      </c>
      <c r="C85" s="517">
        <v>15</v>
      </c>
      <c r="D85" s="511">
        <v>2013000100247</v>
      </c>
      <c r="E85" s="232" t="s">
        <v>317</v>
      </c>
      <c r="F85" s="491">
        <v>41856</v>
      </c>
      <c r="G85" s="492" t="s">
        <v>318</v>
      </c>
      <c r="H85" s="491" t="s">
        <v>205</v>
      </c>
      <c r="I85" s="494">
        <v>0</v>
      </c>
      <c r="J85" s="494">
        <v>637982981</v>
      </c>
      <c r="K85" s="494">
        <v>1913948946</v>
      </c>
      <c r="L85" s="493">
        <v>848374947</v>
      </c>
      <c r="M85" s="493">
        <f t="shared" si="26"/>
        <v>3400306874</v>
      </c>
      <c r="N85" s="494">
        <v>0</v>
      </c>
      <c r="O85" s="493">
        <f>M85</f>
        <v>3400306874</v>
      </c>
      <c r="P85" s="495" t="s">
        <v>110</v>
      </c>
      <c r="Q85" s="493">
        <f>SUM(I85:K85)</f>
        <v>2551931927</v>
      </c>
      <c r="R85" s="494">
        <v>0</v>
      </c>
      <c r="S85" s="494">
        <v>1913948946</v>
      </c>
      <c r="T85" s="494">
        <v>1913948946</v>
      </c>
      <c r="U85" s="494">
        <f t="shared" si="28"/>
        <v>637982981</v>
      </c>
      <c r="V85" s="494">
        <v>0</v>
      </c>
      <c r="W85" s="494">
        <f t="shared" si="29"/>
        <v>1913948946</v>
      </c>
      <c r="X85" s="427">
        <v>0</v>
      </c>
      <c r="Y85" s="405">
        <f t="shared" si="30"/>
        <v>0</v>
      </c>
      <c r="Z85" s="518"/>
      <c r="AA85" s="518">
        <v>24</v>
      </c>
      <c r="AB85" s="517" t="s">
        <v>119</v>
      </c>
      <c r="AC85" s="519" t="s">
        <v>50</v>
      </c>
      <c r="AD85" s="519"/>
      <c r="AE85" s="519" t="s">
        <v>50</v>
      </c>
      <c r="AF85" s="519"/>
      <c r="AG85" s="519"/>
      <c r="AH85" s="519"/>
      <c r="AI85" s="520"/>
      <c r="AJ85" s="522">
        <v>0</v>
      </c>
      <c r="AK85" s="423">
        <v>0.34</v>
      </c>
      <c r="AL85" s="409" t="s">
        <v>417</v>
      </c>
      <c r="AM85" s="410">
        <v>42597</v>
      </c>
      <c r="AN85" s="410">
        <v>42200</v>
      </c>
      <c r="AO85" s="410" t="s">
        <v>466</v>
      </c>
      <c r="AP85" s="410">
        <v>42931</v>
      </c>
      <c r="AQ85" s="410"/>
      <c r="AR85" s="410"/>
      <c r="AS85" s="409" t="s">
        <v>417</v>
      </c>
      <c r="AT85" s="411" t="s">
        <v>496</v>
      </c>
      <c r="AU85" s="412"/>
      <c r="AV85" s="412"/>
      <c r="AW85" s="412"/>
      <c r="AX85" s="413"/>
      <c r="AY85" s="235" t="s">
        <v>586</v>
      </c>
      <c r="AZ85" s="235" t="s">
        <v>580</v>
      </c>
    </row>
  </sheetData>
  <mergeCells count="233">
    <mergeCell ref="B53:B54"/>
    <mergeCell ref="A30:A54"/>
    <mergeCell ref="AT46:AX46"/>
    <mergeCell ref="AT47:AX47"/>
    <mergeCell ref="AT48:AX48"/>
    <mergeCell ref="AT49:AX49"/>
    <mergeCell ref="AT50:AX50"/>
    <mergeCell ref="AT51:AX51"/>
    <mergeCell ref="AT34:AX34"/>
    <mergeCell ref="AT35:AX35"/>
    <mergeCell ref="AT42:AX42"/>
    <mergeCell ref="AT43:AX43"/>
    <mergeCell ref="A63:A65"/>
    <mergeCell ref="AT61:AX61"/>
    <mergeCell ref="AT66:AX66"/>
    <mergeCell ref="A66:A67"/>
    <mergeCell ref="AT36:AX36"/>
    <mergeCell ref="AT30:AX30"/>
    <mergeCell ref="AT65:AX65"/>
    <mergeCell ref="AT60:AX60"/>
    <mergeCell ref="A55:A62"/>
    <mergeCell ref="E58:E59"/>
    <mergeCell ref="L58:L59"/>
    <mergeCell ref="M58:M59"/>
    <mergeCell ref="N58:N59"/>
    <mergeCell ref="O58:O59"/>
    <mergeCell ref="AL58:AL59"/>
    <mergeCell ref="AJ58:AJ59"/>
    <mergeCell ref="AK58:AK59"/>
    <mergeCell ref="AN58:AN59"/>
    <mergeCell ref="AO58:AO59"/>
    <mergeCell ref="AP58:AP59"/>
    <mergeCell ref="AQ58:AQ59"/>
    <mergeCell ref="AR58:AR59"/>
    <mergeCell ref="AS58:AS59"/>
    <mergeCell ref="AI53:AI54"/>
    <mergeCell ref="G53:G54"/>
    <mergeCell ref="C24:C25"/>
    <mergeCell ref="E24:E25"/>
    <mergeCell ref="F24:F25"/>
    <mergeCell ref="N53:N54"/>
    <mergeCell ref="O53:O54"/>
    <mergeCell ref="D58:D59"/>
    <mergeCell ref="AI24:AI25"/>
    <mergeCell ref="H53:H54"/>
    <mergeCell ref="E13:E14"/>
    <mergeCell ref="AG24:AG25"/>
    <mergeCell ref="AG53:AG54"/>
    <mergeCell ref="AF53:AF54"/>
    <mergeCell ref="H24:H25"/>
    <mergeCell ref="AE53:AE54"/>
    <mergeCell ref="AF13:AF14"/>
    <mergeCell ref="AI13:AI14"/>
    <mergeCell ref="Z13:Z14"/>
    <mergeCell ref="J53:J54"/>
    <mergeCell ref="AF24:AF25"/>
    <mergeCell ref="Y2:Y3"/>
    <mergeCell ref="AJ2:AJ3"/>
    <mergeCell ref="M2:M3"/>
    <mergeCell ref="C13:C14"/>
    <mergeCell ref="F13:F14"/>
    <mergeCell ref="A12:A15"/>
    <mergeCell ref="H13:H14"/>
    <mergeCell ref="O2:O3"/>
    <mergeCell ref="X13:X14"/>
    <mergeCell ref="N2:N3"/>
    <mergeCell ref="Q2:Q3"/>
    <mergeCell ref="A5:A8"/>
    <mergeCell ref="U2:U3"/>
    <mergeCell ref="B13:B14"/>
    <mergeCell ref="A10:A11"/>
    <mergeCell ref="AE13:AE14"/>
    <mergeCell ref="AC13:AC14"/>
    <mergeCell ref="G13:G14"/>
    <mergeCell ref="AA13:AA14"/>
    <mergeCell ref="Y13:Y14"/>
    <mergeCell ref="AD13:AD14"/>
    <mergeCell ref="M13:M14"/>
    <mergeCell ref="AG13:AG14"/>
    <mergeCell ref="A1:AI1"/>
    <mergeCell ref="A2:A3"/>
    <mergeCell ref="B2:B3"/>
    <mergeCell ref="D2:D3"/>
    <mergeCell ref="E2:E3"/>
    <mergeCell ref="H2:H3"/>
    <mergeCell ref="I2:I3"/>
    <mergeCell ref="Z2:Z3"/>
    <mergeCell ref="AA2:AA3"/>
    <mergeCell ref="W2:W3"/>
    <mergeCell ref="AB2:AB3"/>
    <mergeCell ref="AC2:AD2"/>
    <mergeCell ref="T2:T3"/>
    <mergeCell ref="V2:V3"/>
    <mergeCell ref="F2:G2"/>
    <mergeCell ref="L2:L3"/>
    <mergeCell ref="AE2:AI2"/>
    <mergeCell ref="C2:C3"/>
    <mergeCell ref="S2:S3"/>
    <mergeCell ref="X2:X3"/>
    <mergeCell ref="J2:J3"/>
    <mergeCell ref="K2:K3"/>
    <mergeCell ref="R2:R3"/>
    <mergeCell ref="P2:P3"/>
    <mergeCell ref="A73:A85"/>
    <mergeCell ref="A16:A29"/>
    <mergeCell ref="B24:B25"/>
    <mergeCell ref="O24:O25"/>
    <mergeCell ref="X24:X25"/>
    <mergeCell ref="AD24:AD25"/>
    <mergeCell ref="AE24:AE25"/>
    <mergeCell ref="AC53:AC54"/>
    <mergeCell ref="AD53:AD54"/>
    <mergeCell ref="D13:D14"/>
    <mergeCell ref="I53:I54"/>
    <mergeCell ref="G24:G25"/>
    <mergeCell ref="C53:C54"/>
    <mergeCell ref="E53:E54"/>
    <mergeCell ref="F53:F54"/>
    <mergeCell ref="D53:D54"/>
    <mergeCell ref="D24:D25"/>
    <mergeCell ref="M53:M54"/>
    <mergeCell ref="AB24:AB25"/>
    <mergeCell ref="AC24:AC25"/>
    <mergeCell ref="Y24:Y25"/>
    <mergeCell ref="O13:O14"/>
    <mergeCell ref="L13:L14"/>
    <mergeCell ref="AJ1:AT1"/>
    <mergeCell ref="AT2:AX3"/>
    <mergeCell ref="AT12:AX12"/>
    <mergeCell ref="AT13:AX14"/>
    <mergeCell ref="AT15:AX15"/>
    <mergeCell ref="AT16:AX16"/>
    <mergeCell ref="AT17:AX17"/>
    <mergeCell ref="AT21:AX21"/>
    <mergeCell ref="AT20:AX20"/>
    <mergeCell ref="AL2:AL3"/>
    <mergeCell ref="AM2:AM3"/>
    <mergeCell ref="AN13:AN14"/>
    <mergeCell ref="AO13:AO14"/>
    <mergeCell ref="AJ13:AJ14"/>
    <mergeCell ref="AT4:AX4"/>
    <mergeCell ref="AL13:AL14"/>
    <mergeCell ref="AT11:AX11"/>
    <mergeCell ref="AK2:AK3"/>
    <mergeCell ref="AK13:AK14"/>
    <mergeCell ref="AS2:AS3"/>
    <mergeCell ref="AS13:AS14"/>
    <mergeCell ref="AN2:AN3"/>
    <mergeCell ref="AO2:AO3"/>
    <mergeCell ref="AT85:AX85"/>
    <mergeCell ref="AT73:AX73"/>
    <mergeCell ref="AT74:AX74"/>
    <mergeCell ref="AT75:AX75"/>
    <mergeCell ref="AT76:AX76"/>
    <mergeCell ref="AT77:AX77"/>
    <mergeCell ref="AT78:AX78"/>
    <mergeCell ref="AJ24:AJ25"/>
    <mergeCell ref="AK24:AK25"/>
    <mergeCell ref="AL24:AL25"/>
    <mergeCell ref="AT31:AX31"/>
    <mergeCell ref="AT32:AX32"/>
    <mergeCell ref="AT33:AX33"/>
    <mergeCell ref="AT53:AX54"/>
    <mergeCell ref="AT44:AX44"/>
    <mergeCell ref="AT28:AX28"/>
    <mergeCell ref="AT26:AX26"/>
    <mergeCell ref="AT27:AX27"/>
    <mergeCell ref="AT24:AX25"/>
    <mergeCell ref="AP24:AP25"/>
    <mergeCell ref="AP53:AP54"/>
    <mergeCell ref="AQ24:AQ25"/>
    <mergeCell ref="AQ53:AQ54"/>
    <mergeCell ref="AR24:AR25"/>
    <mergeCell ref="AR53:AR54"/>
    <mergeCell ref="AO24:AO25"/>
    <mergeCell ref="AT29:AX29"/>
    <mergeCell ref="AT52:AX52"/>
    <mergeCell ref="AJ53:AJ54"/>
    <mergeCell ref="AK53:AK54"/>
    <mergeCell ref="AL53:AL54"/>
    <mergeCell ref="BA2:BA3"/>
    <mergeCell ref="AT79:AX79"/>
    <mergeCell ref="AT80:AX80"/>
    <mergeCell ref="AT81:AX81"/>
    <mergeCell ref="AT82:AX82"/>
    <mergeCell ref="AT83:AX83"/>
    <mergeCell ref="AT84:AX84"/>
    <mergeCell ref="AT71:AX71"/>
    <mergeCell ref="AT72:AX72"/>
    <mergeCell ref="AT56:AX56"/>
    <mergeCell ref="AT57:AX57"/>
    <mergeCell ref="AT62:AX62"/>
    <mergeCell ref="AT63:AX63"/>
    <mergeCell ref="AT64:AX64"/>
    <mergeCell ref="AT67:AX67"/>
    <mergeCell ref="AT68:AX68"/>
    <mergeCell ref="AT70:AX70"/>
    <mergeCell ref="AT5:AX5"/>
    <mergeCell ref="AT55:AX55"/>
    <mergeCell ref="AY13:AY14"/>
    <mergeCell ref="AT37:AX37"/>
    <mergeCell ref="AT38:AX38"/>
    <mergeCell ref="AT39:AX39"/>
    <mergeCell ref="AT40:AX40"/>
    <mergeCell ref="AT41:AX41"/>
    <mergeCell ref="AY53:AY54"/>
    <mergeCell ref="AN53:AN54"/>
    <mergeCell ref="AO53:AO54"/>
    <mergeCell ref="AT45:AX45"/>
    <mergeCell ref="AS24:AS25"/>
    <mergeCell ref="AS53:AS54"/>
    <mergeCell ref="AN24:AN25"/>
    <mergeCell ref="AT22:AX22"/>
    <mergeCell ref="AT23:AX23"/>
    <mergeCell ref="AP13:AP14"/>
    <mergeCell ref="AQ13:AQ14"/>
    <mergeCell ref="AR13:AR14"/>
    <mergeCell ref="AT18:AX18"/>
    <mergeCell ref="AT19:AX19"/>
    <mergeCell ref="AZ2:AZ3"/>
    <mergeCell ref="AZ42:AZ54"/>
    <mergeCell ref="AY2:AY3"/>
    <mergeCell ref="AT6:AX6"/>
    <mergeCell ref="AT7:AX7"/>
    <mergeCell ref="AT8:AX8"/>
    <mergeCell ref="AT9:AX9"/>
    <mergeCell ref="AT10:AX10"/>
    <mergeCell ref="AP2:AP3"/>
    <mergeCell ref="AQ2:AQ3"/>
    <mergeCell ref="AR2:AR3"/>
    <mergeCell ref="AT69:AX69"/>
    <mergeCell ref="AT58:AX59"/>
    <mergeCell ref="AY58:AY59"/>
  </mergeCells>
  <phoneticPr fontId="12" type="noConversion"/>
  <pageMargins left="0.23622047244094491" right="0.19685039370078741" top="0" bottom="0.11811023622047245" header="0" footer="0.11811023622047245"/>
  <pageSetup paperSize="123" scale="55"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2012</vt:lpstr>
      <vt:lpstr>2013-2014</vt:lpstr>
      <vt:lpstr>FCT&amp;I 2012</vt:lpstr>
      <vt:lpstr>TESORERIA</vt:lpstr>
      <vt:lpstr>GRAFICA SECRETARIAS</vt:lpstr>
      <vt:lpstr>GRAFICA FONDOS (2)</vt:lpstr>
      <vt:lpstr>GRAFICA FONDOS</vt:lpstr>
      <vt:lpstr>HACIENDA (2)</vt:lpstr>
      <vt:lpstr>HACIENDA</vt:lpstr>
      <vt:lpstr>GRAFICA SECTORES</vt:lpstr>
      <vt:lpstr>GRAFICA SECTORES borr</vt:lpstr>
      <vt:lpstr>Hoja2</vt:lpstr>
      <vt:lpstr>HACIENDA!Área_de_impresión</vt:lpstr>
      <vt:lpstr>'2012'!Títulos_a_imprimir</vt:lpstr>
      <vt:lpstr>HACIENDA!Títulos_a_imprimir</vt:lpstr>
      <vt:lpstr>'HACIENDA (2)'!Títulos_a_imprimir</vt:lpstr>
      <vt:lpstr>TESORERIA!Títulos_a_imprimir</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gmoreno</dc:creator>
  <cp:lastModifiedBy>Carlos Andres Murcia Herrera</cp:lastModifiedBy>
  <cp:lastPrinted>2016-08-08T20:45:19Z</cp:lastPrinted>
  <dcterms:created xsi:type="dcterms:W3CDTF">2013-04-15T14:31:21Z</dcterms:created>
  <dcterms:modified xsi:type="dcterms:W3CDTF">2016-10-05T21:36:30Z</dcterms:modified>
</cp:coreProperties>
</file>